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8.xml" ContentType="application/vnd.openxmlformats-officedocument.drawing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9.xml" ContentType="application/vnd.openxmlformats-officedocument.drawing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0.xml" ContentType="application/vnd.openxmlformats-officedocument.drawing+xml"/>
  <Override PartName="/xl/charts/chart2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7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1.xml" ContentType="application/vnd.openxmlformats-officedocument.drawing+xml"/>
  <Override PartName="/xl/charts/chart28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9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2.xml" ContentType="application/vnd.openxmlformats-officedocument.drawing+xml"/>
  <Override PartName="/xl/charts/chart30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1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2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3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13.xml" ContentType="application/vnd.openxmlformats-officedocument.drawing+xml"/>
  <Override PartName="/xl/charts/chart34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5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6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7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8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14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39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15.xml" ContentType="application/vnd.openxmlformats-officedocument.drawing+xml"/>
  <Override PartName="/xl/charts/chart40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1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2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3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16.xml" ContentType="application/vnd.openxmlformats-officedocument.drawing+xml"/>
  <Override PartName="/xl/pivotTables/pivotTable9.xml" ContentType="application/vnd.openxmlformats-officedocument.spreadsheetml.pivotTable+xml"/>
  <Override PartName="/xl/drawings/drawing17.xml" ContentType="application/vnd.openxmlformats-officedocument.drawing+xml"/>
  <Override PartName="/xl/charts/chart44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8.xml" ContentType="application/vnd.openxmlformats-officedocument.drawing+xml"/>
  <Override PartName="/xl/charts/chart45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showInkAnnotation="0" hidePivotFieldList="1" autoCompressPictures="0"/>
  <mc:AlternateContent xmlns:mc="http://schemas.openxmlformats.org/markup-compatibility/2006">
    <mc:Choice Requires="x15">
      <x15ac:absPath xmlns:x15ac="http://schemas.microsoft.com/office/spreadsheetml/2010/11/ac" url="C:\Users\balhi\OneDrive\Desktop\UofT First Year\Second Semester\MIE1623-Healthcare Engineering\ALL PROJECTS - Copy\MIE1623 - Healthcare OP Engineering\Assignment 2 - Due 08.02.2023\"/>
    </mc:Choice>
  </mc:AlternateContent>
  <xr:revisionPtr revIDLastSave="0" documentId="13_ncr:1_{A60A3C39-521F-404C-B3A2-6335A361D02F}" xr6:coauthVersionLast="47" xr6:coauthVersionMax="47" xr10:uidLastSave="{00000000-0000-0000-0000-000000000000}"/>
  <bookViews>
    <workbookView xWindow="-108" yWindow="-108" windowWidth="23256" windowHeight="12576" tabRatio="862" xr2:uid="{00000000-000D-0000-FFFF-FFFF00000000}"/>
  </bookViews>
  <sheets>
    <sheet name="Directory" sheetId="46" r:id="rId1"/>
    <sheet name="raw" sheetId="2" r:id="rId2"/>
    <sheet name="Weekly Table" sheetId="19" r:id="rId3"/>
    <sheet name="Graphs" sheetId="35" r:id="rId4"/>
    <sheet name="Pivot - Summary" sheetId="8" r:id="rId5"/>
    <sheet name="Pivot - Breakdown" sheetId="15" r:id="rId6"/>
    <sheet name="By Day of Week" sheetId="7" r:id="rId7"/>
    <sheet name="Trend" sheetId="9" r:id="rId8"/>
    <sheet name="OR Time Forecasts" sheetId="47" r:id="rId9"/>
    <sheet name="Total # of Surgeries - MA" sheetId="39" r:id="rId10"/>
    <sheet name="Total # of Surgeries-DES-JY-UP" sheetId="40" r:id="rId11"/>
    <sheet name="Total # of Surgeries-DES-JY-PN" sheetId="41" r:id="rId12"/>
    <sheet name="Total # of Surgeries-DES-JY-PS" sheetId="42" r:id="rId13"/>
    <sheet name="Total # of Surgeries - DES" sheetId="43" r:id="rId14"/>
    <sheet name="Total # of Surgeries - SES" sheetId="44" r:id="rId15"/>
    <sheet name="Total # of Surgeries - WMA" sheetId="45" r:id="rId16"/>
    <sheet name="Data - Weekly Seasonal" sheetId="38" r:id="rId17"/>
    <sheet name="Graph- Weekly Seasonal" sheetId="36" r:id="rId18"/>
    <sheet name="Holts Patient" sheetId="29" r:id="rId19"/>
    <sheet name="Data - Weekly MA" sheetId="22" r:id="rId20"/>
    <sheet name="Graphs - Weekly MA" sheetId="37" r:id="rId21"/>
    <sheet name="Data - Weekly Seasonal Additive" sheetId="30" state="hidden" r:id="rId22"/>
    <sheet name="Graph Count PLANNED" sheetId="16" state="hidden" r:id="rId23"/>
    <sheet name="Pivot - OR Count " sheetId="11" state="hidden" r:id="rId24"/>
    <sheet name="Pivot - Not SchedSched" sheetId="12" state="hidden" r:id="rId25"/>
    <sheet name="Excel ES" sheetId="33" state="hidden" r:id="rId26"/>
    <sheet name="e00eb4de3c8a421cba9b8f4cb8546ec" sheetId="34" state="veryHidden" r:id="rId27"/>
  </sheets>
  <definedNames>
    <definedName name="_xlnm._FilterDatabase" localSheetId="1" hidden="1">raw!$A$1:$R$2211</definedName>
    <definedName name="solver_adj" localSheetId="16" hidden="1">'Data - Weekly Seasonal'!$AF$65,'Data - Weekly Seasonal'!$AF$67</definedName>
    <definedName name="solver_adj" localSheetId="21" hidden="1">'Data - Weekly Seasonal Additive'!$H$2,'Data - Weekly Seasonal Additive'!$H$4,'Data - Weekly Seasonal Additive'!$H$6</definedName>
    <definedName name="solver_adj" localSheetId="25" hidden="1">'Excel ES'!$K$1</definedName>
    <definedName name="solver_adj" localSheetId="8" hidden="1">'OR Time Forecasts'!$AQ$26:$AS$26</definedName>
    <definedName name="solver_adj" localSheetId="13" hidden="1">'Total # of Surgeries - DES'!$M$2:$N$2</definedName>
    <definedName name="solver_adj" localSheetId="14" hidden="1">'Total # of Surgeries - SES'!#REF!</definedName>
    <definedName name="solver_adj" localSheetId="15" hidden="1">'Total # of Surgeries - WMA'!$P$2:$P$11</definedName>
    <definedName name="solver_adj" localSheetId="11" hidden="1">'Total # of Surgeries-DES-JY-PN'!$M$2:$N$2</definedName>
    <definedName name="solver_adj" localSheetId="12" hidden="1">'Total # of Surgeries-DES-JY-PS'!$M$2:$N$2</definedName>
    <definedName name="solver_adj" localSheetId="10" hidden="1">'Total # of Surgeries-DES-JY-UP'!$M$2:$N$2</definedName>
    <definedName name="solver_cvg" localSheetId="16" hidden="1">0.0001</definedName>
    <definedName name="solver_cvg" localSheetId="21" hidden="1">0.0001</definedName>
    <definedName name="solver_cvg" localSheetId="25" hidden="1">0.0001</definedName>
    <definedName name="solver_cvg" localSheetId="8" hidden="1">0.0001</definedName>
    <definedName name="solver_cvg" localSheetId="13" hidden="1">0.0001</definedName>
    <definedName name="solver_cvg" localSheetId="14" hidden="1">0.0001</definedName>
    <definedName name="solver_cvg" localSheetId="15" hidden="1">0.0001</definedName>
    <definedName name="solver_cvg" localSheetId="11" hidden="1">0.0001</definedName>
    <definedName name="solver_cvg" localSheetId="12" hidden="1">0.0001</definedName>
    <definedName name="solver_cvg" localSheetId="10" hidden="1">0.0001</definedName>
    <definedName name="solver_drv" localSheetId="16" hidden="1">1</definedName>
    <definedName name="solver_drv" localSheetId="21" hidden="1">1</definedName>
    <definedName name="solver_drv" localSheetId="25" hidden="1">1</definedName>
    <definedName name="solver_drv" localSheetId="8" hidden="1">1</definedName>
    <definedName name="solver_drv" localSheetId="13" hidden="1">2</definedName>
    <definedName name="solver_drv" localSheetId="14" hidden="1">2</definedName>
    <definedName name="solver_drv" localSheetId="15" hidden="1">2</definedName>
    <definedName name="solver_drv" localSheetId="11" hidden="1">2</definedName>
    <definedName name="solver_drv" localSheetId="12" hidden="1">2</definedName>
    <definedName name="solver_drv" localSheetId="10" hidden="1">2</definedName>
    <definedName name="solver_eng" localSheetId="19" hidden="1">1</definedName>
    <definedName name="solver_eng" localSheetId="16" hidden="1">1</definedName>
    <definedName name="solver_eng" localSheetId="21" hidden="1">1</definedName>
    <definedName name="solver_eng" localSheetId="25" hidden="1">1</definedName>
    <definedName name="solver_eng" localSheetId="8" hidden="1">1</definedName>
    <definedName name="solver_eng" localSheetId="13" hidden="1">1</definedName>
    <definedName name="solver_eng" localSheetId="14" hidden="1">1</definedName>
    <definedName name="solver_eng" localSheetId="15" hidden="1">1</definedName>
    <definedName name="solver_eng" localSheetId="11" hidden="1">1</definedName>
    <definedName name="solver_eng" localSheetId="12" hidden="1">1</definedName>
    <definedName name="solver_eng" localSheetId="10" hidden="1">1</definedName>
    <definedName name="solver_est" localSheetId="16" hidden="1">1</definedName>
    <definedName name="solver_est" localSheetId="21" hidden="1">1</definedName>
    <definedName name="solver_est" localSheetId="25" hidden="1">1</definedName>
    <definedName name="solver_est" localSheetId="13" hidden="1">1</definedName>
    <definedName name="solver_est" localSheetId="14" hidden="1">1</definedName>
    <definedName name="solver_est" localSheetId="15" hidden="1">1</definedName>
    <definedName name="solver_est" localSheetId="11" hidden="1">1</definedName>
    <definedName name="solver_est" localSheetId="12" hidden="1">1</definedName>
    <definedName name="solver_est" localSheetId="10" hidden="1">1</definedName>
    <definedName name="solver_itr" localSheetId="16" hidden="1">2147483647</definedName>
    <definedName name="solver_itr" localSheetId="21" hidden="1">2147483647</definedName>
    <definedName name="solver_itr" localSheetId="25" hidden="1">2147483647</definedName>
    <definedName name="solver_itr" localSheetId="8" hidden="1">2147483647</definedName>
    <definedName name="solver_itr" localSheetId="13" hidden="1">2147483647</definedName>
    <definedName name="solver_itr" localSheetId="14" hidden="1">2147483647</definedName>
    <definedName name="solver_itr" localSheetId="15" hidden="1">2147483647</definedName>
    <definedName name="solver_itr" localSheetId="11" hidden="1">2147483647</definedName>
    <definedName name="solver_itr" localSheetId="12" hidden="1">2147483647</definedName>
    <definedName name="solver_itr" localSheetId="10" hidden="1">2147483647</definedName>
    <definedName name="solver_lhs1" localSheetId="16" hidden="1">'Data - Weekly Seasonal'!$AF$65</definedName>
    <definedName name="solver_lhs1" localSheetId="21" hidden="1">'Data - Weekly Seasonal Additive'!$H$2</definedName>
    <definedName name="solver_lhs1" localSheetId="25" hidden="1">'Excel ES'!$K$1</definedName>
    <definedName name="solver_lhs1" localSheetId="8" hidden="1">'OR Time Forecasts'!$AW$14</definedName>
    <definedName name="solver_lhs1" localSheetId="13" hidden="1">'Total # of Surgeries - DES'!$M$2:$N$2</definedName>
    <definedName name="solver_lhs1" localSheetId="14" hidden="1">'Total # of Surgeries - SES'!#REF!</definedName>
    <definedName name="solver_lhs1" localSheetId="15" hidden="1">'Total # of Surgeries - WMA'!$Q$11</definedName>
    <definedName name="solver_lhs1" localSheetId="11" hidden="1">'Total # of Surgeries-DES-JY-PN'!$M$2:$N$2</definedName>
    <definedName name="solver_lhs1" localSheetId="12" hidden="1">'Total # of Surgeries-DES-JY-PS'!$M$2:$N$2</definedName>
    <definedName name="solver_lhs1" localSheetId="10" hidden="1">'Total # of Surgeries-DES-JY-UP'!$M$2:$N$2</definedName>
    <definedName name="solver_lhs2" localSheetId="16" hidden="1">'Data - Weekly Seasonal'!$AF$65</definedName>
    <definedName name="solver_lhs2" localSheetId="21" hidden="1">'Data - Weekly Seasonal Additive'!$H$2</definedName>
    <definedName name="solver_lhs2" localSheetId="25" hidden="1">'Excel ES'!$K$1</definedName>
    <definedName name="solver_lhs2" localSheetId="13" hidden="1">'Total # of Surgeries - DES'!$M$2:$N$2</definedName>
    <definedName name="solver_lhs2" localSheetId="11" hidden="1">'Total # of Surgeries-DES-JY-PN'!$M$2:$N$2</definedName>
    <definedName name="solver_lhs2" localSheetId="12" hidden="1">'Total # of Surgeries-DES-JY-PS'!$M$2:$N$2</definedName>
    <definedName name="solver_lhs2" localSheetId="10" hidden="1">'Total # of Surgeries-DES-JY-UP'!$M$2:$N$2</definedName>
    <definedName name="solver_lhs3" localSheetId="16" hidden="1">'Data - Weekly Seasonal'!$AF$67</definedName>
    <definedName name="solver_lhs3" localSheetId="21" hidden="1">'Data - Weekly Seasonal Additive'!$H$4</definedName>
    <definedName name="solver_lhs4" localSheetId="16" hidden="1">'Data - Weekly Seasonal'!$AF$67</definedName>
    <definedName name="solver_lhs4" localSheetId="21" hidden="1">'Data - Weekly Seasonal Additive'!$H$4</definedName>
    <definedName name="solver_lhs5" localSheetId="16" hidden="1">'Data - Weekly Seasonal'!$N$65</definedName>
    <definedName name="solver_lhs5" localSheetId="21" hidden="1">'Data - Weekly Seasonal Additive'!$H$6</definedName>
    <definedName name="solver_lhs6" localSheetId="16" hidden="1">'Data - Weekly Seasonal'!$N$65</definedName>
    <definedName name="solver_lhs6" localSheetId="21" hidden="1">'Data - Weekly Seasonal Additive'!$H$6</definedName>
    <definedName name="solver_lin" localSheetId="8" hidden="1">2</definedName>
    <definedName name="solver_mip" localSheetId="16" hidden="1">2147483647</definedName>
    <definedName name="solver_mip" localSheetId="21" hidden="1">2147483647</definedName>
    <definedName name="solver_mip" localSheetId="25" hidden="1">2147483647</definedName>
    <definedName name="solver_mip" localSheetId="8" hidden="1">2147483647</definedName>
    <definedName name="solver_mip" localSheetId="13" hidden="1">2147483647</definedName>
    <definedName name="solver_mip" localSheetId="14" hidden="1">2147483647</definedName>
    <definedName name="solver_mip" localSheetId="15" hidden="1">2147483647</definedName>
    <definedName name="solver_mip" localSheetId="11" hidden="1">2147483647</definedName>
    <definedName name="solver_mip" localSheetId="12" hidden="1">2147483647</definedName>
    <definedName name="solver_mip" localSheetId="10" hidden="1">2147483647</definedName>
    <definedName name="solver_mni" localSheetId="16" hidden="1">30</definedName>
    <definedName name="solver_mni" localSheetId="21" hidden="1">30</definedName>
    <definedName name="solver_mni" localSheetId="25" hidden="1">30</definedName>
    <definedName name="solver_mni" localSheetId="8" hidden="1">30</definedName>
    <definedName name="solver_mni" localSheetId="13" hidden="1">30</definedName>
    <definedName name="solver_mni" localSheetId="14" hidden="1">30</definedName>
    <definedName name="solver_mni" localSheetId="15" hidden="1">30</definedName>
    <definedName name="solver_mni" localSheetId="11" hidden="1">30</definedName>
    <definedName name="solver_mni" localSheetId="12" hidden="1">30</definedName>
    <definedName name="solver_mni" localSheetId="10" hidden="1">30</definedName>
    <definedName name="solver_mrt" localSheetId="16" hidden="1">0.075</definedName>
    <definedName name="solver_mrt" localSheetId="21" hidden="1">0.075</definedName>
    <definedName name="solver_mrt" localSheetId="25" hidden="1">0.075</definedName>
    <definedName name="solver_mrt" localSheetId="8" hidden="1">0.075</definedName>
    <definedName name="solver_mrt" localSheetId="13" hidden="1">0.075</definedName>
    <definedName name="solver_mrt" localSheetId="14" hidden="1">0.075</definedName>
    <definedName name="solver_mrt" localSheetId="15" hidden="1">0.075</definedName>
    <definedName name="solver_mrt" localSheetId="11" hidden="1">0.075</definedName>
    <definedName name="solver_mrt" localSheetId="12" hidden="1">0.075</definedName>
    <definedName name="solver_mrt" localSheetId="10" hidden="1">0.075</definedName>
    <definedName name="solver_msl" localSheetId="16" hidden="1">2</definedName>
    <definedName name="solver_msl" localSheetId="21" hidden="1">2</definedName>
    <definedName name="solver_msl" localSheetId="25" hidden="1">2</definedName>
    <definedName name="solver_msl" localSheetId="8" hidden="1">2</definedName>
    <definedName name="solver_msl" localSheetId="13" hidden="1">2</definedName>
    <definedName name="solver_msl" localSheetId="14" hidden="1">2</definedName>
    <definedName name="solver_msl" localSheetId="15" hidden="1">2</definedName>
    <definedName name="solver_msl" localSheetId="11" hidden="1">2</definedName>
    <definedName name="solver_msl" localSheetId="12" hidden="1">2</definedName>
    <definedName name="solver_msl" localSheetId="10" hidden="1">2</definedName>
    <definedName name="solver_neg" localSheetId="19" hidden="1">1</definedName>
    <definedName name="solver_neg" localSheetId="16" hidden="1">1</definedName>
    <definedName name="solver_neg" localSheetId="21" hidden="1">1</definedName>
    <definedName name="solver_neg" localSheetId="25" hidden="1">1</definedName>
    <definedName name="solver_neg" localSheetId="8" hidden="1">1</definedName>
    <definedName name="solver_neg" localSheetId="13" hidden="1">1</definedName>
    <definedName name="solver_neg" localSheetId="14" hidden="1">1</definedName>
    <definedName name="solver_neg" localSheetId="15" hidden="1">1</definedName>
    <definedName name="solver_neg" localSheetId="11" hidden="1">1</definedName>
    <definedName name="solver_neg" localSheetId="12" hidden="1">1</definedName>
    <definedName name="solver_neg" localSheetId="10" hidden="1">1</definedName>
    <definedName name="solver_nod" localSheetId="16" hidden="1">2147483647</definedName>
    <definedName name="solver_nod" localSheetId="21" hidden="1">2147483647</definedName>
    <definedName name="solver_nod" localSheetId="25" hidden="1">2147483647</definedName>
    <definedName name="solver_nod" localSheetId="8" hidden="1">2147483647</definedName>
    <definedName name="solver_nod" localSheetId="13" hidden="1">2147483647</definedName>
    <definedName name="solver_nod" localSheetId="14" hidden="1">2147483647</definedName>
    <definedName name="solver_nod" localSheetId="15" hidden="1">2147483647</definedName>
    <definedName name="solver_nod" localSheetId="11" hidden="1">2147483647</definedName>
    <definedName name="solver_nod" localSheetId="12" hidden="1">2147483647</definedName>
    <definedName name="solver_nod" localSheetId="10" hidden="1">2147483647</definedName>
    <definedName name="solver_num" localSheetId="19" hidden="1">0</definedName>
    <definedName name="solver_num" localSheetId="16" hidden="1">4</definedName>
    <definedName name="solver_num" localSheetId="21" hidden="1">6</definedName>
    <definedName name="solver_num" localSheetId="25" hidden="1">2</definedName>
    <definedName name="solver_num" localSheetId="8" hidden="1">0</definedName>
    <definedName name="solver_num" localSheetId="13" hidden="1">2</definedName>
    <definedName name="solver_num" localSheetId="14" hidden="1">1</definedName>
    <definedName name="solver_num" localSheetId="15" hidden="1">1</definedName>
    <definedName name="solver_num" localSheetId="11" hidden="1">2</definedName>
    <definedName name="solver_num" localSheetId="12" hidden="1">2</definedName>
    <definedName name="solver_num" localSheetId="10" hidden="1">2</definedName>
    <definedName name="solver_nwt" localSheetId="16" hidden="1">1</definedName>
    <definedName name="solver_nwt" localSheetId="21" hidden="1">1</definedName>
    <definedName name="solver_nwt" localSheetId="25" hidden="1">1</definedName>
    <definedName name="solver_nwt" localSheetId="13" hidden="1">1</definedName>
    <definedName name="solver_nwt" localSheetId="14" hidden="1">1</definedName>
    <definedName name="solver_nwt" localSheetId="15" hidden="1">1</definedName>
    <definedName name="solver_nwt" localSheetId="11" hidden="1">1</definedName>
    <definedName name="solver_nwt" localSheetId="12" hidden="1">1</definedName>
    <definedName name="solver_nwt" localSheetId="10" hidden="1">1</definedName>
    <definedName name="solver_opt" localSheetId="19" hidden="1">'Data - Weekly MA'!$A$1</definedName>
    <definedName name="solver_opt" localSheetId="16" hidden="1">'Data - Weekly Seasonal'!$AF$62</definedName>
    <definedName name="solver_opt" localSheetId="21" hidden="1">'Data - Weekly Seasonal Additive'!$B$63</definedName>
    <definedName name="solver_opt" localSheetId="25" hidden="1">'Excel ES'!#REF!</definedName>
    <definedName name="solver_opt" localSheetId="8" hidden="1">'OR Time Forecasts'!$AR$29</definedName>
    <definedName name="solver_opt" localSheetId="13" hidden="1">'Total # of Surgeries - DES'!$O$2</definedName>
    <definedName name="solver_opt" localSheetId="14" hidden="1">'Total # of Surgeries - SES'!#REF!</definedName>
    <definedName name="solver_opt" localSheetId="15" hidden="1">'Total # of Surgeries - WMA'!$L$2</definedName>
    <definedName name="solver_opt" localSheetId="11" hidden="1">'Total # of Surgeries-DES-JY-PN'!$O$2</definedName>
    <definedName name="solver_opt" localSheetId="12" hidden="1">'Total # of Surgeries-DES-JY-PS'!$O$2</definedName>
    <definedName name="solver_opt" localSheetId="10" hidden="1">'Total # of Surgeries-DES-JY-UP'!$O$2</definedName>
    <definedName name="solver_pre" localSheetId="16" hidden="1">0.000001</definedName>
    <definedName name="solver_pre" localSheetId="21" hidden="1">0.000001</definedName>
    <definedName name="solver_pre" localSheetId="25" hidden="1">0.000001</definedName>
    <definedName name="solver_pre" localSheetId="8" hidden="1">0.000001</definedName>
    <definedName name="solver_pre" localSheetId="13" hidden="1">0.000001</definedName>
    <definedName name="solver_pre" localSheetId="14" hidden="1">0.000001</definedName>
    <definedName name="solver_pre" localSheetId="15" hidden="1">0.000001</definedName>
    <definedName name="solver_pre" localSheetId="11" hidden="1">0.000001</definedName>
    <definedName name="solver_pre" localSheetId="12" hidden="1">0.000001</definedName>
    <definedName name="solver_pre" localSheetId="10" hidden="1">0.000001</definedName>
    <definedName name="solver_rbv" localSheetId="16" hidden="1">1</definedName>
    <definedName name="solver_rbv" localSheetId="21" hidden="1">1</definedName>
    <definedName name="solver_rbv" localSheetId="25" hidden="1">1</definedName>
    <definedName name="solver_rbv" localSheetId="8" hidden="1">1</definedName>
    <definedName name="solver_rbv" localSheetId="13" hidden="1">2</definedName>
    <definedName name="solver_rbv" localSheetId="14" hidden="1">2</definedName>
    <definedName name="solver_rbv" localSheetId="15" hidden="1">2</definedName>
    <definedName name="solver_rbv" localSheetId="11" hidden="1">2</definedName>
    <definedName name="solver_rbv" localSheetId="12" hidden="1">2</definedName>
    <definedName name="solver_rbv" localSheetId="10" hidden="1">2</definedName>
    <definedName name="solver_rel1" localSheetId="16" hidden="1">1</definedName>
    <definedName name="solver_rel1" localSheetId="21" hidden="1">1</definedName>
    <definedName name="solver_rel1" localSheetId="25" hidden="1">1</definedName>
    <definedName name="solver_rel1" localSheetId="8" hidden="1">2</definedName>
    <definedName name="solver_rel1" localSheetId="13" hidden="1">1</definedName>
    <definedName name="solver_rel1" localSheetId="14" hidden="1">1</definedName>
    <definedName name="solver_rel1" localSheetId="15" hidden="1">2</definedName>
    <definedName name="solver_rel1" localSheetId="11" hidden="1">1</definedName>
    <definedName name="solver_rel1" localSheetId="12" hidden="1">1</definedName>
    <definedName name="solver_rel1" localSheetId="10" hidden="1">1</definedName>
    <definedName name="solver_rel2" localSheetId="16" hidden="1">3</definedName>
    <definedName name="solver_rel2" localSheetId="21" hidden="1">3</definedName>
    <definedName name="solver_rel2" localSheetId="25" hidden="1">3</definedName>
    <definedName name="solver_rel2" localSheetId="13" hidden="1">3</definedName>
    <definedName name="solver_rel2" localSheetId="11" hidden="1">3</definedName>
    <definedName name="solver_rel2" localSheetId="12" hidden="1">3</definedName>
    <definedName name="solver_rel2" localSheetId="10" hidden="1">3</definedName>
    <definedName name="solver_rel3" localSheetId="16" hidden="1">1</definedName>
    <definedName name="solver_rel3" localSheetId="21" hidden="1">1</definedName>
    <definedName name="solver_rel4" localSheetId="16" hidden="1">3</definedName>
    <definedName name="solver_rel4" localSheetId="21" hidden="1">3</definedName>
    <definedName name="solver_rel5" localSheetId="16" hidden="1">3</definedName>
    <definedName name="solver_rel5" localSheetId="21" hidden="1">1</definedName>
    <definedName name="solver_rel6" localSheetId="16" hidden="1">3</definedName>
    <definedName name="solver_rel6" localSheetId="21" hidden="1">3</definedName>
    <definedName name="solver_rhs1" localSheetId="16" hidden="1">1</definedName>
    <definedName name="solver_rhs1" localSheetId="21" hidden="1">1</definedName>
    <definedName name="solver_rhs1" localSheetId="25" hidden="1">1</definedName>
    <definedName name="solver_rhs1" localSheetId="8" hidden="1">1</definedName>
    <definedName name="solver_rhs1" localSheetId="13" hidden="1">1</definedName>
    <definedName name="solver_rhs1" localSheetId="14" hidden="1">1</definedName>
    <definedName name="solver_rhs1" localSheetId="15" hidden="1">1</definedName>
    <definedName name="solver_rhs1" localSheetId="11" hidden="1">1</definedName>
    <definedName name="solver_rhs1" localSheetId="12" hidden="1">1</definedName>
    <definedName name="solver_rhs1" localSheetId="10" hidden="1">1</definedName>
    <definedName name="solver_rhs2" localSheetId="16" hidden="1">0</definedName>
    <definedName name="solver_rhs2" localSheetId="21" hidden="1">0</definedName>
    <definedName name="solver_rhs2" localSheetId="25" hidden="1">0.01</definedName>
    <definedName name="solver_rhs2" localSheetId="13" hidden="1">0</definedName>
    <definedName name="solver_rhs2" localSheetId="11" hidden="1">0</definedName>
    <definedName name="solver_rhs2" localSheetId="12" hidden="1">0</definedName>
    <definedName name="solver_rhs2" localSheetId="10" hidden="1">0</definedName>
    <definedName name="solver_rhs3" localSheetId="16" hidden="1">1</definedName>
    <definedName name="solver_rhs3" localSheetId="21" hidden="1">1</definedName>
    <definedName name="solver_rhs4" localSheetId="16" hidden="1">0</definedName>
    <definedName name="solver_rhs4" localSheetId="21" hidden="1">0</definedName>
    <definedName name="solver_rhs5" localSheetId="16" hidden="1">0</definedName>
    <definedName name="solver_rhs5" localSheetId="21" hidden="1">1</definedName>
    <definedName name="solver_rhs6" localSheetId="16" hidden="1">0</definedName>
    <definedName name="solver_rhs6" localSheetId="21" hidden="1">0</definedName>
    <definedName name="solver_rlx" localSheetId="16" hidden="1">2</definedName>
    <definedName name="solver_rlx" localSheetId="21" hidden="1">2</definedName>
    <definedName name="solver_rlx" localSheetId="25" hidden="1">2</definedName>
    <definedName name="solver_rlx" localSheetId="8" hidden="1">2</definedName>
    <definedName name="solver_rlx" localSheetId="13" hidden="1">2</definedName>
    <definedName name="solver_rlx" localSheetId="14" hidden="1">2</definedName>
    <definedName name="solver_rlx" localSheetId="15" hidden="1">2</definedName>
    <definedName name="solver_rlx" localSheetId="11" hidden="1">2</definedName>
    <definedName name="solver_rlx" localSheetId="12" hidden="1">2</definedName>
    <definedName name="solver_rlx" localSheetId="10" hidden="1">2</definedName>
    <definedName name="solver_rsd" localSheetId="16" hidden="1">0</definedName>
    <definedName name="solver_rsd" localSheetId="21" hidden="1">0</definedName>
    <definedName name="solver_rsd" localSheetId="25" hidden="1">0</definedName>
    <definedName name="solver_rsd" localSheetId="8" hidden="1">0</definedName>
    <definedName name="solver_rsd" localSheetId="13" hidden="1">0</definedName>
    <definedName name="solver_rsd" localSheetId="14" hidden="1">0</definedName>
    <definedName name="solver_rsd" localSheetId="15" hidden="1">0</definedName>
    <definedName name="solver_rsd" localSheetId="11" hidden="1">0</definedName>
    <definedName name="solver_rsd" localSheetId="12" hidden="1">0</definedName>
    <definedName name="solver_rsd" localSheetId="10" hidden="1">0</definedName>
    <definedName name="solver_scl" localSheetId="16" hidden="1">1</definedName>
    <definedName name="solver_scl" localSheetId="21" hidden="1">1</definedName>
    <definedName name="solver_scl" localSheetId="25" hidden="1">1</definedName>
    <definedName name="solver_scl" localSheetId="8" hidden="1">1</definedName>
    <definedName name="solver_scl" localSheetId="13" hidden="1">2</definedName>
    <definedName name="solver_scl" localSheetId="14" hidden="1">2</definedName>
    <definedName name="solver_scl" localSheetId="15" hidden="1">2</definedName>
    <definedName name="solver_scl" localSheetId="11" hidden="1">2</definedName>
    <definedName name="solver_scl" localSheetId="12" hidden="1">2</definedName>
    <definedName name="solver_scl" localSheetId="10" hidden="1">2</definedName>
    <definedName name="solver_sho" localSheetId="16" hidden="1">2</definedName>
    <definedName name="solver_sho" localSheetId="21" hidden="1">2</definedName>
    <definedName name="solver_sho" localSheetId="25" hidden="1">2</definedName>
    <definedName name="solver_sho" localSheetId="8" hidden="1">2</definedName>
    <definedName name="solver_sho" localSheetId="13" hidden="1">2</definedName>
    <definedName name="solver_sho" localSheetId="14" hidden="1">2</definedName>
    <definedName name="solver_sho" localSheetId="15" hidden="1">2</definedName>
    <definedName name="solver_sho" localSheetId="11" hidden="1">2</definedName>
    <definedName name="solver_sho" localSheetId="12" hidden="1">2</definedName>
    <definedName name="solver_sho" localSheetId="10" hidden="1">2</definedName>
    <definedName name="solver_ssz" localSheetId="16" hidden="1">100</definedName>
    <definedName name="solver_ssz" localSheetId="21" hidden="1">100</definedName>
    <definedName name="solver_ssz" localSheetId="25" hidden="1">100</definedName>
    <definedName name="solver_ssz" localSheetId="8" hidden="1">100</definedName>
    <definedName name="solver_ssz" localSheetId="13" hidden="1">100</definedName>
    <definedName name="solver_ssz" localSheetId="14" hidden="1">100</definedName>
    <definedName name="solver_ssz" localSheetId="15" hidden="1">100</definedName>
    <definedName name="solver_ssz" localSheetId="11" hidden="1">100</definedName>
    <definedName name="solver_ssz" localSheetId="12" hidden="1">100</definedName>
    <definedName name="solver_ssz" localSheetId="10" hidden="1">100</definedName>
    <definedName name="solver_tim" localSheetId="16" hidden="1">2147483647</definedName>
    <definedName name="solver_tim" localSheetId="21" hidden="1">2147483647</definedName>
    <definedName name="solver_tim" localSheetId="25" hidden="1">2147483647</definedName>
    <definedName name="solver_tim" localSheetId="8" hidden="1">2147483647</definedName>
    <definedName name="solver_tim" localSheetId="13" hidden="1">2147483647</definedName>
    <definedName name="solver_tim" localSheetId="14" hidden="1">2147483647</definedName>
    <definedName name="solver_tim" localSheetId="15" hidden="1">2147483647</definedName>
    <definedName name="solver_tim" localSheetId="11" hidden="1">2147483647</definedName>
    <definedName name="solver_tim" localSheetId="12" hidden="1">2147483647</definedName>
    <definedName name="solver_tim" localSheetId="10" hidden="1">2147483647</definedName>
    <definedName name="solver_tol" localSheetId="16" hidden="1">0.01</definedName>
    <definedName name="solver_tol" localSheetId="21" hidden="1">0.01</definedName>
    <definedName name="solver_tol" localSheetId="25" hidden="1">0.01</definedName>
    <definedName name="solver_tol" localSheetId="8" hidden="1">0.01</definedName>
    <definedName name="solver_tol" localSheetId="13" hidden="1">0.01</definedName>
    <definedName name="solver_tol" localSheetId="14" hidden="1">0.01</definedName>
    <definedName name="solver_tol" localSheetId="15" hidden="1">0.01</definedName>
    <definedName name="solver_tol" localSheetId="11" hidden="1">0.01</definedName>
    <definedName name="solver_tol" localSheetId="12" hidden="1">0.01</definedName>
    <definedName name="solver_tol" localSheetId="10" hidden="1">0.01</definedName>
    <definedName name="solver_typ" localSheetId="19" hidden="1">1</definedName>
    <definedName name="solver_typ" localSheetId="16" hidden="1">2</definedName>
    <definedName name="solver_typ" localSheetId="21" hidden="1">2</definedName>
    <definedName name="solver_typ" localSheetId="25" hidden="1">2</definedName>
    <definedName name="solver_typ" localSheetId="8" hidden="1">2</definedName>
    <definedName name="solver_typ" localSheetId="13" hidden="1">2</definedName>
    <definedName name="solver_typ" localSheetId="14" hidden="1">2</definedName>
    <definedName name="solver_typ" localSheetId="15" hidden="1">2</definedName>
    <definedName name="solver_typ" localSheetId="11" hidden="1">2</definedName>
    <definedName name="solver_typ" localSheetId="12" hidden="1">2</definedName>
    <definedName name="solver_typ" localSheetId="10" hidden="1">2</definedName>
    <definedName name="solver_val" localSheetId="19" hidden="1">0</definedName>
    <definedName name="solver_val" localSheetId="16" hidden="1">0</definedName>
    <definedName name="solver_val" localSheetId="21" hidden="1">0</definedName>
    <definedName name="solver_val" localSheetId="25" hidden="1">0</definedName>
    <definedName name="solver_val" localSheetId="8" hidden="1">0</definedName>
    <definedName name="solver_val" localSheetId="13" hidden="1">0</definedName>
    <definedName name="solver_val" localSheetId="14" hidden="1">0</definedName>
    <definedName name="solver_val" localSheetId="15" hidden="1">0</definedName>
    <definedName name="solver_val" localSheetId="11" hidden="1">0</definedName>
    <definedName name="solver_val" localSheetId="12" hidden="1">0</definedName>
    <definedName name="solver_val" localSheetId="10" hidden="1">0</definedName>
    <definedName name="solver_ver" localSheetId="19" hidden="1">3</definedName>
    <definedName name="solver_ver" localSheetId="16" hidden="1">3</definedName>
    <definedName name="solver_ver" localSheetId="21" hidden="1">3</definedName>
    <definedName name="solver_ver" localSheetId="25" hidden="1">3</definedName>
    <definedName name="solver_ver" localSheetId="8" hidden="1">2</definedName>
    <definedName name="solver_ver" localSheetId="13" hidden="1">3</definedName>
    <definedName name="solver_ver" localSheetId="14" hidden="1">3</definedName>
    <definedName name="solver_ver" localSheetId="15" hidden="1">3</definedName>
    <definedName name="solver_ver" localSheetId="11" hidden="1">3</definedName>
    <definedName name="solver_ver" localSheetId="12" hidden="1">3</definedName>
    <definedName name="solver_ver" localSheetId="10" hidden="1">3</definedName>
  </definedNames>
  <calcPr calcId="191028"/>
  <pivotCaches>
    <pivotCache cacheId="2" r:id="rId2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3" i="47" l="1"/>
  <c r="P3" i="47"/>
  <c r="P4" i="47"/>
  <c r="P5" i="47"/>
  <c r="P6" i="47"/>
  <c r="P7" i="47"/>
  <c r="P8" i="47"/>
  <c r="P9" i="47"/>
  <c r="P10" i="47"/>
  <c r="P11" i="47"/>
  <c r="P12" i="47"/>
  <c r="P13" i="47"/>
  <c r="P14" i="47"/>
  <c r="P15" i="47"/>
  <c r="P16" i="47"/>
  <c r="P17" i="47"/>
  <c r="P18" i="47"/>
  <c r="P19" i="47"/>
  <c r="P20" i="47"/>
  <c r="P21" i="47"/>
  <c r="P22" i="47"/>
  <c r="P23" i="47"/>
  <c r="P24" i="47"/>
  <c r="P25" i="47"/>
  <c r="P26" i="47"/>
  <c r="P27" i="47"/>
  <c r="P28" i="47"/>
  <c r="P29" i="47"/>
  <c r="P30" i="47"/>
  <c r="P31" i="47"/>
  <c r="P32" i="47"/>
  <c r="P33" i="47"/>
  <c r="P34" i="47"/>
  <c r="P35" i="47"/>
  <c r="P36" i="47"/>
  <c r="P37" i="47"/>
  <c r="P38" i="47"/>
  <c r="P39" i="47"/>
  <c r="P40" i="47"/>
  <c r="P41" i="47"/>
  <c r="P42" i="47"/>
  <c r="P43" i="47"/>
  <c r="P44" i="47"/>
  <c r="P45" i="47"/>
  <c r="P46" i="47"/>
  <c r="P47" i="47"/>
  <c r="P48" i="47"/>
  <c r="P49" i="47"/>
  <c r="P50" i="47"/>
  <c r="P51" i="47"/>
  <c r="P52" i="47"/>
  <c r="P53" i="47"/>
  <c r="P54" i="47"/>
  <c r="P55" i="47"/>
  <c r="P56" i="47"/>
  <c r="P57" i="47"/>
  <c r="P58" i="47"/>
  <c r="P59" i="47"/>
  <c r="P60" i="47"/>
  <c r="P61" i="47"/>
  <c r="P62" i="47"/>
  <c r="P63" i="47"/>
  <c r="P64" i="47"/>
  <c r="P65" i="47"/>
  <c r="P66" i="47"/>
  <c r="P67" i="47"/>
  <c r="P68" i="47"/>
  <c r="P69" i="47"/>
  <c r="P70" i="47"/>
  <c r="P71" i="47"/>
  <c r="P72" i="47"/>
  <c r="P73" i="47"/>
  <c r="P74" i="47"/>
  <c r="P75" i="47"/>
  <c r="P76" i="47"/>
  <c r="P77" i="47"/>
  <c r="P78" i="47"/>
  <c r="P79" i="47"/>
  <c r="P80" i="47"/>
  <c r="P81" i="47"/>
  <c r="P82" i="47"/>
  <c r="P83" i="47"/>
  <c r="P84" i="47"/>
  <c r="P85" i="47"/>
  <c r="P86" i="47"/>
  <c r="P87" i="47"/>
  <c r="P88" i="47"/>
  <c r="P89" i="47"/>
  <c r="P90" i="47"/>
  <c r="P91" i="47"/>
  <c r="P92" i="47"/>
  <c r="P93" i="47"/>
  <c r="P94" i="47"/>
  <c r="P95" i="47"/>
  <c r="P96" i="47"/>
  <c r="P97" i="47"/>
  <c r="P98" i="47"/>
  <c r="P99" i="47"/>
  <c r="P100" i="47"/>
  <c r="P101" i="47"/>
  <c r="P102" i="47"/>
  <c r="P103" i="47"/>
  <c r="P104" i="47"/>
  <c r="P105" i="47"/>
  <c r="P106" i="47"/>
  <c r="P107" i="47"/>
  <c r="P108" i="47"/>
  <c r="P109" i="47"/>
  <c r="P110" i="47"/>
  <c r="P111" i="47"/>
  <c r="P112" i="47"/>
  <c r="P113" i="47"/>
  <c r="P114" i="47"/>
  <c r="P115" i="47"/>
  <c r="P116" i="47"/>
  <c r="P117" i="47"/>
  <c r="P118" i="47"/>
  <c r="P119" i="47"/>
  <c r="P120" i="47"/>
  <c r="P121" i="47"/>
  <c r="P122" i="47"/>
  <c r="P123" i="47"/>
  <c r="P124" i="47"/>
  <c r="P125" i="47"/>
  <c r="P126" i="47"/>
  <c r="P127" i="47"/>
  <c r="P128" i="47"/>
  <c r="P129" i="47"/>
  <c r="P130" i="47"/>
  <c r="P131" i="47"/>
  <c r="P132" i="47"/>
  <c r="P133" i="47"/>
  <c r="P134" i="47"/>
  <c r="P135" i="47"/>
  <c r="P136" i="47"/>
  <c r="P137" i="47"/>
  <c r="P138" i="47"/>
  <c r="P139" i="47"/>
  <c r="P140" i="47"/>
  <c r="P141" i="47"/>
  <c r="P142" i="47"/>
  <c r="P143" i="47"/>
  <c r="P144" i="47"/>
  <c r="P145" i="47"/>
  <c r="P146" i="47"/>
  <c r="P147" i="47"/>
  <c r="P148" i="47"/>
  <c r="P149" i="47"/>
  <c r="P150" i="47"/>
  <c r="P151" i="47"/>
  <c r="P152" i="47"/>
  <c r="P153" i="47"/>
  <c r="P154" i="47"/>
  <c r="P155" i="47"/>
  <c r="P156" i="47"/>
  <c r="P157" i="47"/>
  <c r="P158" i="47"/>
  <c r="P159" i="47"/>
  <c r="P160" i="47"/>
  <c r="P161" i="47"/>
  <c r="P162" i="47"/>
  <c r="P163" i="47"/>
  <c r="P164" i="47"/>
  <c r="P165" i="47"/>
  <c r="P166" i="47"/>
  <c r="P167" i="47"/>
  <c r="P168" i="47"/>
  <c r="P169" i="47"/>
  <c r="P170" i="47"/>
  <c r="P171" i="47"/>
  <c r="P172" i="47"/>
  <c r="P173" i="47"/>
  <c r="P174" i="47"/>
  <c r="P175" i="47"/>
  <c r="P176" i="47"/>
  <c r="P177" i="47"/>
  <c r="P178" i="47"/>
  <c r="P179" i="47"/>
  <c r="P180" i="47"/>
  <c r="P181" i="47"/>
  <c r="P182" i="47"/>
  <c r="P183" i="47"/>
  <c r="P184" i="47"/>
  <c r="P185" i="47"/>
  <c r="P186" i="47"/>
  <c r="P187" i="47"/>
  <c r="P188" i="47"/>
  <c r="P189" i="47"/>
  <c r="P190" i="47"/>
  <c r="P191" i="47"/>
  <c r="P192" i="47"/>
  <c r="P193" i="47"/>
  <c r="P194" i="47"/>
  <c r="P195" i="47"/>
  <c r="P196" i="47"/>
  <c r="P197" i="47"/>
  <c r="P198" i="47"/>
  <c r="P199" i="47"/>
  <c r="P200" i="47"/>
  <c r="P201" i="47"/>
  <c r="P202" i="47"/>
  <c r="P203" i="47"/>
  <c r="P204" i="47"/>
  <c r="P205" i="47"/>
  <c r="P206" i="47"/>
  <c r="P207" i="47"/>
  <c r="P208" i="47"/>
  <c r="P209" i="47"/>
  <c r="P210" i="47"/>
  <c r="P211" i="47"/>
  <c r="P212" i="47"/>
  <c r="P213" i="47"/>
  <c r="P214" i="47"/>
  <c r="P215" i="47"/>
  <c r="P216" i="47"/>
  <c r="P217" i="47"/>
  <c r="P218" i="47"/>
  <c r="P219" i="47"/>
  <c r="P220" i="47"/>
  <c r="P221" i="47"/>
  <c r="P222" i="47"/>
  <c r="P223" i="47"/>
  <c r="P224" i="47"/>
  <c r="P225" i="47"/>
  <c r="P226" i="47"/>
  <c r="P227" i="47"/>
  <c r="P228" i="47"/>
  <c r="P229" i="47"/>
  <c r="P230" i="47"/>
  <c r="P231" i="47"/>
  <c r="P232" i="47"/>
  <c r="P233" i="47"/>
  <c r="P234" i="47"/>
  <c r="P235" i="47"/>
  <c r="P236" i="47"/>
  <c r="P237" i="47"/>
  <c r="P238" i="47"/>
  <c r="P239" i="47"/>
  <c r="P240" i="47"/>
  <c r="P241" i="47"/>
  <c r="P242" i="47"/>
  <c r="P243" i="47"/>
  <c r="P244" i="47"/>
  <c r="P245" i="47"/>
  <c r="P246" i="47"/>
  <c r="P247" i="47"/>
  <c r="P248" i="47"/>
  <c r="P249" i="47"/>
  <c r="P250" i="47"/>
  <c r="P251" i="47"/>
  <c r="P252" i="47"/>
  <c r="P253" i="47"/>
  <c r="P254" i="47"/>
  <c r="P255" i="47"/>
  <c r="P256" i="47"/>
  <c r="P257" i="47"/>
  <c r="P258" i="47"/>
  <c r="P259" i="47"/>
  <c r="P260" i="47"/>
  <c r="P261" i="47"/>
  <c r="P262" i="47"/>
  <c r="P263" i="47"/>
  <c r="P264" i="47"/>
  <c r="P265" i="47"/>
  <c r="P266" i="47"/>
  <c r="P267" i="47"/>
  <c r="P268" i="47"/>
  <c r="P269" i="47"/>
  <c r="P270" i="47"/>
  <c r="P271" i="47"/>
  <c r="P272" i="47"/>
  <c r="P273" i="47"/>
  <c r="P274" i="47"/>
  <c r="P275" i="47"/>
  <c r="P276" i="47"/>
  <c r="P277" i="47"/>
  <c r="P278" i="47"/>
  <c r="P279" i="47"/>
  <c r="P280" i="47"/>
  <c r="P281" i="47"/>
  <c r="P282" i="47"/>
  <c r="P283" i="47"/>
  <c r="P284" i="47"/>
  <c r="P285" i="47"/>
  <c r="P286" i="47"/>
  <c r="P287" i="47"/>
  <c r="P288" i="47"/>
  <c r="P289" i="47"/>
  <c r="P290" i="47"/>
  <c r="P291" i="47"/>
  <c r="P292" i="47"/>
  <c r="P293" i="47"/>
  <c r="P294" i="47"/>
  <c r="P295" i="47"/>
  <c r="P296" i="47"/>
  <c r="P297" i="47"/>
  <c r="P298" i="47"/>
  <c r="P299" i="47"/>
  <c r="P300" i="47"/>
  <c r="P301" i="47"/>
  <c r="P302" i="47"/>
  <c r="P303" i="47"/>
  <c r="P304" i="47"/>
  <c r="P305" i="47"/>
  <c r="P306" i="47"/>
  <c r="P307" i="47"/>
  <c r="P308" i="47"/>
  <c r="P309" i="47"/>
  <c r="P310" i="47"/>
  <c r="P311" i="47"/>
  <c r="P312" i="47"/>
  <c r="P313" i="47"/>
  <c r="P314" i="47"/>
  <c r="P315" i="47"/>
  <c r="P316" i="47"/>
  <c r="P317" i="47"/>
  <c r="P318" i="47"/>
  <c r="P319" i="47"/>
  <c r="P320" i="47"/>
  <c r="P321" i="47"/>
  <c r="P322" i="47"/>
  <c r="P323" i="47"/>
  <c r="P324" i="47"/>
  <c r="P325" i="47"/>
  <c r="P326" i="47"/>
  <c r="P327" i="47"/>
  <c r="P328" i="47"/>
  <c r="P329" i="47"/>
  <c r="P330" i="47"/>
  <c r="P331" i="47"/>
  <c r="P332" i="47"/>
  <c r="P333" i="47"/>
  <c r="P334" i="47"/>
  <c r="P335" i="47"/>
  <c r="P336" i="47"/>
  <c r="P337" i="47"/>
  <c r="P338" i="47"/>
  <c r="P339" i="47"/>
  <c r="P340" i="47"/>
  <c r="P341" i="47"/>
  <c r="P342" i="47"/>
  <c r="P343" i="47"/>
  <c r="P344" i="47"/>
  <c r="P345" i="47"/>
  <c r="P346" i="47"/>
  <c r="P347" i="47"/>
  <c r="P348" i="47"/>
  <c r="P349" i="47"/>
  <c r="P350" i="47"/>
  <c r="P351" i="47"/>
  <c r="Q3" i="47" a="1"/>
  <c r="Q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O102" i="47"/>
  <c r="O103" i="47"/>
  <c r="O104" i="47"/>
  <c r="O105" i="47"/>
  <c r="O106" i="47"/>
  <c r="O107" i="47"/>
  <c r="O108" i="47"/>
  <c r="O109" i="47"/>
  <c r="O110" i="47"/>
  <c r="O111" i="47"/>
  <c r="O112" i="47"/>
  <c r="O113" i="47"/>
  <c r="O114" i="47"/>
  <c r="O115" i="47"/>
  <c r="O116" i="47"/>
  <c r="O117" i="47"/>
  <c r="O118" i="47"/>
  <c r="O119" i="47"/>
  <c r="O120" i="47"/>
  <c r="O121" i="47"/>
  <c r="O122" i="47"/>
  <c r="O123" i="47"/>
  <c r="O124" i="47"/>
  <c r="O125" i="47"/>
  <c r="O126" i="47"/>
  <c r="O127" i="47"/>
  <c r="O128" i="47"/>
  <c r="O129" i="47"/>
  <c r="O130" i="47"/>
  <c r="O131" i="47"/>
  <c r="O132" i="47"/>
  <c r="O133" i="47"/>
  <c r="O134" i="47"/>
  <c r="O135" i="47"/>
  <c r="O136" i="47"/>
  <c r="O137" i="47"/>
  <c r="O138" i="47"/>
  <c r="O139" i="47"/>
  <c r="O140" i="47"/>
  <c r="O141" i="47"/>
  <c r="O142" i="47"/>
  <c r="O143" i="47"/>
  <c r="O144" i="47"/>
  <c r="O145" i="47"/>
  <c r="O146" i="47"/>
  <c r="O147" i="47"/>
  <c r="O148" i="47"/>
  <c r="O149" i="47"/>
  <c r="O150" i="47"/>
  <c r="O151" i="47"/>
  <c r="O152" i="47"/>
  <c r="O153" i="47"/>
  <c r="O154" i="47"/>
  <c r="O155" i="47"/>
  <c r="O156" i="47"/>
  <c r="O157" i="47"/>
  <c r="O158" i="47"/>
  <c r="O159" i="47"/>
  <c r="O160" i="47"/>
  <c r="O161" i="47"/>
  <c r="O162" i="47"/>
  <c r="O163" i="47"/>
  <c r="O164" i="47"/>
  <c r="O165" i="47"/>
  <c r="O166" i="47"/>
  <c r="O167" i="47"/>
  <c r="O168" i="47"/>
  <c r="O169" i="47"/>
  <c r="O170" i="47"/>
  <c r="O171" i="47"/>
  <c r="O172" i="47"/>
  <c r="O173" i="47"/>
  <c r="O174" i="47"/>
  <c r="O175" i="47"/>
  <c r="O176" i="47"/>
  <c r="O177" i="47"/>
  <c r="O178" i="47"/>
  <c r="O179" i="47"/>
  <c r="O180" i="47"/>
  <c r="O181" i="47"/>
  <c r="O182" i="47"/>
  <c r="O183" i="47"/>
  <c r="O184" i="47"/>
  <c r="O185" i="47"/>
  <c r="O186" i="47"/>
  <c r="O187" i="47"/>
  <c r="O188" i="47"/>
  <c r="O189" i="47"/>
  <c r="O190" i="47"/>
  <c r="O191" i="47"/>
  <c r="O192" i="47"/>
  <c r="O193" i="47"/>
  <c r="O194" i="47"/>
  <c r="O195" i="47"/>
  <c r="O196" i="47"/>
  <c r="O197" i="47"/>
  <c r="O198" i="47"/>
  <c r="O199" i="47"/>
  <c r="O200" i="47"/>
  <c r="O201" i="47"/>
  <c r="O202" i="47"/>
  <c r="O203" i="47"/>
  <c r="O204" i="47"/>
  <c r="O205" i="47"/>
  <c r="O206" i="47"/>
  <c r="O207" i="47"/>
  <c r="O208" i="47"/>
  <c r="O209" i="47"/>
  <c r="O210" i="47"/>
  <c r="O211" i="47"/>
  <c r="O212" i="47"/>
  <c r="O213" i="47"/>
  <c r="O214" i="47"/>
  <c r="O215" i="47"/>
  <c r="O216" i="47"/>
  <c r="O217" i="47"/>
  <c r="O218" i="47"/>
  <c r="O219" i="47"/>
  <c r="O220" i="47"/>
  <c r="O221" i="47"/>
  <c r="O222" i="47"/>
  <c r="O223" i="47"/>
  <c r="O224" i="47"/>
  <c r="O225" i="47"/>
  <c r="O226" i="47"/>
  <c r="O227" i="47"/>
  <c r="O228" i="47"/>
  <c r="O229" i="47"/>
  <c r="O230" i="47"/>
  <c r="O231" i="47"/>
  <c r="O232" i="47"/>
  <c r="O233" i="47"/>
  <c r="O234" i="47"/>
  <c r="O235" i="47"/>
  <c r="O236" i="47"/>
  <c r="O237" i="47"/>
  <c r="O238" i="47"/>
  <c r="O239" i="47"/>
  <c r="O240" i="47"/>
  <c r="O241" i="47"/>
  <c r="O242" i="47"/>
  <c r="O243" i="47"/>
  <c r="O244" i="47"/>
  <c r="O245" i="47"/>
  <c r="O246" i="47"/>
  <c r="O247" i="47"/>
  <c r="O248" i="47"/>
  <c r="O249" i="47"/>
  <c r="O250" i="47"/>
  <c r="O251" i="47"/>
  <c r="O252" i="47"/>
  <c r="O253" i="47"/>
  <c r="O254" i="47"/>
  <c r="O255" i="47"/>
  <c r="O256" i="47"/>
  <c r="O257" i="47"/>
  <c r="O258" i="47"/>
  <c r="O259" i="47"/>
  <c r="O260" i="47"/>
  <c r="O261" i="47"/>
  <c r="O262" i="47"/>
  <c r="O263" i="47"/>
  <c r="O264" i="47"/>
  <c r="O265" i="47"/>
  <c r="O266" i="47"/>
  <c r="O267" i="47"/>
  <c r="O268" i="47"/>
  <c r="O269" i="47"/>
  <c r="O270" i="47"/>
  <c r="O271" i="47"/>
  <c r="O272" i="47"/>
  <c r="O273" i="47"/>
  <c r="O274" i="47"/>
  <c r="O275" i="47"/>
  <c r="O276" i="47"/>
  <c r="O277" i="47"/>
  <c r="O278" i="47"/>
  <c r="O279" i="47"/>
  <c r="O280" i="47"/>
  <c r="O281" i="47"/>
  <c r="O282" i="47"/>
  <c r="O283" i="47"/>
  <c r="O284" i="47"/>
  <c r="O285" i="47"/>
  <c r="O286" i="47"/>
  <c r="O287" i="47"/>
  <c r="O288" i="47"/>
  <c r="O289" i="47"/>
  <c r="O290" i="47"/>
  <c r="O291" i="47"/>
  <c r="O292" i="47"/>
  <c r="O293" i="47"/>
  <c r="O294" i="47"/>
  <c r="O295" i="47"/>
  <c r="O296" i="47"/>
  <c r="O297" i="47"/>
  <c r="O298" i="47"/>
  <c r="O299" i="47"/>
  <c r="O300" i="47"/>
  <c r="O301" i="47"/>
  <c r="O302" i="47"/>
  <c r="O303" i="47"/>
  <c r="O304" i="47"/>
  <c r="O305" i="47"/>
  <c r="O306" i="47"/>
  <c r="O307" i="47"/>
  <c r="O308" i="47"/>
  <c r="O309" i="47"/>
  <c r="O310" i="47"/>
  <c r="O311" i="47"/>
  <c r="O312" i="47"/>
  <c r="O313" i="47"/>
  <c r="O314" i="47"/>
  <c r="O315" i="47"/>
  <c r="O316" i="47"/>
  <c r="O317" i="47"/>
  <c r="O318" i="47"/>
  <c r="O319" i="47"/>
  <c r="O320" i="47"/>
  <c r="O321" i="47"/>
  <c r="O322" i="47"/>
  <c r="O323" i="47"/>
  <c r="O324" i="47"/>
  <c r="O325" i="47"/>
  <c r="O326" i="47"/>
  <c r="O327" i="47"/>
  <c r="O328" i="47"/>
  <c r="O329" i="47"/>
  <c r="O330" i="47"/>
  <c r="O331" i="47"/>
  <c r="O332" i="47"/>
  <c r="O333" i="47"/>
  <c r="O334" i="47"/>
  <c r="O335" i="47"/>
  <c r="O336" i="47"/>
  <c r="O337" i="47"/>
  <c r="O338" i="47"/>
  <c r="O339" i="47"/>
  <c r="O340" i="47"/>
  <c r="O341" i="47"/>
  <c r="O342" i="47"/>
  <c r="O343" i="47"/>
  <c r="O344" i="47"/>
  <c r="O345" i="47"/>
  <c r="O346" i="47"/>
  <c r="O347" i="47"/>
  <c r="O348" i="47"/>
  <c r="O349" i="47"/>
  <c r="O350" i="47"/>
  <c r="O351" i="47"/>
  <c r="T3" i="47"/>
  <c r="AG3" i="47"/>
  <c r="AH3" i="47"/>
  <c r="T4" i="47"/>
  <c r="T5" i="47"/>
  <c r="T6" i="47"/>
  <c r="AL3" i="47"/>
  <c r="U4" i="47"/>
  <c r="X4" i="47"/>
  <c r="U5" i="47"/>
  <c r="X5" i="47"/>
  <c r="U6" i="47"/>
  <c r="X6" i="47"/>
  <c r="T7" i="47"/>
  <c r="U7" i="47"/>
  <c r="X7" i="47"/>
  <c r="T8" i="47"/>
  <c r="U8" i="47"/>
  <c r="X8" i="47"/>
  <c r="T9" i="47"/>
  <c r="U9" i="47"/>
  <c r="X9" i="47"/>
  <c r="T10" i="47"/>
  <c r="U10" i="47"/>
  <c r="X10" i="47"/>
  <c r="T11" i="47"/>
  <c r="U11" i="47"/>
  <c r="X11" i="47"/>
  <c r="T12" i="47"/>
  <c r="U12" i="47"/>
  <c r="X12" i="47"/>
  <c r="T13" i="47"/>
  <c r="U13" i="47"/>
  <c r="X13" i="47"/>
  <c r="T14" i="47"/>
  <c r="U14" i="47"/>
  <c r="X14" i="47"/>
  <c r="T15" i="47"/>
  <c r="U15" i="47"/>
  <c r="X15" i="47"/>
  <c r="T16" i="47"/>
  <c r="U16" i="47"/>
  <c r="X16" i="47"/>
  <c r="T17" i="47"/>
  <c r="U17" i="47"/>
  <c r="X17" i="47"/>
  <c r="T18" i="47"/>
  <c r="U18" i="47"/>
  <c r="X18" i="47"/>
  <c r="T19" i="47"/>
  <c r="U19" i="47"/>
  <c r="X19" i="47"/>
  <c r="T20" i="47"/>
  <c r="U20" i="47"/>
  <c r="X20" i="47"/>
  <c r="T21" i="47"/>
  <c r="U21" i="47"/>
  <c r="X21" i="47"/>
  <c r="T22" i="47"/>
  <c r="U22" i="47"/>
  <c r="X22" i="47"/>
  <c r="T23" i="47"/>
  <c r="U23" i="47"/>
  <c r="X23" i="47"/>
  <c r="T24" i="47"/>
  <c r="U24" i="47"/>
  <c r="X24" i="47"/>
  <c r="T25" i="47"/>
  <c r="U25" i="47"/>
  <c r="X25" i="47"/>
  <c r="T26" i="47"/>
  <c r="U26" i="47"/>
  <c r="X26" i="47"/>
  <c r="T27" i="47"/>
  <c r="U27" i="47"/>
  <c r="X27" i="47"/>
  <c r="T28" i="47"/>
  <c r="U28" i="47"/>
  <c r="X28" i="47"/>
  <c r="T29" i="47"/>
  <c r="U29" i="47"/>
  <c r="X29" i="47"/>
  <c r="T30" i="47"/>
  <c r="U30" i="47"/>
  <c r="X30" i="47"/>
  <c r="T31" i="47"/>
  <c r="U31" i="47"/>
  <c r="X31" i="47"/>
  <c r="T32" i="47"/>
  <c r="U32" i="47"/>
  <c r="X32" i="47"/>
  <c r="T33" i="47"/>
  <c r="U33" i="47"/>
  <c r="X33" i="47"/>
  <c r="T34" i="47"/>
  <c r="U34" i="47"/>
  <c r="X34" i="47"/>
  <c r="T35" i="47"/>
  <c r="U35" i="47"/>
  <c r="X35" i="47"/>
  <c r="T36" i="47"/>
  <c r="U36" i="47"/>
  <c r="X36" i="47"/>
  <c r="T37" i="47"/>
  <c r="U37" i="47"/>
  <c r="X37" i="47"/>
  <c r="T38" i="47"/>
  <c r="U38" i="47"/>
  <c r="X38" i="47"/>
  <c r="T39" i="47"/>
  <c r="U39" i="47"/>
  <c r="X39" i="47"/>
  <c r="T40" i="47"/>
  <c r="U40" i="47"/>
  <c r="X40" i="47"/>
  <c r="T41" i="47"/>
  <c r="U41" i="47"/>
  <c r="X41" i="47"/>
  <c r="T42" i="47"/>
  <c r="U42" i="47"/>
  <c r="X42" i="47"/>
  <c r="T43" i="47"/>
  <c r="U43" i="47"/>
  <c r="X43" i="47"/>
  <c r="T44" i="47"/>
  <c r="U44" i="47"/>
  <c r="X44" i="47"/>
  <c r="T45" i="47"/>
  <c r="U45" i="47"/>
  <c r="X45" i="47"/>
  <c r="T46" i="47"/>
  <c r="U46" i="47"/>
  <c r="X46" i="47"/>
  <c r="T47" i="47"/>
  <c r="U47" i="47"/>
  <c r="X47" i="47"/>
  <c r="T48" i="47"/>
  <c r="U48" i="47"/>
  <c r="X48" i="47"/>
  <c r="T49" i="47"/>
  <c r="U49" i="47"/>
  <c r="X49" i="47"/>
  <c r="T50" i="47"/>
  <c r="U50" i="47"/>
  <c r="X50" i="47"/>
  <c r="T51" i="47"/>
  <c r="U51" i="47"/>
  <c r="X51" i="47"/>
  <c r="T52" i="47"/>
  <c r="U52" i="47"/>
  <c r="X52" i="47"/>
  <c r="T53" i="47"/>
  <c r="U53" i="47"/>
  <c r="X53" i="47"/>
  <c r="T54" i="47"/>
  <c r="U54" i="47"/>
  <c r="X54" i="47"/>
  <c r="T55" i="47"/>
  <c r="U55" i="47"/>
  <c r="X55" i="47"/>
  <c r="AR3" i="47" a="1"/>
  <c r="AR3" i="47"/>
  <c r="V5" i="47"/>
  <c r="Y5" i="47"/>
  <c r="V6" i="47"/>
  <c r="Y6" i="47"/>
  <c r="V7" i="47"/>
  <c r="Y7" i="47"/>
  <c r="V8" i="47"/>
  <c r="Y8" i="47"/>
  <c r="V9" i="47"/>
  <c r="Y9" i="47"/>
  <c r="V10" i="47"/>
  <c r="Y10" i="47"/>
  <c r="V11" i="47"/>
  <c r="Y11" i="47"/>
  <c r="V12" i="47"/>
  <c r="Y12" i="47"/>
  <c r="V13" i="47"/>
  <c r="Y13" i="47"/>
  <c r="V14" i="47"/>
  <c r="Y14" i="47"/>
  <c r="V15" i="47"/>
  <c r="Y15" i="47"/>
  <c r="V16" i="47"/>
  <c r="Y16" i="47"/>
  <c r="V17" i="47"/>
  <c r="Y17" i="47"/>
  <c r="V18" i="47"/>
  <c r="Y18" i="47"/>
  <c r="V19" i="47"/>
  <c r="Y19" i="47"/>
  <c r="V20" i="47"/>
  <c r="Y20" i="47"/>
  <c r="V21" i="47"/>
  <c r="Y21" i="47"/>
  <c r="V22" i="47"/>
  <c r="Y22" i="47"/>
  <c r="V23" i="47"/>
  <c r="Y23" i="47"/>
  <c r="V24" i="47"/>
  <c r="Y24" i="47"/>
  <c r="V25" i="47"/>
  <c r="Y25" i="47"/>
  <c r="V26" i="47"/>
  <c r="Y26" i="47"/>
  <c r="V27" i="47"/>
  <c r="Y27" i="47"/>
  <c r="V28" i="47"/>
  <c r="Y28" i="47"/>
  <c r="V29" i="47"/>
  <c r="Y29" i="47"/>
  <c r="V30" i="47"/>
  <c r="Y30" i="47"/>
  <c r="V31" i="47"/>
  <c r="Y31" i="47"/>
  <c r="V32" i="47"/>
  <c r="Y32" i="47"/>
  <c r="V33" i="47"/>
  <c r="Y33" i="47"/>
  <c r="V34" i="47"/>
  <c r="Y34" i="47"/>
  <c r="V35" i="47"/>
  <c r="Y35" i="47"/>
  <c r="V36" i="47"/>
  <c r="Y36" i="47"/>
  <c r="V37" i="47"/>
  <c r="Y37" i="47"/>
  <c r="V38" i="47"/>
  <c r="Y38" i="47"/>
  <c r="V39" i="47"/>
  <c r="Y39" i="47"/>
  <c r="V40" i="47"/>
  <c r="Y40" i="47"/>
  <c r="V41" i="47"/>
  <c r="Y41" i="47"/>
  <c r="V42" i="47"/>
  <c r="Y42" i="47"/>
  <c r="V43" i="47"/>
  <c r="Y43" i="47"/>
  <c r="V44" i="47"/>
  <c r="Y44" i="47"/>
  <c r="V45" i="47"/>
  <c r="Y45" i="47"/>
  <c r="V46" i="47"/>
  <c r="Y46" i="47"/>
  <c r="V47" i="47"/>
  <c r="Y47" i="47"/>
  <c r="V48" i="47"/>
  <c r="Y48" i="47"/>
  <c r="V49" i="47"/>
  <c r="Y49" i="47"/>
  <c r="V50" i="47"/>
  <c r="Y50" i="47"/>
  <c r="V51" i="47"/>
  <c r="Y51" i="47"/>
  <c r="V52" i="47"/>
  <c r="Y52" i="47"/>
  <c r="V53" i="47"/>
  <c r="Y53" i="47"/>
  <c r="V54" i="47"/>
  <c r="Y54" i="47"/>
  <c r="V55" i="47"/>
  <c r="Y55" i="47"/>
  <c r="AS3" i="47" a="1"/>
  <c r="AS3" i="47"/>
  <c r="W6" i="47"/>
  <c r="Z6" i="47"/>
  <c r="W7" i="47"/>
  <c r="Z7" i="47"/>
  <c r="W8" i="47"/>
  <c r="Z8" i="47"/>
  <c r="W9" i="47"/>
  <c r="Z9" i="47"/>
  <c r="W10" i="47"/>
  <c r="Z10" i="47"/>
  <c r="W11" i="47"/>
  <c r="Z11" i="47"/>
  <c r="W12" i="47"/>
  <c r="Z12" i="47"/>
  <c r="W13" i="47"/>
  <c r="Z13" i="47"/>
  <c r="W14" i="47"/>
  <c r="Z14" i="47"/>
  <c r="W15" i="47"/>
  <c r="Z15" i="47"/>
  <c r="W16" i="47"/>
  <c r="Z16" i="47"/>
  <c r="W17" i="47"/>
  <c r="Z17" i="47"/>
  <c r="W18" i="47"/>
  <c r="Z18" i="47"/>
  <c r="W19" i="47"/>
  <c r="Z19" i="47"/>
  <c r="W20" i="47"/>
  <c r="Z20" i="47"/>
  <c r="W21" i="47"/>
  <c r="Z21" i="47"/>
  <c r="W22" i="47"/>
  <c r="Z22" i="47"/>
  <c r="W23" i="47"/>
  <c r="Z23" i="47"/>
  <c r="W24" i="47"/>
  <c r="Z24" i="47"/>
  <c r="W25" i="47"/>
  <c r="Z25" i="47"/>
  <c r="W26" i="47"/>
  <c r="Z26" i="47"/>
  <c r="W27" i="47"/>
  <c r="Z27" i="47"/>
  <c r="W28" i="47"/>
  <c r="Z28" i="47"/>
  <c r="W29" i="47"/>
  <c r="Z29" i="47"/>
  <c r="W30" i="47"/>
  <c r="Z30" i="47"/>
  <c r="W31" i="47"/>
  <c r="Z31" i="47"/>
  <c r="W32" i="47"/>
  <c r="Z32" i="47"/>
  <c r="W33" i="47"/>
  <c r="Z33" i="47"/>
  <c r="W34" i="47"/>
  <c r="Z34" i="47"/>
  <c r="W35" i="47"/>
  <c r="Z35" i="47"/>
  <c r="W36" i="47"/>
  <c r="Z36" i="47"/>
  <c r="W37" i="47"/>
  <c r="Z37" i="47"/>
  <c r="W38" i="47"/>
  <c r="Z38" i="47"/>
  <c r="W39" i="47"/>
  <c r="Z39" i="47"/>
  <c r="W40" i="47"/>
  <c r="Z40" i="47"/>
  <c r="W41" i="47"/>
  <c r="Z41" i="47"/>
  <c r="W42" i="47"/>
  <c r="Z42" i="47"/>
  <c r="W43" i="47"/>
  <c r="Z43" i="47"/>
  <c r="W44" i="47"/>
  <c r="Z44" i="47"/>
  <c r="W45" i="47"/>
  <c r="Z45" i="47"/>
  <c r="W46" i="47"/>
  <c r="Z46" i="47"/>
  <c r="W47" i="47"/>
  <c r="Z47" i="47"/>
  <c r="W48" i="47"/>
  <c r="Z48" i="47"/>
  <c r="W49" i="47"/>
  <c r="Z49" i="47"/>
  <c r="W50" i="47"/>
  <c r="Z50" i="47"/>
  <c r="W51" i="47"/>
  <c r="Z51" i="47"/>
  <c r="W52" i="47"/>
  <c r="Z52" i="47"/>
  <c r="W53" i="47"/>
  <c r="Z53" i="47"/>
  <c r="W54" i="47"/>
  <c r="Z54" i="47"/>
  <c r="W55" i="47"/>
  <c r="Z55" i="47"/>
  <c r="AT3" i="47" a="1"/>
  <c r="AT3" i="47"/>
  <c r="AV3" i="47"/>
  <c r="AW3" i="47"/>
  <c r="AG4" i="47"/>
  <c r="AH4" i="47"/>
  <c r="AL4" i="47"/>
  <c r="AR4" i="47"/>
  <c r="AS4" i="47"/>
  <c r="AT4" i="47"/>
  <c r="AA5" i="47"/>
  <c r="AD5" i="47"/>
  <c r="AG5" i="47"/>
  <c r="AH5" i="47"/>
  <c r="AL5" i="47"/>
  <c r="AR5" i="47"/>
  <c r="AS5" i="47"/>
  <c r="AT5" i="47"/>
  <c r="AA6" i="47"/>
  <c r="AB6" i="47"/>
  <c r="AD6" i="47"/>
  <c r="AE6" i="47"/>
  <c r="AG6" i="47"/>
  <c r="AH6" i="47"/>
  <c r="AL6" i="47"/>
  <c r="AJ6" i="47"/>
  <c r="AA7" i="47"/>
  <c r="AB7" i="47"/>
  <c r="AC7" i="47"/>
  <c r="AD7" i="47"/>
  <c r="AE7" i="47"/>
  <c r="AF7" i="47"/>
  <c r="AG7" i="47"/>
  <c r="AH7" i="47"/>
  <c r="AJ7" i="47"/>
  <c r="AK7" i="47"/>
  <c r="AL7" i="47"/>
  <c r="AA8" i="47"/>
  <c r="AB8" i="47"/>
  <c r="AC8" i="47"/>
  <c r="AD8" i="47"/>
  <c r="AE8" i="47"/>
  <c r="AF8" i="47"/>
  <c r="AG8" i="47"/>
  <c r="AH8" i="47"/>
  <c r="AJ8" i="47"/>
  <c r="AK8" i="47"/>
  <c r="AL8" i="47"/>
  <c r="AM8" i="47"/>
  <c r="AN8" i="47"/>
  <c r="AA9" i="47"/>
  <c r="AB9" i="47"/>
  <c r="AC9" i="47"/>
  <c r="AD9" i="47"/>
  <c r="AE9" i="47"/>
  <c r="AF9" i="47"/>
  <c r="AG9" i="47"/>
  <c r="AH9" i="47"/>
  <c r="AJ9" i="47"/>
  <c r="AK9" i="47"/>
  <c r="AL9" i="47"/>
  <c r="AM9" i="47"/>
  <c r="AN9" i="47"/>
  <c r="AA10" i="47"/>
  <c r="AB10" i="47"/>
  <c r="AC10" i="47"/>
  <c r="AD10" i="47"/>
  <c r="AE10" i="47"/>
  <c r="AF10" i="47"/>
  <c r="AG10" i="47"/>
  <c r="AH10" i="47"/>
  <c r="AJ10" i="47"/>
  <c r="AK10" i="47"/>
  <c r="AL10" i="47"/>
  <c r="AM10" i="47"/>
  <c r="AN10" i="47"/>
  <c r="AA11" i="47"/>
  <c r="AD11" i="47"/>
  <c r="AA12" i="47"/>
  <c r="AD12" i="47"/>
  <c r="AA13" i="47"/>
  <c r="AD13" i="47"/>
  <c r="AA14" i="47"/>
  <c r="AD14" i="47"/>
  <c r="AA15" i="47"/>
  <c r="AD15" i="47"/>
  <c r="AA16" i="47"/>
  <c r="AD16" i="47"/>
  <c r="AA17" i="47"/>
  <c r="AD17" i="47"/>
  <c r="AA18" i="47"/>
  <c r="AD18" i="47"/>
  <c r="AA19" i="47"/>
  <c r="AD19" i="47"/>
  <c r="AA20" i="47"/>
  <c r="AD20" i="47"/>
  <c r="AA21" i="47"/>
  <c r="AD21" i="47"/>
  <c r="AA22" i="47"/>
  <c r="AD22" i="47"/>
  <c r="AA23" i="47"/>
  <c r="AD23" i="47"/>
  <c r="AA24" i="47"/>
  <c r="AD24" i="47"/>
  <c r="AA25" i="47"/>
  <c r="AD25" i="47"/>
  <c r="AA26" i="47"/>
  <c r="AD26" i="47"/>
  <c r="AA27" i="47"/>
  <c r="AD27" i="47"/>
  <c r="AA28" i="47"/>
  <c r="AD28" i="47"/>
  <c r="AA29" i="47"/>
  <c r="AD29" i="47"/>
  <c r="AA30" i="47"/>
  <c r="AD30" i="47"/>
  <c r="AA31" i="47"/>
  <c r="AD31" i="47"/>
  <c r="AA32" i="47"/>
  <c r="AD32" i="47"/>
  <c r="AA33" i="47"/>
  <c r="AD33" i="47"/>
  <c r="AA34" i="47"/>
  <c r="AD34" i="47"/>
  <c r="AA35" i="47"/>
  <c r="AD35" i="47"/>
  <c r="AA36" i="47"/>
  <c r="AD36" i="47"/>
  <c r="AA37" i="47"/>
  <c r="AD37" i="47"/>
  <c r="AA38" i="47"/>
  <c r="AD38" i="47"/>
  <c r="AA39" i="47"/>
  <c r="AD39" i="47"/>
  <c r="AA40" i="47"/>
  <c r="AD40" i="47"/>
  <c r="AA41" i="47"/>
  <c r="AD41" i="47"/>
  <c r="AA42" i="47"/>
  <c r="AD42" i="47"/>
  <c r="AA43" i="47"/>
  <c r="AD43" i="47"/>
  <c r="AA44" i="47"/>
  <c r="AD44" i="47"/>
  <c r="AA45" i="47"/>
  <c r="AD45" i="47"/>
  <c r="AA46" i="47"/>
  <c r="AD46" i="47"/>
  <c r="AA47" i="47"/>
  <c r="AD47" i="47"/>
  <c r="AA48" i="47"/>
  <c r="AD48" i="47"/>
  <c r="AA49" i="47"/>
  <c r="AD49" i="47"/>
  <c r="AA50" i="47"/>
  <c r="AD50" i="47"/>
  <c r="AA51" i="47"/>
  <c r="AD51" i="47"/>
  <c r="AA52" i="47"/>
  <c r="AD52" i="47"/>
  <c r="AA53" i="47"/>
  <c r="AD53" i="47"/>
  <c r="AA54" i="47"/>
  <c r="AD54" i="47"/>
  <c r="AA55" i="47"/>
  <c r="AD55" i="47"/>
  <c r="AR10" i="47" a="1"/>
  <c r="AR10" i="47"/>
  <c r="AB11" i="47"/>
  <c r="AE11" i="47"/>
  <c r="AB12" i="47"/>
  <c r="AE12" i="47"/>
  <c r="AB13" i="47"/>
  <c r="AE13" i="47"/>
  <c r="AB14" i="47"/>
  <c r="AE14" i="47"/>
  <c r="AB15" i="47"/>
  <c r="AE15" i="47"/>
  <c r="AB16" i="47"/>
  <c r="AE16" i="47"/>
  <c r="AB17" i="47"/>
  <c r="AE17" i="47"/>
  <c r="AB18" i="47"/>
  <c r="AE18" i="47"/>
  <c r="AB19" i="47"/>
  <c r="AE19" i="47"/>
  <c r="AB20" i="47"/>
  <c r="AE20" i="47"/>
  <c r="AB21" i="47"/>
  <c r="AE21" i="47"/>
  <c r="AB22" i="47"/>
  <c r="AE22" i="47"/>
  <c r="AB23" i="47"/>
  <c r="AE23" i="47"/>
  <c r="AB24" i="47"/>
  <c r="AE24" i="47"/>
  <c r="AB25" i="47"/>
  <c r="AE25" i="47"/>
  <c r="AB26" i="47"/>
  <c r="AE26" i="47"/>
  <c r="AB27" i="47"/>
  <c r="AE27" i="47"/>
  <c r="AB28" i="47"/>
  <c r="AE28" i="47"/>
  <c r="AB29" i="47"/>
  <c r="AE29" i="47"/>
  <c r="AB30" i="47"/>
  <c r="AE30" i="47"/>
  <c r="AB31" i="47"/>
  <c r="AE31" i="47"/>
  <c r="AB32" i="47"/>
  <c r="AE32" i="47"/>
  <c r="AB33" i="47"/>
  <c r="AE33" i="47"/>
  <c r="AB34" i="47"/>
  <c r="AE34" i="47"/>
  <c r="AB35" i="47"/>
  <c r="AE35" i="47"/>
  <c r="AB36" i="47"/>
  <c r="AE36" i="47"/>
  <c r="AB37" i="47"/>
  <c r="AE37" i="47"/>
  <c r="AB38" i="47"/>
  <c r="AE38" i="47"/>
  <c r="AB39" i="47"/>
  <c r="AE39" i="47"/>
  <c r="AB40" i="47"/>
  <c r="AE40" i="47"/>
  <c r="AB41" i="47"/>
  <c r="AE41" i="47"/>
  <c r="AB42" i="47"/>
  <c r="AE42" i="47"/>
  <c r="AB43" i="47"/>
  <c r="AE43" i="47"/>
  <c r="AB44" i="47"/>
  <c r="AE44" i="47"/>
  <c r="AB45" i="47"/>
  <c r="AE45" i="47"/>
  <c r="AB46" i="47"/>
  <c r="AE46" i="47"/>
  <c r="AB47" i="47"/>
  <c r="AE47" i="47"/>
  <c r="AB48" i="47"/>
  <c r="AE48" i="47"/>
  <c r="AB49" i="47"/>
  <c r="AE49" i="47"/>
  <c r="AB50" i="47"/>
  <c r="AE50" i="47"/>
  <c r="AB51" i="47"/>
  <c r="AE51" i="47"/>
  <c r="AB52" i="47"/>
  <c r="AE52" i="47"/>
  <c r="AB53" i="47"/>
  <c r="AE53" i="47"/>
  <c r="AB54" i="47"/>
  <c r="AE54" i="47"/>
  <c r="AB55" i="47"/>
  <c r="AE55" i="47"/>
  <c r="AS10" i="47" a="1"/>
  <c r="AS10" i="47"/>
  <c r="AC11" i="47"/>
  <c r="AF11" i="47"/>
  <c r="AC12" i="47"/>
  <c r="AF12" i="47"/>
  <c r="AC13" i="47"/>
  <c r="AF13" i="47"/>
  <c r="AC14" i="47"/>
  <c r="AF14" i="47"/>
  <c r="AC15" i="47"/>
  <c r="AF15" i="47"/>
  <c r="AC16" i="47"/>
  <c r="AF16" i="47"/>
  <c r="AC17" i="47"/>
  <c r="AF17" i="47"/>
  <c r="AC18" i="47"/>
  <c r="AF18" i="47"/>
  <c r="AC19" i="47"/>
  <c r="AF19" i="47"/>
  <c r="AC20" i="47"/>
  <c r="AF20" i="47"/>
  <c r="AC21" i="47"/>
  <c r="AF21" i="47"/>
  <c r="AC22" i="47"/>
  <c r="AF22" i="47"/>
  <c r="AC23" i="47"/>
  <c r="AF23" i="47"/>
  <c r="AC24" i="47"/>
  <c r="AF24" i="47"/>
  <c r="AC25" i="47"/>
  <c r="AF25" i="47"/>
  <c r="AC26" i="47"/>
  <c r="AF26" i="47"/>
  <c r="AC27" i="47"/>
  <c r="AF27" i="47"/>
  <c r="AC28" i="47"/>
  <c r="AF28" i="47"/>
  <c r="AC29" i="47"/>
  <c r="AF29" i="47"/>
  <c r="AC30" i="47"/>
  <c r="AF30" i="47"/>
  <c r="AC31" i="47"/>
  <c r="AF31" i="47"/>
  <c r="AC32" i="47"/>
  <c r="AF32" i="47"/>
  <c r="AC33" i="47"/>
  <c r="AF33" i="47"/>
  <c r="AC34" i="47"/>
  <c r="AF34" i="47"/>
  <c r="AC35" i="47"/>
  <c r="AF35" i="47"/>
  <c r="AC36" i="47"/>
  <c r="AF36" i="47"/>
  <c r="AC37" i="47"/>
  <c r="AF37" i="47"/>
  <c r="AC38" i="47"/>
  <c r="AF38" i="47"/>
  <c r="AC39" i="47"/>
  <c r="AF39" i="47"/>
  <c r="AC40" i="47"/>
  <c r="AF40" i="47"/>
  <c r="AC41" i="47"/>
  <c r="AF41" i="47"/>
  <c r="AC42" i="47"/>
  <c r="AF42" i="47"/>
  <c r="AC43" i="47"/>
  <c r="AF43" i="47"/>
  <c r="AC44" i="47"/>
  <c r="AF44" i="47"/>
  <c r="AC45" i="47"/>
  <c r="AF45" i="47"/>
  <c r="AC46" i="47"/>
  <c r="AF46" i="47"/>
  <c r="AC47" i="47"/>
  <c r="AF47" i="47"/>
  <c r="AC48" i="47"/>
  <c r="AF48" i="47"/>
  <c r="AC49" i="47"/>
  <c r="AF49" i="47"/>
  <c r="AC50" i="47"/>
  <c r="AF50" i="47"/>
  <c r="AC51" i="47"/>
  <c r="AF51" i="47"/>
  <c r="AC52" i="47"/>
  <c r="AF52" i="47"/>
  <c r="AC53" i="47"/>
  <c r="AF53" i="47"/>
  <c r="AC54" i="47"/>
  <c r="AF54" i="47"/>
  <c r="AC55" i="47"/>
  <c r="AF55" i="47"/>
  <c r="AT10" i="47" a="1"/>
  <c r="AT10" i="47"/>
  <c r="AG11" i="47"/>
  <c r="AH11" i="47"/>
  <c r="AJ11" i="47"/>
  <c r="AK11" i="47"/>
  <c r="AL11" i="47"/>
  <c r="AM11" i="47"/>
  <c r="AN11" i="47"/>
  <c r="AR11" i="47"/>
  <c r="AS11" i="47"/>
  <c r="AT11" i="47"/>
  <c r="AG12" i="47"/>
  <c r="AH12" i="47"/>
  <c r="AJ12" i="47"/>
  <c r="AK12" i="47"/>
  <c r="AL12" i="47"/>
  <c r="AM12" i="47"/>
  <c r="AN12" i="47"/>
  <c r="AR12" i="47"/>
  <c r="AS12" i="47"/>
  <c r="AT12" i="47"/>
  <c r="AG13" i="47"/>
  <c r="AH13" i="47"/>
  <c r="AJ13" i="47"/>
  <c r="AK13" i="47"/>
  <c r="AL13" i="47"/>
  <c r="AM13" i="47"/>
  <c r="AN13" i="47"/>
  <c r="AG14" i="47"/>
  <c r="AH14" i="47"/>
  <c r="AJ14" i="47"/>
  <c r="AK14" i="47"/>
  <c r="AL14" i="47"/>
  <c r="AM14" i="47"/>
  <c r="AN14" i="47"/>
  <c r="AW14" i="47"/>
  <c r="AX14" i="47"/>
  <c r="AY14" i="47"/>
  <c r="AG15" i="47"/>
  <c r="AH15" i="47"/>
  <c r="AJ15" i="47"/>
  <c r="AK15" i="47"/>
  <c r="AL15" i="47"/>
  <c r="AM15" i="47"/>
  <c r="AN15" i="47"/>
  <c r="AG16" i="47"/>
  <c r="AH16" i="47"/>
  <c r="AJ16" i="47"/>
  <c r="AK16" i="47"/>
  <c r="AL16" i="47"/>
  <c r="AM16" i="47"/>
  <c r="AN16" i="47"/>
  <c r="AG17" i="47"/>
  <c r="AH17" i="47"/>
  <c r="AJ17" i="47"/>
  <c r="AK17" i="47"/>
  <c r="AL17" i="47"/>
  <c r="AM17" i="47"/>
  <c r="AN17" i="47"/>
  <c r="AG18" i="47"/>
  <c r="AH18" i="47"/>
  <c r="AJ18" i="47"/>
  <c r="AK18" i="47"/>
  <c r="AL18" i="47"/>
  <c r="AM18" i="47"/>
  <c r="AN18" i="47"/>
  <c r="AG19" i="47"/>
  <c r="AH19" i="47"/>
  <c r="AJ19" i="47"/>
  <c r="AK19" i="47"/>
  <c r="AL19" i="47"/>
  <c r="AM19" i="47"/>
  <c r="AN19" i="47"/>
  <c r="AG20" i="47"/>
  <c r="AH20" i="47"/>
  <c r="AG21" i="47"/>
  <c r="AH21" i="47"/>
  <c r="AG22" i="47"/>
  <c r="AH22" i="47"/>
  <c r="AG23" i="47"/>
  <c r="AH23" i="47"/>
  <c r="AG24" i="47"/>
  <c r="AH24" i="47"/>
  <c r="AG25" i="47"/>
  <c r="AH25" i="47"/>
  <c r="AG26" i="47"/>
  <c r="AH26" i="47"/>
  <c r="AG27" i="47"/>
  <c r="AH27" i="47"/>
  <c r="AG28" i="47"/>
  <c r="AH28" i="47"/>
  <c r="AG29" i="47"/>
  <c r="AH29" i="47"/>
  <c r="AG30" i="47"/>
  <c r="AH30" i="47"/>
  <c r="AG31" i="47"/>
  <c r="AH31" i="47"/>
  <c r="AG32" i="47"/>
  <c r="AH32" i="47"/>
  <c r="AG33" i="47"/>
  <c r="AH33" i="47"/>
  <c r="AG34" i="47"/>
  <c r="AH34" i="47"/>
  <c r="AG35" i="47"/>
  <c r="AH35" i="47"/>
  <c r="AG36" i="47"/>
  <c r="AH36" i="47"/>
  <c r="AG37" i="47"/>
  <c r="AH37" i="47"/>
  <c r="AG38" i="47"/>
  <c r="AH38" i="47"/>
  <c r="AG39" i="47"/>
  <c r="AH39" i="47"/>
  <c r="AG40" i="47"/>
  <c r="AH40" i="47"/>
  <c r="AG41" i="47"/>
  <c r="AH41" i="47"/>
  <c r="AG42" i="47"/>
  <c r="AH42" i="47"/>
  <c r="AG43" i="47"/>
  <c r="AH43" i="47"/>
  <c r="AG44" i="47"/>
  <c r="AH44" i="47"/>
  <c r="AG45" i="47"/>
  <c r="AH45" i="47"/>
  <c r="AG46" i="47"/>
  <c r="AH46" i="47"/>
  <c r="AG47" i="47"/>
  <c r="AH47" i="47"/>
  <c r="AG48" i="47"/>
  <c r="AH48" i="47"/>
  <c r="AG49" i="47"/>
  <c r="AH49" i="47"/>
  <c r="AG50" i="47"/>
  <c r="AH50" i="47"/>
  <c r="AG51" i="47"/>
  <c r="AH51" i="47"/>
  <c r="AG52" i="47"/>
  <c r="AH52" i="47"/>
  <c r="AG53" i="47"/>
  <c r="AH53" i="47"/>
  <c r="AG54" i="47"/>
  <c r="AH54" i="47"/>
  <c r="AG55" i="47"/>
  <c r="AH55" i="47"/>
  <c r="AR19" i="47" a="1"/>
  <c r="AR19" i="47"/>
  <c r="AJ20" i="47"/>
  <c r="AK20" i="47"/>
  <c r="AL20" i="47"/>
  <c r="AM20" i="47"/>
  <c r="AN20" i="47"/>
  <c r="AR20" i="47"/>
  <c r="AJ21" i="47"/>
  <c r="AK21" i="47"/>
  <c r="AL21" i="47"/>
  <c r="AM21" i="47"/>
  <c r="AN21" i="47"/>
  <c r="AR21" i="47"/>
  <c r="AJ22" i="47"/>
  <c r="AK22" i="47"/>
  <c r="AL22" i="47"/>
  <c r="AM22" i="47"/>
  <c r="AN22" i="47"/>
  <c r="AJ23" i="47"/>
  <c r="AK23" i="47"/>
  <c r="AL23" i="47"/>
  <c r="AM23" i="47"/>
  <c r="AN23" i="47"/>
  <c r="AJ24" i="47"/>
  <c r="AK24" i="47"/>
  <c r="AL24" i="47"/>
  <c r="AM24" i="47"/>
  <c r="AN24" i="47"/>
  <c r="AJ25" i="47"/>
  <c r="AK25" i="47"/>
  <c r="AL25" i="47"/>
  <c r="AM25" i="47"/>
  <c r="AN25" i="47"/>
  <c r="AJ26" i="47"/>
  <c r="AK26" i="47"/>
  <c r="AL26" i="47"/>
  <c r="AM26" i="47"/>
  <c r="AN26" i="47"/>
  <c r="AJ27" i="47"/>
  <c r="AK27" i="47"/>
  <c r="AL27" i="47"/>
  <c r="AM27" i="47"/>
  <c r="AN27" i="47"/>
  <c r="AJ28" i="47"/>
  <c r="AK28" i="47"/>
  <c r="AL28" i="47"/>
  <c r="AM28" i="47"/>
  <c r="AN28" i="47"/>
  <c r="AM29" i="47"/>
  <c r="AN29" i="47"/>
  <c r="AM30" i="47"/>
  <c r="AN30" i="47"/>
  <c r="AJ29" i="47"/>
  <c r="AK29" i="47"/>
  <c r="AM31" i="47"/>
  <c r="AN31" i="47"/>
  <c r="AL29" i="47"/>
  <c r="AJ30" i="47"/>
  <c r="AK30" i="47"/>
  <c r="AM32" i="47"/>
  <c r="AN32" i="47"/>
  <c r="AL30" i="47"/>
  <c r="AJ31" i="47"/>
  <c r="AK31" i="47"/>
  <c r="AM33" i="47"/>
  <c r="AN33" i="47"/>
  <c r="AL31" i="47"/>
  <c r="AJ32" i="47"/>
  <c r="AK32" i="47"/>
  <c r="AM34" i="47"/>
  <c r="AN34" i="47"/>
  <c r="AL32" i="47"/>
  <c r="AJ33" i="47"/>
  <c r="AK33" i="47"/>
  <c r="AM35" i="47"/>
  <c r="AN35" i="47"/>
  <c r="AL33" i="47"/>
  <c r="AJ34" i="47"/>
  <c r="AK34" i="47"/>
  <c r="AM36" i="47"/>
  <c r="AN36" i="47"/>
  <c r="AL34" i="47"/>
  <c r="AJ35" i="47"/>
  <c r="AK35" i="47"/>
  <c r="AM37" i="47"/>
  <c r="AN37" i="47"/>
  <c r="AL35" i="47"/>
  <c r="AJ36" i="47"/>
  <c r="AK36" i="47"/>
  <c r="AM38" i="47"/>
  <c r="AN38" i="47"/>
  <c r="AL36" i="47"/>
  <c r="AJ37" i="47"/>
  <c r="AK37" i="47"/>
  <c r="AM39" i="47"/>
  <c r="AN39" i="47"/>
  <c r="AL37" i="47"/>
  <c r="AJ38" i="47"/>
  <c r="AK38" i="47"/>
  <c r="AM40" i="47"/>
  <c r="AN40" i="47"/>
  <c r="AL38" i="47"/>
  <c r="AJ39" i="47"/>
  <c r="AK39" i="47"/>
  <c r="AM41" i="47"/>
  <c r="AN41" i="47"/>
  <c r="AL39" i="47"/>
  <c r="AJ40" i="47"/>
  <c r="AK40" i="47"/>
  <c r="AM42" i="47"/>
  <c r="AN42" i="47"/>
  <c r="AL40" i="47"/>
  <c r="AJ41" i="47"/>
  <c r="AK41" i="47"/>
  <c r="AM43" i="47"/>
  <c r="AN43" i="47"/>
  <c r="AL41" i="47"/>
  <c r="AJ42" i="47"/>
  <c r="AK42" i="47"/>
  <c r="AM44" i="47"/>
  <c r="AN44" i="47"/>
  <c r="AL42" i="47"/>
  <c r="AJ43" i="47"/>
  <c r="AK43" i="47"/>
  <c r="AM45" i="47"/>
  <c r="AN45" i="47"/>
  <c r="AL43" i="47"/>
  <c r="AJ44" i="47"/>
  <c r="AK44" i="47"/>
  <c r="AM46" i="47"/>
  <c r="AN46" i="47"/>
  <c r="AL44" i="47"/>
  <c r="AJ45" i="47"/>
  <c r="AK45" i="47"/>
  <c r="AM47" i="47"/>
  <c r="AN47" i="47"/>
  <c r="AL45" i="47"/>
  <c r="AJ46" i="47"/>
  <c r="AK46" i="47"/>
  <c r="AM48" i="47"/>
  <c r="AN48" i="47"/>
  <c r="AL46" i="47"/>
  <c r="AJ47" i="47"/>
  <c r="AK47" i="47"/>
  <c r="AM49" i="47"/>
  <c r="AN49" i="47"/>
  <c r="AL47" i="47"/>
  <c r="AJ48" i="47"/>
  <c r="AK48" i="47"/>
  <c r="AM50" i="47"/>
  <c r="AN50" i="47"/>
  <c r="AL48" i="47"/>
  <c r="AJ49" i="47"/>
  <c r="AK49" i="47"/>
  <c r="AM51" i="47"/>
  <c r="AN51" i="47"/>
  <c r="AL49" i="47"/>
  <c r="AJ50" i="47"/>
  <c r="AK50" i="47"/>
  <c r="AM52" i="47"/>
  <c r="AN52" i="47"/>
  <c r="AL50" i="47"/>
  <c r="AJ51" i="47"/>
  <c r="AK51" i="47"/>
  <c r="AM53" i="47"/>
  <c r="AN53" i="47"/>
  <c r="AL51" i="47"/>
  <c r="AJ52" i="47"/>
  <c r="AK52" i="47"/>
  <c r="AM54" i="47"/>
  <c r="AN54" i="47"/>
  <c r="AL52" i="47"/>
  <c r="AJ53" i="47"/>
  <c r="AK53" i="47"/>
  <c r="AM55" i="47"/>
  <c r="AN55" i="47"/>
  <c r="AR28" i="47" a="1"/>
  <c r="AR28" i="47"/>
  <c r="AR29" i="47"/>
  <c r="AR30" i="47"/>
  <c r="AL53" i="47"/>
  <c r="AJ54" i="47"/>
  <c r="AK54" i="47"/>
  <c r="AL54" i="47"/>
  <c r="AJ55" i="47"/>
  <c r="AK55" i="47"/>
  <c r="AL55" i="47"/>
  <c r="U56" i="47"/>
  <c r="V56" i="47"/>
  <c r="W56" i="47"/>
  <c r="AA56" i="47"/>
  <c r="AB56" i="47"/>
  <c r="AC56" i="47"/>
  <c r="AD56" i="47"/>
  <c r="AG56" i="47"/>
  <c r="AJ56" i="47"/>
  <c r="AK56" i="47"/>
  <c r="AL56" i="47"/>
  <c r="AM56" i="47"/>
  <c r="AN56" i="47"/>
  <c r="V57" i="47"/>
  <c r="W57" i="47"/>
  <c r="AA57" i="47"/>
  <c r="AB57" i="47"/>
  <c r="AC57" i="47"/>
  <c r="AD57" i="47"/>
  <c r="AJ57" i="47"/>
  <c r="AK57" i="47"/>
  <c r="AL57" i="47"/>
  <c r="AM57" i="47"/>
  <c r="AN57" i="47"/>
  <c r="W58" i="47"/>
  <c r="AA58" i="47"/>
  <c r="AB58" i="47"/>
  <c r="AC58" i="47"/>
  <c r="AD58" i="47"/>
  <c r="AJ58" i="47"/>
  <c r="AK58" i="47"/>
  <c r="AL58" i="47"/>
  <c r="AM58" i="47"/>
  <c r="AN58" i="47"/>
  <c r="AJ59" i="47"/>
  <c r="AK59" i="47"/>
  <c r="AL59" i="47"/>
  <c r="AM59" i="47"/>
  <c r="AN59" i="47"/>
  <c r="F7" i="45"/>
  <c r="H7" i="45"/>
  <c r="F8" i="45"/>
  <c r="H8" i="45"/>
  <c r="F9" i="45"/>
  <c r="H9" i="45"/>
  <c r="F10" i="45"/>
  <c r="H10" i="45"/>
  <c r="F11" i="45"/>
  <c r="H11" i="45"/>
  <c r="F12" i="45"/>
  <c r="H12" i="45"/>
  <c r="F13" i="45"/>
  <c r="H13" i="45"/>
  <c r="F14" i="45"/>
  <c r="H14" i="45"/>
  <c r="F15" i="45"/>
  <c r="H15" i="45"/>
  <c r="F16" i="45"/>
  <c r="H16" i="45"/>
  <c r="F17" i="45"/>
  <c r="H17" i="45"/>
  <c r="F18" i="45"/>
  <c r="H18" i="45"/>
  <c r="F19" i="45"/>
  <c r="H19" i="45"/>
  <c r="F20" i="45"/>
  <c r="H20" i="45"/>
  <c r="F21" i="45"/>
  <c r="H21" i="45"/>
  <c r="F22" i="45"/>
  <c r="H22" i="45"/>
  <c r="F23" i="45"/>
  <c r="H23" i="45"/>
  <c r="F24" i="45"/>
  <c r="H24" i="45"/>
  <c r="F25" i="45"/>
  <c r="H25" i="45"/>
  <c r="F26" i="45"/>
  <c r="H26" i="45"/>
  <c r="F27" i="45"/>
  <c r="H27" i="45"/>
  <c r="F28" i="45"/>
  <c r="H28" i="45"/>
  <c r="F29" i="45"/>
  <c r="H29" i="45"/>
  <c r="F30" i="45"/>
  <c r="H30" i="45"/>
  <c r="F31" i="45"/>
  <c r="H31" i="45"/>
  <c r="F32" i="45"/>
  <c r="H32" i="45"/>
  <c r="F33" i="45"/>
  <c r="H33" i="45"/>
  <c r="F34" i="45"/>
  <c r="H34" i="45"/>
  <c r="F35" i="45"/>
  <c r="H35" i="45"/>
  <c r="F36" i="45"/>
  <c r="H36" i="45"/>
  <c r="F37" i="45"/>
  <c r="H37" i="45"/>
  <c r="F38" i="45"/>
  <c r="H38" i="45"/>
  <c r="F39" i="45"/>
  <c r="H39" i="45"/>
  <c r="F40" i="45"/>
  <c r="H40" i="45"/>
  <c r="F41" i="45"/>
  <c r="H41" i="45"/>
  <c r="F42" i="45"/>
  <c r="H42" i="45"/>
  <c r="F43" i="45"/>
  <c r="H43" i="45"/>
  <c r="F44" i="45"/>
  <c r="H44" i="45"/>
  <c r="F45" i="45"/>
  <c r="H45" i="45"/>
  <c r="F46" i="45"/>
  <c r="H46" i="45"/>
  <c r="F47" i="45"/>
  <c r="H47" i="45"/>
  <c r="F48" i="45"/>
  <c r="H48" i="45"/>
  <c r="F49" i="45"/>
  <c r="H49" i="45"/>
  <c r="F50" i="45"/>
  <c r="H50" i="45"/>
  <c r="F51" i="45"/>
  <c r="H51" i="45"/>
  <c r="F52" i="45"/>
  <c r="H52" i="45"/>
  <c r="F53" i="45"/>
  <c r="H53" i="45"/>
  <c r="H2" i="45"/>
  <c r="I7" i="45"/>
  <c r="I8" i="45"/>
  <c r="I9" i="45"/>
  <c r="I10" i="45"/>
  <c r="I11" i="45"/>
  <c r="I12" i="45"/>
  <c r="I13" i="45"/>
  <c r="I14" i="45"/>
  <c r="I15" i="45"/>
  <c r="I16" i="45"/>
  <c r="I17" i="45"/>
  <c r="I18" i="45"/>
  <c r="I19" i="45"/>
  <c r="I20" i="45"/>
  <c r="I21" i="45"/>
  <c r="I22" i="45"/>
  <c r="I23" i="45"/>
  <c r="I24" i="45"/>
  <c r="I25" i="45"/>
  <c r="I26" i="45"/>
  <c r="I27" i="45"/>
  <c r="I28" i="45"/>
  <c r="I29" i="45"/>
  <c r="I30" i="45"/>
  <c r="I31" i="45"/>
  <c r="I32" i="45"/>
  <c r="I33" i="45"/>
  <c r="I34" i="45"/>
  <c r="I35" i="45"/>
  <c r="I36" i="45"/>
  <c r="I37" i="45"/>
  <c r="I38" i="45"/>
  <c r="I39" i="45"/>
  <c r="I40" i="45"/>
  <c r="I41" i="45"/>
  <c r="I42" i="45"/>
  <c r="I43" i="45"/>
  <c r="I44" i="45"/>
  <c r="I45" i="45"/>
  <c r="I46" i="45"/>
  <c r="I47" i="45"/>
  <c r="I48" i="45"/>
  <c r="I49" i="45"/>
  <c r="I50" i="45"/>
  <c r="I51" i="45"/>
  <c r="I52" i="45"/>
  <c r="I53" i="45"/>
  <c r="I2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2" i="45"/>
  <c r="G12" i="45"/>
  <c r="K12" i="45"/>
  <c r="G13" i="45"/>
  <c r="K13" i="45"/>
  <c r="G14" i="45"/>
  <c r="K14" i="45"/>
  <c r="G15" i="45"/>
  <c r="K15" i="45"/>
  <c r="G16" i="45"/>
  <c r="K16" i="45"/>
  <c r="G17" i="45"/>
  <c r="K17" i="45"/>
  <c r="G18" i="45"/>
  <c r="K18" i="45"/>
  <c r="G19" i="45"/>
  <c r="K19" i="45"/>
  <c r="G20" i="45"/>
  <c r="K20" i="45"/>
  <c r="G21" i="45"/>
  <c r="K21" i="45"/>
  <c r="G22" i="45"/>
  <c r="K22" i="45"/>
  <c r="G23" i="45"/>
  <c r="K23" i="45"/>
  <c r="G24" i="45"/>
  <c r="K24" i="45"/>
  <c r="G25" i="45"/>
  <c r="K25" i="45"/>
  <c r="G26" i="45"/>
  <c r="K26" i="45"/>
  <c r="G27" i="45"/>
  <c r="K27" i="45"/>
  <c r="G28" i="45"/>
  <c r="K28" i="45"/>
  <c r="G29" i="45"/>
  <c r="K29" i="45"/>
  <c r="G30" i="45"/>
  <c r="K30" i="45"/>
  <c r="G31" i="45"/>
  <c r="K31" i="45"/>
  <c r="G32" i="45"/>
  <c r="K32" i="45"/>
  <c r="G33" i="45"/>
  <c r="K33" i="45"/>
  <c r="G34" i="45"/>
  <c r="K34" i="45"/>
  <c r="G35" i="45"/>
  <c r="K35" i="45"/>
  <c r="G36" i="45"/>
  <c r="K36" i="45"/>
  <c r="G37" i="45"/>
  <c r="K37" i="45"/>
  <c r="G38" i="45"/>
  <c r="K38" i="45"/>
  <c r="G39" i="45"/>
  <c r="K39" i="45"/>
  <c r="G40" i="45"/>
  <c r="K40" i="45"/>
  <c r="G41" i="45"/>
  <c r="K41" i="45"/>
  <c r="G42" i="45"/>
  <c r="K42" i="45"/>
  <c r="G43" i="45"/>
  <c r="K43" i="45"/>
  <c r="G44" i="45"/>
  <c r="K44" i="45"/>
  <c r="G45" i="45"/>
  <c r="K45" i="45"/>
  <c r="G46" i="45"/>
  <c r="K46" i="45"/>
  <c r="G47" i="45"/>
  <c r="K47" i="45"/>
  <c r="G48" i="45"/>
  <c r="K48" i="45"/>
  <c r="G49" i="45"/>
  <c r="K49" i="45"/>
  <c r="G50" i="45"/>
  <c r="K50" i="45"/>
  <c r="G51" i="45"/>
  <c r="K51" i="45"/>
  <c r="G52" i="45"/>
  <c r="K52" i="45"/>
  <c r="G53" i="45"/>
  <c r="K53" i="45"/>
  <c r="K2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2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2" i="45"/>
  <c r="I3" i="45"/>
  <c r="L3" i="45"/>
  <c r="O6" i="45"/>
  <c r="Q11" i="45"/>
  <c r="F54" i="45"/>
  <c r="G7" i="44"/>
  <c r="F8" i="44"/>
  <c r="G8" i="44"/>
  <c r="F9" i="44"/>
  <c r="G9" i="44"/>
  <c r="F10" i="44"/>
  <c r="G10" i="44"/>
  <c r="F11" i="44"/>
  <c r="G11" i="44"/>
  <c r="F12" i="44"/>
  <c r="G12" i="44"/>
  <c r="F13" i="44"/>
  <c r="G13" i="44"/>
  <c r="F14" i="44"/>
  <c r="G14" i="44"/>
  <c r="F15" i="44"/>
  <c r="G15" i="44"/>
  <c r="F16" i="44"/>
  <c r="G16" i="44"/>
  <c r="F17" i="44"/>
  <c r="G17" i="44"/>
  <c r="F18" i="44"/>
  <c r="G18" i="44"/>
  <c r="F19" i="44"/>
  <c r="G19" i="44"/>
  <c r="F20" i="44"/>
  <c r="G20" i="44"/>
  <c r="F21" i="44"/>
  <c r="G21" i="44"/>
  <c r="F22" i="44"/>
  <c r="G22" i="44"/>
  <c r="F23" i="44"/>
  <c r="G23" i="44"/>
  <c r="F24" i="44"/>
  <c r="G24" i="44"/>
  <c r="F25" i="44"/>
  <c r="G25" i="44"/>
  <c r="F26" i="44"/>
  <c r="G26" i="44"/>
  <c r="F27" i="44"/>
  <c r="G27" i="44"/>
  <c r="F28" i="44"/>
  <c r="G28" i="44"/>
  <c r="F29" i="44"/>
  <c r="G29" i="44"/>
  <c r="F30" i="44"/>
  <c r="G30" i="44"/>
  <c r="F31" i="44"/>
  <c r="G31" i="44"/>
  <c r="F32" i="44"/>
  <c r="G32" i="44"/>
  <c r="F33" i="44"/>
  <c r="G33" i="44"/>
  <c r="F34" i="44"/>
  <c r="G34" i="44"/>
  <c r="F35" i="44"/>
  <c r="G35" i="44"/>
  <c r="F36" i="44"/>
  <c r="G36" i="44"/>
  <c r="F37" i="44"/>
  <c r="G37" i="44"/>
  <c r="F38" i="44"/>
  <c r="G38" i="44"/>
  <c r="F39" i="44"/>
  <c r="G39" i="44"/>
  <c r="F40" i="44"/>
  <c r="G40" i="44"/>
  <c r="F41" i="44"/>
  <c r="G41" i="44"/>
  <c r="F42" i="44"/>
  <c r="G42" i="44"/>
  <c r="F43" i="44"/>
  <c r="G43" i="44"/>
  <c r="F44" i="44"/>
  <c r="G44" i="44"/>
  <c r="F45" i="44"/>
  <c r="G45" i="44"/>
  <c r="F46" i="44"/>
  <c r="G46" i="44"/>
  <c r="F47" i="44"/>
  <c r="G47" i="44"/>
  <c r="F48" i="44"/>
  <c r="G48" i="44"/>
  <c r="F49" i="44"/>
  <c r="G49" i="44"/>
  <c r="F50" i="44"/>
  <c r="G50" i="44"/>
  <c r="F51" i="44"/>
  <c r="G51" i="44"/>
  <c r="F52" i="44"/>
  <c r="G52" i="44"/>
  <c r="F53" i="44"/>
  <c r="G53" i="44"/>
  <c r="G2" i="44"/>
  <c r="H7" i="44"/>
  <c r="H8" i="44"/>
  <c r="H9" i="44"/>
  <c r="H10" i="44"/>
  <c r="H11" i="44"/>
  <c r="H12" i="44"/>
  <c r="H13" i="44"/>
  <c r="H14" i="44"/>
  <c r="H15" i="44"/>
  <c r="H16" i="44"/>
  <c r="H17" i="44"/>
  <c r="H18" i="44"/>
  <c r="H19" i="44"/>
  <c r="H20" i="44"/>
  <c r="H21" i="44"/>
  <c r="H22" i="44"/>
  <c r="H23" i="44"/>
  <c r="H24" i="44"/>
  <c r="H25" i="44"/>
  <c r="H26" i="44"/>
  <c r="H27" i="44"/>
  <c r="H28" i="44"/>
  <c r="H29" i="44"/>
  <c r="H30" i="44"/>
  <c r="H31" i="44"/>
  <c r="H32" i="44"/>
  <c r="H33" i="44"/>
  <c r="H34" i="44"/>
  <c r="H35" i="44"/>
  <c r="H36" i="44"/>
  <c r="H37" i="44"/>
  <c r="H38" i="44"/>
  <c r="H39" i="44"/>
  <c r="H40" i="44"/>
  <c r="H41" i="44"/>
  <c r="H42" i="44"/>
  <c r="H43" i="44"/>
  <c r="H44" i="44"/>
  <c r="H45" i="44"/>
  <c r="H46" i="44"/>
  <c r="H47" i="44"/>
  <c r="H48" i="44"/>
  <c r="H49" i="44"/>
  <c r="H50" i="44"/>
  <c r="H51" i="44"/>
  <c r="H52" i="44"/>
  <c r="H53" i="44"/>
  <c r="H2" i="44"/>
  <c r="I7" i="44"/>
  <c r="I8" i="44"/>
  <c r="I9" i="44"/>
  <c r="I10" i="44"/>
  <c r="I11" i="44"/>
  <c r="I12" i="44"/>
  <c r="I13" i="44"/>
  <c r="I14" i="44"/>
  <c r="I15" i="44"/>
  <c r="I16" i="44"/>
  <c r="I17" i="44"/>
  <c r="I18" i="44"/>
  <c r="I19" i="44"/>
  <c r="I20" i="44"/>
  <c r="I21" i="44"/>
  <c r="I22" i="44"/>
  <c r="I23" i="44"/>
  <c r="I24" i="44"/>
  <c r="I25" i="44"/>
  <c r="I26" i="44"/>
  <c r="I27" i="44"/>
  <c r="I28" i="44"/>
  <c r="I29" i="44"/>
  <c r="I30" i="44"/>
  <c r="I31" i="44"/>
  <c r="I32" i="44"/>
  <c r="I33" i="44"/>
  <c r="I34" i="44"/>
  <c r="I35" i="44"/>
  <c r="I36" i="44"/>
  <c r="I37" i="44"/>
  <c r="I38" i="44"/>
  <c r="I39" i="44"/>
  <c r="I40" i="44"/>
  <c r="I41" i="44"/>
  <c r="I42" i="44"/>
  <c r="I43" i="44"/>
  <c r="I44" i="44"/>
  <c r="I45" i="44"/>
  <c r="I46" i="44"/>
  <c r="I47" i="44"/>
  <c r="I48" i="44"/>
  <c r="I49" i="44"/>
  <c r="I50" i="44"/>
  <c r="I51" i="44"/>
  <c r="I52" i="44"/>
  <c r="I53" i="44"/>
  <c r="I2" i="44"/>
  <c r="H3" i="44"/>
  <c r="F54" i="44"/>
  <c r="F3" i="43"/>
  <c r="G3" i="43"/>
  <c r="H4" i="43"/>
  <c r="I4" i="43"/>
  <c r="F4" i="43"/>
  <c r="G4" i="43"/>
  <c r="H5" i="43"/>
  <c r="I5" i="43"/>
  <c r="F5" i="43"/>
  <c r="G5" i="43"/>
  <c r="H6" i="43"/>
  <c r="I6" i="43"/>
  <c r="F6" i="43"/>
  <c r="G6" i="43"/>
  <c r="H7" i="43"/>
  <c r="I7" i="43"/>
  <c r="F7" i="43"/>
  <c r="G7" i="43"/>
  <c r="H8" i="43"/>
  <c r="I8" i="43"/>
  <c r="F8" i="43"/>
  <c r="G8" i="43"/>
  <c r="H9" i="43"/>
  <c r="I9" i="43"/>
  <c r="F9" i="43"/>
  <c r="G9" i="43"/>
  <c r="H10" i="43"/>
  <c r="I10" i="43"/>
  <c r="F10" i="43"/>
  <c r="G10" i="43"/>
  <c r="H11" i="43"/>
  <c r="I11" i="43"/>
  <c r="F11" i="43"/>
  <c r="G11" i="43"/>
  <c r="H12" i="43"/>
  <c r="I12" i="43"/>
  <c r="F12" i="43"/>
  <c r="G12" i="43"/>
  <c r="H13" i="43"/>
  <c r="I13" i="43"/>
  <c r="F13" i="43"/>
  <c r="G13" i="43"/>
  <c r="H14" i="43"/>
  <c r="I14" i="43"/>
  <c r="F14" i="43"/>
  <c r="G14" i="43"/>
  <c r="H15" i="43"/>
  <c r="I15" i="43"/>
  <c r="F15" i="43"/>
  <c r="G15" i="43"/>
  <c r="H16" i="43"/>
  <c r="I16" i="43"/>
  <c r="F16" i="43"/>
  <c r="G16" i="43"/>
  <c r="H17" i="43"/>
  <c r="I17" i="43"/>
  <c r="F17" i="43"/>
  <c r="G17" i="43"/>
  <c r="H18" i="43"/>
  <c r="I18" i="43"/>
  <c r="F18" i="43"/>
  <c r="G18" i="43"/>
  <c r="H19" i="43"/>
  <c r="I19" i="43"/>
  <c r="F19" i="43"/>
  <c r="G19" i="43"/>
  <c r="H20" i="43"/>
  <c r="I20" i="43"/>
  <c r="F20" i="43"/>
  <c r="G20" i="43"/>
  <c r="H21" i="43"/>
  <c r="I21" i="43"/>
  <c r="F21" i="43"/>
  <c r="G21" i="43"/>
  <c r="H22" i="43"/>
  <c r="I22" i="43"/>
  <c r="F22" i="43"/>
  <c r="G22" i="43"/>
  <c r="H23" i="43"/>
  <c r="I23" i="43"/>
  <c r="F23" i="43"/>
  <c r="G23" i="43"/>
  <c r="H24" i="43"/>
  <c r="I24" i="43"/>
  <c r="F24" i="43"/>
  <c r="G24" i="43"/>
  <c r="H25" i="43"/>
  <c r="I25" i="43"/>
  <c r="F25" i="43"/>
  <c r="G25" i="43"/>
  <c r="H26" i="43"/>
  <c r="I26" i="43"/>
  <c r="F26" i="43"/>
  <c r="G26" i="43"/>
  <c r="H27" i="43"/>
  <c r="I27" i="43"/>
  <c r="F27" i="43"/>
  <c r="G27" i="43"/>
  <c r="H28" i="43"/>
  <c r="I28" i="43"/>
  <c r="F28" i="43"/>
  <c r="G28" i="43"/>
  <c r="H29" i="43"/>
  <c r="I29" i="43"/>
  <c r="F29" i="43"/>
  <c r="G29" i="43"/>
  <c r="H30" i="43"/>
  <c r="I30" i="43"/>
  <c r="F30" i="43"/>
  <c r="G30" i="43"/>
  <c r="H31" i="43"/>
  <c r="I31" i="43"/>
  <c r="F31" i="43"/>
  <c r="G31" i="43"/>
  <c r="H32" i="43"/>
  <c r="I32" i="43"/>
  <c r="F32" i="43"/>
  <c r="G32" i="43"/>
  <c r="H33" i="43"/>
  <c r="I33" i="43"/>
  <c r="F33" i="43"/>
  <c r="G33" i="43"/>
  <c r="H34" i="43"/>
  <c r="I34" i="43"/>
  <c r="F34" i="43"/>
  <c r="G34" i="43"/>
  <c r="H35" i="43"/>
  <c r="I35" i="43"/>
  <c r="F35" i="43"/>
  <c r="G35" i="43"/>
  <c r="H36" i="43"/>
  <c r="I36" i="43"/>
  <c r="F36" i="43"/>
  <c r="G36" i="43"/>
  <c r="H37" i="43"/>
  <c r="I37" i="43"/>
  <c r="F37" i="43"/>
  <c r="G37" i="43"/>
  <c r="H38" i="43"/>
  <c r="I38" i="43"/>
  <c r="F38" i="43"/>
  <c r="G38" i="43"/>
  <c r="H39" i="43"/>
  <c r="I39" i="43"/>
  <c r="F39" i="43"/>
  <c r="G39" i="43"/>
  <c r="H40" i="43"/>
  <c r="I40" i="43"/>
  <c r="F40" i="43"/>
  <c r="G40" i="43"/>
  <c r="H41" i="43"/>
  <c r="I41" i="43"/>
  <c r="F41" i="43"/>
  <c r="G41" i="43"/>
  <c r="H42" i="43"/>
  <c r="I42" i="43"/>
  <c r="F42" i="43"/>
  <c r="G42" i="43"/>
  <c r="H43" i="43"/>
  <c r="I43" i="43"/>
  <c r="F43" i="43"/>
  <c r="G43" i="43"/>
  <c r="H44" i="43"/>
  <c r="I44" i="43"/>
  <c r="F44" i="43"/>
  <c r="G44" i="43"/>
  <c r="H45" i="43"/>
  <c r="I45" i="43"/>
  <c r="F45" i="43"/>
  <c r="G45" i="43"/>
  <c r="H46" i="43"/>
  <c r="I46" i="43"/>
  <c r="F46" i="43"/>
  <c r="G46" i="43"/>
  <c r="H47" i="43"/>
  <c r="I47" i="43"/>
  <c r="F47" i="43"/>
  <c r="G47" i="43"/>
  <c r="H48" i="43"/>
  <c r="I48" i="43"/>
  <c r="F48" i="43"/>
  <c r="G48" i="43"/>
  <c r="H49" i="43"/>
  <c r="I49" i="43"/>
  <c r="F49" i="43"/>
  <c r="G49" i="43"/>
  <c r="H50" i="43"/>
  <c r="I50" i="43"/>
  <c r="F50" i="43"/>
  <c r="G50" i="43"/>
  <c r="H51" i="43"/>
  <c r="I51" i="43"/>
  <c r="F51" i="43"/>
  <c r="G51" i="43"/>
  <c r="H52" i="43"/>
  <c r="I52" i="43"/>
  <c r="F52" i="43"/>
  <c r="G52" i="43"/>
  <c r="H53" i="43"/>
  <c r="I53" i="43"/>
  <c r="K2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L2" i="43"/>
  <c r="O2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4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4" i="43"/>
  <c r="L5" i="43"/>
  <c r="F53" i="43"/>
  <c r="G53" i="43"/>
  <c r="H54" i="43"/>
  <c r="H55" i="43"/>
  <c r="H56" i="43"/>
  <c r="H57" i="43"/>
  <c r="H58" i="43"/>
  <c r="F3" i="42"/>
  <c r="G3" i="42"/>
  <c r="H4" i="42"/>
  <c r="I4" i="42"/>
  <c r="F4" i="42"/>
  <c r="G4" i="42"/>
  <c r="H5" i="42"/>
  <c r="I5" i="42"/>
  <c r="F5" i="42"/>
  <c r="G5" i="42"/>
  <c r="H6" i="42"/>
  <c r="I6" i="42"/>
  <c r="F6" i="42"/>
  <c r="G6" i="42"/>
  <c r="H7" i="42"/>
  <c r="I7" i="42"/>
  <c r="F7" i="42"/>
  <c r="G7" i="42"/>
  <c r="H8" i="42"/>
  <c r="I8" i="42"/>
  <c r="F8" i="42"/>
  <c r="G8" i="42"/>
  <c r="H9" i="42"/>
  <c r="I9" i="42"/>
  <c r="F9" i="42"/>
  <c r="G9" i="42"/>
  <c r="H10" i="42"/>
  <c r="I10" i="42"/>
  <c r="F10" i="42"/>
  <c r="G10" i="42"/>
  <c r="H11" i="42"/>
  <c r="I11" i="42"/>
  <c r="F11" i="42"/>
  <c r="G11" i="42"/>
  <c r="H12" i="42"/>
  <c r="I12" i="42"/>
  <c r="F12" i="42"/>
  <c r="G12" i="42"/>
  <c r="H13" i="42"/>
  <c r="I13" i="42"/>
  <c r="F13" i="42"/>
  <c r="G13" i="42"/>
  <c r="H14" i="42"/>
  <c r="I14" i="42"/>
  <c r="F14" i="42"/>
  <c r="G14" i="42"/>
  <c r="H15" i="42"/>
  <c r="I15" i="42"/>
  <c r="F15" i="42"/>
  <c r="G15" i="42"/>
  <c r="H16" i="42"/>
  <c r="I16" i="42"/>
  <c r="F16" i="42"/>
  <c r="G16" i="42"/>
  <c r="H17" i="42"/>
  <c r="I17" i="42"/>
  <c r="F17" i="42"/>
  <c r="G17" i="42"/>
  <c r="H18" i="42"/>
  <c r="I18" i="42"/>
  <c r="F18" i="42"/>
  <c r="G18" i="42"/>
  <c r="H19" i="42"/>
  <c r="I19" i="42"/>
  <c r="F19" i="42"/>
  <c r="G19" i="42"/>
  <c r="H20" i="42"/>
  <c r="I20" i="42"/>
  <c r="F20" i="42"/>
  <c r="G20" i="42"/>
  <c r="H21" i="42"/>
  <c r="I21" i="42"/>
  <c r="F21" i="42"/>
  <c r="G21" i="42"/>
  <c r="H22" i="42"/>
  <c r="I22" i="42"/>
  <c r="F22" i="42"/>
  <c r="G22" i="42"/>
  <c r="H23" i="42"/>
  <c r="I23" i="42"/>
  <c r="F23" i="42"/>
  <c r="G23" i="42"/>
  <c r="H24" i="42"/>
  <c r="I24" i="42"/>
  <c r="F24" i="42"/>
  <c r="G24" i="42"/>
  <c r="H25" i="42"/>
  <c r="I25" i="42"/>
  <c r="F25" i="42"/>
  <c r="G25" i="42"/>
  <c r="H26" i="42"/>
  <c r="I26" i="42"/>
  <c r="F26" i="42"/>
  <c r="G26" i="42"/>
  <c r="H27" i="42"/>
  <c r="I27" i="42"/>
  <c r="F27" i="42"/>
  <c r="G27" i="42"/>
  <c r="H28" i="42"/>
  <c r="I28" i="42"/>
  <c r="F28" i="42"/>
  <c r="G28" i="42"/>
  <c r="H29" i="42"/>
  <c r="I29" i="42"/>
  <c r="F29" i="42"/>
  <c r="G29" i="42"/>
  <c r="H30" i="42"/>
  <c r="I30" i="42"/>
  <c r="F30" i="42"/>
  <c r="G30" i="42"/>
  <c r="H31" i="42"/>
  <c r="I31" i="42"/>
  <c r="F31" i="42"/>
  <c r="G31" i="42"/>
  <c r="H32" i="42"/>
  <c r="I32" i="42"/>
  <c r="F32" i="42"/>
  <c r="G32" i="42"/>
  <c r="H33" i="42"/>
  <c r="I33" i="42"/>
  <c r="F33" i="42"/>
  <c r="G33" i="42"/>
  <c r="H34" i="42"/>
  <c r="I34" i="42"/>
  <c r="F34" i="42"/>
  <c r="G34" i="42"/>
  <c r="H35" i="42"/>
  <c r="I35" i="42"/>
  <c r="F35" i="42"/>
  <c r="G35" i="42"/>
  <c r="H36" i="42"/>
  <c r="I36" i="42"/>
  <c r="F36" i="42"/>
  <c r="G36" i="42"/>
  <c r="H37" i="42"/>
  <c r="I37" i="42"/>
  <c r="F37" i="42"/>
  <c r="G37" i="42"/>
  <c r="H38" i="42"/>
  <c r="I38" i="42"/>
  <c r="F38" i="42"/>
  <c r="G38" i="42"/>
  <c r="H39" i="42"/>
  <c r="I39" i="42"/>
  <c r="F39" i="42"/>
  <c r="G39" i="42"/>
  <c r="H40" i="42"/>
  <c r="I40" i="42"/>
  <c r="F40" i="42"/>
  <c r="G40" i="42"/>
  <c r="H41" i="42"/>
  <c r="I41" i="42"/>
  <c r="F41" i="42"/>
  <c r="G41" i="42"/>
  <c r="H42" i="42"/>
  <c r="I42" i="42"/>
  <c r="F42" i="42"/>
  <c r="G42" i="42"/>
  <c r="H43" i="42"/>
  <c r="I43" i="42"/>
  <c r="F43" i="42"/>
  <c r="G43" i="42"/>
  <c r="H44" i="42"/>
  <c r="I44" i="42"/>
  <c r="F44" i="42"/>
  <c r="G44" i="42"/>
  <c r="H45" i="42"/>
  <c r="I45" i="42"/>
  <c r="F45" i="42"/>
  <c r="G45" i="42"/>
  <c r="H46" i="42"/>
  <c r="I46" i="42"/>
  <c r="F46" i="42"/>
  <c r="G46" i="42"/>
  <c r="H47" i="42"/>
  <c r="I47" i="42"/>
  <c r="F47" i="42"/>
  <c r="G47" i="42"/>
  <c r="H48" i="42"/>
  <c r="I48" i="42"/>
  <c r="F48" i="42"/>
  <c r="G48" i="42"/>
  <c r="H49" i="42"/>
  <c r="I49" i="42"/>
  <c r="F49" i="42"/>
  <c r="G49" i="42"/>
  <c r="H50" i="42"/>
  <c r="I50" i="42"/>
  <c r="F50" i="42"/>
  <c r="G50" i="42"/>
  <c r="H51" i="42"/>
  <c r="I51" i="42"/>
  <c r="F51" i="42"/>
  <c r="G51" i="42"/>
  <c r="H52" i="42"/>
  <c r="I52" i="42"/>
  <c r="F52" i="42"/>
  <c r="G52" i="42"/>
  <c r="H53" i="42"/>
  <c r="I53" i="42"/>
  <c r="K2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L2" i="42"/>
  <c r="O2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4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4" i="42"/>
  <c r="L5" i="42"/>
  <c r="F53" i="42"/>
  <c r="G53" i="42"/>
  <c r="H54" i="42"/>
  <c r="H55" i="42"/>
  <c r="H56" i="42"/>
  <c r="H57" i="42"/>
  <c r="H58" i="42"/>
  <c r="F3" i="41"/>
  <c r="G3" i="41"/>
  <c r="H4" i="41"/>
  <c r="I4" i="41"/>
  <c r="F4" i="41"/>
  <c r="G4" i="41"/>
  <c r="H5" i="41"/>
  <c r="I5" i="41"/>
  <c r="F5" i="41"/>
  <c r="G5" i="41"/>
  <c r="H6" i="41"/>
  <c r="I6" i="41"/>
  <c r="F6" i="41"/>
  <c r="G6" i="41"/>
  <c r="H7" i="41"/>
  <c r="I7" i="41"/>
  <c r="F7" i="41"/>
  <c r="G7" i="41"/>
  <c r="H8" i="41"/>
  <c r="I8" i="41"/>
  <c r="F8" i="41"/>
  <c r="G8" i="41"/>
  <c r="H9" i="41"/>
  <c r="I9" i="41"/>
  <c r="F9" i="41"/>
  <c r="G9" i="41"/>
  <c r="H10" i="41"/>
  <c r="I10" i="41"/>
  <c r="F10" i="41"/>
  <c r="G10" i="41"/>
  <c r="H11" i="41"/>
  <c r="I11" i="41"/>
  <c r="F11" i="41"/>
  <c r="G11" i="41"/>
  <c r="H12" i="41"/>
  <c r="I12" i="41"/>
  <c r="F12" i="41"/>
  <c r="G12" i="41"/>
  <c r="H13" i="41"/>
  <c r="I13" i="41"/>
  <c r="F13" i="41"/>
  <c r="G13" i="41"/>
  <c r="H14" i="41"/>
  <c r="I14" i="41"/>
  <c r="F14" i="41"/>
  <c r="G14" i="41"/>
  <c r="H15" i="41"/>
  <c r="I15" i="41"/>
  <c r="F15" i="41"/>
  <c r="G15" i="41"/>
  <c r="H16" i="41"/>
  <c r="I16" i="41"/>
  <c r="F16" i="41"/>
  <c r="G16" i="41"/>
  <c r="H17" i="41"/>
  <c r="I17" i="41"/>
  <c r="F17" i="41"/>
  <c r="G17" i="41"/>
  <c r="H18" i="41"/>
  <c r="I18" i="41"/>
  <c r="F18" i="41"/>
  <c r="G18" i="41"/>
  <c r="H19" i="41"/>
  <c r="I19" i="41"/>
  <c r="F19" i="41"/>
  <c r="G19" i="41"/>
  <c r="H20" i="41"/>
  <c r="I20" i="41"/>
  <c r="F20" i="41"/>
  <c r="G20" i="41"/>
  <c r="H21" i="41"/>
  <c r="I21" i="41"/>
  <c r="F21" i="41"/>
  <c r="G21" i="41"/>
  <c r="H22" i="41"/>
  <c r="I22" i="41"/>
  <c r="F22" i="41"/>
  <c r="G22" i="41"/>
  <c r="H23" i="41"/>
  <c r="I23" i="41"/>
  <c r="F23" i="41"/>
  <c r="G23" i="41"/>
  <c r="H24" i="41"/>
  <c r="I24" i="41"/>
  <c r="F24" i="41"/>
  <c r="G24" i="41"/>
  <c r="H25" i="41"/>
  <c r="I25" i="41"/>
  <c r="F25" i="41"/>
  <c r="G25" i="41"/>
  <c r="H26" i="41"/>
  <c r="I26" i="41"/>
  <c r="F26" i="41"/>
  <c r="G26" i="41"/>
  <c r="H27" i="41"/>
  <c r="I27" i="41"/>
  <c r="F27" i="41"/>
  <c r="G27" i="41"/>
  <c r="H28" i="41"/>
  <c r="I28" i="41"/>
  <c r="F28" i="41"/>
  <c r="G28" i="41"/>
  <c r="H29" i="41"/>
  <c r="I29" i="41"/>
  <c r="F29" i="41"/>
  <c r="G29" i="41"/>
  <c r="H30" i="41"/>
  <c r="I30" i="41"/>
  <c r="F30" i="41"/>
  <c r="G30" i="41"/>
  <c r="H31" i="41"/>
  <c r="I31" i="41"/>
  <c r="F31" i="41"/>
  <c r="G31" i="41"/>
  <c r="H32" i="41"/>
  <c r="I32" i="41"/>
  <c r="F32" i="41"/>
  <c r="G32" i="41"/>
  <c r="H33" i="41"/>
  <c r="I33" i="41"/>
  <c r="F33" i="41"/>
  <c r="G33" i="41"/>
  <c r="H34" i="41"/>
  <c r="I34" i="41"/>
  <c r="F34" i="41"/>
  <c r="G34" i="41"/>
  <c r="H35" i="41"/>
  <c r="I35" i="41"/>
  <c r="F35" i="41"/>
  <c r="G35" i="41"/>
  <c r="H36" i="41"/>
  <c r="I36" i="41"/>
  <c r="F36" i="41"/>
  <c r="G36" i="41"/>
  <c r="H37" i="41"/>
  <c r="I37" i="41"/>
  <c r="F37" i="41"/>
  <c r="G37" i="41"/>
  <c r="H38" i="41"/>
  <c r="I38" i="41"/>
  <c r="F38" i="41"/>
  <c r="G38" i="41"/>
  <c r="H39" i="41"/>
  <c r="I39" i="41"/>
  <c r="F39" i="41"/>
  <c r="G39" i="41"/>
  <c r="H40" i="41"/>
  <c r="I40" i="41"/>
  <c r="F40" i="41"/>
  <c r="G40" i="41"/>
  <c r="H41" i="41"/>
  <c r="I41" i="41"/>
  <c r="F41" i="41"/>
  <c r="G41" i="41"/>
  <c r="H42" i="41"/>
  <c r="I42" i="41"/>
  <c r="F42" i="41"/>
  <c r="G42" i="41"/>
  <c r="H43" i="41"/>
  <c r="I43" i="41"/>
  <c r="F43" i="41"/>
  <c r="G43" i="41"/>
  <c r="H44" i="41"/>
  <c r="I44" i="41"/>
  <c r="F44" i="41"/>
  <c r="G44" i="41"/>
  <c r="H45" i="41"/>
  <c r="I45" i="41"/>
  <c r="F45" i="41"/>
  <c r="G45" i="41"/>
  <c r="H46" i="41"/>
  <c r="I46" i="41"/>
  <c r="F46" i="41"/>
  <c r="G46" i="41"/>
  <c r="H47" i="41"/>
  <c r="I47" i="41"/>
  <c r="F47" i="41"/>
  <c r="G47" i="41"/>
  <c r="H48" i="41"/>
  <c r="I48" i="41"/>
  <c r="F48" i="41"/>
  <c r="G48" i="41"/>
  <c r="H49" i="41"/>
  <c r="I49" i="41"/>
  <c r="F49" i="41"/>
  <c r="G49" i="41"/>
  <c r="H50" i="41"/>
  <c r="I50" i="41"/>
  <c r="F50" i="41"/>
  <c r="G50" i="41"/>
  <c r="H51" i="41"/>
  <c r="I51" i="41"/>
  <c r="F51" i="41"/>
  <c r="G51" i="41"/>
  <c r="H52" i="41"/>
  <c r="I52" i="41"/>
  <c r="F52" i="41"/>
  <c r="G52" i="41"/>
  <c r="H53" i="41"/>
  <c r="I53" i="41"/>
  <c r="K2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L2" i="41"/>
  <c r="O2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4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4" i="41"/>
  <c r="L5" i="41"/>
  <c r="F53" i="41"/>
  <c r="G53" i="41"/>
  <c r="H54" i="41"/>
  <c r="H55" i="41"/>
  <c r="H56" i="41"/>
  <c r="H57" i="41"/>
  <c r="H58" i="41"/>
  <c r="F3" i="40"/>
  <c r="G3" i="40"/>
  <c r="H4" i="40"/>
  <c r="I4" i="40"/>
  <c r="F4" i="40"/>
  <c r="G4" i="40"/>
  <c r="H5" i="40"/>
  <c r="I5" i="40"/>
  <c r="F5" i="40"/>
  <c r="G5" i="40"/>
  <c r="H6" i="40"/>
  <c r="I6" i="40"/>
  <c r="F6" i="40"/>
  <c r="G6" i="40"/>
  <c r="H7" i="40"/>
  <c r="I7" i="40"/>
  <c r="F7" i="40"/>
  <c r="G7" i="40"/>
  <c r="H8" i="40"/>
  <c r="I8" i="40"/>
  <c r="F8" i="40"/>
  <c r="G8" i="40"/>
  <c r="H9" i="40"/>
  <c r="I9" i="40"/>
  <c r="F9" i="40"/>
  <c r="G9" i="40"/>
  <c r="H10" i="40"/>
  <c r="I10" i="40"/>
  <c r="F10" i="40"/>
  <c r="G10" i="40"/>
  <c r="H11" i="40"/>
  <c r="I11" i="40"/>
  <c r="F11" i="40"/>
  <c r="G11" i="40"/>
  <c r="H12" i="40"/>
  <c r="I12" i="40"/>
  <c r="F12" i="40"/>
  <c r="G12" i="40"/>
  <c r="H13" i="40"/>
  <c r="I13" i="40"/>
  <c r="F13" i="40"/>
  <c r="G13" i="40"/>
  <c r="H14" i="40"/>
  <c r="I14" i="40"/>
  <c r="F14" i="40"/>
  <c r="G14" i="40"/>
  <c r="H15" i="40"/>
  <c r="I15" i="40"/>
  <c r="F15" i="40"/>
  <c r="G15" i="40"/>
  <c r="H16" i="40"/>
  <c r="I16" i="40"/>
  <c r="F16" i="40"/>
  <c r="G16" i="40"/>
  <c r="H17" i="40"/>
  <c r="I17" i="40"/>
  <c r="F17" i="40"/>
  <c r="G17" i="40"/>
  <c r="H18" i="40"/>
  <c r="I18" i="40"/>
  <c r="F18" i="40"/>
  <c r="G18" i="40"/>
  <c r="H19" i="40"/>
  <c r="I19" i="40"/>
  <c r="F19" i="40"/>
  <c r="G19" i="40"/>
  <c r="H20" i="40"/>
  <c r="I20" i="40"/>
  <c r="F20" i="40"/>
  <c r="G20" i="40"/>
  <c r="H21" i="40"/>
  <c r="I21" i="40"/>
  <c r="F21" i="40"/>
  <c r="G21" i="40"/>
  <c r="H22" i="40"/>
  <c r="I22" i="40"/>
  <c r="F22" i="40"/>
  <c r="G22" i="40"/>
  <c r="H23" i="40"/>
  <c r="I23" i="40"/>
  <c r="F23" i="40"/>
  <c r="G23" i="40"/>
  <c r="H24" i="40"/>
  <c r="I24" i="40"/>
  <c r="F24" i="40"/>
  <c r="G24" i="40"/>
  <c r="H25" i="40"/>
  <c r="I25" i="40"/>
  <c r="F25" i="40"/>
  <c r="G25" i="40"/>
  <c r="H26" i="40"/>
  <c r="I26" i="40"/>
  <c r="F26" i="40"/>
  <c r="G26" i="40"/>
  <c r="H27" i="40"/>
  <c r="I27" i="40"/>
  <c r="F27" i="40"/>
  <c r="G27" i="40"/>
  <c r="H28" i="40"/>
  <c r="I28" i="40"/>
  <c r="F28" i="40"/>
  <c r="G28" i="40"/>
  <c r="H29" i="40"/>
  <c r="I29" i="40"/>
  <c r="F29" i="40"/>
  <c r="G29" i="40"/>
  <c r="H30" i="40"/>
  <c r="I30" i="40"/>
  <c r="F30" i="40"/>
  <c r="G30" i="40"/>
  <c r="H31" i="40"/>
  <c r="I31" i="40"/>
  <c r="F31" i="40"/>
  <c r="G31" i="40"/>
  <c r="H32" i="40"/>
  <c r="I32" i="40"/>
  <c r="F32" i="40"/>
  <c r="G32" i="40"/>
  <c r="H33" i="40"/>
  <c r="I33" i="40"/>
  <c r="F33" i="40"/>
  <c r="G33" i="40"/>
  <c r="H34" i="40"/>
  <c r="I34" i="40"/>
  <c r="F34" i="40"/>
  <c r="G34" i="40"/>
  <c r="H35" i="40"/>
  <c r="I35" i="40"/>
  <c r="F35" i="40"/>
  <c r="G35" i="40"/>
  <c r="H36" i="40"/>
  <c r="I36" i="40"/>
  <c r="F36" i="40"/>
  <c r="G36" i="40"/>
  <c r="H37" i="40"/>
  <c r="I37" i="40"/>
  <c r="F37" i="40"/>
  <c r="G37" i="40"/>
  <c r="H38" i="40"/>
  <c r="I38" i="40"/>
  <c r="F38" i="40"/>
  <c r="G38" i="40"/>
  <c r="H39" i="40"/>
  <c r="I39" i="40"/>
  <c r="F39" i="40"/>
  <c r="G39" i="40"/>
  <c r="H40" i="40"/>
  <c r="I40" i="40"/>
  <c r="F40" i="40"/>
  <c r="G40" i="40"/>
  <c r="H41" i="40"/>
  <c r="I41" i="40"/>
  <c r="F41" i="40"/>
  <c r="G41" i="40"/>
  <c r="H42" i="40"/>
  <c r="I42" i="40"/>
  <c r="F42" i="40"/>
  <c r="G42" i="40"/>
  <c r="H43" i="40"/>
  <c r="I43" i="40"/>
  <c r="F43" i="40"/>
  <c r="G43" i="40"/>
  <c r="H44" i="40"/>
  <c r="I44" i="40"/>
  <c r="F44" i="40"/>
  <c r="G44" i="40"/>
  <c r="H45" i="40"/>
  <c r="I45" i="40"/>
  <c r="F45" i="40"/>
  <c r="G45" i="40"/>
  <c r="H46" i="40"/>
  <c r="I46" i="40"/>
  <c r="F46" i="40"/>
  <c r="G46" i="40"/>
  <c r="H47" i="40"/>
  <c r="I47" i="40"/>
  <c r="F47" i="40"/>
  <c r="G47" i="40"/>
  <c r="H48" i="40"/>
  <c r="I48" i="40"/>
  <c r="F48" i="40"/>
  <c r="G48" i="40"/>
  <c r="H49" i="40"/>
  <c r="I49" i="40"/>
  <c r="F49" i="40"/>
  <c r="G49" i="40"/>
  <c r="H50" i="40"/>
  <c r="I50" i="40"/>
  <c r="F50" i="40"/>
  <c r="G50" i="40"/>
  <c r="H51" i="40"/>
  <c r="I51" i="40"/>
  <c r="F51" i="40"/>
  <c r="G51" i="40"/>
  <c r="H52" i="40"/>
  <c r="I52" i="40"/>
  <c r="F52" i="40"/>
  <c r="G52" i="40"/>
  <c r="H53" i="40"/>
  <c r="I53" i="40"/>
  <c r="K2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L2" i="40"/>
  <c r="O2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4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4" i="40"/>
  <c r="L5" i="40"/>
  <c r="F53" i="40"/>
  <c r="G53" i="40"/>
  <c r="H54" i="40"/>
  <c r="H55" i="40"/>
  <c r="H56" i="40"/>
  <c r="H57" i="40"/>
  <c r="H58" i="40"/>
  <c r="F7" i="39"/>
  <c r="H7" i="39"/>
  <c r="F8" i="39"/>
  <c r="H8" i="39"/>
  <c r="F9" i="39"/>
  <c r="H9" i="39"/>
  <c r="F10" i="39"/>
  <c r="H10" i="39"/>
  <c r="F11" i="39"/>
  <c r="H11" i="39"/>
  <c r="F12" i="39"/>
  <c r="H12" i="39"/>
  <c r="F13" i="39"/>
  <c r="H13" i="39"/>
  <c r="F14" i="39"/>
  <c r="H14" i="39"/>
  <c r="F15" i="39"/>
  <c r="H15" i="39"/>
  <c r="F16" i="39"/>
  <c r="H16" i="39"/>
  <c r="F17" i="39"/>
  <c r="H17" i="39"/>
  <c r="F18" i="39"/>
  <c r="H18" i="39"/>
  <c r="F19" i="39"/>
  <c r="H19" i="39"/>
  <c r="F20" i="39"/>
  <c r="H20" i="39"/>
  <c r="F21" i="39"/>
  <c r="H21" i="39"/>
  <c r="F22" i="39"/>
  <c r="H22" i="39"/>
  <c r="F23" i="39"/>
  <c r="H23" i="39"/>
  <c r="F24" i="39"/>
  <c r="H24" i="39"/>
  <c r="F25" i="39"/>
  <c r="H25" i="39"/>
  <c r="F26" i="39"/>
  <c r="H26" i="39"/>
  <c r="F27" i="39"/>
  <c r="H27" i="39"/>
  <c r="F28" i="39"/>
  <c r="H28" i="39"/>
  <c r="F29" i="39"/>
  <c r="H29" i="39"/>
  <c r="F30" i="39"/>
  <c r="H30" i="39"/>
  <c r="F31" i="39"/>
  <c r="H31" i="39"/>
  <c r="F32" i="39"/>
  <c r="H32" i="39"/>
  <c r="F33" i="39"/>
  <c r="H33" i="39"/>
  <c r="F34" i="39"/>
  <c r="H34" i="39"/>
  <c r="F35" i="39"/>
  <c r="H35" i="39"/>
  <c r="F36" i="39"/>
  <c r="H36" i="39"/>
  <c r="F37" i="39"/>
  <c r="H37" i="39"/>
  <c r="F38" i="39"/>
  <c r="H38" i="39"/>
  <c r="F39" i="39"/>
  <c r="H39" i="39"/>
  <c r="F40" i="39"/>
  <c r="H40" i="39"/>
  <c r="F41" i="39"/>
  <c r="H41" i="39"/>
  <c r="F42" i="39"/>
  <c r="H42" i="39"/>
  <c r="F43" i="39"/>
  <c r="H43" i="39"/>
  <c r="F44" i="39"/>
  <c r="H44" i="39"/>
  <c r="F45" i="39"/>
  <c r="H45" i="39"/>
  <c r="F46" i="39"/>
  <c r="H46" i="39"/>
  <c r="F47" i="39"/>
  <c r="H47" i="39"/>
  <c r="F48" i="39"/>
  <c r="H48" i="39"/>
  <c r="F49" i="39"/>
  <c r="H49" i="39"/>
  <c r="F50" i="39"/>
  <c r="H50" i="39"/>
  <c r="F51" i="39"/>
  <c r="H51" i="39"/>
  <c r="F52" i="39"/>
  <c r="H52" i="39"/>
  <c r="F53" i="39"/>
  <c r="H53" i="39"/>
  <c r="H2" i="39"/>
  <c r="I7" i="39"/>
  <c r="I8" i="39"/>
  <c r="I9" i="39"/>
  <c r="I10" i="39"/>
  <c r="I11" i="39"/>
  <c r="I12" i="39"/>
  <c r="I13" i="39"/>
  <c r="I14" i="39"/>
  <c r="I15" i="39"/>
  <c r="I16" i="39"/>
  <c r="I17" i="39"/>
  <c r="I18" i="39"/>
  <c r="I19" i="39"/>
  <c r="I20" i="39"/>
  <c r="I21" i="39"/>
  <c r="I22" i="39"/>
  <c r="I23" i="39"/>
  <c r="I24" i="39"/>
  <c r="I25" i="39"/>
  <c r="I26" i="39"/>
  <c r="I27" i="39"/>
  <c r="I28" i="39"/>
  <c r="I29" i="39"/>
  <c r="I30" i="39"/>
  <c r="I31" i="39"/>
  <c r="I32" i="39"/>
  <c r="I33" i="39"/>
  <c r="I34" i="39"/>
  <c r="I35" i="39"/>
  <c r="I36" i="39"/>
  <c r="I37" i="39"/>
  <c r="I38" i="39"/>
  <c r="I39" i="39"/>
  <c r="I40" i="39"/>
  <c r="I41" i="39"/>
  <c r="I42" i="39"/>
  <c r="I43" i="39"/>
  <c r="I44" i="39"/>
  <c r="I45" i="39"/>
  <c r="I46" i="39"/>
  <c r="I47" i="39"/>
  <c r="I48" i="39"/>
  <c r="I49" i="39"/>
  <c r="I50" i="39"/>
  <c r="I51" i="39"/>
  <c r="I52" i="39"/>
  <c r="I53" i="39"/>
  <c r="I2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2" i="39"/>
  <c r="G12" i="39"/>
  <c r="K12" i="39"/>
  <c r="G13" i="39"/>
  <c r="K13" i="39"/>
  <c r="G14" i="39"/>
  <c r="K14" i="39"/>
  <c r="G15" i="39"/>
  <c r="K15" i="39"/>
  <c r="G16" i="39"/>
  <c r="K16" i="39"/>
  <c r="G17" i="39"/>
  <c r="K17" i="39"/>
  <c r="G18" i="39"/>
  <c r="K18" i="39"/>
  <c r="G19" i="39"/>
  <c r="K19" i="39"/>
  <c r="G20" i="39"/>
  <c r="K20" i="39"/>
  <c r="G21" i="39"/>
  <c r="K21" i="39"/>
  <c r="G22" i="39"/>
  <c r="K22" i="39"/>
  <c r="G23" i="39"/>
  <c r="K23" i="39"/>
  <c r="G24" i="39"/>
  <c r="K24" i="39"/>
  <c r="G25" i="39"/>
  <c r="K25" i="39"/>
  <c r="G26" i="39"/>
  <c r="K26" i="39"/>
  <c r="G27" i="39"/>
  <c r="K27" i="39"/>
  <c r="G28" i="39"/>
  <c r="K28" i="39"/>
  <c r="G29" i="39"/>
  <c r="K29" i="39"/>
  <c r="G30" i="39"/>
  <c r="K30" i="39"/>
  <c r="G31" i="39"/>
  <c r="K31" i="39"/>
  <c r="G32" i="39"/>
  <c r="K32" i="39"/>
  <c r="G33" i="39"/>
  <c r="K33" i="39"/>
  <c r="G34" i="39"/>
  <c r="K34" i="39"/>
  <c r="G35" i="39"/>
  <c r="K35" i="39"/>
  <c r="G36" i="39"/>
  <c r="K36" i="39"/>
  <c r="G37" i="39"/>
  <c r="K37" i="39"/>
  <c r="G38" i="39"/>
  <c r="K38" i="39"/>
  <c r="G39" i="39"/>
  <c r="K39" i="39"/>
  <c r="G40" i="39"/>
  <c r="K40" i="39"/>
  <c r="G41" i="39"/>
  <c r="K41" i="39"/>
  <c r="G42" i="39"/>
  <c r="K42" i="39"/>
  <c r="G43" i="39"/>
  <c r="K43" i="39"/>
  <c r="G44" i="39"/>
  <c r="K44" i="39"/>
  <c r="G45" i="39"/>
  <c r="K45" i="39"/>
  <c r="G46" i="39"/>
  <c r="K46" i="39"/>
  <c r="G47" i="39"/>
  <c r="K47" i="39"/>
  <c r="G48" i="39"/>
  <c r="K48" i="39"/>
  <c r="G49" i="39"/>
  <c r="K49" i="39"/>
  <c r="G50" i="39"/>
  <c r="K50" i="39"/>
  <c r="G51" i="39"/>
  <c r="K51" i="39"/>
  <c r="G52" i="39"/>
  <c r="K52" i="39"/>
  <c r="G53" i="39"/>
  <c r="K53" i="39"/>
  <c r="K2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2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2" i="39"/>
  <c r="I3" i="39"/>
  <c r="L3" i="39"/>
  <c r="F54" i="39"/>
  <c r="G54" i="39"/>
  <c r="W5" i="22"/>
  <c r="W6" i="22"/>
  <c r="W7" i="22"/>
  <c r="W8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W54" i="22"/>
  <c r="W4" i="22"/>
  <c r="S5" i="22"/>
  <c r="S6" i="22"/>
  <c r="S7" i="22"/>
  <c r="S8" i="22"/>
  <c r="S9" i="22"/>
  <c r="S10" i="22"/>
  <c r="S11" i="22"/>
  <c r="S12" i="22"/>
  <c r="S13" i="22"/>
  <c r="S14" i="22"/>
  <c r="S15" i="22"/>
  <c r="S16" i="22"/>
  <c r="S17" i="22"/>
  <c r="S18" i="22"/>
  <c r="S19" i="22"/>
  <c r="S20" i="22"/>
  <c r="S21" i="22"/>
  <c r="S22" i="22"/>
  <c r="S23" i="22"/>
  <c r="S24" i="22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S43" i="22"/>
  <c r="S44" i="22"/>
  <c r="S45" i="22"/>
  <c r="S46" i="22"/>
  <c r="S47" i="22"/>
  <c r="S48" i="22"/>
  <c r="S49" i="22"/>
  <c r="S50" i="22"/>
  <c r="S51" i="22"/>
  <c r="S52" i="22"/>
  <c r="S53" i="22"/>
  <c r="S54" i="22"/>
  <c r="S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4" i="22"/>
  <c r="D5" i="22"/>
  <c r="D6" i="22"/>
  <c r="D7" i="22"/>
  <c r="D8" i="22"/>
  <c r="D9" i="22"/>
  <c r="D10" i="22"/>
  <c r="D11" i="22"/>
  <c r="D12" i="22"/>
  <c r="D13" i="22"/>
  <c r="D14" i="22"/>
  <c r="D15" i="22"/>
  <c r="D16" i="22"/>
  <c r="D17" i="22"/>
  <c r="D18" i="22"/>
  <c r="D19" i="22"/>
  <c r="D20" i="22"/>
  <c r="D21" i="22"/>
  <c r="D22" i="22"/>
  <c r="D23" i="22"/>
  <c r="D24" i="22"/>
  <c r="D25" i="22"/>
  <c r="D26" i="22"/>
  <c r="D27" i="22"/>
  <c r="D28" i="22"/>
  <c r="D29" i="22"/>
  <c r="D30" i="22"/>
  <c r="D31" i="22"/>
  <c r="D32" i="22"/>
  <c r="D33" i="22"/>
  <c r="D34" i="22"/>
  <c r="D35" i="22"/>
  <c r="D36" i="22"/>
  <c r="D37" i="22"/>
  <c r="D38" i="22"/>
  <c r="D39" i="22"/>
  <c r="D40" i="22"/>
  <c r="D41" i="22"/>
  <c r="D42" i="22"/>
  <c r="D43" i="22"/>
  <c r="D44" i="22"/>
  <c r="D45" i="22"/>
  <c r="D46" i="22"/>
  <c r="D47" i="22"/>
  <c r="D48" i="22"/>
  <c r="D49" i="22"/>
  <c r="D50" i="22"/>
  <c r="D51" i="22"/>
  <c r="D52" i="22"/>
  <c r="D53" i="22"/>
  <c r="D4" i="22"/>
  <c r="C2" i="29"/>
  <c r="F2" i="29"/>
  <c r="C3" i="29"/>
  <c r="F3" i="29"/>
  <c r="C4" i="29"/>
  <c r="F4" i="29"/>
  <c r="C5" i="29"/>
  <c r="F5" i="29"/>
  <c r="C6" i="29"/>
  <c r="F6" i="29"/>
  <c r="C7" i="29"/>
  <c r="F7" i="29"/>
  <c r="C8" i="29"/>
  <c r="F8" i="29"/>
  <c r="C9" i="29"/>
  <c r="F9" i="29"/>
  <c r="C10" i="29"/>
  <c r="F10" i="29"/>
  <c r="C11" i="29"/>
  <c r="F11" i="29"/>
  <c r="C12" i="29"/>
  <c r="F12" i="29"/>
  <c r="C13" i="29"/>
  <c r="F13" i="29"/>
  <c r="C14" i="29"/>
  <c r="F14" i="29"/>
  <c r="C15" i="29"/>
  <c r="F15" i="29"/>
  <c r="C16" i="29"/>
  <c r="F16" i="29"/>
  <c r="C17" i="29"/>
  <c r="F17" i="29"/>
  <c r="C18" i="29"/>
  <c r="F18" i="29"/>
  <c r="C19" i="29"/>
  <c r="F19" i="29"/>
  <c r="C20" i="29"/>
  <c r="F20" i="29"/>
  <c r="C21" i="29"/>
  <c r="F21" i="29"/>
  <c r="C22" i="29"/>
  <c r="F22" i="29"/>
  <c r="C23" i="29"/>
  <c r="F23" i="29"/>
  <c r="C24" i="29"/>
  <c r="F24" i="29"/>
  <c r="C25" i="29"/>
  <c r="F25" i="29"/>
  <c r="C26" i="29"/>
  <c r="F26" i="29"/>
  <c r="C27" i="29"/>
  <c r="F27" i="29"/>
  <c r="C28" i="29"/>
  <c r="F28" i="29"/>
  <c r="C29" i="29"/>
  <c r="F29" i="29"/>
  <c r="C30" i="29"/>
  <c r="F30" i="29"/>
  <c r="C31" i="29"/>
  <c r="F31" i="29"/>
  <c r="C32" i="29"/>
  <c r="F32" i="29"/>
  <c r="C33" i="29"/>
  <c r="F33" i="29"/>
  <c r="C34" i="29"/>
  <c r="F34" i="29"/>
  <c r="C35" i="29"/>
  <c r="F35" i="29"/>
  <c r="C36" i="29"/>
  <c r="F36" i="29"/>
  <c r="C37" i="29"/>
  <c r="F37" i="29"/>
  <c r="C38" i="29"/>
  <c r="F38" i="29"/>
  <c r="C39" i="29"/>
  <c r="F39" i="29"/>
  <c r="C40" i="29"/>
  <c r="F40" i="29"/>
  <c r="C41" i="29"/>
  <c r="F41" i="29"/>
  <c r="C42" i="29"/>
  <c r="F42" i="29"/>
  <c r="C43" i="29"/>
  <c r="F43" i="29"/>
  <c r="C44" i="29"/>
  <c r="F44" i="29"/>
  <c r="C45" i="29"/>
  <c r="F45" i="29"/>
  <c r="C46" i="29"/>
  <c r="F46" i="29"/>
  <c r="C47" i="29"/>
  <c r="F47" i="29"/>
  <c r="C48" i="29"/>
  <c r="F48" i="29"/>
  <c r="C49" i="29"/>
  <c r="F49" i="29"/>
  <c r="C50" i="29"/>
  <c r="F50" i="29"/>
  <c r="C51" i="29"/>
  <c r="F51" i="29"/>
  <c r="C52" i="29"/>
  <c r="F52" i="29"/>
  <c r="C53" i="29"/>
  <c r="F53" i="29"/>
  <c r="Q4" i="33"/>
  <c r="Q5" i="33"/>
  <c r="Q6" i="33"/>
  <c r="Q7" i="33"/>
  <c r="Q8" i="33"/>
  <c r="Q9" i="33"/>
  <c r="Q10" i="33"/>
  <c r="Q11" i="33"/>
  <c r="Q12" i="33"/>
  <c r="Q13" i="33"/>
  <c r="Q14" i="33"/>
  <c r="Q15" i="33"/>
  <c r="Q16" i="33"/>
  <c r="Q17" i="33"/>
  <c r="Q18" i="33"/>
  <c r="Q19" i="33"/>
  <c r="Q20" i="33"/>
  <c r="Q21" i="33"/>
  <c r="Q22" i="33"/>
  <c r="Q23" i="33"/>
  <c r="Q24" i="33"/>
  <c r="Q25" i="33"/>
  <c r="Q26" i="33"/>
  <c r="Q27" i="33"/>
  <c r="Q28" i="33"/>
  <c r="Q29" i="33"/>
  <c r="Q30" i="33"/>
  <c r="Q31" i="33"/>
  <c r="Q32" i="33"/>
  <c r="Q33" i="33"/>
  <c r="Q34" i="33"/>
  <c r="Q35" i="33"/>
  <c r="Q36" i="33"/>
  <c r="Q37" i="33"/>
  <c r="Q38" i="33"/>
  <c r="Q39" i="33"/>
  <c r="Q40" i="33"/>
  <c r="Q41" i="33"/>
  <c r="Q42" i="33"/>
  <c r="Q43" i="33"/>
  <c r="Q44" i="33"/>
  <c r="Q45" i="33"/>
  <c r="Q46" i="33"/>
  <c r="Q47" i="33"/>
  <c r="Q48" i="33"/>
  <c r="Q49" i="33"/>
  <c r="Q50" i="33"/>
  <c r="Q51" i="33"/>
  <c r="Q52" i="33"/>
  <c r="Q53" i="33"/>
  <c r="Q3" i="33"/>
  <c r="V3" i="38"/>
  <c r="V4" i="38"/>
  <c r="V5" i="38"/>
  <c r="V6" i="38"/>
  <c r="T7" i="38"/>
  <c r="V7" i="38"/>
  <c r="V2" i="38"/>
  <c r="T8" i="38"/>
  <c r="V8" i="38"/>
  <c r="Y3" i="38"/>
  <c r="Y4" i="38"/>
  <c r="Y5" i="38"/>
  <c r="Y6" i="38"/>
  <c r="AB3" i="38"/>
  <c r="AB4" i="38"/>
  <c r="AB5" i="38"/>
  <c r="AB6" i="38"/>
  <c r="Y7" i="38"/>
  <c r="Z7" i="38"/>
  <c r="AB7" i="38"/>
  <c r="Y8" i="38"/>
  <c r="Z8" i="38"/>
  <c r="AB8" i="38"/>
  <c r="Y9" i="38"/>
  <c r="Z9" i="38"/>
  <c r="AB9" i="38"/>
  <c r="AE12" i="38"/>
  <c r="AE11" i="38"/>
  <c r="AE7" i="38"/>
  <c r="AE3" i="38"/>
  <c r="AE4" i="38"/>
  <c r="AE5" i="38"/>
  <c r="AE6" i="38"/>
  <c r="AH3" i="38"/>
  <c r="AF7" i="38"/>
  <c r="AH7" i="38"/>
  <c r="AE10" i="38"/>
  <c r="AH6" i="38"/>
  <c r="AE9" i="38"/>
  <c r="AH5" i="38"/>
  <c r="AE8" i="38"/>
  <c r="AH4" i="38"/>
  <c r="AF8" i="38"/>
  <c r="AF9" i="38"/>
  <c r="AF10" i="38"/>
  <c r="AF11" i="38"/>
  <c r="AH8" i="38"/>
  <c r="AG12" i="38"/>
  <c r="AI12" i="38"/>
  <c r="AE13" i="38"/>
  <c r="AF12" i="38"/>
  <c r="AH9" i="38"/>
  <c r="AG13" i="38"/>
  <c r="AI13" i="38"/>
  <c r="AE14" i="38"/>
  <c r="AF13" i="38"/>
  <c r="AH10" i="38"/>
  <c r="AG14" i="38"/>
  <c r="AI14" i="38"/>
  <c r="AE15" i="38"/>
  <c r="AF14" i="38"/>
  <c r="AH11" i="38"/>
  <c r="AG15" i="38"/>
  <c r="AI15" i="38"/>
  <c r="AE16" i="38"/>
  <c r="AF15" i="38"/>
  <c r="AH12" i="38"/>
  <c r="AG16" i="38"/>
  <c r="AI16" i="38"/>
  <c r="AE17" i="38"/>
  <c r="AF16" i="38"/>
  <c r="AH13" i="38"/>
  <c r="AG17" i="38"/>
  <c r="AI17" i="38"/>
  <c r="AE18" i="38"/>
  <c r="AF17" i="38"/>
  <c r="AH14" i="38"/>
  <c r="AG18" i="38"/>
  <c r="AI18" i="38"/>
  <c r="AE19" i="38"/>
  <c r="AF18" i="38"/>
  <c r="AH15" i="38"/>
  <c r="AG19" i="38"/>
  <c r="AI19" i="38"/>
  <c r="AE20" i="38"/>
  <c r="AF19" i="38"/>
  <c r="AH16" i="38"/>
  <c r="AG20" i="38"/>
  <c r="AI20" i="38"/>
  <c r="AE21" i="38"/>
  <c r="AF20" i="38"/>
  <c r="AH17" i="38"/>
  <c r="AG21" i="38"/>
  <c r="AI21" i="38"/>
  <c r="AE22" i="38"/>
  <c r="AF21" i="38"/>
  <c r="AH18" i="38"/>
  <c r="AG22" i="38"/>
  <c r="AI22" i="38"/>
  <c r="AE23" i="38"/>
  <c r="AF22" i="38"/>
  <c r="AH19" i="38"/>
  <c r="AG23" i="38"/>
  <c r="AI23" i="38"/>
  <c r="AE24" i="38"/>
  <c r="AF23" i="38"/>
  <c r="AH20" i="38"/>
  <c r="AG24" i="38"/>
  <c r="AI24" i="38"/>
  <c r="AE25" i="38"/>
  <c r="AF24" i="38"/>
  <c r="AH21" i="38"/>
  <c r="AG25" i="38"/>
  <c r="AI25" i="38"/>
  <c r="AE26" i="38"/>
  <c r="AF25" i="38"/>
  <c r="AH22" i="38"/>
  <c r="AG26" i="38"/>
  <c r="AI26" i="38"/>
  <c r="AE27" i="38"/>
  <c r="AF26" i="38"/>
  <c r="AH23" i="38"/>
  <c r="AG27" i="38"/>
  <c r="AI27" i="38"/>
  <c r="AE28" i="38"/>
  <c r="AF27" i="38"/>
  <c r="AH24" i="38"/>
  <c r="AG28" i="38"/>
  <c r="AI28" i="38"/>
  <c r="AE29" i="38"/>
  <c r="AF28" i="38"/>
  <c r="AH25" i="38"/>
  <c r="AG29" i="38"/>
  <c r="AI29" i="38"/>
  <c r="AE30" i="38"/>
  <c r="AF29" i="38"/>
  <c r="AH26" i="38"/>
  <c r="AG30" i="38"/>
  <c r="AI30" i="38"/>
  <c r="AE31" i="38"/>
  <c r="AF30" i="38"/>
  <c r="AH27" i="38"/>
  <c r="AG31" i="38"/>
  <c r="AI31" i="38"/>
  <c r="AE32" i="38"/>
  <c r="AF31" i="38"/>
  <c r="AH28" i="38"/>
  <c r="AG32" i="38"/>
  <c r="AI32" i="38"/>
  <c r="AE33" i="38"/>
  <c r="AF32" i="38"/>
  <c r="AH29" i="38"/>
  <c r="AG33" i="38"/>
  <c r="AI33" i="38"/>
  <c r="AE34" i="38"/>
  <c r="AF33" i="38"/>
  <c r="AH30" i="38"/>
  <c r="AG34" i="38"/>
  <c r="AI34" i="38"/>
  <c r="AE35" i="38"/>
  <c r="AF34" i="38"/>
  <c r="AH31" i="38"/>
  <c r="AG35" i="38"/>
  <c r="AI35" i="38"/>
  <c r="AE36" i="38"/>
  <c r="AF35" i="38"/>
  <c r="AH32" i="38"/>
  <c r="AG36" i="38"/>
  <c r="AI36" i="38"/>
  <c r="AE37" i="38"/>
  <c r="AF36" i="38"/>
  <c r="AH33" i="38"/>
  <c r="AG37" i="38"/>
  <c r="AI37" i="38"/>
  <c r="AE38" i="38"/>
  <c r="AF37" i="38"/>
  <c r="AH34" i="38"/>
  <c r="AG38" i="38"/>
  <c r="AI38" i="38"/>
  <c r="AE39" i="38"/>
  <c r="AF38" i="38"/>
  <c r="AH35" i="38"/>
  <c r="AG39" i="38"/>
  <c r="AI39" i="38"/>
  <c r="AE40" i="38"/>
  <c r="AF39" i="38"/>
  <c r="AH36" i="38"/>
  <c r="AG40" i="38"/>
  <c r="AI40" i="38"/>
  <c r="AE41" i="38"/>
  <c r="AF40" i="38"/>
  <c r="AH37" i="38"/>
  <c r="AG41" i="38"/>
  <c r="AI41" i="38"/>
  <c r="AE42" i="38"/>
  <c r="AF41" i="38"/>
  <c r="AH38" i="38"/>
  <c r="AG42" i="38"/>
  <c r="AI42" i="38"/>
  <c r="AE43" i="38"/>
  <c r="AF42" i="38"/>
  <c r="AH39" i="38"/>
  <c r="AG43" i="38"/>
  <c r="AI43" i="38"/>
  <c r="AE44" i="38"/>
  <c r="AF43" i="38"/>
  <c r="AH40" i="38"/>
  <c r="AG44" i="38"/>
  <c r="AI44" i="38"/>
  <c r="AE45" i="38"/>
  <c r="AF44" i="38"/>
  <c r="AH41" i="38"/>
  <c r="AG45" i="38"/>
  <c r="AI45" i="38"/>
  <c r="AE46" i="38"/>
  <c r="AF45" i="38"/>
  <c r="AH42" i="38"/>
  <c r="AG46" i="38"/>
  <c r="AI46" i="38"/>
  <c r="AE47" i="38"/>
  <c r="AF46" i="38"/>
  <c r="AH43" i="38"/>
  <c r="AG47" i="38"/>
  <c r="AI47" i="38"/>
  <c r="AE48" i="38"/>
  <c r="AF47" i="38"/>
  <c r="AH44" i="38"/>
  <c r="AG48" i="38"/>
  <c r="AI48" i="38"/>
  <c r="AE49" i="38"/>
  <c r="AF48" i="38"/>
  <c r="AH45" i="38"/>
  <c r="AG49" i="38"/>
  <c r="AI49" i="38"/>
  <c r="AE50" i="38"/>
  <c r="AF49" i="38"/>
  <c r="AH46" i="38"/>
  <c r="AG50" i="38"/>
  <c r="AI50" i="38"/>
  <c r="AE51" i="38"/>
  <c r="AF50" i="38"/>
  <c r="AH47" i="38"/>
  <c r="AG51" i="38"/>
  <c r="AI51" i="38"/>
  <c r="AE52" i="38"/>
  <c r="AF51" i="38"/>
  <c r="AH48" i="38"/>
  <c r="AG52" i="38"/>
  <c r="AI52" i="38"/>
  <c r="AE53" i="38"/>
  <c r="AF52" i="38"/>
  <c r="AH49" i="38"/>
  <c r="AG53" i="38"/>
  <c r="AI53" i="38"/>
  <c r="AG11" i="38"/>
  <c r="AI11" i="38"/>
  <c r="Y12" i="38"/>
  <c r="Y11" i="38"/>
  <c r="Y10" i="38"/>
  <c r="Z10" i="38"/>
  <c r="Z11" i="38"/>
  <c r="AA12" i="38"/>
  <c r="AC12" i="38"/>
  <c r="Y13" i="38"/>
  <c r="Z12" i="38"/>
  <c r="AA13" i="38"/>
  <c r="AC13" i="38"/>
  <c r="Y14" i="38"/>
  <c r="Z13" i="38"/>
  <c r="AB10" i="38"/>
  <c r="AA14" i="38"/>
  <c r="AC14" i="38"/>
  <c r="Y15" i="38"/>
  <c r="Z14" i="38"/>
  <c r="AB11" i="38"/>
  <c r="AA15" i="38"/>
  <c r="AC15" i="38"/>
  <c r="Y16" i="38"/>
  <c r="Z15" i="38"/>
  <c r="AB12" i="38"/>
  <c r="AA16" i="38"/>
  <c r="AC16" i="38"/>
  <c r="Y17" i="38"/>
  <c r="Z16" i="38"/>
  <c r="AB13" i="38"/>
  <c r="AA17" i="38"/>
  <c r="AC17" i="38"/>
  <c r="Y18" i="38"/>
  <c r="Z17" i="38"/>
  <c r="AB14" i="38"/>
  <c r="AA18" i="38"/>
  <c r="AC18" i="38"/>
  <c r="Y19" i="38"/>
  <c r="Z18" i="38"/>
  <c r="AB15" i="38"/>
  <c r="AA19" i="38"/>
  <c r="AC19" i="38"/>
  <c r="Y20" i="38"/>
  <c r="Z19" i="38"/>
  <c r="AB16" i="38"/>
  <c r="AA20" i="38"/>
  <c r="AC20" i="38"/>
  <c r="Y21" i="38"/>
  <c r="Z20" i="38"/>
  <c r="AB17" i="38"/>
  <c r="AA21" i="38"/>
  <c r="AC21" i="38"/>
  <c r="Y22" i="38"/>
  <c r="Z21" i="38"/>
  <c r="AB18" i="38"/>
  <c r="AA22" i="38"/>
  <c r="AC22" i="38"/>
  <c r="Y23" i="38"/>
  <c r="Z22" i="38"/>
  <c r="AB19" i="38"/>
  <c r="AA23" i="38"/>
  <c r="AC23" i="38"/>
  <c r="Y24" i="38"/>
  <c r="Z23" i="38"/>
  <c r="AB20" i="38"/>
  <c r="AA24" i="38"/>
  <c r="AC24" i="38"/>
  <c r="Y25" i="38"/>
  <c r="Z24" i="38"/>
  <c r="AB21" i="38"/>
  <c r="AA25" i="38"/>
  <c r="AC25" i="38"/>
  <c r="Y26" i="38"/>
  <c r="Z25" i="38"/>
  <c r="AB22" i="38"/>
  <c r="AA26" i="38"/>
  <c r="AC26" i="38"/>
  <c r="Y27" i="38"/>
  <c r="Z26" i="38"/>
  <c r="AB23" i="38"/>
  <c r="AA27" i="38"/>
  <c r="AC27" i="38"/>
  <c r="Y28" i="38"/>
  <c r="Z27" i="38"/>
  <c r="AB24" i="38"/>
  <c r="AA28" i="38"/>
  <c r="AC28" i="38"/>
  <c r="Y29" i="38"/>
  <c r="Z28" i="38"/>
  <c r="AB25" i="38"/>
  <c r="AA29" i="38"/>
  <c r="AC29" i="38"/>
  <c r="Y30" i="38"/>
  <c r="Z29" i="38"/>
  <c r="AB26" i="38"/>
  <c r="AA30" i="38"/>
  <c r="AC30" i="38"/>
  <c r="Y31" i="38"/>
  <c r="Z30" i="38"/>
  <c r="AB27" i="38"/>
  <c r="AA31" i="38"/>
  <c r="AC31" i="38"/>
  <c r="Y32" i="38"/>
  <c r="Z31" i="38"/>
  <c r="AB28" i="38"/>
  <c r="AA32" i="38"/>
  <c r="AC32" i="38"/>
  <c r="Y33" i="38"/>
  <c r="Z32" i="38"/>
  <c r="AB29" i="38"/>
  <c r="AA33" i="38"/>
  <c r="AC33" i="38"/>
  <c r="Y34" i="38"/>
  <c r="Z33" i="38"/>
  <c r="AB30" i="38"/>
  <c r="AA34" i="38"/>
  <c r="AC34" i="38"/>
  <c r="Y35" i="38"/>
  <c r="Z34" i="38"/>
  <c r="AB31" i="38"/>
  <c r="AA35" i="38"/>
  <c r="AC35" i="38"/>
  <c r="Y36" i="38"/>
  <c r="Z35" i="38"/>
  <c r="AB32" i="38"/>
  <c r="AA36" i="38"/>
  <c r="AC36" i="38"/>
  <c r="Y37" i="38"/>
  <c r="Z36" i="38"/>
  <c r="AB33" i="38"/>
  <c r="AA37" i="38"/>
  <c r="AC37" i="38"/>
  <c r="Y38" i="38"/>
  <c r="Z37" i="38"/>
  <c r="AB34" i="38"/>
  <c r="AA38" i="38"/>
  <c r="AC38" i="38"/>
  <c r="Y39" i="38"/>
  <c r="Z38" i="38"/>
  <c r="AB35" i="38"/>
  <c r="AA39" i="38"/>
  <c r="AC39" i="38"/>
  <c r="Y40" i="38"/>
  <c r="Z39" i="38"/>
  <c r="AB36" i="38"/>
  <c r="AA40" i="38"/>
  <c r="AC40" i="38"/>
  <c r="Y41" i="38"/>
  <c r="Z40" i="38"/>
  <c r="AB37" i="38"/>
  <c r="AA41" i="38"/>
  <c r="AC41" i="38"/>
  <c r="Y42" i="38"/>
  <c r="Z41" i="38"/>
  <c r="AB38" i="38"/>
  <c r="AA42" i="38"/>
  <c r="AC42" i="38"/>
  <c r="Y43" i="38"/>
  <c r="Z42" i="38"/>
  <c r="AB39" i="38"/>
  <c r="AA43" i="38"/>
  <c r="AC43" i="38"/>
  <c r="Y44" i="38"/>
  <c r="Z43" i="38"/>
  <c r="AB40" i="38"/>
  <c r="AA44" i="38"/>
  <c r="AC44" i="38"/>
  <c r="Y45" i="38"/>
  <c r="Z44" i="38"/>
  <c r="AB41" i="38"/>
  <c r="AA45" i="38"/>
  <c r="AC45" i="38"/>
  <c r="Y46" i="38"/>
  <c r="Z45" i="38"/>
  <c r="AB42" i="38"/>
  <c r="AA46" i="38"/>
  <c r="AC46" i="38"/>
  <c r="Y47" i="38"/>
  <c r="Z46" i="38"/>
  <c r="AB43" i="38"/>
  <c r="AA47" i="38"/>
  <c r="AC47" i="38"/>
  <c r="Y48" i="38"/>
  <c r="Z47" i="38"/>
  <c r="AB44" i="38"/>
  <c r="AA48" i="38"/>
  <c r="AC48" i="38"/>
  <c r="Y49" i="38"/>
  <c r="Z48" i="38"/>
  <c r="AB45" i="38"/>
  <c r="AA49" i="38"/>
  <c r="AC49" i="38"/>
  <c r="Y50" i="38"/>
  <c r="Z49" i="38"/>
  <c r="AB46" i="38"/>
  <c r="AA50" i="38"/>
  <c r="AC50" i="38"/>
  <c r="Y51" i="38"/>
  <c r="Z50" i="38"/>
  <c r="AB47" i="38"/>
  <c r="AA51" i="38"/>
  <c r="AC51" i="38"/>
  <c r="Y52" i="38"/>
  <c r="Z51" i="38"/>
  <c r="AB48" i="38"/>
  <c r="AA52" i="38"/>
  <c r="AC52" i="38"/>
  <c r="Y53" i="38"/>
  <c r="Z52" i="38"/>
  <c r="AB49" i="38"/>
  <c r="AA53" i="38"/>
  <c r="AC53" i="38"/>
  <c r="AA11" i="38"/>
  <c r="AC11" i="38"/>
  <c r="M12" i="38"/>
  <c r="M11" i="38"/>
  <c r="M7" i="38"/>
  <c r="M3" i="38"/>
  <c r="M4" i="38"/>
  <c r="M5" i="38"/>
  <c r="M6" i="38"/>
  <c r="P3" i="38"/>
  <c r="N7" i="38"/>
  <c r="P7" i="38"/>
  <c r="M10" i="38"/>
  <c r="P6" i="38"/>
  <c r="M9" i="38"/>
  <c r="P5" i="38"/>
  <c r="M8" i="38"/>
  <c r="P4" i="38"/>
  <c r="N8" i="38"/>
  <c r="N9" i="38"/>
  <c r="N10" i="38"/>
  <c r="N11" i="38"/>
  <c r="P8" i="38"/>
  <c r="O12" i="38"/>
  <c r="Q12" i="38"/>
  <c r="M13" i="38"/>
  <c r="N12" i="38"/>
  <c r="P9" i="38"/>
  <c r="O13" i="38"/>
  <c r="Q13" i="38"/>
  <c r="M14" i="38"/>
  <c r="N13" i="38"/>
  <c r="P10" i="38"/>
  <c r="O14" i="38"/>
  <c r="Q14" i="38"/>
  <c r="M15" i="38"/>
  <c r="N14" i="38"/>
  <c r="P11" i="38"/>
  <c r="O15" i="38"/>
  <c r="Q15" i="38"/>
  <c r="M16" i="38"/>
  <c r="N15" i="38"/>
  <c r="P12" i="38"/>
  <c r="O16" i="38"/>
  <c r="Q16" i="38"/>
  <c r="M17" i="38"/>
  <c r="N16" i="38"/>
  <c r="P13" i="38"/>
  <c r="O17" i="38"/>
  <c r="Q17" i="38"/>
  <c r="M18" i="38"/>
  <c r="N17" i="38"/>
  <c r="P14" i="38"/>
  <c r="O18" i="38"/>
  <c r="Q18" i="38"/>
  <c r="M19" i="38"/>
  <c r="N18" i="38"/>
  <c r="P15" i="38"/>
  <c r="O19" i="38"/>
  <c r="Q19" i="38"/>
  <c r="M20" i="38"/>
  <c r="N19" i="38"/>
  <c r="P16" i="38"/>
  <c r="O20" i="38"/>
  <c r="Q20" i="38"/>
  <c r="M21" i="38"/>
  <c r="N20" i="38"/>
  <c r="P17" i="38"/>
  <c r="O21" i="38"/>
  <c r="Q21" i="38"/>
  <c r="M22" i="38"/>
  <c r="N21" i="38"/>
  <c r="P18" i="38"/>
  <c r="O22" i="38"/>
  <c r="Q22" i="38"/>
  <c r="M23" i="38"/>
  <c r="N22" i="38"/>
  <c r="P19" i="38"/>
  <c r="O23" i="38"/>
  <c r="Q23" i="38"/>
  <c r="M24" i="38"/>
  <c r="N23" i="38"/>
  <c r="P20" i="38"/>
  <c r="O24" i="38"/>
  <c r="Q24" i="38"/>
  <c r="M25" i="38"/>
  <c r="N24" i="38"/>
  <c r="P21" i="38"/>
  <c r="O25" i="38"/>
  <c r="Q25" i="38"/>
  <c r="M26" i="38"/>
  <c r="N25" i="38"/>
  <c r="P22" i="38"/>
  <c r="O26" i="38"/>
  <c r="Q26" i="38"/>
  <c r="M27" i="38"/>
  <c r="N26" i="38"/>
  <c r="P23" i="38"/>
  <c r="O27" i="38"/>
  <c r="Q27" i="38"/>
  <c r="M28" i="38"/>
  <c r="N27" i="38"/>
  <c r="P24" i="38"/>
  <c r="O28" i="38"/>
  <c r="Q28" i="38"/>
  <c r="M29" i="38"/>
  <c r="N28" i="38"/>
  <c r="P25" i="38"/>
  <c r="O29" i="38"/>
  <c r="Q29" i="38"/>
  <c r="M30" i="38"/>
  <c r="N29" i="38"/>
  <c r="P26" i="38"/>
  <c r="O30" i="38"/>
  <c r="Q30" i="38"/>
  <c r="M31" i="38"/>
  <c r="N30" i="38"/>
  <c r="P27" i="38"/>
  <c r="O31" i="38"/>
  <c r="Q31" i="38"/>
  <c r="M32" i="38"/>
  <c r="N31" i="38"/>
  <c r="P28" i="38"/>
  <c r="O32" i="38"/>
  <c r="Q32" i="38"/>
  <c r="M33" i="38"/>
  <c r="N32" i="38"/>
  <c r="P29" i="38"/>
  <c r="O33" i="38"/>
  <c r="Q33" i="38"/>
  <c r="M34" i="38"/>
  <c r="N33" i="38"/>
  <c r="P30" i="38"/>
  <c r="O34" i="38"/>
  <c r="Q34" i="38"/>
  <c r="M35" i="38"/>
  <c r="N34" i="38"/>
  <c r="P31" i="38"/>
  <c r="O35" i="38"/>
  <c r="Q35" i="38"/>
  <c r="M36" i="38"/>
  <c r="N35" i="38"/>
  <c r="P32" i="38"/>
  <c r="O36" i="38"/>
  <c r="Q36" i="38"/>
  <c r="M37" i="38"/>
  <c r="N36" i="38"/>
  <c r="P33" i="38"/>
  <c r="O37" i="38"/>
  <c r="Q37" i="38"/>
  <c r="M38" i="38"/>
  <c r="N37" i="38"/>
  <c r="P34" i="38"/>
  <c r="O38" i="38"/>
  <c r="Q38" i="38"/>
  <c r="M39" i="38"/>
  <c r="N38" i="38"/>
  <c r="P35" i="38"/>
  <c r="O39" i="38"/>
  <c r="Q39" i="38"/>
  <c r="M40" i="38"/>
  <c r="N39" i="38"/>
  <c r="P36" i="38"/>
  <c r="O40" i="38"/>
  <c r="Q40" i="38"/>
  <c r="M41" i="38"/>
  <c r="N40" i="38"/>
  <c r="P37" i="38"/>
  <c r="O41" i="38"/>
  <c r="Q41" i="38"/>
  <c r="M42" i="38"/>
  <c r="N41" i="38"/>
  <c r="P38" i="38"/>
  <c r="O42" i="38"/>
  <c r="Q42" i="38"/>
  <c r="M43" i="38"/>
  <c r="N42" i="38"/>
  <c r="P39" i="38"/>
  <c r="O43" i="38"/>
  <c r="Q43" i="38"/>
  <c r="M44" i="38"/>
  <c r="N43" i="38"/>
  <c r="P40" i="38"/>
  <c r="O44" i="38"/>
  <c r="Q44" i="38"/>
  <c r="M45" i="38"/>
  <c r="N44" i="38"/>
  <c r="P41" i="38"/>
  <c r="O45" i="38"/>
  <c r="Q45" i="38"/>
  <c r="M46" i="38"/>
  <c r="N45" i="38"/>
  <c r="P42" i="38"/>
  <c r="O46" i="38"/>
  <c r="Q46" i="38"/>
  <c r="M47" i="38"/>
  <c r="N46" i="38"/>
  <c r="P43" i="38"/>
  <c r="O47" i="38"/>
  <c r="Q47" i="38"/>
  <c r="M48" i="38"/>
  <c r="N47" i="38"/>
  <c r="P44" i="38"/>
  <c r="O48" i="38"/>
  <c r="Q48" i="38"/>
  <c r="M49" i="38"/>
  <c r="N48" i="38"/>
  <c r="P45" i="38"/>
  <c r="O49" i="38"/>
  <c r="Q49" i="38"/>
  <c r="M50" i="38"/>
  <c r="N49" i="38"/>
  <c r="P46" i="38"/>
  <c r="O50" i="38"/>
  <c r="Q50" i="38"/>
  <c r="M51" i="38"/>
  <c r="N50" i="38"/>
  <c r="P47" i="38"/>
  <c r="O51" i="38"/>
  <c r="Q51" i="38"/>
  <c r="M52" i="38"/>
  <c r="N51" i="38"/>
  <c r="P48" i="38"/>
  <c r="O52" i="38"/>
  <c r="Q52" i="38"/>
  <c r="M53" i="38"/>
  <c r="N52" i="38"/>
  <c r="P49" i="38"/>
  <c r="O53" i="38"/>
  <c r="Q53" i="38"/>
  <c r="O11" i="38"/>
  <c r="Q11" i="38"/>
  <c r="S53" i="38"/>
  <c r="S52" i="38"/>
  <c r="S48" i="38"/>
  <c r="S44" i="38"/>
  <c r="S40" i="38"/>
  <c r="S36" i="38"/>
  <c r="S32" i="38"/>
  <c r="S28" i="38"/>
  <c r="S24" i="38"/>
  <c r="S20" i="38"/>
  <c r="S16" i="38"/>
  <c r="S12" i="38"/>
  <c r="S8" i="38"/>
  <c r="S4" i="38"/>
  <c r="S3" i="38"/>
  <c r="S5" i="38"/>
  <c r="S6" i="38"/>
  <c r="S7" i="38"/>
  <c r="S11" i="38"/>
  <c r="S10" i="38"/>
  <c r="S9" i="38"/>
  <c r="T9" i="38"/>
  <c r="T10" i="38"/>
  <c r="T11" i="38"/>
  <c r="T12" i="38"/>
  <c r="V12" i="38"/>
  <c r="S15" i="38"/>
  <c r="V11" i="38"/>
  <c r="S14" i="38"/>
  <c r="V10" i="38"/>
  <c r="S13" i="38"/>
  <c r="V9" i="38"/>
  <c r="T13" i="38"/>
  <c r="T14" i="38"/>
  <c r="T15" i="38"/>
  <c r="T16" i="38"/>
  <c r="V16" i="38"/>
  <c r="S19" i="38"/>
  <c r="V15" i="38"/>
  <c r="S18" i="38"/>
  <c r="V14" i="38"/>
  <c r="S17" i="38"/>
  <c r="V13" i="38"/>
  <c r="T17" i="38"/>
  <c r="T18" i="38"/>
  <c r="T19" i="38"/>
  <c r="T20" i="38"/>
  <c r="V20" i="38"/>
  <c r="S23" i="38"/>
  <c r="V19" i="38"/>
  <c r="S22" i="38"/>
  <c r="V18" i="38"/>
  <c r="S21" i="38"/>
  <c r="V17" i="38"/>
  <c r="T21" i="38"/>
  <c r="T22" i="38"/>
  <c r="T23" i="38"/>
  <c r="T24" i="38"/>
  <c r="V24" i="38"/>
  <c r="S27" i="38"/>
  <c r="V23" i="38"/>
  <c r="S26" i="38"/>
  <c r="V22" i="38"/>
  <c r="S25" i="38"/>
  <c r="V21" i="38"/>
  <c r="T25" i="38"/>
  <c r="T26" i="38"/>
  <c r="T27" i="38"/>
  <c r="T28" i="38"/>
  <c r="V28" i="38"/>
  <c r="S31" i="38"/>
  <c r="V27" i="38"/>
  <c r="S30" i="38"/>
  <c r="V26" i="38"/>
  <c r="S29" i="38"/>
  <c r="V25" i="38"/>
  <c r="T29" i="38"/>
  <c r="T30" i="38"/>
  <c r="T31" i="38"/>
  <c r="T32" i="38"/>
  <c r="V32" i="38"/>
  <c r="S35" i="38"/>
  <c r="V31" i="38"/>
  <c r="S34" i="38"/>
  <c r="V30" i="38"/>
  <c r="S33" i="38"/>
  <c r="V29" i="38"/>
  <c r="T33" i="38"/>
  <c r="T34" i="38"/>
  <c r="T35" i="38"/>
  <c r="T36" i="38"/>
  <c r="V36" i="38"/>
  <c r="S39" i="38"/>
  <c r="V35" i="38"/>
  <c r="S38" i="38"/>
  <c r="V34" i="38"/>
  <c r="S37" i="38"/>
  <c r="V33" i="38"/>
  <c r="T37" i="38"/>
  <c r="T38" i="38"/>
  <c r="T39" i="38"/>
  <c r="T40" i="38"/>
  <c r="V40" i="38"/>
  <c r="S43" i="38"/>
  <c r="V39" i="38"/>
  <c r="S42" i="38"/>
  <c r="V38" i="38"/>
  <c r="S41" i="38"/>
  <c r="V37" i="38"/>
  <c r="T41" i="38"/>
  <c r="T42" i="38"/>
  <c r="T43" i="38"/>
  <c r="T44" i="38"/>
  <c r="V44" i="38"/>
  <c r="S47" i="38"/>
  <c r="V43" i="38"/>
  <c r="S46" i="38"/>
  <c r="V42" i="38"/>
  <c r="S45" i="38"/>
  <c r="V41" i="38"/>
  <c r="T45" i="38"/>
  <c r="T46" i="38"/>
  <c r="T47" i="38"/>
  <c r="T48" i="38"/>
  <c r="V48" i="38"/>
  <c r="S51" i="38"/>
  <c r="V47" i="38"/>
  <c r="S50" i="38"/>
  <c r="V46" i="38"/>
  <c r="S49" i="38"/>
  <c r="V45" i="38"/>
  <c r="T49" i="38"/>
  <c r="T50" i="38"/>
  <c r="T51" i="38"/>
  <c r="T52" i="38"/>
  <c r="V49" i="38"/>
  <c r="U53" i="38"/>
  <c r="W53" i="38"/>
  <c r="U12" i="38"/>
  <c r="W12" i="38"/>
  <c r="U13" i="38"/>
  <c r="W13" i="38"/>
  <c r="U14" i="38"/>
  <c r="W14" i="38"/>
  <c r="U15" i="38"/>
  <c r="W15" i="38"/>
  <c r="U16" i="38"/>
  <c r="W16" i="38"/>
  <c r="U17" i="38"/>
  <c r="W17" i="38"/>
  <c r="U18" i="38"/>
  <c r="W18" i="38"/>
  <c r="U19" i="38"/>
  <c r="W19" i="38"/>
  <c r="U20" i="38"/>
  <c r="W20" i="38"/>
  <c r="U21" i="38"/>
  <c r="W21" i="38"/>
  <c r="U22" i="38"/>
  <c r="W22" i="38"/>
  <c r="U23" i="38"/>
  <c r="W23" i="38"/>
  <c r="U24" i="38"/>
  <c r="W24" i="38"/>
  <c r="U25" i="38"/>
  <c r="W25" i="38"/>
  <c r="U26" i="38"/>
  <c r="W26" i="38"/>
  <c r="U27" i="38"/>
  <c r="W27" i="38"/>
  <c r="U28" i="38"/>
  <c r="W28" i="38"/>
  <c r="U29" i="38"/>
  <c r="W29" i="38"/>
  <c r="U30" i="38"/>
  <c r="W30" i="38"/>
  <c r="U31" i="38"/>
  <c r="W31" i="38"/>
  <c r="U32" i="38"/>
  <c r="W32" i="38"/>
  <c r="U33" i="38"/>
  <c r="W33" i="38"/>
  <c r="U34" i="38"/>
  <c r="W34" i="38"/>
  <c r="U35" i="38"/>
  <c r="W35" i="38"/>
  <c r="U36" i="38"/>
  <c r="W36" i="38"/>
  <c r="U37" i="38"/>
  <c r="W37" i="38"/>
  <c r="U38" i="38"/>
  <c r="W38" i="38"/>
  <c r="U39" i="38"/>
  <c r="W39" i="38"/>
  <c r="U40" i="38"/>
  <c r="W40" i="38"/>
  <c r="U41" i="38"/>
  <c r="W41" i="38"/>
  <c r="U42" i="38"/>
  <c r="W42" i="38"/>
  <c r="U43" i="38"/>
  <c r="W43" i="38"/>
  <c r="U44" i="38"/>
  <c r="W44" i="38"/>
  <c r="U45" i="38"/>
  <c r="W45" i="38"/>
  <c r="U46" i="38"/>
  <c r="W46" i="38"/>
  <c r="U47" i="38"/>
  <c r="W47" i="38"/>
  <c r="U48" i="38"/>
  <c r="W48" i="38"/>
  <c r="U49" i="38"/>
  <c r="W49" i="38"/>
  <c r="U50" i="38"/>
  <c r="W50" i="38"/>
  <c r="U51" i="38"/>
  <c r="W51" i="38"/>
  <c r="U52" i="38"/>
  <c r="W52" i="38"/>
  <c r="U11" i="38"/>
  <c r="W11" i="38"/>
  <c r="C55" i="22"/>
  <c r="X4" i="22"/>
  <c r="X5" i="22"/>
  <c r="X6" i="22"/>
  <c r="X7" i="22"/>
  <c r="X8" i="22"/>
  <c r="X9" i="22"/>
  <c r="X10" i="22"/>
  <c r="X11" i="22"/>
  <c r="X12" i="22"/>
  <c r="X13" i="22"/>
  <c r="X14" i="22"/>
  <c r="X15" i="22"/>
  <c r="X16" i="22"/>
  <c r="X17" i="22"/>
  <c r="X18" i="22"/>
  <c r="X19" i="22"/>
  <c r="X20" i="22"/>
  <c r="X21" i="22"/>
  <c r="X22" i="22"/>
  <c r="X23" i="22"/>
  <c r="X24" i="22"/>
  <c r="X25" i="22"/>
  <c r="X26" i="22"/>
  <c r="X27" i="22"/>
  <c r="X28" i="22"/>
  <c r="X29" i="22"/>
  <c r="X30" i="22"/>
  <c r="X31" i="22"/>
  <c r="X32" i="22"/>
  <c r="X33" i="22"/>
  <c r="X34" i="22"/>
  <c r="X35" i="22"/>
  <c r="X36" i="22"/>
  <c r="X37" i="22"/>
  <c r="X38" i="22"/>
  <c r="X39" i="22"/>
  <c r="X40" i="22"/>
  <c r="X41" i="22"/>
  <c r="X42" i="22"/>
  <c r="X43" i="22"/>
  <c r="X44" i="22"/>
  <c r="X45" i="22"/>
  <c r="X46" i="22"/>
  <c r="X47" i="22"/>
  <c r="X48" i="22"/>
  <c r="X49" i="22"/>
  <c r="X50" i="22"/>
  <c r="X51" i="22"/>
  <c r="X52" i="22"/>
  <c r="X53" i="22"/>
  <c r="X54" i="22"/>
  <c r="AA13" i="22"/>
  <c r="AA12" i="22"/>
  <c r="U53" i="22"/>
  <c r="V54" i="22"/>
  <c r="U52" i="22"/>
  <c r="V53" i="22"/>
  <c r="U51" i="22"/>
  <c r="V52" i="22"/>
  <c r="U50" i="22"/>
  <c r="V51" i="22"/>
  <c r="U49" i="22"/>
  <c r="V50" i="22"/>
  <c r="U48" i="22"/>
  <c r="V49" i="22"/>
  <c r="U47" i="22"/>
  <c r="V48" i="22"/>
  <c r="U46" i="22"/>
  <c r="V47" i="22"/>
  <c r="U45" i="22"/>
  <c r="V46" i="22"/>
  <c r="U44" i="22"/>
  <c r="V45" i="22"/>
  <c r="U43" i="22"/>
  <c r="V44" i="22"/>
  <c r="U42" i="22"/>
  <c r="V43" i="22"/>
  <c r="U41" i="22"/>
  <c r="V42" i="22"/>
  <c r="U40" i="22"/>
  <c r="V41" i="22"/>
  <c r="U39" i="22"/>
  <c r="V40" i="22"/>
  <c r="U38" i="22"/>
  <c r="V39" i="22"/>
  <c r="U37" i="22"/>
  <c r="V38" i="22"/>
  <c r="U36" i="22"/>
  <c r="V37" i="22"/>
  <c r="U35" i="22"/>
  <c r="V36" i="22"/>
  <c r="U34" i="22"/>
  <c r="V35" i="22"/>
  <c r="U33" i="22"/>
  <c r="V34" i="22"/>
  <c r="U32" i="22"/>
  <c r="V33" i="22"/>
  <c r="U31" i="22"/>
  <c r="V32" i="22"/>
  <c r="U30" i="22"/>
  <c r="V31" i="22"/>
  <c r="U29" i="22"/>
  <c r="V30" i="22"/>
  <c r="U28" i="22"/>
  <c r="V29" i="22"/>
  <c r="U27" i="22"/>
  <c r="V28" i="22"/>
  <c r="U26" i="22"/>
  <c r="V27" i="22"/>
  <c r="U25" i="22"/>
  <c r="V26" i="22"/>
  <c r="U24" i="22"/>
  <c r="V25" i="22"/>
  <c r="U23" i="22"/>
  <c r="V24" i="22"/>
  <c r="U22" i="22"/>
  <c r="V23" i="22"/>
  <c r="U21" i="22"/>
  <c r="V22" i="22"/>
  <c r="U20" i="22"/>
  <c r="V21" i="22"/>
  <c r="U19" i="22"/>
  <c r="V20" i="22"/>
  <c r="U18" i="22"/>
  <c r="V19" i="22"/>
  <c r="U17" i="22"/>
  <c r="V18" i="22"/>
  <c r="U16" i="22"/>
  <c r="V17" i="22"/>
  <c r="U15" i="22"/>
  <c r="V16" i="22"/>
  <c r="U14" i="22"/>
  <c r="V15" i="22"/>
  <c r="U13" i="22"/>
  <c r="V14" i="22"/>
  <c r="U12" i="22"/>
  <c r="V13" i="22"/>
  <c r="U11" i="22"/>
  <c r="V12" i="22"/>
  <c r="U10" i="22"/>
  <c r="V11" i="22"/>
  <c r="U9" i="22"/>
  <c r="V10" i="22"/>
  <c r="U8" i="22"/>
  <c r="V9" i="22"/>
  <c r="U7" i="22"/>
  <c r="V8" i="22"/>
  <c r="U6" i="22"/>
  <c r="V7" i="22"/>
  <c r="U5" i="22"/>
  <c r="V6" i="22"/>
  <c r="U4" i="22"/>
  <c r="V5" i="22"/>
  <c r="U3" i="22"/>
  <c r="V4" i="22"/>
  <c r="U2" i="22"/>
  <c r="V3" i="22"/>
  <c r="Q4" i="22"/>
  <c r="Q3" i="22"/>
  <c r="R4" i="22"/>
  <c r="T4" i="22"/>
  <c r="Q5" i="22"/>
  <c r="R5" i="22"/>
  <c r="T5" i="22"/>
  <c r="Q6" i="22"/>
  <c r="R6" i="22"/>
  <c r="T6" i="22"/>
  <c r="Q7" i="22"/>
  <c r="R7" i="22"/>
  <c r="T7" i="22"/>
  <c r="Q8" i="22"/>
  <c r="R8" i="22"/>
  <c r="T8" i="22"/>
  <c r="Q9" i="22"/>
  <c r="R9" i="22"/>
  <c r="T9" i="22"/>
  <c r="Q10" i="22"/>
  <c r="R10" i="22"/>
  <c r="T10" i="22"/>
  <c r="Q11" i="22"/>
  <c r="R11" i="22"/>
  <c r="T11" i="22"/>
  <c r="Q12" i="22"/>
  <c r="R12" i="22"/>
  <c r="T12" i="22"/>
  <c r="Q13" i="22"/>
  <c r="R13" i="22"/>
  <c r="T13" i="22"/>
  <c r="Q14" i="22"/>
  <c r="R14" i="22"/>
  <c r="T14" i="22"/>
  <c r="Q15" i="22"/>
  <c r="R15" i="22"/>
  <c r="T15" i="22"/>
  <c r="Q16" i="22"/>
  <c r="R16" i="22"/>
  <c r="T16" i="22"/>
  <c r="Q17" i="22"/>
  <c r="R17" i="22"/>
  <c r="T17" i="22"/>
  <c r="Q18" i="22"/>
  <c r="R18" i="22"/>
  <c r="T18" i="22"/>
  <c r="Q19" i="22"/>
  <c r="R19" i="22"/>
  <c r="T19" i="22"/>
  <c r="Q20" i="22"/>
  <c r="R20" i="22"/>
  <c r="T20" i="22"/>
  <c r="Q21" i="22"/>
  <c r="R21" i="22"/>
  <c r="T21" i="22"/>
  <c r="Q22" i="22"/>
  <c r="R22" i="22"/>
  <c r="T22" i="22"/>
  <c r="Q23" i="22"/>
  <c r="R23" i="22"/>
  <c r="T23" i="22"/>
  <c r="Q24" i="22"/>
  <c r="R24" i="22"/>
  <c r="T24" i="22"/>
  <c r="Q25" i="22"/>
  <c r="R25" i="22"/>
  <c r="T25" i="22"/>
  <c r="Q26" i="22"/>
  <c r="R26" i="22"/>
  <c r="T26" i="22"/>
  <c r="Q27" i="22"/>
  <c r="R27" i="22"/>
  <c r="T27" i="22"/>
  <c r="Q28" i="22"/>
  <c r="R28" i="22"/>
  <c r="T28" i="22"/>
  <c r="Q29" i="22"/>
  <c r="R29" i="22"/>
  <c r="T29" i="22"/>
  <c r="Q30" i="22"/>
  <c r="R30" i="22"/>
  <c r="T30" i="22"/>
  <c r="Q31" i="22"/>
  <c r="R31" i="22"/>
  <c r="T31" i="22"/>
  <c r="Q32" i="22"/>
  <c r="R32" i="22"/>
  <c r="T32" i="22"/>
  <c r="Q33" i="22"/>
  <c r="R33" i="22"/>
  <c r="T33" i="22"/>
  <c r="Q34" i="22"/>
  <c r="R34" i="22"/>
  <c r="T34" i="22"/>
  <c r="Q35" i="22"/>
  <c r="R35" i="22"/>
  <c r="T35" i="22"/>
  <c r="Q36" i="22"/>
  <c r="R36" i="22"/>
  <c r="T36" i="22"/>
  <c r="Q37" i="22"/>
  <c r="R37" i="22"/>
  <c r="T37" i="22"/>
  <c r="Q38" i="22"/>
  <c r="R38" i="22"/>
  <c r="T38" i="22"/>
  <c r="Q39" i="22"/>
  <c r="R39" i="22"/>
  <c r="T39" i="22"/>
  <c r="Q40" i="22"/>
  <c r="R40" i="22"/>
  <c r="T40" i="22"/>
  <c r="Q41" i="22"/>
  <c r="R41" i="22"/>
  <c r="T41" i="22"/>
  <c r="Q42" i="22"/>
  <c r="R42" i="22"/>
  <c r="T42" i="22"/>
  <c r="Q43" i="22"/>
  <c r="R43" i="22"/>
  <c r="T43" i="22"/>
  <c r="Q44" i="22"/>
  <c r="R44" i="22"/>
  <c r="T44" i="22"/>
  <c r="Q45" i="22"/>
  <c r="R45" i="22"/>
  <c r="T45" i="22"/>
  <c r="Q46" i="22"/>
  <c r="R46" i="22"/>
  <c r="T46" i="22"/>
  <c r="Q47" i="22"/>
  <c r="R47" i="22"/>
  <c r="T47" i="22"/>
  <c r="Q48" i="22"/>
  <c r="R48" i="22"/>
  <c r="T48" i="22"/>
  <c r="Q49" i="22"/>
  <c r="R49" i="22"/>
  <c r="T49" i="22"/>
  <c r="Q50" i="22"/>
  <c r="R50" i="22"/>
  <c r="T50" i="22"/>
  <c r="Q51" i="22"/>
  <c r="R51" i="22"/>
  <c r="T51" i="22"/>
  <c r="Q52" i="22"/>
  <c r="R52" i="22"/>
  <c r="T52" i="22"/>
  <c r="Q53" i="22"/>
  <c r="R53" i="22"/>
  <c r="T53" i="22"/>
  <c r="R54" i="22"/>
  <c r="T54" i="22"/>
  <c r="AA10" i="22"/>
  <c r="AA9" i="22"/>
  <c r="Q2" i="22"/>
  <c r="R3" i="22"/>
  <c r="M4" i="22"/>
  <c r="M3" i="22"/>
  <c r="N4" i="22"/>
  <c r="P4" i="22"/>
  <c r="M5" i="22"/>
  <c r="N5" i="22"/>
  <c r="P5" i="22"/>
  <c r="M6" i="22"/>
  <c r="N6" i="22"/>
  <c r="P6" i="22"/>
  <c r="M7" i="22"/>
  <c r="N7" i="22"/>
  <c r="P7" i="22"/>
  <c r="M8" i="22"/>
  <c r="N8" i="22"/>
  <c r="P8" i="22"/>
  <c r="M9" i="22"/>
  <c r="N9" i="22"/>
  <c r="P9" i="22"/>
  <c r="M10" i="22"/>
  <c r="N10" i="22"/>
  <c r="P10" i="22"/>
  <c r="M11" i="22"/>
  <c r="N11" i="22"/>
  <c r="P11" i="22"/>
  <c r="M12" i="22"/>
  <c r="N12" i="22"/>
  <c r="P12" i="22"/>
  <c r="M13" i="22"/>
  <c r="N13" i="22"/>
  <c r="P13" i="22"/>
  <c r="M14" i="22"/>
  <c r="N14" i="22"/>
  <c r="P14" i="22"/>
  <c r="M15" i="22"/>
  <c r="N15" i="22"/>
  <c r="P15" i="22"/>
  <c r="M16" i="22"/>
  <c r="N16" i="22"/>
  <c r="P16" i="22"/>
  <c r="M17" i="22"/>
  <c r="N17" i="22"/>
  <c r="P17" i="22"/>
  <c r="M18" i="22"/>
  <c r="N18" i="22"/>
  <c r="P18" i="22"/>
  <c r="M19" i="22"/>
  <c r="N19" i="22"/>
  <c r="P19" i="22"/>
  <c r="M20" i="22"/>
  <c r="N20" i="22"/>
  <c r="P20" i="22"/>
  <c r="M21" i="22"/>
  <c r="N21" i="22"/>
  <c r="P21" i="22"/>
  <c r="M22" i="22"/>
  <c r="N22" i="22"/>
  <c r="P22" i="22"/>
  <c r="M23" i="22"/>
  <c r="N23" i="22"/>
  <c r="P23" i="22"/>
  <c r="M24" i="22"/>
  <c r="N24" i="22"/>
  <c r="P24" i="22"/>
  <c r="M25" i="22"/>
  <c r="N25" i="22"/>
  <c r="P25" i="22"/>
  <c r="M26" i="22"/>
  <c r="N26" i="22"/>
  <c r="P26" i="22"/>
  <c r="M27" i="22"/>
  <c r="N27" i="22"/>
  <c r="P27" i="22"/>
  <c r="M28" i="22"/>
  <c r="N28" i="22"/>
  <c r="P28" i="22"/>
  <c r="M29" i="22"/>
  <c r="N29" i="22"/>
  <c r="P29" i="22"/>
  <c r="M30" i="22"/>
  <c r="N30" i="22"/>
  <c r="P30" i="22"/>
  <c r="M31" i="22"/>
  <c r="N31" i="22"/>
  <c r="P31" i="22"/>
  <c r="M32" i="22"/>
  <c r="N32" i="22"/>
  <c r="P32" i="22"/>
  <c r="M33" i="22"/>
  <c r="N33" i="22"/>
  <c r="P33" i="22"/>
  <c r="M34" i="22"/>
  <c r="N34" i="22"/>
  <c r="P34" i="22"/>
  <c r="M35" i="22"/>
  <c r="N35" i="22"/>
  <c r="P35" i="22"/>
  <c r="M36" i="22"/>
  <c r="N36" i="22"/>
  <c r="P36" i="22"/>
  <c r="M37" i="22"/>
  <c r="N37" i="22"/>
  <c r="P37" i="22"/>
  <c r="M38" i="22"/>
  <c r="N38" i="22"/>
  <c r="P38" i="22"/>
  <c r="M39" i="22"/>
  <c r="N39" i="22"/>
  <c r="P39" i="22"/>
  <c r="M40" i="22"/>
  <c r="N40" i="22"/>
  <c r="P40" i="22"/>
  <c r="M41" i="22"/>
  <c r="N41" i="22"/>
  <c r="P41" i="22"/>
  <c r="M42" i="22"/>
  <c r="N42" i="22"/>
  <c r="P42" i="22"/>
  <c r="M43" i="22"/>
  <c r="N43" i="22"/>
  <c r="P43" i="22"/>
  <c r="M44" i="22"/>
  <c r="N44" i="22"/>
  <c r="P44" i="22"/>
  <c r="M45" i="22"/>
  <c r="N45" i="22"/>
  <c r="P45" i="22"/>
  <c r="M46" i="22"/>
  <c r="N46" i="22"/>
  <c r="P46" i="22"/>
  <c r="M47" i="22"/>
  <c r="N47" i="22"/>
  <c r="P47" i="22"/>
  <c r="M48" i="22"/>
  <c r="N48" i="22"/>
  <c r="P48" i="22"/>
  <c r="M49" i="22"/>
  <c r="N49" i="22"/>
  <c r="P49" i="22"/>
  <c r="M50" i="22"/>
  <c r="N50" i="22"/>
  <c r="P50" i="22"/>
  <c r="M51" i="22"/>
  <c r="N51" i="22"/>
  <c r="P51" i="22"/>
  <c r="M52" i="22"/>
  <c r="N52" i="22"/>
  <c r="P52" i="22"/>
  <c r="M53" i="22"/>
  <c r="N53" i="22"/>
  <c r="P53" i="22"/>
  <c r="N54" i="22"/>
  <c r="P54" i="22"/>
  <c r="AA7" i="22"/>
  <c r="AA6" i="22"/>
  <c r="I4" i="22"/>
  <c r="I3" i="22"/>
  <c r="J4" i="22"/>
  <c r="L4" i="22"/>
  <c r="I5" i="22"/>
  <c r="J5" i="22"/>
  <c r="L5" i="22"/>
  <c r="I6" i="22"/>
  <c r="J6" i="22"/>
  <c r="L6" i="22"/>
  <c r="I7" i="22"/>
  <c r="J7" i="22"/>
  <c r="L7" i="22"/>
  <c r="I8" i="22"/>
  <c r="J8" i="22"/>
  <c r="L8" i="22"/>
  <c r="I9" i="22"/>
  <c r="J9" i="22"/>
  <c r="L9" i="22"/>
  <c r="I10" i="22"/>
  <c r="J10" i="22"/>
  <c r="L10" i="22"/>
  <c r="I11" i="22"/>
  <c r="J11" i="22"/>
  <c r="L11" i="22"/>
  <c r="I12" i="22"/>
  <c r="J12" i="22"/>
  <c r="L12" i="22"/>
  <c r="I13" i="22"/>
  <c r="J13" i="22"/>
  <c r="L13" i="22"/>
  <c r="I14" i="22"/>
  <c r="J14" i="22"/>
  <c r="L14" i="22"/>
  <c r="I15" i="22"/>
  <c r="J15" i="22"/>
  <c r="L15" i="22"/>
  <c r="I16" i="22"/>
  <c r="J16" i="22"/>
  <c r="L16" i="22"/>
  <c r="I17" i="22"/>
  <c r="J17" i="22"/>
  <c r="L17" i="22"/>
  <c r="I18" i="22"/>
  <c r="J18" i="22"/>
  <c r="L18" i="22"/>
  <c r="I19" i="22"/>
  <c r="J19" i="22"/>
  <c r="L19" i="22"/>
  <c r="I20" i="22"/>
  <c r="J20" i="22"/>
  <c r="L20" i="22"/>
  <c r="I21" i="22"/>
  <c r="J21" i="22"/>
  <c r="L21" i="22"/>
  <c r="I22" i="22"/>
  <c r="J22" i="22"/>
  <c r="L22" i="22"/>
  <c r="I23" i="22"/>
  <c r="J23" i="22"/>
  <c r="L23" i="22"/>
  <c r="I24" i="22"/>
  <c r="J24" i="22"/>
  <c r="L24" i="22"/>
  <c r="I25" i="22"/>
  <c r="J25" i="22"/>
  <c r="L25" i="22"/>
  <c r="I26" i="22"/>
  <c r="J26" i="22"/>
  <c r="L26" i="22"/>
  <c r="I27" i="22"/>
  <c r="J27" i="22"/>
  <c r="L27" i="22"/>
  <c r="I28" i="22"/>
  <c r="J28" i="22"/>
  <c r="L28" i="22"/>
  <c r="I29" i="22"/>
  <c r="J29" i="22"/>
  <c r="L29" i="22"/>
  <c r="I30" i="22"/>
  <c r="J30" i="22"/>
  <c r="L30" i="22"/>
  <c r="I31" i="22"/>
  <c r="J31" i="22"/>
  <c r="L31" i="22"/>
  <c r="I32" i="22"/>
  <c r="J32" i="22"/>
  <c r="L32" i="22"/>
  <c r="I33" i="22"/>
  <c r="J33" i="22"/>
  <c r="L33" i="22"/>
  <c r="I34" i="22"/>
  <c r="J34" i="22"/>
  <c r="L34" i="22"/>
  <c r="I35" i="22"/>
  <c r="J35" i="22"/>
  <c r="L35" i="22"/>
  <c r="I36" i="22"/>
  <c r="J36" i="22"/>
  <c r="L36" i="22"/>
  <c r="I37" i="22"/>
  <c r="J37" i="22"/>
  <c r="L37" i="22"/>
  <c r="I38" i="22"/>
  <c r="J38" i="22"/>
  <c r="L38" i="22"/>
  <c r="I39" i="22"/>
  <c r="J39" i="22"/>
  <c r="L39" i="22"/>
  <c r="I40" i="22"/>
  <c r="J40" i="22"/>
  <c r="L40" i="22"/>
  <c r="I41" i="22"/>
  <c r="J41" i="22"/>
  <c r="L41" i="22"/>
  <c r="I42" i="22"/>
  <c r="J42" i="22"/>
  <c r="L42" i="22"/>
  <c r="I43" i="22"/>
  <c r="J43" i="22"/>
  <c r="L43" i="22"/>
  <c r="I44" i="22"/>
  <c r="J44" i="22"/>
  <c r="L44" i="22"/>
  <c r="I45" i="22"/>
  <c r="J45" i="22"/>
  <c r="L45" i="22"/>
  <c r="I46" i="22"/>
  <c r="J46" i="22"/>
  <c r="L46" i="22"/>
  <c r="I47" i="22"/>
  <c r="J47" i="22"/>
  <c r="L47" i="22"/>
  <c r="I48" i="22"/>
  <c r="J48" i="22"/>
  <c r="L48" i="22"/>
  <c r="I49" i="22"/>
  <c r="J49" i="22"/>
  <c r="L49" i="22"/>
  <c r="I50" i="22"/>
  <c r="J50" i="22"/>
  <c r="L50" i="22"/>
  <c r="I51" i="22"/>
  <c r="J51" i="22"/>
  <c r="L51" i="22"/>
  <c r="I52" i="22"/>
  <c r="J52" i="22"/>
  <c r="L52" i="22"/>
  <c r="I53" i="22"/>
  <c r="J53" i="22"/>
  <c r="L53" i="22"/>
  <c r="J54" i="22"/>
  <c r="L54" i="22"/>
  <c r="M2" i="22"/>
  <c r="N3" i="22"/>
  <c r="I2" i="22"/>
  <c r="J3" i="22"/>
  <c r="D2" i="2"/>
  <c r="H2" i="2"/>
  <c r="D3" i="2"/>
  <c r="H3" i="2"/>
  <c r="K2" i="2"/>
  <c r="O2" i="2"/>
  <c r="L2" i="2"/>
  <c r="K3" i="2"/>
  <c r="O3" i="2"/>
  <c r="L3" i="2"/>
  <c r="K4" i="2"/>
  <c r="O4" i="2"/>
  <c r="L4" i="2"/>
  <c r="K5" i="2"/>
  <c r="O5" i="2"/>
  <c r="L5" i="2"/>
  <c r="K6" i="2"/>
  <c r="O6" i="2"/>
  <c r="L6" i="2"/>
  <c r="K7" i="2"/>
  <c r="O7" i="2"/>
  <c r="L7" i="2"/>
  <c r="K8" i="2"/>
  <c r="O8" i="2"/>
  <c r="L8" i="2"/>
  <c r="K9" i="2"/>
  <c r="O9" i="2"/>
  <c r="L9" i="2"/>
  <c r="K10" i="2"/>
  <c r="O10" i="2"/>
  <c r="L10" i="2"/>
  <c r="K11" i="2"/>
  <c r="O11" i="2"/>
  <c r="L11" i="2"/>
  <c r="K12" i="2"/>
  <c r="O12" i="2"/>
  <c r="L12" i="2"/>
  <c r="K13" i="2"/>
  <c r="O13" i="2"/>
  <c r="L13" i="2"/>
  <c r="K14" i="2"/>
  <c r="O14" i="2"/>
  <c r="L14" i="2"/>
  <c r="K15" i="2"/>
  <c r="O15" i="2"/>
  <c r="L15" i="2"/>
  <c r="K16" i="2"/>
  <c r="O16" i="2"/>
  <c r="L16" i="2"/>
  <c r="K17" i="2"/>
  <c r="O17" i="2"/>
  <c r="L17" i="2"/>
  <c r="K18" i="2"/>
  <c r="O18" i="2"/>
  <c r="L18" i="2"/>
  <c r="K19" i="2"/>
  <c r="O19" i="2"/>
  <c r="L19" i="2"/>
  <c r="K20" i="2"/>
  <c r="O20" i="2"/>
  <c r="L20" i="2"/>
  <c r="K21" i="2"/>
  <c r="O21" i="2"/>
  <c r="P21" i="2"/>
  <c r="Q21" i="2"/>
  <c r="R21" i="2"/>
  <c r="L21" i="2"/>
  <c r="K22" i="2"/>
  <c r="O22" i="2"/>
  <c r="K23" i="2"/>
  <c r="O23" i="2"/>
  <c r="K24" i="2"/>
  <c r="O24" i="2"/>
  <c r="K25" i="2"/>
  <c r="O25" i="2"/>
  <c r="K26" i="2"/>
  <c r="O26" i="2"/>
  <c r="K27" i="2"/>
  <c r="O27" i="2"/>
  <c r="K28" i="2"/>
  <c r="O28" i="2"/>
  <c r="K29" i="2"/>
  <c r="O29" i="2"/>
  <c r="K30" i="2"/>
  <c r="O30" i="2"/>
  <c r="K31" i="2"/>
  <c r="O31" i="2"/>
  <c r="K32" i="2"/>
  <c r="O32" i="2"/>
  <c r="K33" i="2"/>
  <c r="O33" i="2"/>
  <c r="K34" i="2"/>
  <c r="O34" i="2"/>
  <c r="K35" i="2"/>
  <c r="O35" i="2"/>
  <c r="K36" i="2"/>
  <c r="O36" i="2"/>
  <c r="K37" i="2"/>
  <c r="O37" i="2"/>
  <c r="K38" i="2"/>
  <c r="O38" i="2"/>
  <c r="K39" i="2"/>
  <c r="O39" i="2"/>
  <c r="K40" i="2"/>
  <c r="O40" i="2"/>
  <c r="K41" i="2"/>
  <c r="O41" i="2"/>
  <c r="K42" i="2"/>
  <c r="O42" i="2"/>
  <c r="K43" i="2"/>
  <c r="O43" i="2"/>
  <c r="K44" i="2"/>
  <c r="O44" i="2"/>
  <c r="K45" i="2"/>
  <c r="O45" i="2"/>
  <c r="K46" i="2"/>
  <c r="O46" i="2"/>
  <c r="K47" i="2"/>
  <c r="O47" i="2"/>
  <c r="K48" i="2"/>
  <c r="O48" i="2"/>
  <c r="K49" i="2"/>
  <c r="O49" i="2"/>
  <c r="K50" i="2"/>
  <c r="O50" i="2"/>
  <c r="K51" i="2"/>
  <c r="O51" i="2"/>
  <c r="K52" i="2"/>
  <c r="O52" i="2"/>
  <c r="K53" i="2"/>
  <c r="O53" i="2"/>
  <c r="K54" i="2"/>
  <c r="O54" i="2"/>
  <c r="K55" i="2"/>
  <c r="O55" i="2"/>
  <c r="K56" i="2"/>
  <c r="O56" i="2"/>
  <c r="K57" i="2"/>
  <c r="O57" i="2"/>
  <c r="K58" i="2"/>
  <c r="O58" i="2"/>
  <c r="K59" i="2"/>
  <c r="O59" i="2"/>
  <c r="K60" i="2"/>
  <c r="O60" i="2"/>
  <c r="K61" i="2"/>
  <c r="O61" i="2"/>
  <c r="K62" i="2"/>
  <c r="O62" i="2"/>
  <c r="K63" i="2"/>
  <c r="O63" i="2"/>
  <c r="K64" i="2"/>
  <c r="O64" i="2"/>
  <c r="K65" i="2"/>
  <c r="O65" i="2"/>
  <c r="K66" i="2"/>
  <c r="O66" i="2"/>
  <c r="K67" i="2"/>
  <c r="O67" i="2"/>
  <c r="K68" i="2"/>
  <c r="O68" i="2"/>
  <c r="K69" i="2"/>
  <c r="O69" i="2"/>
  <c r="K70" i="2"/>
  <c r="O70" i="2"/>
  <c r="K71" i="2"/>
  <c r="O71" i="2"/>
  <c r="K72" i="2"/>
  <c r="O72" i="2"/>
  <c r="K73" i="2"/>
  <c r="O73" i="2"/>
  <c r="K74" i="2"/>
  <c r="O74" i="2"/>
  <c r="K75" i="2"/>
  <c r="O75" i="2"/>
  <c r="K76" i="2"/>
  <c r="O76" i="2"/>
  <c r="K77" i="2"/>
  <c r="O77" i="2"/>
  <c r="K78" i="2"/>
  <c r="O78" i="2"/>
  <c r="K79" i="2"/>
  <c r="O79" i="2"/>
  <c r="K80" i="2"/>
  <c r="O80" i="2"/>
  <c r="K81" i="2"/>
  <c r="O81" i="2"/>
  <c r="K82" i="2"/>
  <c r="O82" i="2"/>
  <c r="K83" i="2"/>
  <c r="O83" i="2"/>
  <c r="K84" i="2"/>
  <c r="O84" i="2"/>
  <c r="K85" i="2"/>
  <c r="O85" i="2"/>
  <c r="K86" i="2"/>
  <c r="O86" i="2"/>
  <c r="K87" i="2"/>
  <c r="O87" i="2"/>
  <c r="K88" i="2"/>
  <c r="O88" i="2"/>
  <c r="K89" i="2"/>
  <c r="O89" i="2"/>
  <c r="K90" i="2"/>
  <c r="O90" i="2"/>
  <c r="K91" i="2"/>
  <c r="O91" i="2"/>
  <c r="K92" i="2"/>
  <c r="O92" i="2"/>
  <c r="K93" i="2"/>
  <c r="O93" i="2"/>
  <c r="K94" i="2"/>
  <c r="O94" i="2"/>
  <c r="K95" i="2"/>
  <c r="O95" i="2"/>
  <c r="K96" i="2"/>
  <c r="O96" i="2"/>
  <c r="K97" i="2"/>
  <c r="O97" i="2"/>
  <c r="K98" i="2"/>
  <c r="O98" i="2"/>
  <c r="K99" i="2"/>
  <c r="O99" i="2"/>
  <c r="K100" i="2"/>
  <c r="O100" i="2"/>
  <c r="K101" i="2"/>
  <c r="O101" i="2"/>
  <c r="K102" i="2"/>
  <c r="O102" i="2"/>
  <c r="K103" i="2"/>
  <c r="O103" i="2"/>
  <c r="K104" i="2"/>
  <c r="O104" i="2"/>
  <c r="K105" i="2"/>
  <c r="O105" i="2"/>
  <c r="K106" i="2"/>
  <c r="O106" i="2"/>
  <c r="K107" i="2"/>
  <c r="O107" i="2"/>
  <c r="K108" i="2"/>
  <c r="O108" i="2"/>
  <c r="K109" i="2"/>
  <c r="O109" i="2"/>
  <c r="K110" i="2"/>
  <c r="O110" i="2"/>
  <c r="K111" i="2"/>
  <c r="O111" i="2"/>
  <c r="K112" i="2"/>
  <c r="O112" i="2"/>
  <c r="K113" i="2"/>
  <c r="O113" i="2"/>
  <c r="K114" i="2"/>
  <c r="O114" i="2"/>
  <c r="K115" i="2"/>
  <c r="O115" i="2"/>
  <c r="K116" i="2"/>
  <c r="O116" i="2"/>
  <c r="K117" i="2"/>
  <c r="O117" i="2"/>
  <c r="K118" i="2"/>
  <c r="O118" i="2"/>
  <c r="K119" i="2"/>
  <c r="O119" i="2"/>
  <c r="K120" i="2"/>
  <c r="O120" i="2"/>
  <c r="K121" i="2"/>
  <c r="O121" i="2"/>
  <c r="K122" i="2"/>
  <c r="O122" i="2"/>
  <c r="K123" i="2"/>
  <c r="O123" i="2"/>
  <c r="K124" i="2"/>
  <c r="O124" i="2"/>
  <c r="K125" i="2"/>
  <c r="O125" i="2"/>
  <c r="K126" i="2"/>
  <c r="O126" i="2"/>
  <c r="K127" i="2"/>
  <c r="O127" i="2"/>
  <c r="K128" i="2"/>
  <c r="O128" i="2"/>
  <c r="K129" i="2"/>
  <c r="O129" i="2"/>
  <c r="K130" i="2"/>
  <c r="O130" i="2"/>
  <c r="K131" i="2"/>
  <c r="O131" i="2"/>
  <c r="K132" i="2"/>
  <c r="O132" i="2"/>
  <c r="K133" i="2"/>
  <c r="O133" i="2"/>
  <c r="K134" i="2"/>
  <c r="O134" i="2"/>
  <c r="K135" i="2"/>
  <c r="O135" i="2"/>
  <c r="K136" i="2"/>
  <c r="O136" i="2"/>
  <c r="K137" i="2"/>
  <c r="O137" i="2"/>
  <c r="K138" i="2"/>
  <c r="O138" i="2"/>
  <c r="K139" i="2"/>
  <c r="O139" i="2"/>
  <c r="K140" i="2"/>
  <c r="O140" i="2"/>
  <c r="K141" i="2"/>
  <c r="O141" i="2"/>
  <c r="K142" i="2"/>
  <c r="O142" i="2"/>
  <c r="K143" i="2"/>
  <c r="O143" i="2"/>
  <c r="K144" i="2"/>
  <c r="O144" i="2"/>
  <c r="K145" i="2"/>
  <c r="O145" i="2"/>
  <c r="K146" i="2"/>
  <c r="O146" i="2"/>
  <c r="K147" i="2"/>
  <c r="O147" i="2"/>
  <c r="K148" i="2"/>
  <c r="O148" i="2"/>
  <c r="K149" i="2"/>
  <c r="O149" i="2"/>
  <c r="K150" i="2"/>
  <c r="O150" i="2"/>
  <c r="K151" i="2"/>
  <c r="O151" i="2"/>
  <c r="K152" i="2"/>
  <c r="O152" i="2"/>
  <c r="K153" i="2"/>
  <c r="O153" i="2"/>
  <c r="K154" i="2"/>
  <c r="O154" i="2"/>
  <c r="K155" i="2"/>
  <c r="O155" i="2"/>
  <c r="K156" i="2"/>
  <c r="O156" i="2"/>
  <c r="K157" i="2"/>
  <c r="O157" i="2"/>
  <c r="K158" i="2"/>
  <c r="O158" i="2"/>
  <c r="K159" i="2"/>
  <c r="O159" i="2"/>
  <c r="K160" i="2"/>
  <c r="O160" i="2"/>
  <c r="K161" i="2"/>
  <c r="O161" i="2"/>
  <c r="K162" i="2"/>
  <c r="O162" i="2"/>
  <c r="K163" i="2"/>
  <c r="O163" i="2"/>
  <c r="K164" i="2"/>
  <c r="O164" i="2"/>
  <c r="K165" i="2"/>
  <c r="O165" i="2"/>
  <c r="K166" i="2"/>
  <c r="O166" i="2"/>
  <c r="K167" i="2"/>
  <c r="O167" i="2"/>
  <c r="K168" i="2"/>
  <c r="O168" i="2"/>
  <c r="K169" i="2"/>
  <c r="O169" i="2"/>
  <c r="K170" i="2"/>
  <c r="O170" i="2"/>
  <c r="K171" i="2"/>
  <c r="O171" i="2"/>
  <c r="K172" i="2"/>
  <c r="O172" i="2"/>
  <c r="K173" i="2"/>
  <c r="O173" i="2"/>
  <c r="K174" i="2"/>
  <c r="O174" i="2"/>
  <c r="K175" i="2"/>
  <c r="O175" i="2"/>
  <c r="K176" i="2"/>
  <c r="O176" i="2"/>
  <c r="K177" i="2"/>
  <c r="O177" i="2"/>
  <c r="K178" i="2"/>
  <c r="O178" i="2"/>
  <c r="K179" i="2"/>
  <c r="O179" i="2"/>
  <c r="K180" i="2"/>
  <c r="O180" i="2"/>
  <c r="K181" i="2"/>
  <c r="O181" i="2"/>
  <c r="K182" i="2"/>
  <c r="O182" i="2"/>
  <c r="K183" i="2"/>
  <c r="O183" i="2"/>
  <c r="K184" i="2"/>
  <c r="O184" i="2"/>
  <c r="K185" i="2"/>
  <c r="O185" i="2"/>
  <c r="K186" i="2"/>
  <c r="O186" i="2"/>
  <c r="K187" i="2"/>
  <c r="O187" i="2"/>
  <c r="K188" i="2"/>
  <c r="O188" i="2"/>
  <c r="K189" i="2"/>
  <c r="O189" i="2"/>
  <c r="K190" i="2"/>
  <c r="O190" i="2"/>
  <c r="K191" i="2"/>
  <c r="O191" i="2"/>
  <c r="K192" i="2"/>
  <c r="O192" i="2"/>
  <c r="K193" i="2"/>
  <c r="O193" i="2"/>
  <c r="K194" i="2"/>
  <c r="O194" i="2"/>
  <c r="K195" i="2"/>
  <c r="O195" i="2"/>
  <c r="K196" i="2"/>
  <c r="O196" i="2"/>
  <c r="K197" i="2"/>
  <c r="O197" i="2"/>
  <c r="K198" i="2"/>
  <c r="O198" i="2"/>
  <c r="K199" i="2"/>
  <c r="O199" i="2"/>
  <c r="K200" i="2"/>
  <c r="O200" i="2"/>
  <c r="K201" i="2"/>
  <c r="O201" i="2"/>
  <c r="K202" i="2"/>
  <c r="O202" i="2"/>
  <c r="K203" i="2"/>
  <c r="O203" i="2"/>
  <c r="K204" i="2"/>
  <c r="O204" i="2"/>
  <c r="K205" i="2"/>
  <c r="O205" i="2"/>
  <c r="K206" i="2"/>
  <c r="O206" i="2"/>
  <c r="K207" i="2"/>
  <c r="O207" i="2"/>
  <c r="K208" i="2"/>
  <c r="O208" i="2"/>
  <c r="K209" i="2"/>
  <c r="O209" i="2"/>
  <c r="K210" i="2"/>
  <c r="O210" i="2"/>
  <c r="K211" i="2"/>
  <c r="O211" i="2"/>
  <c r="K212" i="2"/>
  <c r="O212" i="2"/>
  <c r="K213" i="2"/>
  <c r="O213" i="2"/>
  <c r="K214" i="2"/>
  <c r="O214" i="2"/>
  <c r="K215" i="2"/>
  <c r="O215" i="2"/>
  <c r="K216" i="2"/>
  <c r="O216" i="2"/>
  <c r="K217" i="2"/>
  <c r="O217" i="2"/>
  <c r="K218" i="2"/>
  <c r="O218" i="2"/>
  <c r="K219" i="2"/>
  <c r="O219" i="2"/>
  <c r="K220" i="2"/>
  <c r="O220" i="2"/>
  <c r="K221" i="2"/>
  <c r="O221" i="2"/>
  <c r="K222" i="2"/>
  <c r="O222" i="2"/>
  <c r="K223" i="2"/>
  <c r="O223" i="2"/>
  <c r="K224" i="2"/>
  <c r="O224" i="2"/>
  <c r="K225" i="2"/>
  <c r="O225" i="2"/>
  <c r="K226" i="2"/>
  <c r="O226" i="2"/>
  <c r="K227" i="2"/>
  <c r="O227" i="2"/>
  <c r="K228" i="2"/>
  <c r="O228" i="2"/>
  <c r="K229" i="2"/>
  <c r="O229" i="2"/>
  <c r="K230" i="2"/>
  <c r="O230" i="2"/>
  <c r="K231" i="2"/>
  <c r="O231" i="2"/>
  <c r="K232" i="2"/>
  <c r="O232" i="2"/>
  <c r="K233" i="2"/>
  <c r="O233" i="2"/>
  <c r="K234" i="2"/>
  <c r="O234" i="2"/>
  <c r="K235" i="2"/>
  <c r="O235" i="2"/>
  <c r="K236" i="2"/>
  <c r="O236" i="2"/>
  <c r="K237" i="2"/>
  <c r="O237" i="2"/>
  <c r="K238" i="2"/>
  <c r="O238" i="2"/>
  <c r="K239" i="2"/>
  <c r="O239" i="2"/>
  <c r="K240" i="2"/>
  <c r="O240" i="2"/>
  <c r="K241" i="2"/>
  <c r="O241" i="2"/>
  <c r="K242" i="2"/>
  <c r="O242" i="2"/>
  <c r="K243" i="2"/>
  <c r="O243" i="2"/>
  <c r="K244" i="2"/>
  <c r="O244" i="2"/>
  <c r="K245" i="2"/>
  <c r="O245" i="2"/>
  <c r="K246" i="2"/>
  <c r="O246" i="2"/>
  <c r="K247" i="2"/>
  <c r="O247" i="2"/>
  <c r="K248" i="2"/>
  <c r="O248" i="2"/>
  <c r="K249" i="2"/>
  <c r="O249" i="2"/>
  <c r="K250" i="2"/>
  <c r="O250" i="2"/>
  <c r="K251" i="2"/>
  <c r="O251" i="2"/>
  <c r="K252" i="2"/>
  <c r="O252" i="2"/>
  <c r="K253" i="2"/>
  <c r="O253" i="2"/>
  <c r="K254" i="2"/>
  <c r="O254" i="2"/>
  <c r="K255" i="2"/>
  <c r="O255" i="2"/>
  <c r="K256" i="2"/>
  <c r="O256" i="2"/>
  <c r="K257" i="2"/>
  <c r="O257" i="2"/>
  <c r="K258" i="2"/>
  <c r="O258" i="2"/>
  <c r="K259" i="2"/>
  <c r="O259" i="2"/>
  <c r="K260" i="2"/>
  <c r="O260" i="2"/>
  <c r="K261" i="2"/>
  <c r="O261" i="2"/>
  <c r="K262" i="2"/>
  <c r="O262" i="2"/>
  <c r="K263" i="2"/>
  <c r="O263" i="2"/>
  <c r="K264" i="2"/>
  <c r="O264" i="2"/>
  <c r="K265" i="2"/>
  <c r="O265" i="2"/>
  <c r="K266" i="2"/>
  <c r="O266" i="2"/>
  <c r="K267" i="2"/>
  <c r="O267" i="2"/>
  <c r="K268" i="2"/>
  <c r="O268" i="2"/>
  <c r="K269" i="2"/>
  <c r="O269" i="2"/>
  <c r="K270" i="2"/>
  <c r="O270" i="2"/>
  <c r="K271" i="2"/>
  <c r="O271" i="2"/>
  <c r="K272" i="2"/>
  <c r="O272" i="2"/>
  <c r="K273" i="2"/>
  <c r="O273" i="2"/>
  <c r="K274" i="2"/>
  <c r="O274" i="2"/>
  <c r="K275" i="2"/>
  <c r="O275" i="2"/>
  <c r="K276" i="2"/>
  <c r="O276" i="2"/>
  <c r="K277" i="2"/>
  <c r="O277" i="2"/>
  <c r="K278" i="2"/>
  <c r="O278" i="2"/>
  <c r="K279" i="2"/>
  <c r="O279" i="2"/>
  <c r="K280" i="2"/>
  <c r="O280" i="2"/>
  <c r="K281" i="2"/>
  <c r="O281" i="2"/>
  <c r="K282" i="2"/>
  <c r="O282" i="2"/>
  <c r="K283" i="2"/>
  <c r="O283" i="2"/>
  <c r="K284" i="2"/>
  <c r="O284" i="2"/>
  <c r="K285" i="2"/>
  <c r="O285" i="2"/>
  <c r="K286" i="2"/>
  <c r="O286" i="2"/>
  <c r="K287" i="2"/>
  <c r="O287" i="2"/>
  <c r="K288" i="2"/>
  <c r="O288" i="2"/>
  <c r="K289" i="2"/>
  <c r="O289" i="2"/>
  <c r="K290" i="2"/>
  <c r="O290" i="2"/>
  <c r="K291" i="2"/>
  <c r="O291" i="2"/>
  <c r="K292" i="2"/>
  <c r="O292" i="2"/>
  <c r="K293" i="2"/>
  <c r="O293" i="2"/>
  <c r="K294" i="2"/>
  <c r="O294" i="2"/>
  <c r="K295" i="2"/>
  <c r="O295" i="2"/>
  <c r="K296" i="2"/>
  <c r="O296" i="2"/>
  <c r="K297" i="2"/>
  <c r="O297" i="2"/>
  <c r="K298" i="2"/>
  <c r="O298" i="2"/>
  <c r="K299" i="2"/>
  <c r="O299" i="2"/>
  <c r="K300" i="2"/>
  <c r="O300" i="2"/>
  <c r="K301" i="2"/>
  <c r="O301" i="2"/>
  <c r="K302" i="2"/>
  <c r="O302" i="2"/>
  <c r="K303" i="2"/>
  <c r="O303" i="2"/>
  <c r="K304" i="2"/>
  <c r="O304" i="2"/>
  <c r="K305" i="2"/>
  <c r="O305" i="2"/>
  <c r="K306" i="2"/>
  <c r="O306" i="2"/>
  <c r="K307" i="2"/>
  <c r="O307" i="2"/>
  <c r="K308" i="2"/>
  <c r="O308" i="2"/>
  <c r="K309" i="2"/>
  <c r="O309" i="2"/>
  <c r="K310" i="2"/>
  <c r="O310" i="2"/>
  <c r="K311" i="2"/>
  <c r="O311" i="2"/>
  <c r="K312" i="2"/>
  <c r="O312" i="2"/>
  <c r="K313" i="2"/>
  <c r="O313" i="2"/>
  <c r="K314" i="2"/>
  <c r="O314" i="2"/>
  <c r="K315" i="2"/>
  <c r="O315" i="2"/>
  <c r="K316" i="2"/>
  <c r="O316" i="2"/>
  <c r="K317" i="2"/>
  <c r="O317" i="2"/>
  <c r="K318" i="2"/>
  <c r="O318" i="2"/>
  <c r="K319" i="2"/>
  <c r="O319" i="2"/>
  <c r="K320" i="2"/>
  <c r="O320" i="2"/>
  <c r="K321" i="2"/>
  <c r="O321" i="2"/>
  <c r="K322" i="2"/>
  <c r="O322" i="2"/>
  <c r="K323" i="2"/>
  <c r="O323" i="2"/>
  <c r="K324" i="2"/>
  <c r="O324" i="2"/>
  <c r="K325" i="2"/>
  <c r="O325" i="2"/>
  <c r="K326" i="2"/>
  <c r="O326" i="2"/>
  <c r="K327" i="2"/>
  <c r="O327" i="2"/>
  <c r="K328" i="2"/>
  <c r="O328" i="2"/>
  <c r="K329" i="2"/>
  <c r="O329" i="2"/>
  <c r="K330" i="2"/>
  <c r="O330" i="2"/>
  <c r="K331" i="2"/>
  <c r="O331" i="2"/>
  <c r="K332" i="2"/>
  <c r="O332" i="2"/>
  <c r="K333" i="2"/>
  <c r="O333" i="2"/>
  <c r="K334" i="2"/>
  <c r="O334" i="2"/>
  <c r="K335" i="2"/>
  <c r="O335" i="2"/>
  <c r="K336" i="2"/>
  <c r="O336" i="2"/>
  <c r="K337" i="2"/>
  <c r="O337" i="2"/>
  <c r="K338" i="2"/>
  <c r="O338" i="2"/>
  <c r="K339" i="2"/>
  <c r="O339" i="2"/>
  <c r="K340" i="2"/>
  <c r="O340" i="2"/>
  <c r="K341" i="2"/>
  <c r="O341" i="2"/>
  <c r="K342" i="2"/>
  <c r="O342" i="2"/>
  <c r="K343" i="2"/>
  <c r="O343" i="2"/>
  <c r="K344" i="2"/>
  <c r="O344" i="2"/>
  <c r="K345" i="2"/>
  <c r="O345" i="2"/>
  <c r="K346" i="2"/>
  <c r="O346" i="2"/>
  <c r="K347" i="2"/>
  <c r="O347" i="2"/>
  <c r="K348" i="2"/>
  <c r="O348" i="2"/>
  <c r="K349" i="2"/>
  <c r="O349" i="2"/>
  <c r="K350" i="2"/>
  <c r="O350" i="2"/>
  <c r="K351" i="2"/>
  <c r="O351" i="2"/>
  <c r="K352" i="2"/>
  <c r="O352" i="2"/>
  <c r="K353" i="2"/>
  <c r="O353" i="2"/>
  <c r="K354" i="2"/>
  <c r="O354" i="2"/>
  <c r="K355" i="2"/>
  <c r="O355" i="2"/>
  <c r="K356" i="2"/>
  <c r="O356" i="2"/>
  <c r="K357" i="2"/>
  <c r="O357" i="2"/>
  <c r="K358" i="2"/>
  <c r="O358" i="2"/>
  <c r="K359" i="2"/>
  <c r="O359" i="2"/>
  <c r="K360" i="2"/>
  <c r="O360" i="2"/>
  <c r="K361" i="2"/>
  <c r="O361" i="2"/>
  <c r="K362" i="2"/>
  <c r="O362" i="2"/>
  <c r="K363" i="2"/>
  <c r="O363" i="2"/>
  <c r="K364" i="2"/>
  <c r="O364" i="2"/>
  <c r="K365" i="2"/>
  <c r="O365" i="2"/>
  <c r="K366" i="2"/>
  <c r="O366" i="2"/>
  <c r="K367" i="2"/>
  <c r="O367" i="2"/>
  <c r="K368" i="2"/>
  <c r="O368" i="2"/>
  <c r="K369" i="2"/>
  <c r="O369" i="2"/>
  <c r="K370" i="2"/>
  <c r="O370" i="2"/>
  <c r="K371" i="2"/>
  <c r="O371" i="2"/>
  <c r="K372" i="2"/>
  <c r="O372" i="2"/>
  <c r="K373" i="2"/>
  <c r="O373" i="2"/>
  <c r="K374" i="2"/>
  <c r="O374" i="2"/>
  <c r="K375" i="2"/>
  <c r="O375" i="2"/>
  <c r="K376" i="2"/>
  <c r="O376" i="2"/>
  <c r="K377" i="2"/>
  <c r="O377" i="2"/>
  <c r="K378" i="2"/>
  <c r="O378" i="2"/>
  <c r="K379" i="2"/>
  <c r="O379" i="2"/>
  <c r="K380" i="2"/>
  <c r="O380" i="2"/>
  <c r="K381" i="2"/>
  <c r="O381" i="2"/>
  <c r="K382" i="2"/>
  <c r="O382" i="2"/>
  <c r="K383" i="2"/>
  <c r="O383" i="2"/>
  <c r="K384" i="2"/>
  <c r="O384" i="2"/>
  <c r="K385" i="2"/>
  <c r="O385" i="2"/>
  <c r="K386" i="2"/>
  <c r="O386" i="2"/>
  <c r="K387" i="2"/>
  <c r="O387" i="2"/>
  <c r="K388" i="2"/>
  <c r="O388" i="2"/>
  <c r="K389" i="2"/>
  <c r="O389" i="2"/>
  <c r="K390" i="2"/>
  <c r="O390" i="2"/>
  <c r="K391" i="2"/>
  <c r="O391" i="2"/>
  <c r="K392" i="2"/>
  <c r="O392" i="2"/>
  <c r="K393" i="2"/>
  <c r="O393" i="2"/>
  <c r="K394" i="2"/>
  <c r="O394" i="2"/>
  <c r="K395" i="2"/>
  <c r="O395" i="2"/>
  <c r="K396" i="2"/>
  <c r="O396" i="2"/>
  <c r="K397" i="2"/>
  <c r="O397" i="2"/>
  <c r="K398" i="2"/>
  <c r="O398" i="2"/>
  <c r="K399" i="2"/>
  <c r="O399" i="2"/>
  <c r="K400" i="2"/>
  <c r="O400" i="2"/>
  <c r="K401" i="2"/>
  <c r="O401" i="2"/>
  <c r="K402" i="2"/>
  <c r="O402" i="2"/>
  <c r="K403" i="2"/>
  <c r="O403" i="2"/>
  <c r="K404" i="2"/>
  <c r="O404" i="2"/>
  <c r="K405" i="2"/>
  <c r="O405" i="2"/>
  <c r="K406" i="2"/>
  <c r="O406" i="2"/>
  <c r="K407" i="2"/>
  <c r="O407" i="2"/>
  <c r="K408" i="2"/>
  <c r="O408" i="2"/>
  <c r="K409" i="2"/>
  <c r="O409" i="2"/>
  <c r="K410" i="2"/>
  <c r="O410" i="2"/>
  <c r="K411" i="2"/>
  <c r="O411" i="2"/>
  <c r="K412" i="2"/>
  <c r="O412" i="2"/>
  <c r="K413" i="2"/>
  <c r="O413" i="2"/>
  <c r="K414" i="2"/>
  <c r="O414" i="2"/>
  <c r="K415" i="2"/>
  <c r="O415" i="2"/>
  <c r="K416" i="2"/>
  <c r="O416" i="2"/>
  <c r="K417" i="2"/>
  <c r="O417" i="2"/>
  <c r="K418" i="2"/>
  <c r="O418" i="2"/>
  <c r="K419" i="2"/>
  <c r="O419" i="2"/>
  <c r="K420" i="2"/>
  <c r="O420" i="2"/>
  <c r="K421" i="2"/>
  <c r="O421" i="2"/>
  <c r="K422" i="2"/>
  <c r="O422" i="2"/>
  <c r="K423" i="2"/>
  <c r="O423" i="2"/>
  <c r="K424" i="2"/>
  <c r="O424" i="2"/>
  <c r="K425" i="2"/>
  <c r="O425" i="2"/>
  <c r="K426" i="2"/>
  <c r="O426" i="2"/>
  <c r="K427" i="2"/>
  <c r="O427" i="2"/>
  <c r="K428" i="2"/>
  <c r="O428" i="2"/>
  <c r="K429" i="2"/>
  <c r="O429" i="2"/>
  <c r="K430" i="2"/>
  <c r="O430" i="2"/>
  <c r="K431" i="2"/>
  <c r="O431" i="2"/>
  <c r="K432" i="2"/>
  <c r="O432" i="2"/>
  <c r="K433" i="2"/>
  <c r="O433" i="2"/>
  <c r="K434" i="2"/>
  <c r="O434" i="2"/>
  <c r="K435" i="2"/>
  <c r="O435" i="2"/>
  <c r="K436" i="2"/>
  <c r="O436" i="2"/>
  <c r="K437" i="2"/>
  <c r="O437" i="2"/>
  <c r="K438" i="2"/>
  <c r="O438" i="2"/>
  <c r="K439" i="2"/>
  <c r="O439" i="2"/>
  <c r="K440" i="2"/>
  <c r="O440" i="2"/>
  <c r="K441" i="2"/>
  <c r="O441" i="2"/>
  <c r="K442" i="2"/>
  <c r="O442" i="2"/>
  <c r="K443" i="2"/>
  <c r="O443" i="2"/>
  <c r="K444" i="2"/>
  <c r="O444" i="2"/>
  <c r="K445" i="2"/>
  <c r="O445" i="2"/>
  <c r="K446" i="2"/>
  <c r="O446" i="2"/>
  <c r="K447" i="2"/>
  <c r="O447" i="2"/>
  <c r="K448" i="2"/>
  <c r="O448" i="2"/>
  <c r="K449" i="2"/>
  <c r="O449" i="2"/>
  <c r="K450" i="2"/>
  <c r="O450" i="2"/>
  <c r="K451" i="2"/>
  <c r="O451" i="2"/>
  <c r="K452" i="2"/>
  <c r="O452" i="2"/>
  <c r="K453" i="2"/>
  <c r="O453" i="2"/>
  <c r="K454" i="2"/>
  <c r="O454" i="2"/>
  <c r="K455" i="2"/>
  <c r="O455" i="2"/>
  <c r="K456" i="2"/>
  <c r="O456" i="2"/>
  <c r="K457" i="2"/>
  <c r="O457" i="2"/>
  <c r="K458" i="2"/>
  <c r="O458" i="2"/>
  <c r="K459" i="2"/>
  <c r="O459" i="2"/>
  <c r="K460" i="2"/>
  <c r="O460" i="2"/>
  <c r="K461" i="2"/>
  <c r="O461" i="2"/>
  <c r="K462" i="2"/>
  <c r="O462" i="2"/>
  <c r="K463" i="2"/>
  <c r="O463" i="2"/>
  <c r="K464" i="2"/>
  <c r="O464" i="2"/>
  <c r="K465" i="2"/>
  <c r="O465" i="2"/>
  <c r="K466" i="2"/>
  <c r="O466" i="2"/>
  <c r="K467" i="2"/>
  <c r="O467" i="2"/>
  <c r="K468" i="2"/>
  <c r="O468" i="2"/>
  <c r="K469" i="2"/>
  <c r="O469" i="2"/>
  <c r="K470" i="2"/>
  <c r="O470" i="2"/>
  <c r="K471" i="2"/>
  <c r="O471" i="2"/>
  <c r="K472" i="2"/>
  <c r="O472" i="2"/>
  <c r="K473" i="2"/>
  <c r="O473" i="2"/>
  <c r="K474" i="2"/>
  <c r="O474" i="2"/>
  <c r="K475" i="2"/>
  <c r="O475" i="2"/>
  <c r="K476" i="2"/>
  <c r="O476" i="2"/>
  <c r="K477" i="2"/>
  <c r="O477" i="2"/>
  <c r="K478" i="2"/>
  <c r="O478" i="2"/>
  <c r="K479" i="2"/>
  <c r="O479" i="2"/>
  <c r="K480" i="2"/>
  <c r="O480" i="2"/>
  <c r="K481" i="2"/>
  <c r="O481" i="2"/>
  <c r="K482" i="2"/>
  <c r="O482" i="2"/>
  <c r="K483" i="2"/>
  <c r="O483" i="2"/>
  <c r="K484" i="2"/>
  <c r="O484" i="2"/>
  <c r="K485" i="2"/>
  <c r="O485" i="2"/>
  <c r="K486" i="2"/>
  <c r="O486" i="2"/>
  <c r="K487" i="2"/>
  <c r="O487" i="2"/>
  <c r="K488" i="2"/>
  <c r="O488" i="2"/>
  <c r="K489" i="2"/>
  <c r="O489" i="2"/>
  <c r="K490" i="2"/>
  <c r="O490" i="2"/>
  <c r="K491" i="2"/>
  <c r="O491" i="2"/>
  <c r="K492" i="2"/>
  <c r="O492" i="2"/>
  <c r="K493" i="2"/>
  <c r="O493" i="2"/>
  <c r="K494" i="2"/>
  <c r="O494" i="2"/>
  <c r="K495" i="2"/>
  <c r="O495" i="2"/>
  <c r="K496" i="2"/>
  <c r="O496" i="2"/>
  <c r="K497" i="2"/>
  <c r="O497" i="2"/>
  <c r="K498" i="2"/>
  <c r="O498" i="2"/>
  <c r="K499" i="2"/>
  <c r="O499" i="2"/>
  <c r="K500" i="2"/>
  <c r="O500" i="2"/>
  <c r="K501" i="2"/>
  <c r="O501" i="2"/>
  <c r="K502" i="2"/>
  <c r="O502" i="2"/>
  <c r="K503" i="2"/>
  <c r="O503" i="2"/>
  <c r="K504" i="2"/>
  <c r="O504" i="2"/>
  <c r="K505" i="2"/>
  <c r="O505" i="2"/>
  <c r="K506" i="2"/>
  <c r="O506" i="2"/>
  <c r="K507" i="2"/>
  <c r="O507" i="2"/>
  <c r="K508" i="2"/>
  <c r="O508" i="2"/>
  <c r="K509" i="2"/>
  <c r="O509" i="2"/>
  <c r="K510" i="2"/>
  <c r="O510" i="2"/>
  <c r="K511" i="2"/>
  <c r="O511" i="2"/>
  <c r="K512" i="2"/>
  <c r="O512" i="2"/>
  <c r="K513" i="2"/>
  <c r="O513" i="2"/>
  <c r="K514" i="2"/>
  <c r="O514" i="2"/>
  <c r="K515" i="2"/>
  <c r="O515" i="2"/>
  <c r="K516" i="2"/>
  <c r="O516" i="2"/>
  <c r="K517" i="2"/>
  <c r="O517" i="2"/>
  <c r="K518" i="2"/>
  <c r="O518" i="2"/>
  <c r="K519" i="2"/>
  <c r="O519" i="2"/>
  <c r="K520" i="2"/>
  <c r="O520" i="2"/>
  <c r="K521" i="2"/>
  <c r="O521" i="2"/>
  <c r="K522" i="2"/>
  <c r="O522" i="2"/>
  <c r="K523" i="2"/>
  <c r="O523" i="2"/>
  <c r="K524" i="2"/>
  <c r="O524" i="2"/>
  <c r="K525" i="2"/>
  <c r="O525" i="2"/>
  <c r="K526" i="2"/>
  <c r="O526" i="2"/>
  <c r="K527" i="2"/>
  <c r="O527" i="2"/>
  <c r="K528" i="2"/>
  <c r="O528" i="2"/>
  <c r="K529" i="2"/>
  <c r="O529" i="2"/>
  <c r="K530" i="2"/>
  <c r="O530" i="2"/>
  <c r="K531" i="2"/>
  <c r="O531" i="2"/>
  <c r="K532" i="2"/>
  <c r="O532" i="2"/>
  <c r="K533" i="2"/>
  <c r="O533" i="2"/>
  <c r="K534" i="2"/>
  <c r="O534" i="2"/>
  <c r="K535" i="2"/>
  <c r="O535" i="2"/>
  <c r="K536" i="2"/>
  <c r="O536" i="2"/>
  <c r="K537" i="2"/>
  <c r="O537" i="2"/>
  <c r="K538" i="2"/>
  <c r="O538" i="2"/>
  <c r="K539" i="2"/>
  <c r="O539" i="2"/>
  <c r="K540" i="2"/>
  <c r="O540" i="2"/>
  <c r="K541" i="2"/>
  <c r="O541" i="2"/>
  <c r="K542" i="2"/>
  <c r="O542" i="2"/>
  <c r="K543" i="2"/>
  <c r="O543" i="2"/>
  <c r="K544" i="2"/>
  <c r="O544" i="2"/>
  <c r="K545" i="2"/>
  <c r="O545" i="2"/>
  <c r="K546" i="2"/>
  <c r="O546" i="2"/>
  <c r="K547" i="2"/>
  <c r="O547" i="2"/>
  <c r="K548" i="2"/>
  <c r="O548" i="2"/>
  <c r="K549" i="2"/>
  <c r="O549" i="2"/>
  <c r="K550" i="2"/>
  <c r="O550" i="2"/>
  <c r="K551" i="2"/>
  <c r="O551" i="2"/>
  <c r="K552" i="2"/>
  <c r="O552" i="2"/>
  <c r="K553" i="2"/>
  <c r="O553" i="2"/>
  <c r="K554" i="2"/>
  <c r="O554" i="2"/>
  <c r="K555" i="2"/>
  <c r="O555" i="2"/>
  <c r="K556" i="2"/>
  <c r="O556" i="2"/>
  <c r="K557" i="2"/>
  <c r="O557" i="2"/>
  <c r="K558" i="2"/>
  <c r="O558" i="2"/>
  <c r="K559" i="2"/>
  <c r="O559" i="2"/>
  <c r="K560" i="2"/>
  <c r="O560" i="2"/>
  <c r="K561" i="2"/>
  <c r="O561" i="2"/>
  <c r="K562" i="2"/>
  <c r="O562" i="2"/>
  <c r="K563" i="2"/>
  <c r="O563" i="2"/>
  <c r="K564" i="2"/>
  <c r="O564" i="2"/>
  <c r="K565" i="2"/>
  <c r="O565" i="2"/>
  <c r="K566" i="2"/>
  <c r="O566" i="2"/>
  <c r="K567" i="2"/>
  <c r="O567" i="2"/>
  <c r="K568" i="2"/>
  <c r="O568" i="2"/>
  <c r="K569" i="2"/>
  <c r="O569" i="2"/>
  <c r="K570" i="2"/>
  <c r="O570" i="2"/>
  <c r="K571" i="2"/>
  <c r="O571" i="2"/>
  <c r="K572" i="2"/>
  <c r="O572" i="2"/>
  <c r="K573" i="2"/>
  <c r="O573" i="2"/>
  <c r="K574" i="2"/>
  <c r="O574" i="2"/>
  <c r="K575" i="2"/>
  <c r="O575" i="2"/>
  <c r="K576" i="2"/>
  <c r="O576" i="2"/>
  <c r="K577" i="2"/>
  <c r="O577" i="2"/>
  <c r="K578" i="2"/>
  <c r="O578" i="2"/>
  <c r="K579" i="2"/>
  <c r="O579" i="2"/>
  <c r="K580" i="2"/>
  <c r="O580" i="2"/>
  <c r="K581" i="2"/>
  <c r="O581" i="2"/>
  <c r="K582" i="2"/>
  <c r="O582" i="2"/>
  <c r="K583" i="2"/>
  <c r="O583" i="2"/>
  <c r="K584" i="2"/>
  <c r="O584" i="2"/>
  <c r="K585" i="2"/>
  <c r="O585" i="2"/>
  <c r="K586" i="2"/>
  <c r="O586" i="2"/>
  <c r="K587" i="2"/>
  <c r="O587" i="2"/>
  <c r="K588" i="2"/>
  <c r="O588" i="2"/>
  <c r="K589" i="2"/>
  <c r="O589" i="2"/>
  <c r="K590" i="2"/>
  <c r="O590" i="2"/>
  <c r="K591" i="2"/>
  <c r="O591" i="2"/>
  <c r="K592" i="2"/>
  <c r="O592" i="2"/>
  <c r="K593" i="2"/>
  <c r="O593" i="2"/>
  <c r="K594" i="2"/>
  <c r="O594" i="2"/>
  <c r="K595" i="2"/>
  <c r="O595" i="2"/>
  <c r="K596" i="2"/>
  <c r="O596" i="2"/>
  <c r="K597" i="2"/>
  <c r="O597" i="2"/>
  <c r="K598" i="2"/>
  <c r="O598" i="2"/>
  <c r="K599" i="2"/>
  <c r="O599" i="2"/>
  <c r="K600" i="2"/>
  <c r="O600" i="2"/>
  <c r="K601" i="2"/>
  <c r="O601" i="2"/>
  <c r="K602" i="2"/>
  <c r="O602" i="2"/>
  <c r="K603" i="2"/>
  <c r="O603" i="2"/>
  <c r="K604" i="2"/>
  <c r="O604" i="2"/>
  <c r="K605" i="2"/>
  <c r="O605" i="2"/>
  <c r="K606" i="2"/>
  <c r="O606" i="2"/>
  <c r="K607" i="2"/>
  <c r="O607" i="2"/>
  <c r="K608" i="2"/>
  <c r="O608" i="2"/>
  <c r="K609" i="2"/>
  <c r="O609" i="2"/>
  <c r="K610" i="2"/>
  <c r="O610" i="2"/>
  <c r="K611" i="2"/>
  <c r="O611" i="2"/>
  <c r="K612" i="2"/>
  <c r="O612" i="2"/>
  <c r="K613" i="2"/>
  <c r="O613" i="2"/>
  <c r="K614" i="2"/>
  <c r="O614" i="2"/>
  <c r="K615" i="2"/>
  <c r="O615" i="2"/>
  <c r="K616" i="2"/>
  <c r="O616" i="2"/>
  <c r="K617" i="2"/>
  <c r="O617" i="2"/>
  <c r="K618" i="2"/>
  <c r="O618" i="2"/>
  <c r="K619" i="2"/>
  <c r="O619" i="2"/>
  <c r="K620" i="2"/>
  <c r="O620" i="2"/>
  <c r="K621" i="2"/>
  <c r="O621" i="2"/>
  <c r="K622" i="2"/>
  <c r="O622" i="2"/>
  <c r="K623" i="2"/>
  <c r="O623" i="2"/>
  <c r="K624" i="2"/>
  <c r="O624" i="2"/>
  <c r="K625" i="2"/>
  <c r="O625" i="2"/>
  <c r="K626" i="2"/>
  <c r="O626" i="2"/>
  <c r="K627" i="2"/>
  <c r="O627" i="2"/>
  <c r="K628" i="2"/>
  <c r="O628" i="2"/>
  <c r="K629" i="2"/>
  <c r="O629" i="2"/>
  <c r="K630" i="2"/>
  <c r="O630" i="2"/>
  <c r="K631" i="2"/>
  <c r="O631" i="2"/>
  <c r="K632" i="2"/>
  <c r="O632" i="2"/>
  <c r="K633" i="2"/>
  <c r="O633" i="2"/>
  <c r="K634" i="2"/>
  <c r="O634" i="2"/>
  <c r="K635" i="2"/>
  <c r="O635" i="2"/>
  <c r="K636" i="2"/>
  <c r="O636" i="2"/>
  <c r="K637" i="2"/>
  <c r="O637" i="2"/>
  <c r="K638" i="2"/>
  <c r="O638" i="2"/>
  <c r="K639" i="2"/>
  <c r="O639" i="2"/>
  <c r="K640" i="2"/>
  <c r="O640" i="2"/>
  <c r="K641" i="2"/>
  <c r="O641" i="2"/>
  <c r="K642" i="2"/>
  <c r="O642" i="2"/>
  <c r="K643" i="2"/>
  <c r="O643" i="2"/>
  <c r="K644" i="2"/>
  <c r="O644" i="2"/>
  <c r="K645" i="2"/>
  <c r="O645" i="2"/>
  <c r="K646" i="2"/>
  <c r="O646" i="2"/>
  <c r="K647" i="2"/>
  <c r="O647" i="2"/>
  <c r="K648" i="2"/>
  <c r="O648" i="2"/>
  <c r="K649" i="2"/>
  <c r="O649" i="2"/>
  <c r="K650" i="2"/>
  <c r="O650" i="2"/>
  <c r="K651" i="2"/>
  <c r="O651" i="2"/>
  <c r="K652" i="2"/>
  <c r="O652" i="2"/>
  <c r="K653" i="2"/>
  <c r="O653" i="2"/>
  <c r="K654" i="2"/>
  <c r="O654" i="2"/>
  <c r="K655" i="2"/>
  <c r="O655" i="2"/>
  <c r="K656" i="2"/>
  <c r="O656" i="2"/>
  <c r="K657" i="2"/>
  <c r="O657" i="2"/>
  <c r="K658" i="2"/>
  <c r="O658" i="2"/>
  <c r="K659" i="2"/>
  <c r="O659" i="2"/>
  <c r="K660" i="2"/>
  <c r="O660" i="2"/>
  <c r="K661" i="2"/>
  <c r="O661" i="2"/>
  <c r="K662" i="2"/>
  <c r="O662" i="2"/>
  <c r="K663" i="2"/>
  <c r="O663" i="2"/>
  <c r="K664" i="2"/>
  <c r="O664" i="2"/>
  <c r="K665" i="2"/>
  <c r="O665" i="2"/>
  <c r="K666" i="2"/>
  <c r="O666" i="2"/>
  <c r="K667" i="2"/>
  <c r="O667" i="2"/>
  <c r="K668" i="2"/>
  <c r="O668" i="2"/>
  <c r="K669" i="2"/>
  <c r="O669" i="2"/>
  <c r="K670" i="2"/>
  <c r="O670" i="2"/>
  <c r="K671" i="2"/>
  <c r="O671" i="2"/>
  <c r="K672" i="2"/>
  <c r="O672" i="2"/>
  <c r="K673" i="2"/>
  <c r="O673" i="2"/>
  <c r="K674" i="2"/>
  <c r="O674" i="2"/>
  <c r="K675" i="2"/>
  <c r="O675" i="2"/>
  <c r="K676" i="2"/>
  <c r="O676" i="2"/>
  <c r="K677" i="2"/>
  <c r="O677" i="2"/>
  <c r="K678" i="2"/>
  <c r="O678" i="2"/>
  <c r="K679" i="2"/>
  <c r="O679" i="2"/>
  <c r="K680" i="2"/>
  <c r="O680" i="2"/>
  <c r="K681" i="2"/>
  <c r="O681" i="2"/>
  <c r="K682" i="2"/>
  <c r="O682" i="2"/>
  <c r="K683" i="2"/>
  <c r="O683" i="2"/>
  <c r="K684" i="2"/>
  <c r="O684" i="2"/>
  <c r="K685" i="2"/>
  <c r="O685" i="2"/>
  <c r="K686" i="2"/>
  <c r="O686" i="2"/>
  <c r="K687" i="2"/>
  <c r="O687" i="2"/>
  <c r="K688" i="2"/>
  <c r="O688" i="2"/>
  <c r="K689" i="2"/>
  <c r="O689" i="2"/>
  <c r="K690" i="2"/>
  <c r="O690" i="2"/>
  <c r="K691" i="2"/>
  <c r="O691" i="2"/>
  <c r="K692" i="2"/>
  <c r="O692" i="2"/>
  <c r="K693" i="2"/>
  <c r="O693" i="2"/>
  <c r="K694" i="2"/>
  <c r="O694" i="2"/>
  <c r="K695" i="2"/>
  <c r="O695" i="2"/>
  <c r="K696" i="2"/>
  <c r="O696" i="2"/>
  <c r="K697" i="2"/>
  <c r="O697" i="2"/>
  <c r="K698" i="2"/>
  <c r="O698" i="2"/>
  <c r="K699" i="2"/>
  <c r="O699" i="2"/>
  <c r="K700" i="2"/>
  <c r="O700" i="2"/>
  <c r="K701" i="2"/>
  <c r="O701" i="2"/>
  <c r="K702" i="2"/>
  <c r="O702" i="2"/>
  <c r="K703" i="2"/>
  <c r="O703" i="2"/>
  <c r="K704" i="2"/>
  <c r="O704" i="2"/>
  <c r="K705" i="2"/>
  <c r="O705" i="2"/>
  <c r="K706" i="2"/>
  <c r="O706" i="2"/>
  <c r="K707" i="2"/>
  <c r="O707" i="2"/>
  <c r="K708" i="2"/>
  <c r="O708" i="2"/>
  <c r="K709" i="2"/>
  <c r="O709" i="2"/>
  <c r="K710" i="2"/>
  <c r="O710" i="2"/>
  <c r="K711" i="2"/>
  <c r="O711" i="2"/>
  <c r="K712" i="2"/>
  <c r="O712" i="2"/>
  <c r="K713" i="2"/>
  <c r="O713" i="2"/>
  <c r="K714" i="2"/>
  <c r="O714" i="2"/>
  <c r="K715" i="2"/>
  <c r="O715" i="2"/>
  <c r="K716" i="2"/>
  <c r="O716" i="2"/>
  <c r="K717" i="2"/>
  <c r="O717" i="2"/>
  <c r="K718" i="2"/>
  <c r="O718" i="2"/>
  <c r="K719" i="2"/>
  <c r="O719" i="2"/>
  <c r="K720" i="2"/>
  <c r="O720" i="2"/>
  <c r="K721" i="2"/>
  <c r="O721" i="2"/>
  <c r="K722" i="2"/>
  <c r="O722" i="2"/>
  <c r="K723" i="2"/>
  <c r="O723" i="2"/>
  <c r="K724" i="2"/>
  <c r="O724" i="2"/>
  <c r="K725" i="2"/>
  <c r="O725" i="2"/>
  <c r="K726" i="2"/>
  <c r="O726" i="2"/>
  <c r="K727" i="2"/>
  <c r="O727" i="2"/>
  <c r="K728" i="2"/>
  <c r="O728" i="2"/>
  <c r="K729" i="2"/>
  <c r="O729" i="2"/>
  <c r="K730" i="2"/>
  <c r="O730" i="2"/>
  <c r="K731" i="2"/>
  <c r="O731" i="2"/>
  <c r="K732" i="2"/>
  <c r="O732" i="2"/>
  <c r="K733" i="2"/>
  <c r="O733" i="2"/>
  <c r="K734" i="2"/>
  <c r="O734" i="2"/>
  <c r="K735" i="2"/>
  <c r="O735" i="2"/>
  <c r="K736" i="2"/>
  <c r="O736" i="2"/>
  <c r="K737" i="2"/>
  <c r="O737" i="2"/>
  <c r="K738" i="2"/>
  <c r="O738" i="2"/>
  <c r="K739" i="2"/>
  <c r="O739" i="2"/>
  <c r="K740" i="2"/>
  <c r="O740" i="2"/>
  <c r="K741" i="2"/>
  <c r="O741" i="2"/>
  <c r="K742" i="2"/>
  <c r="O742" i="2"/>
  <c r="K743" i="2"/>
  <c r="O743" i="2"/>
  <c r="K744" i="2"/>
  <c r="O744" i="2"/>
  <c r="K745" i="2"/>
  <c r="O745" i="2"/>
  <c r="K746" i="2"/>
  <c r="O746" i="2"/>
  <c r="K747" i="2"/>
  <c r="O747" i="2"/>
  <c r="K748" i="2"/>
  <c r="O748" i="2"/>
  <c r="K749" i="2"/>
  <c r="O749" i="2"/>
  <c r="K750" i="2"/>
  <c r="O750" i="2"/>
  <c r="K751" i="2"/>
  <c r="O751" i="2"/>
  <c r="K752" i="2"/>
  <c r="O752" i="2"/>
  <c r="K753" i="2"/>
  <c r="O753" i="2"/>
  <c r="K754" i="2"/>
  <c r="O754" i="2"/>
  <c r="K755" i="2"/>
  <c r="O755" i="2"/>
  <c r="K756" i="2"/>
  <c r="O756" i="2"/>
  <c r="K757" i="2"/>
  <c r="O757" i="2"/>
  <c r="K758" i="2"/>
  <c r="O758" i="2"/>
  <c r="K759" i="2"/>
  <c r="O759" i="2"/>
  <c r="K760" i="2"/>
  <c r="O760" i="2"/>
  <c r="K761" i="2"/>
  <c r="O761" i="2"/>
  <c r="K762" i="2"/>
  <c r="O762" i="2"/>
  <c r="K763" i="2"/>
  <c r="O763" i="2"/>
  <c r="K764" i="2"/>
  <c r="O764" i="2"/>
  <c r="K765" i="2"/>
  <c r="O765" i="2"/>
  <c r="K766" i="2"/>
  <c r="O766" i="2"/>
  <c r="K767" i="2"/>
  <c r="O767" i="2"/>
  <c r="K768" i="2"/>
  <c r="O768" i="2"/>
  <c r="K769" i="2"/>
  <c r="O769" i="2"/>
  <c r="K770" i="2"/>
  <c r="O770" i="2"/>
  <c r="K771" i="2"/>
  <c r="O771" i="2"/>
  <c r="K772" i="2"/>
  <c r="O772" i="2"/>
  <c r="K773" i="2"/>
  <c r="O773" i="2"/>
  <c r="K774" i="2"/>
  <c r="O774" i="2"/>
  <c r="K775" i="2"/>
  <c r="O775" i="2"/>
  <c r="K776" i="2"/>
  <c r="O776" i="2"/>
  <c r="K777" i="2"/>
  <c r="O777" i="2"/>
  <c r="K778" i="2"/>
  <c r="O778" i="2"/>
  <c r="K779" i="2"/>
  <c r="O779" i="2"/>
  <c r="K780" i="2"/>
  <c r="O780" i="2"/>
  <c r="K781" i="2"/>
  <c r="O781" i="2"/>
  <c r="K782" i="2"/>
  <c r="O782" i="2"/>
  <c r="K783" i="2"/>
  <c r="O783" i="2"/>
  <c r="K784" i="2"/>
  <c r="O784" i="2"/>
  <c r="K785" i="2"/>
  <c r="O785" i="2"/>
  <c r="K786" i="2"/>
  <c r="O786" i="2"/>
  <c r="K787" i="2"/>
  <c r="O787" i="2"/>
  <c r="K788" i="2"/>
  <c r="O788" i="2"/>
  <c r="K789" i="2"/>
  <c r="O789" i="2"/>
  <c r="K790" i="2"/>
  <c r="O790" i="2"/>
  <c r="K791" i="2"/>
  <c r="O791" i="2"/>
  <c r="K792" i="2"/>
  <c r="O792" i="2"/>
  <c r="K793" i="2"/>
  <c r="O793" i="2"/>
  <c r="K794" i="2"/>
  <c r="O794" i="2"/>
  <c r="K795" i="2"/>
  <c r="O795" i="2"/>
  <c r="K796" i="2"/>
  <c r="O796" i="2"/>
  <c r="K797" i="2"/>
  <c r="O797" i="2"/>
  <c r="K798" i="2"/>
  <c r="O798" i="2"/>
  <c r="K799" i="2"/>
  <c r="O799" i="2"/>
  <c r="K800" i="2"/>
  <c r="O800" i="2"/>
  <c r="K801" i="2"/>
  <c r="O801" i="2"/>
  <c r="K802" i="2"/>
  <c r="O802" i="2"/>
  <c r="K803" i="2"/>
  <c r="O803" i="2"/>
  <c r="K804" i="2"/>
  <c r="O804" i="2"/>
  <c r="K805" i="2"/>
  <c r="O805" i="2"/>
  <c r="K806" i="2"/>
  <c r="O806" i="2"/>
  <c r="K807" i="2"/>
  <c r="O807" i="2"/>
  <c r="K808" i="2"/>
  <c r="O808" i="2"/>
  <c r="K809" i="2"/>
  <c r="O809" i="2"/>
  <c r="K810" i="2"/>
  <c r="O810" i="2"/>
  <c r="K811" i="2"/>
  <c r="O811" i="2"/>
  <c r="K812" i="2"/>
  <c r="O812" i="2"/>
  <c r="K813" i="2"/>
  <c r="O813" i="2"/>
  <c r="K814" i="2"/>
  <c r="O814" i="2"/>
  <c r="K815" i="2"/>
  <c r="O815" i="2"/>
  <c r="K816" i="2"/>
  <c r="O816" i="2"/>
  <c r="K817" i="2"/>
  <c r="O817" i="2"/>
  <c r="K818" i="2"/>
  <c r="O818" i="2"/>
  <c r="K819" i="2"/>
  <c r="O819" i="2"/>
  <c r="K820" i="2"/>
  <c r="O820" i="2"/>
  <c r="K821" i="2"/>
  <c r="O821" i="2"/>
  <c r="K822" i="2"/>
  <c r="O822" i="2"/>
  <c r="K823" i="2"/>
  <c r="O823" i="2"/>
  <c r="K824" i="2"/>
  <c r="O824" i="2"/>
  <c r="K825" i="2"/>
  <c r="O825" i="2"/>
  <c r="K826" i="2"/>
  <c r="O826" i="2"/>
  <c r="K827" i="2"/>
  <c r="O827" i="2"/>
  <c r="K828" i="2"/>
  <c r="O828" i="2"/>
  <c r="K829" i="2"/>
  <c r="O829" i="2"/>
  <c r="K830" i="2"/>
  <c r="O830" i="2"/>
  <c r="K831" i="2"/>
  <c r="O831" i="2"/>
  <c r="K832" i="2"/>
  <c r="O832" i="2"/>
  <c r="K833" i="2"/>
  <c r="O833" i="2"/>
  <c r="K834" i="2"/>
  <c r="O834" i="2"/>
  <c r="K835" i="2"/>
  <c r="O835" i="2"/>
  <c r="K836" i="2"/>
  <c r="O836" i="2"/>
  <c r="K837" i="2"/>
  <c r="O837" i="2"/>
  <c r="K838" i="2"/>
  <c r="O838" i="2"/>
  <c r="K839" i="2"/>
  <c r="O839" i="2"/>
  <c r="K840" i="2"/>
  <c r="O840" i="2"/>
  <c r="K841" i="2"/>
  <c r="O841" i="2"/>
  <c r="K842" i="2"/>
  <c r="O842" i="2"/>
  <c r="K843" i="2"/>
  <c r="O843" i="2"/>
  <c r="K844" i="2"/>
  <c r="O844" i="2"/>
  <c r="K845" i="2"/>
  <c r="O845" i="2"/>
  <c r="K846" i="2"/>
  <c r="O846" i="2"/>
  <c r="K847" i="2"/>
  <c r="O847" i="2"/>
  <c r="K848" i="2"/>
  <c r="O848" i="2"/>
  <c r="K849" i="2"/>
  <c r="O849" i="2"/>
  <c r="K850" i="2"/>
  <c r="O850" i="2"/>
  <c r="K851" i="2"/>
  <c r="O851" i="2"/>
  <c r="K852" i="2"/>
  <c r="O852" i="2"/>
  <c r="K853" i="2"/>
  <c r="O853" i="2"/>
  <c r="K854" i="2"/>
  <c r="O854" i="2"/>
  <c r="K855" i="2"/>
  <c r="O855" i="2"/>
  <c r="K856" i="2"/>
  <c r="O856" i="2"/>
  <c r="K857" i="2"/>
  <c r="O857" i="2"/>
  <c r="K858" i="2"/>
  <c r="O858" i="2"/>
  <c r="K859" i="2"/>
  <c r="O859" i="2"/>
  <c r="K860" i="2"/>
  <c r="O860" i="2"/>
  <c r="K861" i="2"/>
  <c r="O861" i="2"/>
  <c r="K862" i="2"/>
  <c r="O862" i="2"/>
  <c r="K863" i="2"/>
  <c r="O863" i="2"/>
  <c r="K864" i="2"/>
  <c r="O864" i="2"/>
  <c r="K865" i="2"/>
  <c r="O865" i="2"/>
  <c r="K866" i="2"/>
  <c r="O866" i="2"/>
  <c r="K867" i="2"/>
  <c r="O867" i="2"/>
  <c r="K868" i="2"/>
  <c r="O868" i="2"/>
  <c r="K869" i="2"/>
  <c r="O869" i="2"/>
  <c r="K870" i="2"/>
  <c r="O870" i="2"/>
  <c r="K871" i="2"/>
  <c r="O871" i="2"/>
  <c r="K872" i="2"/>
  <c r="O872" i="2"/>
  <c r="K873" i="2"/>
  <c r="O873" i="2"/>
  <c r="K874" i="2"/>
  <c r="O874" i="2"/>
  <c r="K875" i="2"/>
  <c r="O875" i="2"/>
  <c r="K876" i="2"/>
  <c r="O876" i="2"/>
  <c r="K877" i="2"/>
  <c r="O877" i="2"/>
  <c r="K878" i="2"/>
  <c r="O878" i="2"/>
  <c r="K879" i="2"/>
  <c r="O879" i="2"/>
  <c r="K880" i="2"/>
  <c r="O880" i="2"/>
  <c r="K881" i="2"/>
  <c r="O881" i="2"/>
  <c r="K882" i="2"/>
  <c r="O882" i="2"/>
  <c r="K883" i="2"/>
  <c r="O883" i="2"/>
  <c r="K884" i="2"/>
  <c r="O884" i="2"/>
  <c r="K885" i="2"/>
  <c r="O885" i="2"/>
  <c r="K886" i="2"/>
  <c r="O886" i="2"/>
  <c r="K887" i="2"/>
  <c r="O887" i="2"/>
  <c r="K888" i="2"/>
  <c r="O888" i="2"/>
  <c r="K889" i="2"/>
  <c r="O889" i="2"/>
  <c r="K890" i="2"/>
  <c r="O890" i="2"/>
  <c r="K891" i="2"/>
  <c r="O891" i="2"/>
  <c r="K892" i="2"/>
  <c r="O892" i="2"/>
  <c r="K893" i="2"/>
  <c r="O893" i="2"/>
  <c r="K894" i="2"/>
  <c r="O894" i="2"/>
  <c r="K895" i="2"/>
  <c r="O895" i="2"/>
  <c r="K896" i="2"/>
  <c r="O896" i="2"/>
  <c r="K897" i="2"/>
  <c r="O897" i="2"/>
  <c r="K898" i="2"/>
  <c r="O898" i="2"/>
  <c r="K899" i="2"/>
  <c r="O899" i="2"/>
  <c r="K900" i="2"/>
  <c r="O900" i="2"/>
  <c r="K901" i="2"/>
  <c r="O901" i="2"/>
  <c r="K902" i="2"/>
  <c r="O902" i="2"/>
  <c r="K903" i="2"/>
  <c r="O903" i="2"/>
  <c r="K904" i="2"/>
  <c r="O904" i="2"/>
  <c r="K905" i="2"/>
  <c r="O905" i="2"/>
  <c r="K906" i="2"/>
  <c r="O906" i="2"/>
  <c r="K907" i="2"/>
  <c r="O907" i="2"/>
  <c r="K908" i="2"/>
  <c r="O908" i="2"/>
  <c r="K909" i="2"/>
  <c r="O909" i="2"/>
  <c r="K910" i="2"/>
  <c r="O910" i="2"/>
  <c r="K911" i="2"/>
  <c r="O911" i="2"/>
  <c r="K912" i="2"/>
  <c r="O912" i="2"/>
  <c r="K913" i="2"/>
  <c r="O913" i="2"/>
  <c r="K914" i="2"/>
  <c r="O914" i="2"/>
  <c r="K915" i="2"/>
  <c r="O915" i="2"/>
  <c r="K916" i="2"/>
  <c r="O916" i="2"/>
  <c r="K917" i="2"/>
  <c r="O917" i="2"/>
  <c r="K918" i="2"/>
  <c r="O918" i="2"/>
  <c r="K919" i="2"/>
  <c r="O919" i="2"/>
  <c r="K920" i="2"/>
  <c r="O920" i="2"/>
  <c r="K921" i="2"/>
  <c r="O921" i="2"/>
  <c r="K922" i="2"/>
  <c r="O922" i="2"/>
  <c r="K923" i="2"/>
  <c r="O923" i="2"/>
  <c r="K924" i="2"/>
  <c r="O924" i="2"/>
  <c r="K925" i="2"/>
  <c r="O925" i="2"/>
  <c r="K926" i="2"/>
  <c r="O926" i="2"/>
  <c r="K927" i="2"/>
  <c r="O927" i="2"/>
  <c r="K928" i="2"/>
  <c r="O928" i="2"/>
  <c r="K929" i="2"/>
  <c r="O929" i="2"/>
  <c r="K930" i="2"/>
  <c r="O930" i="2"/>
  <c r="K931" i="2"/>
  <c r="O931" i="2"/>
  <c r="K932" i="2"/>
  <c r="O932" i="2"/>
  <c r="K933" i="2"/>
  <c r="O933" i="2"/>
  <c r="K934" i="2"/>
  <c r="O934" i="2"/>
  <c r="K935" i="2"/>
  <c r="O935" i="2"/>
  <c r="K936" i="2"/>
  <c r="O936" i="2"/>
  <c r="K937" i="2"/>
  <c r="O937" i="2"/>
  <c r="K938" i="2"/>
  <c r="O938" i="2"/>
  <c r="K939" i="2"/>
  <c r="O939" i="2"/>
  <c r="K940" i="2"/>
  <c r="O940" i="2"/>
  <c r="K941" i="2"/>
  <c r="O941" i="2"/>
  <c r="K942" i="2"/>
  <c r="O942" i="2"/>
  <c r="K943" i="2"/>
  <c r="O943" i="2"/>
  <c r="K944" i="2"/>
  <c r="O944" i="2"/>
  <c r="K945" i="2"/>
  <c r="O945" i="2"/>
  <c r="K946" i="2"/>
  <c r="O946" i="2"/>
  <c r="K947" i="2"/>
  <c r="O947" i="2"/>
  <c r="K948" i="2"/>
  <c r="O948" i="2"/>
  <c r="K949" i="2"/>
  <c r="O949" i="2"/>
  <c r="K950" i="2"/>
  <c r="O950" i="2"/>
  <c r="K951" i="2"/>
  <c r="O951" i="2"/>
  <c r="K952" i="2"/>
  <c r="O952" i="2"/>
  <c r="K953" i="2"/>
  <c r="O953" i="2"/>
  <c r="K954" i="2"/>
  <c r="O954" i="2"/>
  <c r="K955" i="2"/>
  <c r="O955" i="2"/>
  <c r="K956" i="2"/>
  <c r="O956" i="2"/>
  <c r="K957" i="2"/>
  <c r="O957" i="2"/>
  <c r="K958" i="2"/>
  <c r="O958" i="2"/>
  <c r="K959" i="2"/>
  <c r="O959" i="2"/>
  <c r="K960" i="2"/>
  <c r="O960" i="2"/>
  <c r="K961" i="2"/>
  <c r="O961" i="2"/>
  <c r="K962" i="2"/>
  <c r="O962" i="2"/>
  <c r="K963" i="2"/>
  <c r="O963" i="2"/>
  <c r="K964" i="2"/>
  <c r="O964" i="2"/>
  <c r="K965" i="2"/>
  <c r="O965" i="2"/>
  <c r="K966" i="2"/>
  <c r="O966" i="2"/>
  <c r="K967" i="2"/>
  <c r="O967" i="2"/>
  <c r="K968" i="2"/>
  <c r="O968" i="2"/>
  <c r="K969" i="2"/>
  <c r="O969" i="2"/>
  <c r="K970" i="2"/>
  <c r="O970" i="2"/>
  <c r="K971" i="2"/>
  <c r="O971" i="2"/>
  <c r="K972" i="2"/>
  <c r="O972" i="2"/>
  <c r="K973" i="2"/>
  <c r="O973" i="2"/>
  <c r="K974" i="2"/>
  <c r="O974" i="2"/>
  <c r="K975" i="2"/>
  <c r="O975" i="2"/>
  <c r="K976" i="2"/>
  <c r="O976" i="2"/>
  <c r="K977" i="2"/>
  <c r="O977" i="2"/>
  <c r="K978" i="2"/>
  <c r="O978" i="2"/>
  <c r="K979" i="2"/>
  <c r="O979" i="2"/>
  <c r="K980" i="2"/>
  <c r="O980" i="2"/>
  <c r="K981" i="2"/>
  <c r="O981" i="2"/>
  <c r="K982" i="2"/>
  <c r="O982" i="2"/>
  <c r="K983" i="2"/>
  <c r="O983" i="2"/>
  <c r="K984" i="2"/>
  <c r="O984" i="2"/>
  <c r="K985" i="2"/>
  <c r="O985" i="2"/>
  <c r="K986" i="2"/>
  <c r="O986" i="2"/>
  <c r="K987" i="2"/>
  <c r="O987" i="2"/>
  <c r="K988" i="2"/>
  <c r="O988" i="2"/>
  <c r="K989" i="2"/>
  <c r="O989" i="2"/>
  <c r="K990" i="2"/>
  <c r="O990" i="2"/>
  <c r="K991" i="2"/>
  <c r="O991" i="2"/>
  <c r="K992" i="2"/>
  <c r="O992" i="2"/>
  <c r="K993" i="2"/>
  <c r="O993" i="2"/>
  <c r="K994" i="2"/>
  <c r="O994" i="2"/>
  <c r="K995" i="2"/>
  <c r="O995" i="2"/>
  <c r="K996" i="2"/>
  <c r="O996" i="2"/>
  <c r="K997" i="2"/>
  <c r="O997" i="2"/>
  <c r="K998" i="2"/>
  <c r="O998" i="2"/>
  <c r="K999" i="2"/>
  <c r="O999" i="2"/>
  <c r="K1000" i="2"/>
  <c r="O1000" i="2"/>
  <c r="K1001" i="2"/>
  <c r="O1001" i="2"/>
  <c r="K1002" i="2"/>
  <c r="O1002" i="2"/>
  <c r="K1003" i="2"/>
  <c r="O1003" i="2"/>
  <c r="K1004" i="2"/>
  <c r="O1004" i="2"/>
  <c r="K1005" i="2"/>
  <c r="O1005" i="2"/>
  <c r="K1006" i="2"/>
  <c r="O1006" i="2"/>
  <c r="K1007" i="2"/>
  <c r="O1007" i="2"/>
  <c r="K1008" i="2"/>
  <c r="O1008" i="2"/>
  <c r="K1009" i="2"/>
  <c r="O1009" i="2"/>
  <c r="K1010" i="2"/>
  <c r="O1010" i="2"/>
  <c r="K1011" i="2"/>
  <c r="O1011" i="2"/>
  <c r="K1012" i="2"/>
  <c r="O1012" i="2"/>
  <c r="K1013" i="2"/>
  <c r="O1013" i="2"/>
  <c r="K1014" i="2"/>
  <c r="O1014" i="2"/>
  <c r="K1015" i="2"/>
  <c r="O1015" i="2"/>
  <c r="K1016" i="2"/>
  <c r="O1016" i="2"/>
  <c r="K1017" i="2"/>
  <c r="O1017" i="2"/>
  <c r="K1018" i="2"/>
  <c r="O1018" i="2"/>
  <c r="K1019" i="2"/>
  <c r="O1019" i="2"/>
  <c r="K1020" i="2"/>
  <c r="O1020" i="2"/>
  <c r="K1021" i="2"/>
  <c r="O1021" i="2"/>
  <c r="K1022" i="2"/>
  <c r="O1022" i="2"/>
  <c r="K1023" i="2"/>
  <c r="O1023" i="2"/>
  <c r="K1024" i="2"/>
  <c r="O1024" i="2"/>
  <c r="K1025" i="2"/>
  <c r="O1025" i="2"/>
  <c r="K1026" i="2"/>
  <c r="O1026" i="2"/>
  <c r="K1027" i="2"/>
  <c r="O1027" i="2"/>
  <c r="K1028" i="2"/>
  <c r="O1028" i="2"/>
  <c r="K1029" i="2"/>
  <c r="O1029" i="2"/>
  <c r="K1030" i="2"/>
  <c r="O1030" i="2"/>
  <c r="K1031" i="2"/>
  <c r="O1031" i="2"/>
  <c r="K1032" i="2"/>
  <c r="O1032" i="2"/>
  <c r="K1033" i="2"/>
  <c r="O1033" i="2"/>
  <c r="K1034" i="2"/>
  <c r="O1034" i="2"/>
  <c r="K1035" i="2"/>
  <c r="O1035" i="2"/>
  <c r="K1036" i="2"/>
  <c r="O1036" i="2"/>
  <c r="K1037" i="2"/>
  <c r="O1037" i="2"/>
  <c r="K1038" i="2"/>
  <c r="O1038" i="2"/>
  <c r="K1039" i="2"/>
  <c r="O1039" i="2"/>
  <c r="K1040" i="2"/>
  <c r="O1040" i="2"/>
  <c r="K1041" i="2"/>
  <c r="O1041" i="2"/>
  <c r="K1042" i="2"/>
  <c r="O1042" i="2"/>
  <c r="K1043" i="2"/>
  <c r="O1043" i="2"/>
  <c r="K1044" i="2"/>
  <c r="O1044" i="2"/>
  <c r="K1045" i="2"/>
  <c r="O1045" i="2"/>
  <c r="K1046" i="2"/>
  <c r="O1046" i="2"/>
  <c r="K1047" i="2"/>
  <c r="O1047" i="2"/>
  <c r="K1048" i="2"/>
  <c r="O1048" i="2"/>
  <c r="K1049" i="2"/>
  <c r="O1049" i="2"/>
  <c r="K1050" i="2"/>
  <c r="O1050" i="2"/>
  <c r="K1051" i="2"/>
  <c r="O1051" i="2"/>
  <c r="K1052" i="2"/>
  <c r="O1052" i="2"/>
  <c r="K1053" i="2"/>
  <c r="O1053" i="2"/>
  <c r="K1054" i="2"/>
  <c r="O1054" i="2"/>
  <c r="K1055" i="2"/>
  <c r="O1055" i="2"/>
  <c r="K1056" i="2"/>
  <c r="O1056" i="2"/>
  <c r="K1057" i="2"/>
  <c r="O1057" i="2"/>
  <c r="K1058" i="2"/>
  <c r="O1058" i="2"/>
  <c r="K1059" i="2"/>
  <c r="O1059" i="2"/>
  <c r="K1060" i="2"/>
  <c r="O1060" i="2"/>
  <c r="K1061" i="2"/>
  <c r="O1061" i="2"/>
  <c r="K1062" i="2"/>
  <c r="O1062" i="2"/>
  <c r="K1063" i="2"/>
  <c r="O1063" i="2"/>
  <c r="K1064" i="2"/>
  <c r="O1064" i="2"/>
  <c r="K1065" i="2"/>
  <c r="O1065" i="2"/>
  <c r="K1066" i="2"/>
  <c r="O1066" i="2"/>
  <c r="K1067" i="2"/>
  <c r="O1067" i="2"/>
  <c r="K1068" i="2"/>
  <c r="O1068" i="2"/>
  <c r="K1069" i="2"/>
  <c r="O1069" i="2"/>
  <c r="K1070" i="2"/>
  <c r="O1070" i="2"/>
  <c r="K1071" i="2"/>
  <c r="O1071" i="2"/>
  <c r="K1072" i="2"/>
  <c r="O1072" i="2"/>
  <c r="K1073" i="2"/>
  <c r="O1073" i="2"/>
  <c r="K1074" i="2"/>
  <c r="O1074" i="2"/>
  <c r="K1075" i="2"/>
  <c r="O1075" i="2"/>
  <c r="K1076" i="2"/>
  <c r="O1076" i="2"/>
  <c r="K1077" i="2"/>
  <c r="O1077" i="2"/>
  <c r="K1078" i="2"/>
  <c r="O1078" i="2"/>
  <c r="K1079" i="2"/>
  <c r="O1079" i="2"/>
  <c r="K1080" i="2"/>
  <c r="O1080" i="2"/>
  <c r="K1081" i="2"/>
  <c r="O1081" i="2"/>
  <c r="K1082" i="2"/>
  <c r="O1082" i="2"/>
  <c r="K1083" i="2"/>
  <c r="O1083" i="2"/>
  <c r="K1084" i="2"/>
  <c r="O1084" i="2"/>
  <c r="K1085" i="2"/>
  <c r="O1085" i="2"/>
  <c r="K1086" i="2"/>
  <c r="O1086" i="2"/>
  <c r="K1087" i="2"/>
  <c r="O1087" i="2"/>
  <c r="K1088" i="2"/>
  <c r="O1088" i="2"/>
  <c r="K1089" i="2"/>
  <c r="O1089" i="2"/>
  <c r="K1090" i="2"/>
  <c r="O1090" i="2"/>
  <c r="K1091" i="2"/>
  <c r="O1091" i="2"/>
  <c r="K1092" i="2"/>
  <c r="O1092" i="2"/>
  <c r="K1093" i="2"/>
  <c r="O1093" i="2"/>
  <c r="K1094" i="2"/>
  <c r="O1094" i="2"/>
  <c r="K1095" i="2"/>
  <c r="O1095" i="2"/>
  <c r="K1096" i="2"/>
  <c r="O1096" i="2"/>
  <c r="K1097" i="2"/>
  <c r="O1097" i="2"/>
  <c r="K1098" i="2"/>
  <c r="O1098" i="2"/>
  <c r="K1099" i="2"/>
  <c r="O1099" i="2"/>
  <c r="K1100" i="2"/>
  <c r="O1100" i="2"/>
  <c r="K1101" i="2"/>
  <c r="O1101" i="2"/>
  <c r="K1102" i="2"/>
  <c r="O1102" i="2"/>
  <c r="K1103" i="2"/>
  <c r="O1103" i="2"/>
  <c r="K1104" i="2"/>
  <c r="O1104" i="2"/>
  <c r="K1105" i="2"/>
  <c r="O1105" i="2"/>
  <c r="K1106" i="2"/>
  <c r="O1106" i="2"/>
  <c r="K1107" i="2"/>
  <c r="O1107" i="2"/>
  <c r="K1108" i="2"/>
  <c r="O1108" i="2"/>
  <c r="K1109" i="2"/>
  <c r="O1109" i="2"/>
  <c r="K1110" i="2"/>
  <c r="O1110" i="2"/>
  <c r="K1111" i="2"/>
  <c r="O1111" i="2"/>
  <c r="K1112" i="2"/>
  <c r="O1112" i="2"/>
  <c r="K1113" i="2"/>
  <c r="O1113" i="2"/>
  <c r="K1114" i="2"/>
  <c r="O1114" i="2"/>
  <c r="K1115" i="2"/>
  <c r="O1115" i="2"/>
  <c r="K1116" i="2"/>
  <c r="O1116" i="2"/>
  <c r="K1117" i="2"/>
  <c r="O1117" i="2"/>
  <c r="K1118" i="2"/>
  <c r="O1118" i="2"/>
  <c r="K1119" i="2"/>
  <c r="O1119" i="2"/>
  <c r="K1120" i="2"/>
  <c r="O1120" i="2"/>
  <c r="K1121" i="2"/>
  <c r="O1121" i="2"/>
  <c r="K1122" i="2"/>
  <c r="O1122" i="2"/>
  <c r="K1123" i="2"/>
  <c r="O1123" i="2"/>
  <c r="K1124" i="2"/>
  <c r="O1124" i="2"/>
  <c r="K1125" i="2"/>
  <c r="O1125" i="2"/>
  <c r="K1126" i="2"/>
  <c r="O1126" i="2"/>
  <c r="K1127" i="2"/>
  <c r="O1127" i="2"/>
  <c r="K1128" i="2"/>
  <c r="O1128" i="2"/>
  <c r="K1129" i="2"/>
  <c r="O1129" i="2"/>
  <c r="K1130" i="2"/>
  <c r="O1130" i="2"/>
  <c r="K1131" i="2"/>
  <c r="O1131" i="2"/>
  <c r="K1132" i="2"/>
  <c r="O1132" i="2"/>
  <c r="K1133" i="2"/>
  <c r="O1133" i="2"/>
  <c r="K1134" i="2"/>
  <c r="O1134" i="2"/>
  <c r="K1135" i="2"/>
  <c r="O1135" i="2"/>
  <c r="K1136" i="2"/>
  <c r="O1136" i="2"/>
  <c r="K1137" i="2"/>
  <c r="O1137" i="2"/>
  <c r="K1138" i="2"/>
  <c r="O1138" i="2"/>
  <c r="K1139" i="2"/>
  <c r="O1139" i="2"/>
  <c r="K1140" i="2"/>
  <c r="O1140" i="2"/>
  <c r="K1141" i="2"/>
  <c r="O1141" i="2"/>
  <c r="K1142" i="2"/>
  <c r="O1142" i="2"/>
  <c r="K1143" i="2"/>
  <c r="O1143" i="2"/>
  <c r="K1144" i="2"/>
  <c r="O1144" i="2"/>
  <c r="K1145" i="2"/>
  <c r="O1145" i="2"/>
  <c r="K1146" i="2"/>
  <c r="O1146" i="2"/>
  <c r="K1147" i="2"/>
  <c r="O1147" i="2"/>
  <c r="K1148" i="2"/>
  <c r="O1148" i="2"/>
  <c r="K1149" i="2"/>
  <c r="O1149" i="2"/>
  <c r="K1150" i="2"/>
  <c r="O1150" i="2"/>
  <c r="K1151" i="2"/>
  <c r="O1151" i="2"/>
  <c r="K1152" i="2"/>
  <c r="O1152" i="2"/>
  <c r="K1153" i="2"/>
  <c r="O1153" i="2"/>
  <c r="K1154" i="2"/>
  <c r="O1154" i="2"/>
  <c r="K1155" i="2"/>
  <c r="O1155" i="2"/>
  <c r="K1156" i="2"/>
  <c r="O1156" i="2"/>
  <c r="K1157" i="2"/>
  <c r="O1157" i="2"/>
  <c r="K1158" i="2"/>
  <c r="O1158" i="2"/>
  <c r="K1159" i="2"/>
  <c r="O1159" i="2"/>
  <c r="K1160" i="2"/>
  <c r="O1160" i="2"/>
  <c r="K1161" i="2"/>
  <c r="O1161" i="2"/>
  <c r="K1162" i="2"/>
  <c r="O1162" i="2"/>
  <c r="K1163" i="2"/>
  <c r="O1163" i="2"/>
  <c r="K1164" i="2"/>
  <c r="O1164" i="2"/>
  <c r="K1165" i="2"/>
  <c r="O1165" i="2"/>
  <c r="K1166" i="2"/>
  <c r="O1166" i="2"/>
  <c r="K1167" i="2"/>
  <c r="O1167" i="2"/>
  <c r="K1168" i="2"/>
  <c r="O1168" i="2"/>
  <c r="K1169" i="2"/>
  <c r="O1169" i="2"/>
  <c r="K1170" i="2"/>
  <c r="O1170" i="2"/>
  <c r="K1171" i="2"/>
  <c r="O1171" i="2"/>
  <c r="K1172" i="2"/>
  <c r="O1172" i="2"/>
  <c r="K1173" i="2"/>
  <c r="O1173" i="2"/>
  <c r="K1174" i="2"/>
  <c r="O1174" i="2"/>
  <c r="K1175" i="2"/>
  <c r="O1175" i="2"/>
  <c r="K1176" i="2"/>
  <c r="O1176" i="2"/>
  <c r="K1177" i="2"/>
  <c r="O1177" i="2"/>
  <c r="K1178" i="2"/>
  <c r="O1178" i="2"/>
  <c r="K1179" i="2"/>
  <c r="O1179" i="2"/>
  <c r="K1180" i="2"/>
  <c r="O1180" i="2"/>
  <c r="K1181" i="2"/>
  <c r="O1181" i="2"/>
  <c r="K1182" i="2"/>
  <c r="O1182" i="2"/>
  <c r="K1183" i="2"/>
  <c r="O1183" i="2"/>
  <c r="K1184" i="2"/>
  <c r="O1184" i="2"/>
  <c r="K1185" i="2"/>
  <c r="O1185" i="2"/>
  <c r="K1186" i="2"/>
  <c r="O1186" i="2"/>
  <c r="K1187" i="2"/>
  <c r="O1187" i="2"/>
  <c r="K1188" i="2"/>
  <c r="O1188" i="2"/>
  <c r="K1189" i="2"/>
  <c r="O1189" i="2"/>
  <c r="K1190" i="2"/>
  <c r="O1190" i="2"/>
  <c r="K1191" i="2"/>
  <c r="O1191" i="2"/>
  <c r="K1192" i="2"/>
  <c r="O1192" i="2"/>
  <c r="K1193" i="2"/>
  <c r="O1193" i="2"/>
  <c r="K1194" i="2"/>
  <c r="O1194" i="2"/>
  <c r="K1195" i="2"/>
  <c r="O1195" i="2"/>
  <c r="K1196" i="2"/>
  <c r="O1196" i="2"/>
  <c r="K1197" i="2"/>
  <c r="O1197" i="2"/>
  <c r="K1198" i="2"/>
  <c r="O1198" i="2"/>
  <c r="K1199" i="2"/>
  <c r="O1199" i="2"/>
  <c r="K1200" i="2"/>
  <c r="O1200" i="2"/>
  <c r="K1201" i="2"/>
  <c r="O1201" i="2"/>
  <c r="K1202" i="2"/>
  <c r="O1202" i="2"/>
  <c r="K1203" i="2"/>
  <c r="O1203" i="2"/>
  <c r="K1204" i="2"/>
  <c r="O1204" i="2"/>
  <c r="K1205" i="2"/>
  <c r="O1205" i="2"/>
  <c r="K1206" i="2"/>
  <c r="O1206" i="2"/>
  <c r="K1207" i="2"/>
  <c r="O1207" i="2"/>
  <c r="K1208" i="2"/>
  <c r="O1208" i="2"/>
  <c r="K1209" i="2"/>
  <c r="O1209" i="2"/>
  <c r="K1210" i="2"/>
  <c r="O1210" i="2"/>
  <c r="K1211" i="2"/>
  <c r="O1211" i="2"/>
  <c r="K1212" i="2"/>
  <c r="O1212" i="2"/>
  <c r="K1213" i="2"/>
  <c r="O1213" i="2"/>
  <c r="K1214" i="2"/>
  <c r="O1214" i="2"/>
  <c r="K1215" i="2"/>
  <c r="O1215" i="2"/>
  <c r="K1216" i="2"/>
  <c r="O1216" i="2"/>
  <c r="K1217" i="2"/>
  <c r="O1217" i="2"/>
  <c r="K1218" i="2"/>
  <c r="O1218" i="2"/>
  <c r="K1219" i="2"/>
  <c r="O1219" i="2"/>
  <c r="K1220" i="2"/>
  <c r="O1220" i="2"/>
  <c r="K1221" i="2"/>
  <c r="O1221" i="2"/>
  <c r="K1222" i="2"/>
  <c r="O1222" i="2"/>
  <c r="K1223" i="2"/>
  <c r="O1223" i="2"/>
  <c r="K1224" i="2"/>
  <c r="O1224" i="2"/>
  <c r="K1225" i="2"/>
  <c r="O1225" i="2"/>
  <c r="K1226" i="2"/>
  <c r="O1226" i="2"/>
  <c r="K1227" i="2"/>
  <c r="O1227" i="2"/>
  <c r="K1228" i="2"/>
  <c r="O1228" i="2"/>
  <c r="K1229" i="2"/>
  <c r="O1229" i="2"/>
  <c r="K1230" i="2"/>
  <c r="O1230" i="2"/>
  <c r="K1231" i="2"/>
  <c r="O1231" i="2"/>
  <c r="K1232" i="2"/>
  <c r="O1232" i="2"/>
  <c r="K1233" i="2"/>
  <c r="O1233" i="2"/>
  <c r="K1234" i="2"/>
  <c r="O1234" i="2"/>
  <c r="K1235" i="2"/>
  <c r="O1235" i="2"/>
  <c r="K1236" i="2"/>
  <c r="O1236" i="2"/>
  <c r="K1237" i="2"/>
  <c r="O1237" i="2"/>
  <c r="K1238" i="2"/>
  <c r="O1238" i="2"/>
  <c r="K1239" i="2"/>
  <c r="O1239" i="2"/>
  <c r="K1240" i="2"/>
  <c r="O1240" i="2"/>
  <c r="K1241" i="2"/>
  <c r="O1241" i="2"/>
  <c r="K1242" i="2"/>
  <c r="O1242" i="2"/>
  <c r="K1243" i="2"/>
  <c r="O1243" i="2"/>
  <c r="K1244" i="2"/>
  <c r="O1244" i="2"/>
  <c r="K1245" i="2"/>
  <c r="O1245" i="2"/>
  <c r="K1246" i="2"/>
  <c r="O1246" i="2"/>
  <c r="K1247" i="2"/>
  <c r="O1247" i="2"/>
  <c r="K1248" i="2"/>
  <c r="O1248" i="2"/>
  <c r="K1249" i="2"/>
  <c r="O1249" i="2"/>
  <c r="K1250" i="2"/>
  <c r="O1250" i="2"/>
  <c r="K1251" i="2"/>
  <c r="O1251" i="2"/>
  <c r="K1252" i="2"/>
  <c r="O1252" i="2"/>
  <c r="K1253" i="2"/>
  <c r="O1253" i="2"/>
  <c r="K1254" i="2"/>
  <c r="O1254" i="2"/>
  <c r="K1255" i="2"/>
  <c r="O1255" i="2"/>
  <c r="K1256" i="2"/>
  <c r="O1256" i="2"/>
  <c r="K1257" i="2"/>
  <c r="O1257" i="2"/>
  <c r="K1258" i="2"/>
  <c r="O1258" i="2"/>
  <c r="K1259" i="2"/>
  <c r="O1259" i="2"/>
  <c r="K1260" i="2"/>
  <c r="O1260" i="2"/>
  <c r="K1261" i="2"/>
  <c r="O1261" i="2"/>
  <c r="K1262" i="2"/>
  <c r="O1262" i="2"/>
  <c r="K1263" i="2"/>
  <c r="O1263" i="2"/>
  <c r="K1264" i="2"/>
  <c r="O1264" i="2"/>
  <c r="K1265" i="2"/>
  <c r="O1265" i="2"/>
  <c r="K1266" i="2"/>
  <c r="O1266" i="2"/>
  <c r="K1267" i="2"/>
  <c r="O1267" i="2"/>
  <c r="K1268" i="2"/>
  <c r="O1268" i="2"/>
  <c r="K1269" i="2"/>
  <c r="O1269" i="2"/>
  <c r="K1270" i="2"/>
  <c r="O1270" i="2"/>
  <c r="K1271" i="2"/>
  <c r="O1271" i="2"/>
  <c r="K1272" i="2"/>
  <c r="O1272" i="2"/>
  <c r="K1273" i="2"/>
  <c r="O1273" i="2"/>
  <c r="K1274" i="2"/>
  <c r="O1274" i="2"/>
  <c r="K1275" i="2"/>
  <c r="O1275" i="2"/>
  <c r="K1276" i="2"/>
  <c r="O1276" i="2"/>
  <c r="K1277" i="2"/>
  <c r="O1277" i="2"/>
  <c r="K1278" i="2"/>
  <c r="O1278" i="2"/>
  <c r="K1279" i="2"/>
  <c r="O1279" i="2"/>
  <c r="K1280" i="2"/>
  <c r="O1280" i="2"/>
  <c r="K1281" i="2"/>
  <c r="O1281" i="2"/>
  <c r="K1282" i="2"/>
  <c r="O1282" i="2"/>
  <c r="K1283" i="2"/>
  <c r="O1283" i="2"/>
  <c r="K1284" i="2"/>
  <c r="O1284" i="2"/>
  <c r="K1285" i="2"/>
  <c r="O1285" i="2"/>
  <c r="K1286" i="2"/>
  <c r="O1286" i="2"/>
  <c r="K1287" i="2"/>
  <c r="O1287" i="2"/>
  <c r="K1288" i="2"/>
  <c r="O1288" i="2"/>
  <c r="K1289" i="2"/>
  <c r="O1289" i="2"/>
  <c r="K1290" i="2"/>
  <c r="O1290" i="2"/>
  <c r="K1291" i="2"/>
  <c r="O1291" i="2"/>
  <c r="K1292" i="2"/>
  <c r="O1292" i="2"/>
  <c r="K1293" i="2"/>
  <c r="O1293" i="2"/>
  <c r="K1294" i="2"/>
  <c r="O1294" i="2"/>
  <c r="K1295" i="2"/>
  <c r="O1295" i="2"/>
  <c r="K1296" i="2"/>
  <c r="O1296" i="2"/>
  <c r="K1297" i="2"/>
  <c r="O1297" i="2"/>
  <c r="K1298" i="2"/>
  <c r="O1298" i="2"/>
  <c r="K1299" i="2"/>
  <c r="O1299" i="2"/>
  <c r="K1300" i="2"/>
  <c r="O1300" i="2"/>
  <c r="K1301" i="2"/>
  <c r="O1301" i="2"/>
  <c r="K1302" i="2"/>
  <c r="O1302" i="2"/>
  <c r="K1303" i="2"/>
  <c r="O1303" i="2"/>
  <c r="K1304" i="2"/>
  <c r="O1304" i="2"/>
  <c r="K1305" i="2"/>
  <c r="O1305" i="2"/>
  <c r="K1306" i="2"/>
  <c r="O1306" i="2"/>
  <c r="K1307" i="2"/>
  <c r="O1307" i="2"/>
  <c r="K1308" i="2"/>
  <c r="O1308" i="2"/>
  <c r="K1309" i="2"/>
  <c r="O1309" i="2"/>
  <c r="K1310" i="2"/>
  <c r="O1310" i="2"/>
  <c r="K1311" i="2"/>
  <c r="O1311" i="2"/>
  <c r="K1312" i="2"/>
  <c r="O1312" i="2"/>
  <c r="K1313" i="2"/>
  <c r="O1313" i="2"/>
  <c r="K1314" i="2"/>
  <c r="O1314" i="2"/>
  <c r="K1315" i="2"/>
  <c r="O1315" i="2"/>
  <c r="K1316" i="2"/>
  <c r="O1316" i="2"/>
  <c r="K1317" i="2"/>
  <c r="O1317" i="2"/>
  <c r="K1318" i="2"/>
  <c r="O1318" i="2"/>
  <c r="K1319" i="2"/>
  <c r="O1319" i="2"/>
  <c r="K1320" i="2"/>
  <c r="O1320" i="2"/>
  <c r="K1321" i="2"/>
  <c r="O1321" i="2"/>
  <c r="K1322" i="2"/>
  <c r="O1322" i="2"/>
  <c r="K1323" i="2"/>
  <c r="O1323" i="2"/>
  <c r="K1324" i="2"/>
  <c r="O1324" i="2"/>
  <c r="K1325" i="2"/>
  <c r="O1325" i="2"/>
  <c r="K1326" i="2"/>
  <c r="O1326" i="2"/>
  <c r="K1327" i="2"/>
  <c r="O1327" i="2"/>
  <c r="K1328" i="2"/>
  <c r="O1328" i="2"/>
  <c r="K1329" i="2"/>
  <c r="O1329" i="2"/>
  <c r="K1330" i="2"/>
  <c r="O1330" i="2"/>
  <c r="K1331" i="2"/>
  <c r="O1331" i="2"/>
  <c r="K1332" i="2"/>
  <c r="O1332" i="2"/>
  <c r="K1333" i="2"/>
  <c r="O1333" i="2"/>
  <c r="K1334" i="2"/>
  <c r="O1334" i="2"/>
  <c r="K1335" i="2"/>
  <c r="O1335" i="2"/>
  <c r="K1336" i="2"/>
  <c r="O1336" i="2"/>
  <c r="K1337" i="2"/>
  <c r="O1337" i="2"/>
  <c r="K1338" i="2"/>
  <c r="O1338" i="2"/>
  <c r="K1339" i="2"/>
  <c r="O1339" i="2"/>
  <c r="K1340" i="2"/>
  <c r="O1340" i="2"/>
  <c r="K1341" i="2"/>
  <c r="O1341" i="2"/>
  <c r="K1342" i="2"/>
  <c r="O1342" i="2"/>
  <c r="K1343" i="2"/>
  <c r="O1343" i="2"/>
  <c r="K1344" i="2"/>
  <c r="O1344" i="2"/>
  <c r="K1345" i="2"/>
  <c r="O1345" i="2"/>
  <c r="K1346" i="2"/>
  <c r="O1346" i="2"/>
  <c r="K1347" i="2"/>
  <c r="O1347" i="2"/>
  <c r="K1348" i="2"/>
  <c r="O1348" i="2"/>
  <c r="K1349" i="2"/>
  <c r="O1349" i="2"/>
  <c r="K1350" i="2"/>
  <c r="O1350" i="2"/>
  <c r="K1351" i="2"/>
  <c r="O1351" i="2"/>
  <c r="K1352" i="2"/>
  <c r="O1352" i="2"/>
  <c r="K1353" i="2"/>
  <c r="O1353" i="2"/>
  <c r="K1354" i="2"/>
  <c r="O1354" i="2"/>
  <c r="K1355" i="2"/>
  <c r="O1355" i="2"/>
  <c r="K1356" i="2"/>
  <c r="O1356" i="2"/>
  <c r="K1357" i="2"/>
  <c r="O1357" i="2"/>
  <c r="K1358" i="2"/>
  <c r="O1358" i="2"/>
  <c r="K1359" i="2"/>
  <c r="O1359" i="2"/>
  <c r="K1360" i="2"/>
  <c r="O1360" i="2"/>
  <c r="K1361" i="2"/>
  <c r="O1361" i="2"/>
  <c r="K1362" i="2"/>
  <c r="O1362" i="2"/>
  <c r="K1363" i="2"/>
  <c r="O1363" i="2"/>
  <c r="K1364" i="2"/>
  <c r="O1364" i="2"/>
  <c r="K1365" i="2"/>
  <c r="O1365" i="2"/>
  <c r="K1366" i="2"/>
  <c r="O1366" i="2"/>
  <c r="K1367" i="2"/>
  <c r="O1367" i="2"/>
  <c r="K1368" i="2"/>
  <c r="O1368" i="2"/>
  <c r="K1369" i="2"/>
  <c r="O1369" i="2"/>
  <c r="K1370" i="2"/>
  <c r="O1370" i="2"/>
  <c r="K1371" i="2"/>
  <c r="O1371" i="2"/>
  <c r="K1372" i="2"/>
  <c r="O1372" i="2"/>
  <c r="K1373" i="2"/>
  <c r="O1373" i="2"/>
  <c r="K1374" i="2"/>
  <c r="O1374" i="2"/>
  <c r="K1375" i="2"/>
  <c r="O1375" i="2"/>
  <c r="K1376" i="2"/>
  <c r="O1376" i="2"/>
  <c r="K1377" i="2"/>
  <c r="O1377" i="2"/>
  <c r="K1378" i="2"/>
  <c r="O1378" i="2"/>
  <c r="K1379" i="2"/>
  <c r="O1379" i="2"/>
  <c r="K1380" i="2"/>
  <c r="O1380" i="2"/>
  <c r="K1381" i="2"/>
  <c r="O1381" i="2"/>
  <c r="K1382" i="2"/>
  <c r="O1382" i="2"/>
  <c r="K1383" i="2"/>
  <c r="O1383" i="2"/>
  <c r="K1384" i="2"/>
  <c r="O1384" i="2"/>
  <c r="K1385" i="2"/>
  <c r="O1385" i="2"/>
  <c r="K1386" i="2"/>
  <c r="O1386" i="2"/>
  <c r="K1387" i="2"/>
  <c r="O1387" i="2"/>
  <c r="K1388" i="2"/>
  <c r="O1388" i="2"/>
  <c r="K1389" i="2"/>
  <c r="O1389" i="2"/>
  <c r="K1390" i="2"/>
  <c r="O1390" i="2"/>
  <c r="K1391" i="2"/>
  <c r="O1391" i="2"/>
  <c r="K1392" i="2"/>
  <c r="O1392" i="2"/>
  <c r="K1393" i="2"/>
  <c r="O1393" i="2"/>
  <c r="K1394" i="2"/>
  <c r="O1394" i="2"/>
  <c r="K1395" i="2"/>
  <c r="O1395" i="2"/>
  <c r="K1396" i="2"/>
  <c r="O1396" i="2"/>
  <c r="K1397" i="2"/>
  <c r="O1397" i="2"/>
  <c r="K1398" i="2"/>
  <c r="O1398" i="2"/>
  <c r="K1399" i="2"/>
  <c r="O1399" i="2"/>
  <c r="K1400" i="2"/>
  <c r="O1400" i="2"/>
  <c r="K1401" i="2"/>
  <c r="O1401" i="2"/>
  <c r="K1402" i="2"/>
  <c r="O1402" i="2"/>
  <c r="K1403" i="2"/>
  <c r="O1403" i="2"/>
  <c r="K1404" i="2"/>
  <c r="O1404" i="2"/>
  <c r="K1405" i="2"/>
  <c r="O1405" i="2"/>
  <c r="K1406" i="2"/>
  <c r="O1406" i="2"/>
  <c r="K1407" i="2"/>
  <c r="O1407" i="2"/>
  <c r="K1408" i="2"/>
  <c r="O1408" i="2"/>
  <c r="K1409" i="2"/>
  <c r="O1409" i="2"/>
  <c r="K1410" i="2"/>
  <c r="O1410" i="2"/>
  <c r="K1411" i="2"/>
  <c r="O1411" i="2"/>
  <c r="K1412" i="2"/>
  <c r="O1412" i="2"/>
  <c r="K1413" i="2"/>
  <c r="O1413" i="2"/>
  <c r="K1414" i="2"/>
  <c r="O1414" i="2"/>
  <c r="K1415" i="2"/>
  <c r="O1415" i="2"/>
  <c r="K1416" i="2"/>
  <c r="O1416" i="2"/>
  <c r="K1417" i="2"/>
  <c r="O1417" i="2"/>
  <c r="K1418" i="2"/>
  <c r="O1418" i="2"/>
  <c r="K1419" i="2"/>
  <c r="O1419" i="2"/>
  <c r="K1420" i="2"/>
  <c r="O1420" i="2"/>
  <c r="K1421" i="2"/>
  <c r="O1421" i="2"/>
  <c r="K1422" i="2"/>
  <c r="O1422" i="2"/>
  <c r="K1423" i="2"/>
  <c r="O1423" i="2"/>
  <c r="K1424" i="2"/>
  <c r="O1424" i="2"/>
  <c r="K1425" i="2"/>
  <c r="O1425" i="2"/>
  <c r="K1426" i="2"/>
  <c r="O1426" i="2"/>
  <c r="K1427" i="2"/>
  <c r="O1427" i="2"/>
  <c r="K1428" i="2"/>
  <c r="O1428" i="2"/>
  <c r="K1429" i="2"/>
  <c r="O1429" i="2"/>
  <c r="K1430" i="2"/>
  <c r="O1430" i="2"/>
  <c r="K1431" i="2"/>
  <c r="O1431" i="2"/>
  <c r="K1432" i="2"/>
  <c r="O1432" i="2"/>
  <c r="K1433" i="2"/>
  <c r="O1433" i="2"/>
  <c r="K1434" i="2"/>
  <c r="O1434" i="2"/>
  <c r="K1435" i="2"/>
  <c r="O1435" i="2"/>
  <c r="K1436" i="2"/>
  <c r="O1436" i="2"/>
  <c r="K1437" i="2"/>
  <c r="O1437" i="2"/>
  <c r="K1438" i="2"/>
  <c r="O1438" i="2"/>
  <c r="K1439" i="2"/>
  <c r="O1439" i="2"/>
  <c r="K1440" i="2"/>
  <c r="O1440" i="2"/>
  <c r="K1441" i="2"/>
  <c r="O1441" i="2"/>
  <c r="K1442" i="2"/>
  <c r="O1442" i="2"/>
  <c r="K1443" i="2"/>
  <c r="O1443" i="2"/>
  <c r="K1444" i="2"/>
  <c r="O1444" i="2"/>
  <c r="K1445" i="2"/>
  <c r="O1445" i="2"/>
  <c r="K1446" i="2"/>
  <c r="O1446" i="2"/>
  <c r="K1447" i="2"/>
  <c r="O1447" i="2"/>
  <c r="K1448" i="2"/>
  <c r="O1448" i="2"/>
  <c r="K1449" i="2"/>
  <c r="O1449" i="2"/>
  <c r="K1450" i="2"/>
  <c r="O1450" i="2"/>
  <c r="K1451" i="2"/>
  <c r="O1451" i="2"/>
  <c r="K1452" i="2"/>
  <c r="O1452" i="2"/>
  <c r="K1453" i="2"/>
  <c r="O1453" i="2"/>
  <c r="K1454" i="2"/>
  <c r="O1454" i="2"/>
  <c r="K1455" i="2"/>
  <c r="O1455" i="2"/>
  <c r="K1456" i="2"/>
  <c r="O1456" i="2"/>
  <c r="K1457" i="2"/>
  <c r="O1457" i="2"/>
  <c r="K1458" i="2"/>
  <c r="O1458" i="2"/>
  <c r="K1459" i="2"/>
  <c r="O1459" i="2"/>
  <c r="K1460" i="2"/>
  <c r="O1460" i="2"/>
  <c r="K1461" i="2"/>
  <c r="O1461" i="2"/>
  <c r="K1462" i="2"/>
  <c r="O1462" i="2"/>
  <c r="K1463" i="2"/>
  <c r="O1463" i="2"/>
  <c r="K1464" i="2"/>
  <c r="O1464" i="2"/>
  <c r="K1465" i="2"/>
  <c r="O1465" i="2"/>
  <c r="K1466" i="2"/>
  <c r="O1466" i="2"/>
  <c r="K1467" i="2"/>
  <c r="O1467" i="2"/>
  <c r="K1468" i="2"/>
  <c r="O1468" i="2"/>
  <c r="K1469" i="2"/>
  <c r="O1469" i="2"/>
  <c r="K1470" i="2"/>
  <c r="O1470" i="2"/>
  <c r="K1471" i="2"/>
  <c r="O1471" i="2"/>
  <c r="K1472" i="2"/>
  <c r="O1472" i="2"/>
  <c r="K1473" i="2"/>
  <c r="O1473" i="2"/>
  <c r="K1474" i="2"/>
  <c r="O1474" i="2"/>
  <c r="K1475" i="2"/>
  <c r="O1475" i="2"/>
  <c r="K1476" i="2"/>
  <c r="O1476" i="2"/>
  <c r="K1477" i="2"/>
  <c r="O1477" i="2"/>
  <c r="K1478" i="2"/>
  <c r="O1478" i="2"/>
  <c r="K1479" i="2"/>
  <c r="O1479" i="2"/>
  <c r="K1480" i="2"/>
  <c r="O1480" i="2"/>
  <c r="K1481" i="2"/>
  <c r="O1481" i="2"/>
  <c r="K1482" i="2"/>
  <c r="O1482" i="2"/>
  <c r="K1483" i="2"/>
  <c r="O1483" i="2"/>
  <c r="K1484" i="2"/>
  <c r="O1484" i="2"/>
  <c r="K1485" i="2"/>
  <c r="O1485" i="2"/>
  <c r="K1486" i="2"/>
  <c r="O1486" i="2"/>
  <c r="K1487" i="2"/>
  <c r="O1487" i="2"/>
  <c r="K1488" i="2"/>
  <c r="O1488" i="2"/>
  <c r="K1489" i="2"/>
  <c r="O1489" i="2"/>
  <c r="K1490" i="2"/>
  <c r="O1490" i="2"/>
  <c r="K1491" i="2"/>
  <c r="O1491" i="2"/>
  <c r="K1492" i="2"/>
  <c r="O1492" i="2"/>
  <c r="K1493" i="2"/>
  <c r="O1493" i="2"/>
  <c r="K1494" i="2"/>
  <c r="O1494" i="2"/>
  <c r="K1495" i="2"/>
  <c r="O1495" i="2"/>
  <c r="K1496" i="2"/>
  <c r="O1496" i="2"/>
  <c r="K1497" i="2"/>
  <c r="O1497" i="2"/>
  <c r="K1498" i="2"/>
  <c r="O1498" i="2"/>
  <c r="K1499" i="2"/>
  <c r="O1499" i="2"/>
  <c r="K1500" i="2"/>
  <c r="O1500" i="2"/>
  <c r="K1501" i="2"/>
  <c r="O1501" i="2"/>
  <c r="K1502" i="2"/>
  <c r="O1502" i="2"/>
  <c r="K1503" i="2"/>
  <c r="O1503" i="2"/>
  <c r="K1504" i="2"/>
  <c r="O1504" i="2"/>
  <c r="K1505" i="2"/>
  <c r="O1505" i="2"/>
  <c r="K1506" i="2"/>
  <c r="O1506" i="2"/>
  <c r="K1507" i="2"/>
  <c r="O1507" i="2"/>
  <c r="K1508" i="2"/>
  <c r="O1508" i="2"/>
  <c r="K1509" i="2"/>
  <c r="O1509" i="2"/>
  <c r="K1510" i="2"/>
  <c r="O1510" i="2"/>
  <c r="K1511" i="2"/>
  <c r="O1511" i="2"/>
  <c r="K1512" i="2"/>
  <c r="O1512" i="2"/>
  <c r="K1513" i="2"/>
  <c r="O1513" i="2"/>
  <c r="K1514" i="2"/>
  <c r="O1514" i="2"/>
  <c r="K1515" i="2"/>
  <c r="O1515" i="2"/>
  <c r="K1516" i="2"/>
  <c r="O1516" i="2"/>
  <c r="K1517" i="2"/>
  <c r="O1517" i="2"/>
  <c r="K1518" i="2"/>
  <c r="O1518" i="2"/>
  <c r="K1519" i="2"/>
  <c r="O1519" i="2"/>
  <c r="K1520" i="2"/>
  <c r="O1520" i="2"/>
  <c r="K1521" i="2"/>
  <c r="O1521" i="2"/>
  <c r="K1522" i="2"/>
  <c r="O1522" i="2"/>
  <c r="K1523" i="2"/>
  <c r="O1523" i="2"/>
  <c r="K1524" i="2"/>
  <c r="O1524" i="2"/>
  <c r="K1525" i="2"/>
  <c r="O1525" i="2"/>
  <c r="K1526" i="2"/>
  <c r="O1526" i="2"/>
  <c r="K1527" i="2"/>
  <c r="O1527" i="2"/>
  <c r="K1528" i="2"/>
  <c r="O1528" i="2"/>
  <c r="K1529" i="2"/>
  <c r="O1529" i="2"/>
  <c r="K1530" i="2"/>
  <c r="O1530" i="2"/>
  <c r="K1531" i="2"/>
  <c r="O1531" i="2"/>
  <c r="K1532" i="2"/>
  <c r="O1532" i="2"/>
  <c r="K1533" i="2"/>
  <c r="O1533" i="2"/>
  <c r="K1534" i="2"/>
  <c r="O1534" i="2"/>
  <c r="K1535" i="2"/>
  <c r="O1535" i="2"/>
  <c r="K1536" i="2"/>
  <c r="O1536" i="2"/>
  <c r="K1537" i="2"/>
  <c r="O1537" i="2"/>
  <c r="K1538" i="2"/>
  <c r="O1538" i="2"/>
  <c r="K1539" i="2"/>
  <c r="O1539" i="2"/>
  <c r="K1540" i="2"/>
  <c r="O1540" i="2"/>
  <c r="K1541" i="2"/>
  <c r="O1541" i="2"/>
  <c r="K1542" i="2"/>
  <c r="O1542" i="2"/>
  <c r="K1543" i="2"/>
  <c r="O1543" i="2"/>
  <c r="K1544" i="2"/>
  <c r="O1544" i="2"/>
  <c r="K1545" i="2"/>
  <c r="O1545" i="2"/>
  <c r="K1546" i="2"/>
  <c r="O1546" i="2"/>
  <c r="K1547" i="2"/>
  <c r="O1547" i="2"/>
  <c r="K1548" i="2"/>
  <c r="O1548" i="2"/>
  <c r="K1549" i="2"/>
  <c r="O1549" i="2"/>
  <c r="K1550" i="2"/>
  <c r="O1550" i="2"/>
  <c r="K1551" i="2"/>
  <c r="O1551" i="2"/>
  <c r="K1552" i="2"/>
  <c r="O1552" i="2"/>
  <c r="K1553" i="2"/>
  <c r="O1553" i="2"/>
  <c r="K1554" i="2"/>
  <c r="O1554" i="2"/>
  <c r="K1555" i="2"/>
  <c r="O1555" i="2"/>
  <c r="K1556" i="2"/>
  <c r="O1556" i="2"/>
  <c r="K1557" i="2"/>
  <c r="O1557" i="2"/>
  <c r="K1558" i="2"/>
  <c r="O1558" i="2"/>
  <c r="K1559" i="2"/>
  <c r="O1559" i="2"/>
  <c r="K1560" i="2"/>
  <c r="O1560" i="2"/>
  <c r="K1561" i="2"/>
  <c r="O1561" i="2"/>
  <c r="K1562" i="2"/>
  <c r="O1562" i="2"/>
  <c r="K1563" i="2"/>
  <c r="O1563" i="2"/>
  <c r="K1564" i="2"/>
  <c r="O1564" i="2"/>
  <c r="K1565" i="2"/>
  <c r="O1565" i="2"/>
  <c r="K1566" i="2"/>
  <c r="O1566" i="2"/>
  <c r="K1567" i="2"/>
  <c r="O1567" i="2"/>
  <c r="K1568" i="2"/>
  <c r="O1568" i="2"/>
  <c r="K1569" i="2"/>
  <c r="O1569" i="2"/>
  <c r="K1570" i="2"/>
  <c r="O1570" i="2"/>
  <c r="K1571" i="2"/>
  <c r="O1571" i="2"/>
  <c r="K1572" i="2"/>
  <c r="O1572" i="2"/>
  <c r="K1573" i="2"/>
  <c r="O1573" i="2"/>
  <c r="K1574" i="2"/>
  <c r="O1574" i="2"/>
  <c r="K1575" i="2"/>
  <c r="O1575" i="2"/>
  <c r="K1576" i="2"/>
  <c r="O1576" i="2"/>
  <c r="K1577" i="2"/>
  <c r="O1577" i="2"/>
  <c r="K1578" i="2"/>
  <c r="O1578" i="2"/>
  <c r="K1579" i="2"/>
  <c r="O1579" i="2"/>
  <c r="K1580" i="2"/>
  <c r="O1580" i="2"/>
  <c r="K1581" i="2"/>
  <c r="O1581" i="2"/>
  <c r="K1582" i="2"/>
  <c r="O1582" i="2"/>
  <c r="K1583" i="2"/>
  <c r="O1583" i="2"/>
  <c r="K1584" i="2"/>
  <c r="O1584" i="2"/>
  <c r="K1585" i="2"/>
  <c r="O1585" i="2"/>
  <c r="K1586" i="2"/>
  <c r="O1586" i="2"/>
  <c r="K1587" i="2"/>
  <c r="O1587" i="2"/>
  <c r="K1588" i="2"/>
  <c r="O1588" i="2"/>
  <c r="K1589" i="2"/>
  <c r="O1589" i="2"/>
  <c r="K1590" i="2"/>
  <c r="O1590" i="2"/>
  <c r="K1591" i="2"/>
  <c r="O1591" i="2"/>
  <c r="K1592" i="2"/>
  <c r="O1592" i="2"/>
  <c r="K1593" i="2"/>
  <c r="O1593" i="2"/>
  <c r="K1594" i="2"/>
  <c r="O1594" i="2"/>
  <c r="K1595" i="2"/>
  <c r="O1595" i="2"/>
  <c r="K1596" i="2"/>
  <c r="O1596" i="2"/>
  <c r="K1597" i="2"/>
  <c r="O1597" i="2"/>
  <c r="K1598" i="2"/>
  <c r="O1598" i="2"/>
  <c r="K1599" i="2"/>
  <c r="O1599" i="2"/>
  <c r="K1600" i="2"/>
  <c r="O1600" i="2"/>
  <c r="K1601" i="2"/>
  <c r="O1601" i="2"/>
  <c r="K1602" i="2"/>
  <c r="O1602" i="2"/>
  <c r="K1603" i="2"/>
  <c r="O1603" i="2"/>
  <c r="K1604" i="2"/>
  <c r="O1604" i="2"/>
  <c r="K1605" i="2"/>
  <c r="O1605" i="2"/>
  <c r="K1606" i="2"/>
  <c r="O1606" i="2"/>
  <c r="K1607" i="2"/>
  <c r="O1607" i="2"/>
  <c r="K1608" i="2"/>
  <c r="O1608" i="2"/>
  <c r="K1609" i="2"/>
  <c r="O1609" i="2"/>
  <c r="K1610" i="2"/>
  <c r="O1610" i="2"/>
  <c r="K1611" i="2"/>
  <c r="O1611" i="2"/>
  <c r="K1612" i="2"/>
  <c r="O1612" i="2"/>
  <c r="K1613" i="2"/>
  <c r="O1613" i="2"/>
  <c r="K1614" i="2"/>
  <c r="O1614" i="2"/>
  <c r="K1615" i="2"/>
  <c r="O1615" i="2"/>
  <c r="K1616" i="2"/>
  <c r="O1616" i="2"/>
  <c r="K1617" i="2"/>
  <c r="O1617" i="2"/>
  <c r="K1618" i="2"/>
  <c r="O1618" i="2"/>
  <c r="K1619" i="2"/>
  <c r="O1619" i="2"/>
  <c r="K1620" i="2"/>
  <c r="O1620" i="2"/>
  <c r="K1621" i="2"/>
  <c r="O1621" i="2"/>
  <c r="K1622" i="2"/>
  <c r="O1622" i="2"/>
  <c r="K1623" i="2"/>
  <c r="O1623" i="2"/>
  <c r="K1624" i="2"/>
  <c r="O1624" i="2"/>
  <c r="K1625" i="2"/>
  <c r="O1625" i="2"/>
  <c r="K1626" i="2"/>
  <c r="O1626" i="2"/>
  <c r="K1627" i="2"/>
  <c r="O1627" i="2"/>
  <c r="K1628" i="2"/>
  <c r="O1628" i="2"/>
  <c r="K1629" i="2"/>
  <c r="O1629" i="2"/>
  <c r="K1630" i="2"/>
  <c r="O1630" i="2"/>
  <c r="K1631" i="2"/>
  <c r="O1631" i="2"/>
  <c r="K1632" i="2"/>
  <c r="O1632" i="2"/>
  <c r="K1633" i="2"/>
  <c r="O1633" i="2"/>
  <c r="K1634" i="2"/>
  <c r="O1634" i="2"/>
  <c r="K1635" i="2"/>
  <c r="O1635" i="2"/>
  <c r="K1636" i="2"/>
  <c r="O1636" i="2"/>
  <c r="K1637" i="2"/>
  <c r="O1637" i="2"/>
  <c r="K1638" i="2"/>
  <c r="O1638" i="2"/>
  <c r="K1639" i="2"/>
  <c r="O1639" i="2"/>
  <c r="K1640" i="2"/>
  <c r="O1640" i="2"/>
  <c r="K1641" i="2"/>
  <c r="O1641" i="2"/>
  <c r="K1642" i="2"/>
  <c r="O1642" i="2"/>
  <c r="K1643" i="2"/>
  <c r="O1643" i="2"/>
  <c r="K1644" i="2"/>
  <c r="O1644" i="2"/>
  <c r="K1645" i="2"/>
  <c r="O1645" i="2"/>
  <c r="K1646" i="2"/>
  <c r="O1646" i="2"/>
  <c r="K1647" i="2"/>
  <c r="O1647" i="2"/>
  <c r="K1648" i="2"/>
  <c r="O1648" i="2"/>
  <c r="K1649" i="2"/>
  <c r="O1649" i="2"/>
  <c r="K1650" i="2"/>
  <c r="O1650" i="2"/>
  <c r="K1651" i="2"/>
  <c r="O1651" i="2"/>
  <c r="K1652" i="2"/>
  <c r="O1652" i="2"/>
  <c r="K1653" i="2"/>
  <c r="O1653" i="2"/>
  <c r="K1654" i="2"/>
  <c r="O1654" i="2"/>
  <c r="K1655" i="2"/>
  <c r="O1655" i="2"/>
  <c r="K1656" i="2"/>
  <c r="O1656" i="2"/>
  <c r="K1657" i="2"/>
  <c r="O1657" i="2"/>
  <c r="K1658" i="2"/>
  <c r="O1658" i="2"/>
  <c r="K1659" i="2"/>
  <c r="O1659" i="2"/>
  <c r="K1660" i="2"/>
  <c r="O1660" i="2"/>
  <c r="K1661" i="2"/>
  <c r="O1661" i="2"/>
  <c r="K1662" i="2"/>
  <c r="O1662" i="2"/>
  <c r="K1663" i="2"/>
  <c r="O1663" i="2"/>
  <c r="K1664" i="2"/>
  <c r="O1664" i="2"/>
  <c r="K1665" i="2"/>
  <c r="O1665" i="2"/>
  <c r="K1666" i="2"/>
  <c r="O1666" i="2"/>
  <c r="K1667" i="2"/>
  <c r="O1667" i="2"/>
  <c r="K1668" i="2"/>
  <c r="O1668" i="2"/>
  <c r="K1669" i="2"/>
  <c r="O1669" i="2"/>
  <c r="K1670" i="2"/>
  <c r="O1670" i="2"/>
  <c r="K1671" i="2"/>
  <c r="O1671" i="2"/>
  <c r="K1672" i="2"/>
  <c r="O1672" i="2"/>
  <c r="K1673" i="2"/>
  <c r="O1673" i="2"/>
  <c r="K1674" i="2"/>
  <c r="O1674" i="2"/>
  <c r="K1675" i="2"/>
  <c r="O1675" i="2"/>
  <c r="K1676" i="2"/>
  <c r="O1676" i="2"/>
  <c r="K1677" i="2"/>
  <c r="O1677" i="2"/>
  <c r="K1678" i="2"/>
  <c r="O1678" i="2"/>
  <c r="K1679" i="2"/>
  <c r="O1679" i="2"/>
  <c r="K1680" i="2"/>
  <c r="O1680" i="2"/>
  <c r="K1681" i="2"/>
  <c r="O1681" i="2"/>
  <c r="K1682" i="2"/>
  <c r="O1682" i="2"/>
  <c r="K1683" i="2"/>
  <c r="O1683" i="2"/>
  <c r="K1684" i="2"/>
  <c r="O1684" i="2"/>
  <c r="K1685" i="2"/>
  <c r="O1685" i="2"/>
  <c r="K1686" i="2"/>
  <c r="O1686" i="2"/>
  <c r="K1687" i="2"/>
  <c r="O1687" i="2"/>
  <c r="K1688" i="2"/>
  <c r="O1688" i="2"/>
  <c r="K1689" i="2"/>
  <c r="O1689" i="2"/>
  <c r="K1690" i="2"/>
  <c r="O1690" i="2"/>
  <c r="K1691" i="2"/>
  <c r="O1691" i="2"/>
  <c r="K1692" i="2"/>
  <c r="O1692" i="2"/>
  <c r="K1693" i="2"/>
  <c r="O1693" i="2"/>
  <c r="K1694" i="2"/>
  <c r="O1694" i="2"/>
  <c r="K1695" i="2"/>
  <c r="O1695" i="2"/>
  <c r="K1696" i="2"/>
  <c r="O1696" i="2"/>
  <c r="K1697" i="2"/>
  <c r="O1697" i="2"/>
  <c r="K1698" i="2"/>
  <c r="O1698" i="2"/>
  <c r="K1699" i="2"/>
  <c r="O1699" i="2"/>
  <c r="K1700" i="2"/>
  <c r="O1700" i="2"/>
  <c r="K1701" i="2"/>
  <c r="O1701" i="2"/>
  <c r="K1702" i="2"/>
  <c r="O1702" i="2"/>
  <c r="K1703" i="2"/>
  <c r="O1703" i="2"/>
  <c r="K1704" i="2"/>
  <c r="O1704" i="2"/>
  <c r="K1705" i="2"/>
  <c r="O1705" i="2"/>
  <c r="K1706" i="2"/>
  <c r="O1706" i="2"/>
  <c r="K1707" i="2"/>
  <c r="O1707" i="2"/>
  <c r="K1708" i="2"/>
  <c r="O1708" i="2"/>
  <c r="K1709" i="2"/>
  <c r="O1709" i="2"/>
  <c r="K1710" i="2"/>
  <c r="O1710" i="2"/>
  <c r="K1711" i="2"/>
  <c r="O1711" i="2"/>
  <c r="K1712" i="2"/>
  <c r="O1712" i="2"/>
  <c r="K1713" i="2"/>
  <c r="O1713" i="2"/>
  <c r="K1714" i="2"/>
  <c r="O1714" i="2"/>
  <c r="K1715" i="2"/>
  <c r="O1715" i="2"/>
  <c r="K1716" i="2"/>
  <c r="O1716" i="2"/>
  <c r="K1717" i="2"/>
  <c r="O1717" i="2"/>
  <c r="K1718" i="2"/>
  <c r="O1718" i="2"/>
  <c r="K1719" i="2"/>
  <c r="O1719" i="2"/>
  <c r="K1720" i="2"/>
  <c r="O1720" i="2"/>
  <c r="K1721" i="2"/>
  <c r="O1721" i="2"/>
  <c r="K1722" i="2"/>
  <c r="O1722" i="2"/>
  <c r="K1723" i="2"/>
  <c r="O1723" i="2"/>
  <c r="K1724" i="2"/>
  <c r="O1724" i="2"/>
  <c r="K1725" i="2"/>
  <c r="O1725" i="2"/>
  <c r="K1726" i="2"/>
  <c r="O1726" i="2"/>
  <c r="K1727" i="2"/>
  <c r="O1727" i="2"/>
  <c r="K1728" i="2"/>
  <c r="O1728" i="2"/>
  <c r="K1729" i="2"/>
  <c r="O1729" i="2"/>
  <c r="K1730" i="2"/>
  <c r="O1730" i="2"/>
  <c r="K1731" i="2"/>
  <c r="O1731" i="2"/>
  <c r="K1732" i="2"/>
  <c r="O1732" i="2"/>
  <c r="K1733" i="2"/>
  <c r="O1733" i="2"/>
  <c r="K1734" i="2"/>
  <c r="O1734" i="2"/>
  <c r="K1735" i="2"/>
  <c r="O1735" i="2"/>
  <c r="K1736" i="2"/>
  <c r="O1736" i="2"/>
  <c r="K1737" i="2"/>
  <c r="O1737" i="2"/>
  <c r="K1738" i="2"/>
  <c r="O1738" i="2"/>
  <c r="K1739" i="2"/>
  <c r="O1739" i="2"/>
  <c r="K1740" i="2"/>
  <c r="O1740" i="2"/>
  <c r="K1741" i="2"/>
  <c r="O1741" i="2"/>
  <c r="K1742" i="2"/>
  <c r="O1742" i="2"/>
  <c r="K1743" i="2"/>
  <c r="O1743" i="2"/>
  <c r="K1744" i="2"/>
  <c r="O1744" i="2"/>
  <c r="K1745" i="2"/>
  <c r="O1745" i="2"/>
  <c r="K1746" i="2"/>
  <c r="O1746" i="2"/>
  <c r="K1747" i="2"/>
  <c r="O1747" i="2"/>
  <c r="K1748" i="2"/>
  <c r="O1748" i="2"/>
  <c r="K1749" i="2"/>
  <c r="O1749" i="2"/>
  <c r="K1750" i="2"/>
  <c r="O1750" i="2"/>
  <c r="K1751" i="2"/>
  <c r="O1751" i="2"/>
  <c r="K1752" i="2"/>
  <c r="O1752" i="2"/>
  <c r="K1753" i="2"/>
  <c r="O1753" i="2"/>
  <c r="K1754" i="2"/>
  <c r="O1754" i="2"/>
  <c r="K1755" i="2"/>
  <c r="O1755" i="2"/>
  <c r="K1756" i="2"/>
  <c r="O1756" i="2"/>
  <c r="K1757" i="2"/>
  <c r="O1757" i="2"/>
  <c r="K1758" i="2"/>
  <c r="O1758" i="2"/>
  <c r="K1759" i="2"/>
  <c r="O1759" i="2"/>
  <c r="K1760" i="2"/>
  <c r="O1760" i="2"/>
  <c r="K1761" i="2"/>
  <c r="O1761" i="2"/>
  <c r="K1762" i="2"/>
  <c r="O1762" i="2"/>
  <c r="K1763" i="2"/>
  <c r="O1763" i="2"/>
  <c r="K1764" i="2"/>
  <c r="O1764" i="2"/>
  <c r="K1765" i="2"/>
  <c r="O1765" i="2"/>
  <c r="K1766" i="2"/>
  <c r="O1766" i="2"/>
  <c r="K1767" i="2"/>
  <c r="O1767" i="2"/>
  <c r="K1768" i="2"/>
  <c r="O1768" i="2"/>
  <c r="K1769" i="2"/>
  <c r="O1769" i="2"/>
  <c r="K1770" i="2"/>
  <c r="O1770" i="2"/>
  <c r="K1771" i="2"/>
  <c r="O1771" i="2"/>
  <c r="K1772" i="2"/>
  <c r="O1772" i="2"/>
  <c r="K1773" i="2"/>
  <c r="O1773" i="2"/>
  <c r="K1774" i="2"/>
  <c r="O1774" i="2"/>
  <c r="K1775" i="2"/>
  <c r="O1775" i="2"/>
  <c r="K1776" i="2"/>
  <c r="O1776" i="2"/>
  <c r="K1777" i="2"/>
  <c r="O1777" i="2"/>
  <c r="K1778" i="2"/>
  <c r="O1778" i="2"/>
  <c r="K1779" i="2"/>
  <c r="O1779" i="2"/>
  <c r="K1780" i="2"/>
  <c r="O1780" i="2"/>
  <c r="K1781" i="2"/>
  <c r="O1781" i="2"/>
  <c r="K1782" i="2"/>
  <c r="O1782" i="2"/>
  <c r="K1783" i="2"/>
  <c r="O1783" i="2"/>
  <c r="K1784" i="2"/>
  <c r="O1784" i="2"/>
  <c r="K1785" i="2"/>
  <c r="O1785" i="2"/>
  <c r="K1786" i="2"/>
  <c r="O1786" i="2"/>
  <c r="K1787" i="2"/>
  <c r="O1787" i="2"/>
  <c r="K1788" i="2"/>
  <c r="O1788" i="2"/>
  <c r="K1789" i="2"/>
  <c r="O1789" i="2"/>
  <c r="K1790" i="2"/>
  <c r="O1790" i="2"/>
  <c r="K1791" i="2"/>
  <c r="O1791" i="2"/>
  <c r="K1792" i="2"/>
  <c r="O1792" i="2"/>
  <c r="K1793" i="2"/>
  <c r="O1793" i="2"/>
  <c r="K1794" i="2"/>
  <c r="O1794" i="2"/>
  <c r="K1795" i="2"/>
  <c r="O1795" i="2"/>
  <c r="K1796" i="2"/>
  <c r="O1796" i="2"/>
  <c r="K1797" i="2"/>
  <c r="O1797" i="2"/>
  <c r="K1798" i="2"/>
  <c r="O1798" i="2"/>
  <c r="K1799" i="2"/>
  <c r="O1799" i="2"/>
  <c r="K1800" i="2"/>
  <c r="O1800" i="2"/>
  <c r="K1801" i="2"/>
  <c r="O1801" i="2"/>
  <c r="K1802" i="2"/>
  <c r="O1802" i="2"/>
  <c r="K1803" i="2"/>
  <c r="O1803" i="2"/>
  <c r="K1804" i="2"/>
  <c r="O1804" i="2"/>
  <c r="K1805" i="2"/>
  <c r="O1805" i="2"/>
  <c r="K1806" i="2"/>
  <c r="O1806" i="2"/>
  <c r="K1807" i="2"/>
  <c r="O1807" i="2"/>
  <c r="K1808" i="2"/>
  <c r="O1808" i="2"/>
  <c r="K1809" i="2"/>
  <c r="O1809" i="2"/>
  <c r="K1810" i="2"/>
  <c r="O1810" i="2"/>
  <c r="K1811" i="2"/>
  <c r="O1811" i="2"/>
  <c r="K1812" i="2"/>
  <c r="O1812" i="2"/>
  <c r="K1813" i="2"/>
  <c r="O1813" i="2"/>
  <c r="K1814" i="2"/>
  <c r="O1814" i="2"/>
  <c r="K1815" i="2"/>
  <c r="O1815" i="2"/>
  <c r="K1816" i="2"/>
  <c r="O1816" i="2"/>
  <c r="K1817" i="2"/>
  <c r="O1817" i="2"/>
  <c r="K1818" i="2"/>
  <c r="O1818" i="2"/>
  <c r="K1819" i="2"/>
  <c r="O1819" i="2"/>
  <c r="K1820" i="2"/>
  <c r="O1820" i="2"/>
  <c r="K1821" i="2"/>
  <c r="O1821" i="2"/>
  <c r="K1822" i="2"/>
  <c r="O1822" i="2"/>
  <c r="K1823" i="2"/>
  <c r="O1823" i="2"/>
  <c r="K1824" i="2"/>
  <c r="O1824" i="2"/>
  <c r="K1825" i="2"/>
  <c r="O1825" i="2"/>
  <c r="K1826" i="2"/>
  <c r="O1826" i="2"/>
  <c r="K1827" i="2"/>
  <c r="O1827" i="2"/>
  <c r="K1828" i="2"/>
  <c r="O1828" i="2"/>
  <c r="K1829" i="2"/>
  <c r="O1829" i="2"/>
  <c r="K1830" i="2"/>
  <c r="O1830" i="2"/>
  <c r="K1831" i="2"/>
  <c r="O1831" i="2"/>
  <c r="K1832" i="2"/>
  <c r="O1832" i="2"/>
  <c r="K1833" i="2"/>
  <c r="O1833" i="2"/>
  <c r="K1834" i="2"/>
  <c r="O1834" i="2"/>
  <c r="K1835" i="2"/>
  <c r="O1835" i="2"/>
  <c r="K1836" i="2"/>
  <c r="O1836" i="2"/>
  <c r="K1837" i="2"/>
  <c r="O1837" i="2"/>
  <c r="K1838" i="2"/>
  <c r="O1838" i="2"/>
  <c r="K1839" i="2"/>
  <c r="O1839" i="2"/>
  <c r="K1840" i="2"/>
  <c r="O1840" i="2"/>
  <c r="K1841" i="2"/>
  <c r="O1841" i="2"/>
  <c r="K1842" i="2"/>
  <c r="O1842" i="2"/>
  <c r="K1843" i="2"/>
  <c r="O1843" i="2"/>
  <c r="K1844" i="2"/>
  <c r="O1844" i="2"/>
  <c r="K1845" i="2"/>
  <c r="O1845" i="2"/>
  <c r="K1846" i="2"/>
  <c r="O1846" i="2"/>
  <c r="K1847" i="2"/>
  <c r="O1847" i="2"/>
  <c r="K1848" i="2"/>
  <c r="O1848" i="2"/>
  <c r="K1849" i="2"/>
  <c r="O1849" i="2"/>
  <c r="K1850" i="2"/>
  <c r="O1850" i="2"/>
  <c r="K1851" i="2"/>
  <c r="O1851" i="2"/>
  <c r="K1852" i="2"/>
  <c r="O1852" i="2"/>
  <c r="K1853" i="2"/>
  <c r="O1853" i="2"/>
  <c r="K1854" i="2"/>
  <c r="O1854" i="2"/>
  <c r="K1855" i="2"/>
  <c r="O1855" i="2"/>
  <c r="K1856" i="2"/>
  <c r="O1856" i="2"/>
  <c r="K1857" i="2"/>
  <c r="O1857" i="2"/>
  <c r="K1858" i="2"/>
  <c r="O1858" i="2"/>
  <c r="K1859" i="2"/>
  <c r="O1859" i="2"/>
  <c r="K1860" i="2"/>
  <c r="O1860" i="2"/>
  <c r="K1861" i="2"/>
  <c r="O1861" i="2"/>
  <c r="K1862" i="2"/>
  <c r="O1862" i="2"/>
  <c r="K1863" i="2"/>
  <c r="O1863" i="2"/>
  <c r="K1864" i="2"/>
  <c r="O1864" i="2"/>
  <c r="K1865" i="2"/>
  <c r="O1865" i="2"/>
  <c r="K1866" i="2"/>
  <c r="O1866" i="2"/>
  <c r="K1867" i="2"/>
  <c r="O1867" i="2"/>
  <c r="K1868" i="2"/>
  <c r="O1868" i="2"/>
  <c r="K1869" i="2"/>
  <c r="O1869" i="2"/>
  <c r="K1870" i="2"/>
  <c r="O1870" i="2"/>
  <c r="K1871" i="2"/>
  <c r="O1871" i="2"/>
  <c r="K1872" i="2"/>
  <c r="O1872" i="2"/>
  <c r="K1873" i="2"/>
  <c r="O1873" i="2"/>
  <c r="K1874" i="2"/>
  <c r="O1874" i="2"/>
  <c r="K1875" i="2"/>
  <c r="O1875" i="2"/>
  <c r="K1876" i="2"/>
  <c r="O1876" i="2"/>
  <c r="K1877" i="2"/>
  <c r="O1877" i="2"/>
  <c r="K1878" i="2"/>
  <c r="O1878" i="2"/>
  <c r="K1879" i="2"/>
  <c r="O1879" i="2"/>
  <c r="K1880" i="2"/>
  <c r="O1880" i="2"/>
  <c r="K1881" i="2"/>
  <c r="O1881" i="2"/>
  <c r="K1882" i="2"/>
  <c r="O1882" i="2"/>
  <c r="K1883" i="2"/>
  <c r="O1883" i="2"/>
  <c r="K1884" i="2"/>
  <c r="O1884" i="2"/>
  <c r="K1885" i="2"/>
  <c r="O1885" i="2"/>
  <c r="K1886" i="2"/>
  <c r="O1886" i="2"/>
  <c r="K1887" i="2"/>
  <c r="O1887" i="2"/>
  <c r="K1888" i="2"/>
  <c r="O1888" i="2"/>
  <c r="K1889" i="2"/>
  <c r="O1889" i="2"/>
  <c r="K1890" i="2"/>
  <c r="O1890" i="2"/>
  <c r="K1891" i="2"/>
  <c r="O1891" i="2"/>
  <c r="K1892" i="2"/>
  <c r="O1892" i="2"/>
  <c r="K1893" i="2"/>
  <c r="O1893" i="2"/>
  <c r="K1894" i="2"/>
  <c r="O1894" i="2"/>
  <c r="K1895" i="2"/>
  <c r="O1895" i="2"/>
  <c r="K1896" i="2"/>
  <c r="O1896" i="2"/>
  <c r="K1897" i="2"/>
  <c r="O1897" i="2"/>
  <c r="K1898" i="2"/>
  <c r="O1898" i="2"/>
  <c r="K1899" i="2"/>
  <c r="O1899" i="2"/>
  <c r="K1900" i="2"/>
  <c r="O1900" i="2"/>
  <c r="K1901" i="2"/>
  <c r="O1901" i="2"/>
  <c r="K1902" i="2"/>
  <c r="O1902" i="2"/>
  <c r="K1903" i="2"/>
  <c r="O1903" i="2"/>
  <c r="K1904" i="2"/>
  <c r="O1904" i="2"/>
  <c r="K1905" i="2"/>
  <c r="O1905" i="2"/>
  <c r="K1906" i="2"/>
  <c r="O1906" i="2"/>
  <c r="K1907" i="2"/>
  <c r="O1907" i="2"/>
  <c r="K1908" i="2"/>
  <c r="O1908" i="2"/>
  <c r="K1909" i="2"/>
  <c r="O1909" i="2"/>
  <c r="K1910" i="2"/>
  <c r="O1910" i="2"/>
  <c r="K1911" i="2"/>
  <c r="O1911" i="2"/>
  <c r="K1912" i="2"/>
  <c r="O1912" i="2"/>
  <c r="K1913" i="2"/>
  <c r="O1913" i="2"/>
  <c r="K1914" i="2"/>
  <c r="O1914" i="2"/>
  <c r="K1915" i="2"/>
  <c r="O1915" i="2"/>
  <c r="K1916" i="2"/>
  <c r="O1916" i="2"/>
  <c r="K1917" i="2"/>
  <c r="O1917" i="2"/>
  <c r="K1918" i="2"/>
  <c r="O1918" i="2"/>
  <c r="K1919" i="2"/>
  <c r="O1919" i="2"/>
  <c r="K1920" i="2"/>
  <c r="O1920" i="2"/>
  <c r="K1921" i="2"/>
  <c r="O1921" i="2"/>
  <c r="K1922" i="2"/>
  <c r="O1922" i="2"/>
  <c r="K1923" i="2"/>
  <c r="O1923" i="2"/>
  <c r="K1924" i="2"/>
  <c r="O1924" i="2"/>
  <c r="K1925" i="2"/>
  <c r="O1925" i="2"/>
  <c r="K1926" i="2"/>
  <c r="O1926" i="2"/>
  <c r="K1927" i="2"/>
  <c r="O1927" i="2"/>
  <c r="K1928" i="2"/>
  <c r="O1928" i="2"/>
  <c r="K1929" i="2"/>
  <c r="O1929" i="2"/>
  <c r="K1930" i="2"/>
  <c r="O1930" i="2"/>
  <c r="K1931" i="2"/>
  <c r="O1931" i="2"/>
  <c r="K1932" i="2"/>
  <c r="O1932" i="2"/>
  <c r="K1933" i="2"/>
  <c r="O1933" i="2"/>
  <c r="K1934" i="2"/>
  <c r="O1934" i="2"/>
  <c r="K1935" i="2"/>
  <c r="O1935" i="2"/>
  <c r="K1936" i="2"/>
  <c r="O1936" i="2"/>
  <c r="K1937" i="2"/>
  <c r="O1937" i="2"/>
  <c r="K1938" i="2"/>
  <c r="O1938" i="2"/>
  <c r="K1939" i="2"/>
  <c r="O1939" i="2"/>
  <c r="K1940" i="2"/>
  <c r="O1940" i="2"/>
  <c r="K1941" i="2"/>
  <c r="O1941" i="2"/>
  <c r="K1942" i="2"/>
  <c r="O1942" i="2"/>
  <c r="K1943" i="2"/>
  <c r="O1943" i="2"/>
  <c r="K1944" i="2"/>
  <c r="O1944" i="2"/>
  <c r="K1945" i="2"/>
  <c r="O1945" i="2"/>
  <c r="K1946" i="2"/>
  <c r="O1946" i="2"/>
  <c r="K1947" i="2"/>
  <c r="O1947" i="2"/>
  <c r="K1948" i="2"/>
  <c r="O1948" i="2"/>
  <c r="K1949" i="2"/>
  <c r="O1949" i="2"/>
  <c r="K1950" i="2"/>
  <c r="O1950" i="2"/>
  <c r="K1951" i="2"/>
  <c r="O1951" i="2"/>
  <c r="K1952" i="2"/>
  <c r="O1952" i="2"/>
  <c r="K1953" i="2"/>
  <c r="O1953" i="2"/>
  <c r="K1954" i="2"/>
  <c r="O1954" i="2"/>
  <c r="K1955" i="2"/>
  <c r="O1955" i="2"/>
  <c r="K1956" i="2"/>
  <c r="O1956" i="2"/>
  <c r="K1957" i="2"/>
  <c r="O1957" i="2"/>
  <c r="K1958" i="2"/>
  <c r="O1958" i="2"/>
  <c r="K1959" i="2"/>
  <c r="O1959" i="2"/>
  <c r="K1960" i="2"/>
  <c r="O1960" i="2"/>
  <c r="K1961" i="2"/>
  <c r="O1961" i="2"/>
  <c r="K1962" i="2"/>
  <c r="O1962" i="2"/>
  <c r="K1963" i="2"/>
  <c r="O1963" i="2"/>
  <c r="K1964" i="2"/>
  <c r="O1964" i="2"/>
  <c r="K1965" i="2"/>
  <c r="O1965" i="2"/>
  <c r="K1966" i="2"/>
  <c r="O1966" i="2"/>
  <c r="K1967" i="2"/>
  <c r="O1967" i="2"/>
  <c r="K1968" i="2"/>
  <c r="O1968" i="2"/>
  <c r="K1969" i="2"/>
  <c r="O1969" i="2"/>
  <c r="K1970" i="2"/>
  <c r="O1970" i="2"/>
  <c r="K1971" i="2"/>
  <c r="O1971" i="2"/>
  <c r="K1972" i="2"/>
  <c r="O1972" i="2"/>
  <c r="K1973" i="2"/>
  <c r="O1973" i="2"/>
  <c r="K1974" i="2"/>
  <c r="O1974" i="2"/>
  <c r="K1975" i="2"/>
  <c r="O1975" i="2"/>
  <c r="K1976" i="2"/>
  <c r="O1976" i="2"/>
  <c r="K1977" i="2"/>
  <c r="O1977" i="2"/>
  <c r="K1978" i="2"/>
  <c r="O1978" i="2"/>
  <c r="K1979" i="2"/>
  <c r="O1979" i="2"/>
  <c r="K1980" i="2"/>
  <c r="O1980" i="2"/>
  <c r="K1981" i="2"/>
  <c r="O1981" i="2"/>
  <c r="K1982" i="2"/>
  <c r="O1982" i="2"/>
  <c r="K1983" i="2"/>
  <c r="O1983" i="2"/>
  <c r="K1984" i="2"/>
  <c r="O1984" i="2"/>
  <c r="K1985" i="2"/>
  <c r="O1985" i="2"/>
  <c r="K1986" i="2"/>
  <c r="O1986" i="2"/>
  <c r="K1987" i="2"/>
  <c r="O1987" i="2"/>
  <c r="K1988" i="2"/>
  <c r="O1988" i="2"/>
  <c r="K1989" i="2"/>
  <c r="O1989" i="2"/>
  <c r="K1990" i="2"/>
  <c r="O1990" i="2"/>
  <c r="K1991" i="2"/>
  <c r="O1991" i="2"/>
  <c r="K1992" i="2"/>
  <c r="O1992" i="2"/>
  <c r="K1993" i="2"/>
  <c r="O1993" i="2"/>
  <c r="K1994" i="2"/>
  <c r="O1994" i="2"/>
  <c r="K1995" i="2"/>
  <c r="O1995" i="2"/>
  <c r="K1996" i="2"/>
  <c r="O1996" i="2"/>
  <c r="K1997" i="2"/>
  <c r="O1997" i="2"/>
  <c r="K1998" i="2"/>
  <c r="O1998" i="2"/>
  <c r="K1999" i="2"/>
  <c r="O1999" i="2"/>
  <c r="K2000" i="2"/>
  <c r="O2000" i="2"/>
  <c r="K2001" i="2"/>
  <c r="O2001" i="2"/>
  <c r="K2002" i="2"/>
  <c r="O2002" i="2"/>
  <c r="K2003" i="2"/>
  <c r="O2003" i="2"/>
  <c r="K2004" i="2"/>
  <c r="O2004" i="2"/>
  <c r="K2005" i="2"/>
  <c r="O2005" i="2"/>
  <c r="K2006" i="2"/>
  <c r="O2006" i="2"/>
  <c r="K2007" i="2"/>
  <c r="O2007" i="2"/>
  <c r="K2008" i="2"/>
  <c r="O2008" i="2"/>
  <c r="K2009" i="2"/>
  <c r="O2009" i="2"/>
  <c r="K2010" i="2"/>
  <c r="O2010" i="2"/>
  <c r="K2011" i="2"/>
  <c r="O2011" i="2"/>
  <c r="K2012" i="2"/>
  <c r="O2012" i="2"/>
  <c r="K2013" i="2"/>
  <c r="O2013" i="2"/>
  <c r="K2014" i="2"/>
  <c r="O2014" i="2"/>
  <c r="K2015" i="2"/>
  <c r="O2015" i="2"/>
  <c r="K2016" i="2"/>
  <c r="O2016" i="2"/>
  <c r="K2017" i="2"/>
  <c r="O2017" i="2"/>
  <c r="K2018" i="2"/>
  <c r="O2018" i="2"/>
  <c r="K2019" i="2"/>
  <c r="O2019" i="2"/>
  <c r="K2020" i="2"/>
  <c r="O2020" i="2"/>
  <c r="K2021" i="2"/>
  <c r="O2021" i="2"/>
  <c r="K2022" i="2"/>
  <c r="O2022" i="2"/>
  <c r="K2023" i="2"/>
  <c r="O2023" i="2"/>
  <c r="K2024" i="2"/>
  <c r="O2024" i="2"/>
  <c r="K2025" i="2"/>
  <c r="O2025" i="2"/>
  <c r="K2026" i="2"/>
  <c r="O2026" i="2"/>
  <c r="K2027" i="2"/>
  <c r="O2027" i="2"/>
  <c r="K2028" i="2"/>
  <c r="O2028" i="2"/>
  <c r="K2029" i="2"/>
  <c r="O2029" i="2"/>
  <c r="K2030" i="2"/>
  <c r="O2030" i="2"/>
  <c r="K2031" i="2"/>
  <c r="O2031" i="2"/>
  <c r="K2032" i="2"/>
  <c r="O2032" i="2"/>
  <c r="K2033" i="2"/>
  <c r="O2033" i="2"/>
  <c r="K2034" i="2"/>
  <c r="O2034" i="2"/>
  <c r="K2035" i="2"/>
  <c r="O2035" i="2"/>
  <c r="K2036" i="2"/>
  <c r="O2036" i="2"/>
  <c r="K2037" i="2"/>
  <c r="O2037" i="2"/>
  <c r="K2038" i="2"/>
  <c r="O2038" i="2"/>
  <c r="K2039" i="2"/>
  <c r="O2039" i="2"/>
  <c r="K2040" i="2"/>
  <c r="O2040" i="2"/>
  <c r="K2041" i="2"/>
  <c r="O2041" i="2"/>
  <c r="K2042" i="2"/>
  <c r="O2042" i="2"/>
  <c r="K2043" i="2"/>
  <c r="O2043" i="2"/>
  <c r="K2044" i="2"/>
  <c r="O2044" i="2"/>
  <c r="K2045" i="2"/>
  <c r="O2045" i="2"/>
  <c r="K2046" i="2"/>
  <c r="O2046" i="2"/>
  <c r="K2047" i="2"/>
  <c r="O2047" i="2"/>
  <c r="K2048" i="2"/>
  <c r="O2048" i="2"/>
  <c r="K2049" i="2"/>
  <c r="O2049" i="2"/>
  <c r="K2050" i="2"/>
  <c r="O2050" i="2"/>
  <c r="K2051" i="2"/>
  <c r="O2051" i="2"/>
  <c r="K2052" i="2"/>
  <c r="O2052" i="2"/>
  <c r="K2053" i="2"/>
  <c r="O2053" i="2"/>
  <c r="K2054" i="2"/>
  <c r="O2054" i="2"/>
  <c r="K2055" i="2"/>
  <c r="O2055" i="2"/>
  <c r="K2056" i="2"/>
  <c r="O2056" i="2"/>
  <c r="K2057" i="2"/>
  <c r="O2057" i="2"/>
  <c r="K2058" i="2"/>
  <c r="O2058" i="2"/>
  <c r="K2059" i="2"/>
  <c r="O2059" i="2"/>
  <c r="K2060" i="2"/>
  <c r="O2060" i="2"/>
  <c r="K2061" i="2"/>
  <c r="O2061" i="2"/>
  <c r="K2062" i="2"/>
  <c r="O2062" i="2"/>
  <c r="K2063" i="2"/>
  <c r="O2063" i="2"/>
  <c r="K2064" i="2"/>
  <c r="O2064" i="2"/>
  <c r="K2065" i="2"/>
  <c r="O2065" i="2"/>
  <c r="K2066" i="2"/>
  <c r="O2066" i="2"/>
  <c r="K2067" i="2"/>
  <c r="O2067" i="2"/>
  <c r="K2068" i="2"/>
  <c r="O2068" i="2"/>
  <c r="K2069" i="2"/>
  <c r="O2069" i="2"/>
  <c r="K2070" i="2"/>
  <c r="O2070" i="2"/>
  <c r="K2071" i="2"/>
  <c r="O2071" i="2"/>
  <c r="K2072" i="2"/>
  <c r="O2072" i="2"/>
  <c r="K2073" i="2"/>
  <c r="O2073" i="2"/>
  <c r="K2074" i="2"/>
  <c r="O2074" i="2"/>
  <c r="K2075" i="2"/>
  <c r="O2075" i="2"/>
  <c r="K2076" i="2"/>
  <c r="O2076" i="2"/>
  <c r="K2077" i="2"/>
  <c r="O2077" i="2"/>
  <c r="K2078" i="2"/>
  <c r="O2078" i="2"/>
  <c r="K2079" i="2"/>
  <c r="O2079" i="2"/>
  <c r="K2080" i="2"/>
  <c r="O2080" i="2"/>
  <c r="K2081" i="2"/>
  <c r="O2081" i="2"/>
  <c r="K2082" i="2"/>
  <c r="O2082" i="2"/>
  <c r="K2083" i="2"/>
  <c r="O2083" i="2"/>
  <c r="K2084" i="2"/>
  <c r="O2084" i="2"/>
  <c r="K2085" i="2"/>
  <c r="O2085" i="2"/>
  <c r="K2086" i="2"/>
  <c r="O2086" i="2"/>
  <c r="K2087" i="2"/>
  <c r="O2087" i="2"/>
  <c r="K2088" i="2"/>
  <c r="O2088" i="2"/>
  <c r="K2089" i="2"/>
  <c r="O2089" i="2"/>
  <c r="K2090" i="2"/>
  <c r="O2090" i="2"/>
  <c r="K2091" i="2"/>
  <c r="O2091" i="2"/>
  <c r="K2092" i="2"/>
  <c r="O2092" i="2"/>
  <c r="K2093" i="2"/>
  <c r="O2093" i="2"/>
  <c r="K2094" i="2"/>
  <c r="O2094" i="2"/>
  <c r="K2095" i="2"/>
  <c r="O2095" i="2"/>
  <c r="K2096" i="2"/>
  <c r="O2096" i="2"/>
  <c r="K2097" i="2"/>
  <c r="O2097" i="2"/>
  <c r="K2098" i="2"/>
  <c r="O2098" i="2"/>
  <c r="K2099" i="2"/>
  <c r="O2099" i="2"/>
  <c r="K2100" i="2"/>
  <c r="O2100" i="2"/>
  <c r="K2101" i="2"/>
  <c r="O2101" i="2"/>
  <c r="K2102" i="2"/>
  <c r="O2102" i="2"/>
  <c r="K2103" i="2"/>
  <c r="O2103" i="2"/>
  <c r="K2104" i="2"/>
  <c r="O2104" i="2"/>
  <c r="K2105" i="2"/>
  <c r="O2105" i="2"/>
  <c r="K2106" i="2"/>
  <c r="O2106" i="2"/>
  <c r="K2107" i="2"/>
  <c r="O2107" i="2"/>
  <c r="K2108" i="2"/>
  <c r="O2108" i="2"/>
  <c r="K2109" i="2"/>
  <c r="O2109" i="2"/>
  <c r="K2110" i="2"/>
  <c r="O2110" i="2"/>
  <c r="K2111" i="2"/>
  <c r="O2111" i="2"/>
  <c r="K2112" i="2"/>
  <c r="O2112" i="2"/>
  <c r="K2113" i="2"/>
  <c r="O2113" i="2"/>
  <c r="K2114" i="2"/>
  <c r="O2114" i="2"/>
  <c r="K2115" i="2"/>
  <c r="O2115" i="2"/>
  <c r="K2116" i="2"/>
  <c r="O2116" i="2"/>
  <c r="K2117" i="2"/>
  <c r="O2117" i="2"/>
  <c r="K2118" i="2"/>
  <c r="O2118" i="2"/>
  <c r="K2119" i="2"/>
  <c r="O2119" i="2"/>
  <c r="K2120" i="2"/>
  <c r="O2120" i="2"/>
  <c r="K2121" i="2"/>
  <c r="O2121" i="2"/>
  <c r="K2122" i="2"/>
  <c r="O2122" i="2"/>
  <c r="K2123" i="2"/>
  <c r="O2123" i="2"/>
  <c r="K2124" i="2"/>
  <c r="O2124" i="2"/>
  <c r="K2125" i="2"/>
  <c r="O2125" i="2"/>
  <c r="K2126" i="2"/>
  <c r="O2126" i="2"/>
  <c r="K2127" i="2"/>
  <c r="O2127" i="2"/>
  <c r="K2128" i="2"/>
  <c r="O2128" i="2"/>
  <c r="K2129" i="2"/>
  <c r="O2129" i="2"/>
  <c r="K2130" i="2"/>
  <c r="O2130" i="2"/>
  <c r="K2131" i="2"/>
  <c r="O2131" i="2"/>
  <c r="K2132" i="2"/>
  <c r="O2132" i="2"/>
  <c r="K2133" i="2"/>
  <c r="O2133" i="2"/>
  <c r="K2134" i="2"/>
  <c r="O2134" i="2"/>
  <c r="K2135" i="2"/>
  <c r="O2135" i="2"/>
  <c r="K2136" i="2"/>
  <c r="O2136" i="2"/>
  <c r="K2137" i="2"/>
  <c r="O2137" i="2"/>
  <c r="K2138" i="2"/>
  <c r="O2138" i="2"/>
  <c r="K2139" i="2"/>
  <c r="O2139" i="2"/>
  <c r="K2140" i="2"/>
  <c r="O2140" i="2"/>
  <c r="K2141" i="2"/>
  <c r="O2141" i="2"/>
  <c r="K2142" i="2"/>
  <c r="O2142" i="2"/>
  <c r="K2143" i="2"/>
  <c r="O2143" i="2"/>
  <c r="K2144" i="2"/>
  <c r="O2144" i="2"/>
  <c r="K2145" i="2"/>
  <c r="O2145" i="2"/>
  <c r="K2146" i="2"/>
  <c r="O2146" i="2"/>
  <c r="K2147" i="2"/>
  <c r="O2147" i="2"/>
  <c r="K2148" i="2"/>
  <c r="O2148" i="2"/>
  <c r="K2149" i="2"/>
  <c r="O2149" i="2"/>
  <c r="K2150" i="2"/>
  <c r="O2150" i="2"/>
  <c r="K2151" i="2"/>
  <c r="O2151" i="2"/>
  <c r="K2152" i="2"/>
  <c r="O2152" i="2"/>
  <c r="K2153" i="2"/>
  <c r="O2153" i="2"/>
  <c r="K2154" i="2"/>
  <c r="O2154" i="2"/>
  <c r="K2155" i="2"/>
  <c r="O2155" i="2"/>
  <c r="K2156" i="2"/>
  <c r="O2156" i="2"/>
  <c r="K2157" i="2"/>
  <c r="O2157" i="2"/>
  <c r="K2158" i="2"/>
  <c r="O2158" i="2"/>
  <c r="K2159" i="2"/>
  <c r="O2159" i="2"/>
  <c r="K2160" i="2"/>
  <c r="O2160" i="2"/>
  <c r="K2161" i="2"/>
  <c r="O2161" i="2"/>
  <c r="K2162" i="2"/>
  <c r="O2162" i="2"/>
  <c r="K2163" i="2"/>
  <c r="O2163" i="2"/>
  <c r="K2164" i="2"/>
  <c r="O2164" i="2"/>
  <c r="K2165" i="2"/>
  <c r="O2165" i="2"/>
  <c r="K2166" i="2"/>
  <c r="O2166" i="2"/>
  <c r="K2167" i="2"/>
  <c r="O2167" i="2"/>
  <c r="K2168" i="2"/>
  <c r="O2168" i="2"/>
  <c r="K2169" i="2"/>
  <c r="O2169" i="2"/>
  <c r="K2170" i="2"/>
  <c r="O2170" i="2"/>
  <c r="K2171" i="2"/>
  <c r="O2171" i="2"/>
  <c r="K2172" i="2"/>
  <c r="O2172" i="2"/>
  <c r="K2173" i="2"/>
  <c r="O2173" i="2"/>
  <c r="K2174" i="2"/>
  <c r="O2174" i="2"/>
  <c r="K2175" i="2"/>
  <c r="O2175" i="2"/>
  <c r="K2176" i="2"/>
  <c r="O2176" i="2"/>
  <c r="K2177" i="2"/>
  <c r="O2177" i="2"/>
  <c r="K2178" i="2"/>
  <c r="O2178" i="2"/>
  <c r="K2179" i="2"/>
  <c r="O2179" i="2"/>
  <c r="K2180" i="2"/>
  <c r="O2180" i="2"/>
  <c r="K2181" i="2"/>
  <c r="O2181" i="2"/>
  <c r="K2182" i="2"/>
  <c r="O2182" i="2"/>
  <c r="K2183" i="2"/>
  <c r="O2183" i="2"/>
  <c r="K2184" i="2"/>
  <c r="O2184" i="2"/>
  <c r="K2185" i="2"/>
  <c r="O2185" i="2"/>
  <c r="K2186" i="2"/>
  <c r="O2186" i="2"/>
  <c r="K2187" i="2"/>
  <c r="O2187" i="2"/>
  <c r="K2188" i="2"/>
  <c r="O2188" i="2"/>
  <c r="K2189" i="2"/>
  <c r="O2189" i="2"/>
  <c r="K2190" i="2"/>
  <c r="O2190" i="2"/>
  <c r="K2191" i="2"/>
  <c r="O2191" i="2"/>
  <c r="K2192" i="2"/>
  <c r="O2192" i="2"/>
  <c r="K2193" i="2"/>
  <c r="O2193" i="2"/>
  <c r="K2194" i="2"/>
  <c r="O2194" i="2"/>
  <c r="K2195" i="2"/>
  <c r="O2195" i="2"/>
  <c r="K2196" i="2"/>
  <c r="O2196" i="2"/>
  <c r="K2197" i="2"/>
  <c r="O2197" i="2"/>
  <c r="K2198" i="2"/>
  <c r="O2198" i="2"/>
  <c r="K2199" i="2"/>
  <c r="O2199" i="2"/>
  <c r="K2200" i="2"/>
  <c r="O2200" i="2"/>
  <c r="K2201" i="2"/>
  <c r="O2201" i="2"/>
  <c r="K2202" i="2"/>
  <c r="O2202" i="2"/>
  <c r="K2203" i="2"/>
  <c r="O2203" i="2"/>
  <c r="K2204" i="2"/>
  <c r="O2204" i="2"/>
  <c r="K2205" i="2"/>
  <c r="O2205" i="2"/>
  <c r="K2206" i="2"/>
  <c r="O2206" i="2"/>
  <c r="K2207" i="2"/>
  <c r="O2207" i="2"/>
  <c r="K2208" i="2"/>
  <c r="O2208" i="2"/>
  <c r="K2209" i="2"/>
  <c r="O2209" i="2"/>
  <c r="K2210" i="2"/>
  <c r="O2210" i="2"/>
  <c r="K2211" i="2"/>
  <c r="O2211" i="2"/>
  <c r="P22" i="2"/>
  <c r="Q22" i="2"/>
  <c r="R22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P48" i="2"/>
  <c r="Q48" i="2"/>
  <c r="R48" i="2"/>
  <c r="L48" i="2"/>
  <c r="L49" i="2"/>
  <c r="L50" i="2"/>
  <c r="P51" i="2"/>
  <c r="Q51" i="2"/>
  <c r="R51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P69" i="2"/>
  <c r="Q69" i="2"/>
  <c r="R69" i="2"/>
  <c r="L69" i="2"/>
  <c r="L70" i="2"/>
  <c r="L71" i="2"/>
  <c r="L72" i="2"/>
  <c r="P73" i="2"/>
  <c r="Q73" i="2"/>
  <c r="R73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P86" i="2"/>
  <c r="Q86" i="2"/>
  <c r="R86" i="2"/>
  <c r="L86" i="2"/>
  <c r="L87" i="2"/>
  <c r="L88" i="2"/>
  <c r="L89" i="2"/>
  <c r="L90" i="2"/>
  <c r="L91" i="2"/>
  <c r="L92" i="2"/>
  <c r="L93" i="2"/>
  <c r="P94" i="2"/>
  <c r="Q94" i="2"/>
  <c r="R94" i="2"/>
  <c r="L94" i="2"/>
  <c r="P95" i="2"/>
  <c r="Q95" i="2"/>
  <c r="R95" i="2"/>
  <c r="L95" i="2"/>
  <c r="L96" i="2"/>
  <c r="L97" i="2"/>
  <c r="L98" i="2"/>
  <c r="L99" i="2"/>
  <c r="L100" i="2"/>
  <c r="L101" i="2"/>
  <c r="L102" i="2"/>
  <c r="L103" i="2"/>
  <c r="P104" i="2"/>
  <c r="Q104" i="2"/>
  <c r="R104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P145" i="2"/>
  <c r="Q145" i="2"/>
  <c r="R145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P159" i="2"/>
  <c r="Q159" i="2"/>
  <c r="R159" i="2"/>
  <c r="L159" i="2"/>
  <c r="L160" i="2"/>
  <c r="L161" i="2"/>
  <c r="P162" i="2"/>
  <c r="Q162" i="2"/>
  <c r="R162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P179" i="2"/>
  <c r="Q179" i="2"/>
  <c r="R179" i="2"/>
  <c r="L179" i="2"/>
  <c r="P180" i="2"/>
  <c r="Q180" i="2"/>
  <c r="R180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P201" i="2"/>
  <c r="Q201" i="2"/>
  <c r="R201" i="2"/>
  <c r="L201" i="2"/>
  <c r="L202" i="2"/>
  <c r="L203" i="2"/>
  <c r="P204" i="2"/>
  <c r="Q204" i="2"/>
  <c r="R204" i="2"/>
  <c r="L204" i="2"/>
  <c r="L205" i="2"/>
  <c r="L206" i="2"/>
  <c r="L207" i="2"/>
  <c r="L208" i="2"/>
  <c r="L209" i="2"/>
  <c r="P210" i="2"/>
  <c r="Q210" i="2"/>
  <c r="R210" i="2"/>
  <c r="L210" i="2"/>
  <c r="L211" i="2"/>
  <c r="L212" i="2"/>
  <c r="L213" i="2"/>
  <c r="L214" i="2"/>
  <c r="L215" i="2"/>
  <c r="P216" i="2"/>
  <c r="Q216" i="2"/>
  <c r="R216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P230" i="2"/>
  <c r="Q230" i="2"/>
  <c r="R230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P244" i="2"/>
  <c r="Q244" i="2"/>
  <c r="R244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P275" i="2"/>
  <c r="Q275" i="2"/>
  <c r="R275" i="2"/>
  <c r="L275" i="2"/>
  <c r="L276" i="2"/>
  <c r="L277" i="2"/>
  <c r="L278" i="2"/>
  <c r="P279" i="2"/>
  <c r="Q279" i="2"/>
  <c r="R279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P297" i="2"/>
  <c r="Q297" i="2"/>
  <c r="R297" i="2"/>
  <c r="L297" i="2"/>
  <c r="L298" i="2"/>
  <c r="L299" i="2"/>
  <c r="L300" i="2"/>
  <c r="L301" i="2"/>
  <c r="L302" i="2"/>
  <c r="L303" i="2"/>
  <c r="L304" i="2"/>
  <c r="L305" i="2"/>
  <c r="L306" i="2"/>
  <c r="L307" i="2"/>
  <c r="P308" i="2"/>
  <c r="Q308" i="2"/>
  <c r="R308" i="2"/>
  <c r="L308" i="2"/>
  <c r="L309" i="2"/>
  <c r="L310" i="2"/>
  <c r="L311" i="2"/>
  <c r="L312" i="2"/>
  <c r="L313" i="2"/>
  <c r="L314" i="2"/>
  <c r="L315" i="2"/>
  <c r="P316" i="2"/>
  <c r="Q316" i="2"/>
  <c r="R316" i="2"/>
  <c r="L316" i="2"/>
  <c r="L317" i="2"/>
  <c r="L318" i="2"/>
  <c r="L319" i="2"/>
  <c r="L320" i="2"/>
  <c r="L321" i="2"/>
  <c r="L322" i="2"/>
  <c r="L323" i="2"/>
  <c r="L324" i="2"/>
  <c r="L325" i="2"/>
  <c r="P326" i="2"/>
  <c r="Q326" i="2"/>
  <c r="R326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P341" i="2"/>
  <c r="Q341" i="2"/>
  <c r="R341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P360" i="2"/>
  <c r="Q360" i="2"/>
  <c r="R360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P381" i="2"/>
  <c r="Q381" i="2"/>
  <c r="R381" i="2"/>
  <c r="L381" i="2"/>
  <c r="L382" i="2"/>
  <c r="L383" i="2"/>
  <c r="P384" i="2"/>
  <c r="Q384" i="2"/>
  <c r="R384" i="2"/>
  <c r="L384" i="2"/>
  <c r="L385" i="2"/>
  <c r="L386" i="2"/>
  <c r="L387" i="2"/>
  <c r="L388" i="2"/>
  <c r="L389" i="2"/>
  <c r="L390" i="2"/>
  <c r="L391" i="2"/>
  <c r="P392" i="2"/>
  <c r="Q392" i="2"/>
  <c r="R392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P410" i="2"/>
  <c r="Q410" i="2"/>
  <c r="R410" i="2"/>
  <c r="L410" i="2"/>
  <c r="L411" i="2"/>
  <c r="P412" i="2"/>
  <c r="Q412" i="2"/>
  <c r="R412" i="2"/>
  <c r="L412" i="2"/>
  <c r="L413" i="2"/>
  <c r="P414" i="2"/>
  <c r="Q414" i="2"/>
  <c r="R414" i="2"/>
  <c r="L414" i="2"/>
  <c r="P415" i="2"/>
  <c r="Q415" i="2"/>
  <c r="R415" i="2"/>
  <c r="L415" i="2"/>
  <c r="L416" i="2"/>
  <c r="P417" i="2"/>
  <c r="Q417" i="2"/>
  <c r="R417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P430" i="2"/>
  <c r="Q430" i="2"/>
  <c r="R430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P442" i="2"/>
  <c r="Q442" i="2"/>
  <c r="R442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P455" i="2"/>
  <c r="Q455" i="2"/>
  <c r="R455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P469" i="2"/>
  <c r="Q469" i="2"/>
  <c r="R469" i="2"/>
  <c r="L469" i="2"/>
  <c r="L470" i="2"/>
  <c r="L471" i="2"/>
  <c r="L472" i="2"/>
  <c r="L473" i="2"/>
  <c r="L474" i="2"/>
  <c r="P475" i="2"/>
  <c r="Q475" i="2"/>
  <c r="R475" i="2"/>
  <c r="L475" i="2"/>
  <c r="L476" i="2"/>
  <c r="L477" i="2"/>
  <c r="L478" i="2"/>
  <c r="L479" i="2"/>
  <c r="L480" i="2"/>
  <c r="L481" i="2"/>
  <c r="L482" i="2"/>
  <c r="L483" i="2"/>
  <c r="P484" i="2"/>
  <c r="Q484" i="2"/>
  <c r="R484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P499" i="2"/>
  <c r="Q499" i="2"/>
  <c r="R499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P554" i="2"/>
  <c r="Q554" i="2"/>
  <c r="R554" i="2"/>
  <c r="L554" i="2"/>
  <c r="L555" i="2"/>
  <c r="L556" i="2"/>
  <c r="L557" i="2"/>
  <c r="L558" i="2"/>
  <c r="L559" i="2"/>
  <c r="P560" i="2"/>
  <c r="Q560" i="2"/>
  <c r="R560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P595" i="2"/>
  <c r="Q595" i="2"/>
  <c r="R595" i="2"/>
  <c r="L595" i="2"/>
  <c r="L596" i="2"/>
  <c r="L597" i="2"/>
  <c r="L598" i="2"/>
  <c r="L599" i="2"/>
  <c r="L600" i="2"/>
  <c r="P601" i="2"/>
  <c r="Q601" i="2"/>
  <c r="R601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P620" i="2"/>
  <c r="Q620" i="2"/>
  <c r="R620" i="2"/>
  <c r="L620" i="2"/>
  <c r="L621" i="2"/>
  <c r="L622" i="2"/>
  <c r="L623" i="2"/>
  <c r="L624" i="2"/>
  <c r="L625" i="2"/>
  <c r="L626" i="2"/>
  <c r="L627" i="2"/>
  <c r="L628" i="2"/>
  <c r="L629" i="2"/>
  <c r="L630" i="2"/>
  <c r="P631" i="2"/>
  <c r="Q631" i="2"/>
  <c r="R631" i="2"/>
  <c r="L631" i="2"/>
  <c r="L632" i="2"/>
  <c r="L633" i="2"/>
  <c r="P634" i="2"/>
  <c r="Q634" i="2"/>
  <c r="R634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P646" i="2"/>
  <c r="Q646" i="2"/>
  <c r="R646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P688" i="2"/>
  <c r="Q688" i="2"/>
  <c r="R688" i="2"/>
  <c r="L688" i="2"/>
  <c r="L689" i="2"/>
  <c r="L690" i="2"/>
  <c r="L691" i="2"/>
  <c r="P692" i="2"/>
  <c r="Q692" i="2"/>
  <c r="R692" i="2"/>
  <c r="L692" i="2"/>
  <c r="L693" i="2"/>
  <c r="L694" i="2"/>
  <c r="L695" i="2"/>
  <c r="L696" i="2"/>
  <c r="L697" i="2"/>
  <c r="L698" i="2"/>
  <c r="L699" i="2"/>
  <c r="L700" i="2"/>
  <c r="P701" i="2"/>
  <c r="Q701" i="2"/>
  <c r="R701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P715" i="2"/>
  <c r="Q715" i="2"/>
  <c r="R715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P727" i="2"/>
  <c r="Q727" i="2"/>
  <c r="R727" i="2"/>
  <c r="L727" i="2"/>
  <c r="L728" i="2"/>
  <c r="L729" i="2"/>
  <c r="L730" i="2"/>
  <c r="P731" i="2"/>
  <c r="Q731" i="2"/>
  <c r="R731" i="2"/>
  <c r="L731" i="2"/>
  <c r="L732" i="2"/>
  <c r="L733" i="2"/>
  <c r="L734" i="2"/>
  <c r="L735" i="2"/>
  <c r="L736" i="2"/>
  <c r="L737" i="2"/>
  <c r="L738" i="2"/>
  <c r="L739" i="2"/>
  <c r="P740" i="2"/>
  <c r="Q740" i="2"/>
  <c r="R740" i="2"/>
  <c r="L740" i="2"/>
  <c r="L741" i="2"/>
  <c r="L742" i="2"/>
  <c r="L743" i="2"/>
  <c r="L744" i="2"/>
  <c r="L745" i="2"/>
  <c r="L746" i="2"/>
  <c r="L747" i="2"/>
  <c r="L748" i="2"/>
  <c r="P749" i="2"/>
  <c r="Q749" i="2"/>
  <c r="R749" i="2"/>
  <c r="L749" i="2"/>
  <c r="L750" i="2"/>
  <c r="L751" i="2"/>
  <c r="P752" i="2"/>
  <c r="Q752" i="2"/>
  <c r="R752" i="2"/>
  <c r="L752" i="2"/>
  <c r="L753" i="2"/>
  <c r="L754" i="2"/>
  <c r="L755" i="2"/>
  <c r="L756" i="2"/>
  <c r="L757" i="2"/>
  <c r="L758" i="2"/>
  <c r="L759" i="2"/>
  <c r="P760" i="2"/>
  <c r="Q760" i="2"/>
  <c r="R760" i="2"/>
  <c r="L760" i="2"/>
  <c r="L761" i="2"/>
  <c r="L762" i="2"/>
  <c r="L763" i="2"/>
  <c r="L764" i="2"/>
  <c r="P765" i="2"/>
  <c r="Q765" i="2"/>
  <c r="R765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P790" i="2"/>
  <c r="Q790" i="2"/>
  <c r="R790" i="2"/>
  <c r="L790" i="2"/>
  <c r="L791" i="2"/>
  <c r="L792" i="2"/>
  <c r="L793" i="2"/>
  <c r="L794" i="2"/>
  <c r="L795" i="2"/>
  <c r="L796" i="2"/>
  <c r="L797" i="2"/>
  <c r="P798" i="2"/>
  <c r="Q798" i="2"/>
  <c r="R798" i="2"/>
  <c r="L798" i="2"/>
  <c r="P799" i="2"/>
  <c r="Q799" i="2"/>
  <c r="R799" i="2"/>
  <c r="L799" i="2"/>
  <c r="P800" i="2"/>
  <c r="Q800" i="2"/>
  <c r="R800" i="2"/>
  <c r="L800" i="2"/>
  <c r="L801" i="2"/>
  <c r="L802" i="2"/>
  <c r="L803" i="2"/>
  <c r="L804" i="2"/>
  <c r="L805" i="2"/>
  <c r="P806" i="2"/>
  <c r="Q806" i="2"/>
  <c r="R806" i="2"/>
  <c r="L806" i="2"/>
  <c r="L807" i="2"/>
  <c r="L808" i="2"/>
  <c r="P809" i="2"/>
  <c r="Q809" i="2"/>
  <c r="R809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P827" i="2"/>
  <c r="Q827" i="2"/>
  <c r="R827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P839" i="2"/>
  <c r="Q839" i="2"/>
  <c r="R839" i="2"/>
  <c r="L839" i="2"/>
  <c r="L840" i="2"/>
  <c r="L841" i="2"/>
  <c r="L842" i="2"/>
  <c r="L843" i="2"/>
  <c r="L844" i="2"/>
  <c r="P845" i="2"/>
  <c r="Q845" i="2"/>
  <c r="R845" i="2"/>
  <c r="L845" i="2"/>
  <c r="L846" i="2"/>
  <c r="L847" i="2"/>
  <c r="L848" i="2"/>
  <c r="P849" i="2"/>
  <c r="Q849" i="2"/>
  <c r="R849" i="2"/>
  <c r="L849" i="2"/>
  <c r="L850" i="2"/>
  <c r="L851" i="2"/>
  <c r="P852" i="2"/>
  <c r="Q852" i="2"/>
  <c r="R852" i="2"/>
  <c r="L852" i="2"/>
  <c r="L853" i="2"/>
  <c r="L854" i="2"/>
  <c r="L855" i="2"/>
  <c r="L856" i="2"/>
  <c r="L857" i="2"/>
  <c r="L858" i="2"/>
  <c r="P859" i="2"/>
  <c r="Q859" i="2"/>
  <c r="R859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P872" i="2"/>
  <c r="Q872" i="2"/>
  <c r="R872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P893" i="2"/>
  <c r="Q893" i="2"/>
  <c r="R893" i="2"/>
  <c r="L893" i="2"/>
  <c r="L894" i="2"/>
  <c r="L895" i="2"/>
  <c r="L896" i="2"/>
  <c r="L897" i="2"/>
  <c r="L898" i="2"/>
  <c r="L899" i="2"/>
  <c r="P900" i="2"/>
  <c r="Q900" i="2"/>
  <c r="R900" i="2"/>
  <c r="L900" i="2"/>
  <c r="P901" i="2"/>
  <c r="Q901" i="2"/>
  <c r="R901" i="2"/>
  <c r="L901" i="2"/>
  <c r="L902" i="2"/>
  <c r="L903" i="2"/>
  <c r="L904" i="2"/>
  <c r="L905" i="2"/>
  <c r="L906" i="2"/>
  <c r="P907" i="2"/>
  <c r="Q907" i="2"/>
  <c r="R907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P923" i="2"/>
  <c r="Q923" i="2"/>
  <c r="R923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P955" i="2"/>
  <c r="Q955" i="2"/>
  <c r="R955" i="2"/>
  <c r="L955" i="2"/>
  <c r="P956" i="2"/>
  <c r="Q956" i="2"/>
  <c r="R956" i="2"/>
  <c r="L956" i="2"/>
  <c r="L957" i="2"/>
  <c r="L958" i="2"/>
  <c r="P959" i="2"/>
  <c r="Q959" i="2"/>
  <c r="R959" i="2"/>
  <c r="L959" i="2"/>
  <c r="L960" i="2"/>
  <c r="L961" i="2"/>
  <c r="L962" i="2"/>
  <c r="P963" i="2"/>
  <c r="Q963" i="2"/>
  <c r="R963" i="2"/>
  <c r="L963" i="2"/>
  <c r="L964" i="2"/>
  <c r="L965" i="2"/>
  <c r="L966" i="2"/>
  <c r="L967" i="2"/>
  <c r="L968" i="2"/>
  <c r="L969" i="2"/>
  <c r="L970" i="2"/>
  <c r="P971" i="2"/>
  <c r="Q971" i="2"/>
  <c r="R971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P995" i="2"/>
  <c r="Q995" i="2"/>
  <c r="R995" i="2"/>
  <c r="L995" i="2"/>
  <c r="L996" i="2"/>
  <c r="L997" i="2"/>
  <c r="L998" i="2"/>
  <c r="L999" i="2"/>
  <c r="L1000" i="2"/>
  <c r="L1001" i="2"/>
  <c r="P1002" i="2"/>
  <c r="Q1002" i="2"/>
  <c r="R1002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P1026" i="2"/>
  <c r="Q1026" i="2"/>
  <c r="R1026" i="2"/>
  <c r="L1026" i="2"/>
  <c r="L1027" i="2"/>
  <c r="L1028" i="2"/>
  <c r="L1029" i="2"/>
  <c r="L1030" i="2"/>
  <c r="L1031" i="2"/>
  <c r="L1032" i="2"/>
  <c r="L1033" i="2"/>
  <c r="P1034" i="2"/>
  <c r="Q1034" i="2"/>
  <c r="R1034" i="2"/>
  <c r="L1034" i="2"/>
  <c r="L1035" i="2"/>
  <c r="L1036" i="2"/>
  <c r="L1037" i="2"/>
  <c r="L1038" i="2"/>
  <c r="L1039" i="2"/>
  <c r="L1040" i="2"/>
  <c r="L1041" i="2"/>
  <c r="L1042" i="2"/>
  <c r="P1043" i="2"/>
  <c r="Q1043" i="2"/>
  <c r="R1043" i="2"/>
  <c r="L1043" i="2"/>
  <c r="L1044" i="2"/>
  <c r="P1045" i="2"/>
  <c r="Q1045" i="2"/>
  <c r="R1045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P1072" i="2"/>
  <c r="Q1072" i="2"/>
  <c r="R1072" i="2"/>
  <c r="L1072" i="2"/>
  <c r="L1073" i="2"/>
  <c r="P1074" i="2"/>
  <c r="Q1074" i="2"/>
  <c r="R1074" i="2"/>
  <c r="L1074" i="2"/>
  <c r="L1075" i="2"/>
  <c r="L1076" i="2"/>
  <c r="L1077" i="2"/>
  <c r="L1078" i="2"/>
  <c r="L1079" i="2"/>
  <c r="L1080" i="2"/>
  <c r="P1081" i="2"/>
  <c r="Q1081" i="2"/>
  <c r="R1081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P1094" i="2"/>
  <c r="Q1094" i="2"/>
  <c r="R1094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P1125" i="2"/>
  <c r="Q1125" i="2"/>
  <c r="R1125" i="2"/>
  <c r="L1125" i="2"/>
  <c r="P1126" i="2"/>
  <c r="Q1126" i="2"/>
  <c r="R1126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P1140" i="2"/>
  <c r="Q1140" i="2"/>
  <c r="R1140" i="2"/>
  <c r="L1140" i="2"/>
  <c r="L1141" i="2"/>
  <c r="L1142" i="2"/>
  <c r="L1143" i="2"/>
  <c r="L1144" i="2"/>
  <c r="L1145" i="2"/>
  <c r="P1146" i="2"/>
  <c r="Q1146" i="2"/>
  <c r="R1146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P1161" i="2"/>
  <c r="Q1161" i="2"/>
  <c r="R1161" i="2"/>
  <c r="L1161" i="2"/>
  <c r="L1162" i="2"/>
  <c r="L1163" i="2"/>
  <c r="L1164" i="2"/>
  <c r="P1165" i="2"/>
  <c r="Q1165" i="2"/>
  <c r="R1165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P1209" i="2"/>
  <c r="Q1209" i="2"/>
  <c r="R1209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P1223" i="2"/>
  <c r="Q1223" i="2"/>
  <c r="R1223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P1237" i="2"/>
  <c r="Q1237" i="2"/>
  <c r="R1237" i="2"/>
  <c r="L1237" i="2"/>
  <c r="L1238" i="2"/>
  <c r="L1239" i="2"/>
  <c r="L1240" i="2"/>
  <c r="L1241" i="2"/>
  <c r="L1242" i="2"/>
  <c r="L1243" i="2"/>
  <c r="L1244" i="2"/>
  <c r="P1245" i="2"/>
  <c r="Q1245" i="2"/>
  <c r="R1245" i="2"/>
  <c r="L1245" i="2"/>
  <c r="L1246" i="2"/>
  <c r="L1247" i="2"/>
  <c r="L1248" i="2"/>
  <c r="L1249" i="2"/>
  <c r="P1250" i="2"/>
  <c r="Q1250" i="2"/>
  <c r="R1250" i="2"/>
  <c r="L1250" i="2"/>
  <c r="L1251" i="2"/>
  <c r="L1252" i="2"/>
  <c r="L1253" i="2"/>
  <c r="P1254" i="2"/>
  <c r="Q1254" i="2"/>
  <c r="R1254" i="2"/>
  <c r="L1254" i="2"/>
  <c r="L1255" i="2"/>
  <c r="L1256" i="2"/>
  <c r="L1257" i="2"/>
  <c r="L1258" i="2"/>
  <c r="P1259" i="2"/>
  <c r="Q1259" i="2"/>
  <c r="R1259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P1273" i="2"/>
  <c r="Q1273" i="2"/>
  <c r="R1273" i="2"/>
  <c r="L1273" i="2"/>
  <c r="L1274" i="2"/>
  <c r="L1275" i="2"/>
  <c r="P1276" i="2"/>
  <c r="Q1276" i="2"/>
  <c r="R1276" i="2"/>
  <c r="L1276" i="2"/>
  <c r="L1277" i="2"/>
  <c r="L1278" i="2"/>
  <c r="L1279" i="2"/>
  <c r="P1280" i="2"/>
  <c r="Q1280" i="2"/>
  <c r="R1280" i="2"/>
  <c r="L1280" i="2"/>
  <c r="L1281" i="2"/>
  <c r="P1282" i="2"/>
  <c r="Q1282" i="2"/>
  <c r="R1282" i="2"/>
  <c r="L1282" i="2"/>
  <c r="L1283" i="2"/>
  <c r="P1284" i="2"/>
  <c r="Q1284" i="2"/>
  <c r="R1284" i="2"/>
  <c r="L1284" i="2"/>
  <c r="L1285" i="2"/>
  <c r="L1286" i="2"/>
  <c r="L1287" i="2"/>
  <c r="P1288" i="2"/>
  <c r="Q1288" i="2"/>
  <c r="R1288" i="2"/>
  <c r="L1288" i="2"/>
  <c r="L1289" i="2"/>
  <c r="L1290" i="2"/>
  <c r="L1291" i="2"/>
  <c r="L1292" i="2"/>
  <c r="L1293" i="2"/>
  <c r="L1294" i="2"/>
  <c r="P1295" i="2"/>
  <c r="Q1295" i="2"/>
  <c r="R1295" i="2"/>
  <c r="L1295" i="2"/>
  <c r="L1296" i="2"/>
  <c r="L1297" i="2"/>
  <c r="L1298" i="2"/>
  <c r="P1299" i="2"/>
  <c r="Q1299" i="2"/>
  <c r="R1299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P1315" i="2"/>
  <c r="Q1315" i="2"/>
  <c r="R1315" i="2"/>
  <c r="L1315" i="2"/>
  <c r="L1316" i="2"/>
  <c r="L1317" i="2"/>
  <c r="L1318" i="2"/>
  <c r="L1319" i="2"/>
  <c r="P1320" i="2"/>
  <c r="Q1320" i="2"/>
  <c r="R1320" i="2"/>
  <c r="L1320" i="2"/>
  <c r="L1321" i="2"/>
  <c r="L1322" i="2"/>
  <c r="L1323" i="2"/>
  <c r="L1324" i="2"/>
  <c r="L1325" i="2"/>
  <c r="L1326" i="2"/>
  <c r="L1327" i="2"/>
  <c r="L1328" i="2"/>
  <c r="P1329" i="2"/>
  <c r="Q1329" i="2"/>
  <c r="R1329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P1357" i="2"/>
  <c r="Q1357" i="2"/>
  <c r="R1357" i="2"/>
  <c r="L1357" i="2"/>
  <c r="L1358" i="2"/>
  <c r="L1359" i="2"/>
  <c r="L1360" i="2"/>
  <c r="L1361" i="2"/>
  <c r="L1362" i="2"/>
  <c r="L1363" i="2"/>
  <c r="P1364" i="2"/>
  <c r="Q1364" i="2"/>
  <c r="R1364" i="2"/>
  <c r="L1364" i="2"/>
  <c r="L1365" i="2"/>
  <c r="P1366" i="2"/>
  <c r="Q1366" i="2"/>
  <c r="R1366" i="2"/>
  <c r="L1366" i="2"/>
  <c r="L1367" i="2"/>
  <c r="P1368" i="2"/>
  <c r="Q1368" i="2"/>
  <c r="R1368" i="2"/>
  <c r="L1368" i="2"/>
  <c r="L1369" i="2"/>
  <c r="L1370" i="2"/>
  <c r="L1371" i="2"/>
  <c r="P1372" i="2"/>
  <c r="Q1372" i="2"/>
  <c r="R1372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P1388" i="2"/>
  <c r="Q1388" i="2"/>
  <c r="R1388" i="2"/>
  <c r="L1388" i="2"/>
  <c r="L1389" i="2"/>
  <c r="L1390" i="2"/>
  <c r="L1391" i="2"/>
  <c r="L1392" i="2"/>
  <c r="L1393" i="2"/>
  <c r="L1394" i="2"/>
  <c r="L1395" i="2"/>
  <c r="L1396" i="2"/>
  <c r="P1397" i="2"/>
  <c r="Q1397" i="2"/>
  <c r="R1397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P1411" i="2"/>
  <c r="Q1411" i="2"/>
  <c r="R1411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P1437" i="2"/>
  <c r="Q1437" i="2"/>
  <c r="R1437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P1453" i="2"/>
  <c r="Q1453" i="2"/>
  <c r="R1453" i="2"/>
  <c r="L1453" i="2"/>
  <c r="L1454" i="2"/>
  <c r="P1455" i="2"/>
  <c r="Q1455" i="2"/>
  <c r="R1455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P1490" i="2"/>
  <c r="Q1490" i="2"/>
  <c r="R1490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P1503" i="2"/>
  <c r="Q1503" i="2"/>
  <c r="R1503" i="2"/>
  <c r="L1503" i="2"/>
  <c r="L1504" i="2"/>
  <c r="L1505" i="2"/>
  <c r="L1506" i="2"/>
  <c r="L1507" i="2"/>
  <c r="P1508" i="2"/>
  <c r="Q1508" i="2"/>
  <c r="R1508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P1535" i="2"/>
  <c r="Q1535" i="2"/>
  <c r="R1535" i="2"/>
  <c r="L1535" i="2"/>
  <c r="L1536" i="2"/>
  <c r="L1537" i="2"/>
  <c r="L1538" i="2"/>
  <c r="L1539" i="2"/>
  <c r="L1540" i="2"/>
  <c r="L1541" i="2"/>
  <c r="L1542" i="2"/>
  <c r="L1543" i="2"/>
  <c r="L1544" i="2"/>
  <c r="P1545" i="2"/>
  <c r="Q1545" i="2"/>
  <c r="R1545" i="2"/>
  <c r="L1545" i="2"/>
  <c r="L1546" i="2"/>
  <c r="L1547" i="2"/>
  <c r="L1548" i="2"/>
  <c r="L1549" i="2"/>
  <c r="P1550" i="2"/>
  <c r="Q1550" i="2"/>
  <c r="R1550" i="2"/>
  <c r="L1550" i="2"/>
  <c r="L1551" i="2"/>
  <c r="L1552" i="2"/>
  <c r="L1553" i="2"/>
  <c r="L1554" i="2"/>
  <c r="L1555" i="2"/>
  <c r="P1556" i="2"/>
  <c r="Q1556" i="2"/>
  <c r="R1556" i="2"/>
  <c r="L1556" i="2"/>
  <c r="L1557" i="2"/>
  <c r="L1558" i="2"/>
  <c r="P1559" i="2"/>
  <c r="Q1559" i="2"/>
  <c r="R1559" i="2"/>
  <c r="L1559" i="2"/>
  <c r="L1560" i="2"/>
  <c r="L1561" i="2"/>
  <c r="L1562" i="2"/>
  <c r="L1563" i="2"/>
  <c r="L1564" i="2"/>
  <c r="P1565" i="2"/>
  <c r="Q1565" i="2"/>
  <c r="R1565" i="2"/>
  <c r="L1565" i="2"/>
  <c r="L1566" i="2"/>
  <c r="L1567" i="2"/>
  <c r="L1568" i="2"/>
  <c r="L1569" i="2"/>
  <c r="L1570" i="2"/>
  <c r="L1571" i="2"/>
  <c r="L1572" i="2"/>
  <c r="L1573" i="2"/>
  <c r="P1574" i="2"/>
  <c r="Q1574" i="2"/>
  <c r="R1574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P1587" i="2"/>
  <c r="Q1587" i="2"/>
  <c r="R1587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P1605" i="2"/>
  <c r="Q1605" i="2"/>
  <c r="R1605" i="2"/>
  <c r="L1605" i="2"/>
  <c r="L1606" i="2"/>
  <c r="L1607" i="2"/>
  <c r="P1608" i="2"/>
  <c r="Q1608" i="2"/>
  <c r="R1608" i="2"/>
  <c r="L1608" i="2"/>
  <c r="L1609" i="2"/>
  <c r="L1610" i="2"/>
  <c r="P1611" i="2"/>
  <c r="Q1611" i="2"/>
  <c r="R1611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P1636" i="2"/>
  <c r="Q1636" i="2"/>
  <c r="R1636" i="2"/>
  <c r="L1636" i="2"/>
  <c r="L1637" i="2"/>
  <c r="L1638" i="2"/>
  <c r="L1639" i="2"/>
  <c r="L1640" i="2"/>
  <c r="L1641" i="2"/>
  <c r="L1642" i="2"/>
  <c r="L1643" i="2"/>
  <c r="L1644" i="2"/>
  <c r="L1645" i="2"/>
  <c r="P1646" i="2"/>
  <c r="Q1646" i="2"/>
  <c r="R1646" i="2"/>
  <c r="L1646" i="2"/>
  <c r="L1647" i="2"/>
  <c r="L1648" i="2"/>
  <c r="L1649" i="2"/>
  <c r="P1650" i="2"/>
  <c r="Q1650" i="2"/>
  <c r="R1650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P1664" i="2"/>
  <c r="Q1664" i="2"/>
  <c r="R1664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P1684" i="2"/>
  <c r="Q1684" i="2"/>
  <c r="R1684" i="2"/>
  <c r="L1684" i="2"/>
  <c r="L1685" i="2"/>
  <c r="L1686" i="2"/>
  <c r="L1687" i="2"/>
  <c r="L1688" i="2"/>
  <c r="L1689" i="2"/>
  <c r="L1690" i="2"/>
  <c r="L1691" i="2"/>
  <c r="L1692" i="2"/>
  <c r="L1693" i="2"/>
  <c r="L1694" i="2"/>
  <c r="P1695" i="2"/>
  <c r="Q1695" i="2"/>
  <c r="R1695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P1716" i="2"/>
  <c r="Q1716" i="2"/>
  <c r="R1716" i="2"/>
  <c r="L1716" i="2"/>
  <c r="L1717" i="2"/>
  <c r="L1718" i="2"/>
  <c r="L1719" i="2"/>
  <c r="L1720" i="2"/>
  <c r="P1721" i="2"/>
  <c r="Q1721" i="2"/>
  <c r="R1721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P1753" i="2"/>
  <c r="Q1753" i="2"/>
  <c r="R1753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P1769" i="2"/>
  <c r="Q1769" i="2"/>
  <c r="R1769" i="2"/>
  <c r="L1769" i="2"/>
  <c r="L1770" i="2"/>
  <c r="L1771" i="2"/>
  <c r="L1772" i="2"/>
  <c r="L1773" i="2"/>
  <c r="L1774" i="2"/>
  <c r="L1775" i="2"/>
  <c r="P1776" i="2"/>
  <c r="Q1776" i="2"/>
  <c r="R1776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P1792" i="2"/>
  <c r="Q1792" i="2"/>
  <c r="R1792" i="2"/>
  <c r="L1792" i="2"/>
  <c r="P1793" i="2"/>
  <c r="Q1793" i="2"/>
  <c r="R1793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P1818" i="2"/>
  <c r="Q1818" i="2"/>
  <c r="R1818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P1832" i="2"/>
  <c r="Q1832" i="2"/>
  <c r="R1832" i="2"/>
  <c r="L1832" i="2"/>
  <c r="P1833" i="2"/>
  <c r="Q1833" i="2"/>
  <c r="R1833" i="2"/>
  <c r="L1833" i="2"/>
  <c r="L1834" i="2"/>
  <c r="L1835" i="2"/>
  <c r="L1836" i="2"/>
  <c r="L1837" i="2"/>
  <c r="P1838" i="2"/>
  <c r="Q1838" i="2"/>
  <c r="R1838" i="2"/>
  <c r="L1838" i="2"/>
  <c r="L1839" i="2"/>
  <c r="P1840" i="2"/>
  <c r="Q1840" i="2"/>
  <c r="R1840" i="2"/>
  <c r="L1840" i="2"/>
  <c r="L1841" i="2"/>
  <c r="P1842" i="2"/>
  <c r="Q1842" i="2"/>
  <c r="R1842" i="2"/>
  <c r="L1842" i="2"/>
  <c r="P1843" i="2"/>
  <c r="Q1843" i="2"/>
  <c r="R1843" i="2"/>
  <c r="L1843" i="2"/>
  <c r="L1844" i="2"/>
  <c r="L1845" i="2"/>
  <c r="L1846" i="2"/>
  <c r="L1847" i="2"/>
  <c r="P1848" i="2"/>
  <c r="Q1848" i="2"/>
  <c r="R1848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P1861" i="2"/>
  <c r="Q1861" i="2"/>
  <c r="R1861" i="2"/>
  <c r="L1861" i="2"/>
  <c r="P1862" i="2"/>
  <c r="Q1862" i="2"/>
  <c r="R1862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P1878" i="2"/>
  <c r="Q1878" i="2"/>
  <c r="R1878" i="2"/>
  <c r="L1878" i="2"/>
  <c r="P1879" i="2"/>
  <c r="Q1879" i="2"/>
  <c r="R1879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P1906" i="2"/>
  <c r="Q1906" i="2"/>
  <c r="R1906" i="2"/>
  <c r="L1906" i="2"/>
  <c r="L1907" i="2"/>
  <c r="L1908" i="2"/>
  <c r="L1909" i="2"/>
  <c r="L1910" i="2"/>
  <c r="L1911" i="2"/>
  <c r="P1912" i="2"/>
  <c r="Q1912" i="2"/>
  <c r="R1912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P1930" i="2"/>
  <c r="Q1930" i="2"/>
  <c r="R1930" i="2"/>
  <c r="L1930" i="2"/>
  <c r="L1931" i="2"/>
  <c r="L1932" i="2"/>
  <c r="L1933" i="2"/>
  <c r="L1934" i="2"/>
  <c r="L1935" i="2"/>
  <c r="P1936" i="2"/>
  <c r="Q1936" i="2"/>
  <c r="R1936" i="2"/>
  <c r="L1936" i="2"/>
  <c r="L1937" i="2"/>
  <c r="P1938" i="2"/>
  <c r="Q1938" i="2"/>
  <c r="R1938" i="2"/>
  <c r="L1938" i="2"/>
  <c r="L1939" i="2"/>
  <c r="L1940" i="2"/>
  <c r="L1941" i="2"/>
  <c r="L1942" i="2"/>
  <c r="L1943" i="2"/>
  <c r="L1944" i="2"/>
  <c r="P1945" i="2"/>
  <c r="Q1945" i="2"/>
  <c r="R1945" i="2"/>
  <c r="L1945" i="2"/>
  <c r="L1946" i="2"/>
  <c r="L1947" i="2"/>
  <c r="L1948" i="2"/>
  <c r="L1949" i="2"/>
  <c r="P1950" i="2"/>
  <c r="Q1950" i="2"/>
  <c r="R1950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P1967" i="2"/>
  <c r="Q1967" i="2"/>
  <c r="R1967" i="2"/>
  <c r="L1967" i="2"/>
  <c r="L1968" i="2"/>
  <c r="L1969" i="2"/>
  <c r="L1970" i="2"/>
  <c r="L1971" i="2"/>
  <c r="L1972" i="2"/>
  <c r="L1973" i="2"/>
  <c r="L1974" i="2"/>
  <c r="L1975" i="2"/>
  <c r="L1976" i="2"/>
  <c r="L1977" i="2"/>
  <c r="P1978" i="2"/>
  <c r="Q1978" i="2"/>
  <c r="R1978" i="2"/>
  <c r="L1978" i="2"/>
  <c r="L1979" i="2"/>
  <c r="P1980" i="2"/>
  <c r="Q1980" i="2"/>
  <c r="R1980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P1992" i="2"/>
  <c r="Q1992" i="2"/>
  <c r="R1992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P2008" i="2"/>
  <c r="Q2008" i="2"/>
  <c r="R2008" i="2"/>
  <c r="L2008" i="2"/>
  <c r="L2009" i="2"/>
  <c r="L2010" i="2"/>
  <c r="L2011" i="2"/>
  <c r="L2012" i="2"/>
  <c r="L2013" i="2"/>
  <c r="P2014" i="2"/>
  <c r="Q2014" i="2"/>
  <c r="R2014" i="2"/>
  <c r="L2014" i="2"/>
  <c r="P2015" i="2"/>
  <c r="Q2015" i="2"/>
  <c r="R2015" i="2"/>
  <c r="L2015" i="2"/>
  <c r="L2016" i="2"/>
  <c r="L2017" i="2"/>
  <c r="L2018" i="2"/>
  <c r="P2019" i="2"/>
  <c r="Q2019" i="2"/>
  <c r="R2019" i="2"/>
  <c r="L2019" i="2"/>
  <c r="L2020" i="2"/>
  <c r="L2021" i="2"/>
  <c r="L2022" i="2"/>
  <c r="L2023" i="2"/>
  <c r="L2024" i="2"/>
  <c r="L2025" i="2"/>
  <c r="L2026" i="2"/>
  <c r="L2027" i="2"/>
  <c r="P2028" i="2"/>
  <c r="Q2028" i="2"/>
  <c r="R2028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P2041" i="2"/>
  <c r="Q2041" i="2"/>
  <c r="R2041" i="2"/>
  <c r="L2041" i="2"/>
  <c r="L2042" i="2"/>
  <c r="P2043" i="2"/>
  <c r="Q2043" i="2"/>
  <c r="R2043" i="2"/>
  <c r="L2043" i="2"/>
  <c r="P2044" i="2"/>
  <c r="Q2044" i="2"/>
  <c r="R2044" i="2"/>
  <c r="L2044" i="2"/>
  <c r="L2045" i="2"/>
  <c r="L2046" i="2"/>
  <c r="L2047" i="2"/>
  <c r="L2048" i="2"/>
  <c r="L2049" i="2"/>
  <c r="L2050" i="2"/>
  <c r="P2051" i="2"/>
  <c r="Q2051" i="2"/>
  <c r="R2051" i="2"/>
  <c r="L2051" i="2"/>
  <c r="L2052" i="2"/>
  <c r="L2053" i="2"/>
  <c r="P2054" i="2"/>
  <c r="Q2054" i="2"/>
  <c r="R2054" i="2"/>
  <c r="L2054" i="2"/>
  <c r="L2055" i="2"/>
  <c r="L2056" i="2"/>
  <c r="L2057" i="2"/>
  <c r="L2058" i="2"/>
  <c r="L2059" i="2"/>
  <c r="P2060" i="2"/>
  <c r="Q2060" i="2"/>
  <c r="R2060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P2075" i="2"/>
  <c r="Q2075" i="2"/>
  <c r="R2075" i="2"/>
  <c r="L2075" i="2"/>
  <c r="L2076" i="2"/>
  <c r="L2077" i="2"/>
  <c r="L2078" i="2"/>
  <c r="L2079" i="2"/>
  <c r="L2080" i="2"/>
  <c r="L2081" i="2"/>
  <c r="P2082" i="2"/>
  <c r="Q2082" i="2"/>
  <c r="R2082" i="2"/>
  <c r="L2082" i="2"/>
  <c r="L2083" i="2"/>
  <c r="L2084" i="2"/>
  <c r="L2085" i="2"/>
  <c r="L2086" i="2"/>
  <c r="L2087" i="2"/>
  <c r="P2088" i="2"/>
  <c r="Q2088" i="2"/>
  <c r="R2088" i="2"/>
  <c r="L2088" i="2"/>
  <c r="L2089" i="2"/>
  <c r="L2090" i="2"/>
  <c r="L2091" i="2"/>
  <c r="L2092" i="2"/>
  <c r="L2093" i="2"/>
  <c r="L2094" i="2"/>
  <c r="L2095" i="2"/>
  <c r="L2096" i="2"/>
  <c r="L2097" i="2"/>
  <c r="P2098" i="2"/>
  <c r="Q2098" i="2"/>
  <c r="R2098" i="2"/>
  <c r="L2098" i="2"/>
  <c r="L2099" i="2"/>
  <c r="L2100" i="2"/>
  <c r="L2101" i="2"/>
  <c r="P2102" i="2"/>
  <c r="Q2102" i="2"/>
  <c r="R2102" i="2"/>
  <c r="L2102" i="2"/>
  <c r="L2103" i="2"/>
  <c r="L2104" i="2"/>
  <c r="L2105" i="2"/>
  <c r="L2106" i="2"/>
  <c r="L2107" i="2"/>
  <c r="L2108" i="2"/>
  <c r="L2109" i="2"/>
  <c r="P2110" i="2"/>
  <c r="Q2110" i="2"/>
  <c r="R2110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P2126" i="2"/>
  <c r="Q2126" i="2"/>
  <c r="R2126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P2142" i="2"/>
  <c r="Q2142" i="2"/>
  <c r="R2142" i="2"/>
  <c r="L2142" i="2"/>
  <c r="L2143" i="2"/>
  <c r="L2144" i="2"/>
  <c r="L2145" i="2"/>
  <c r="L2146" i="2"/>
  <c r="L2147" i="2"/>
  <c r="L2148" i="2"/>
  <c r="L2149" i="2"/>
  <c r="P2150" i="2"/>
  <c r="Q2150" i="2"/>
  <c r="R2150" i="2"/>
  <c r="L2150" i="2"/>
  <c r="P2151" i="2"/>
  <c r="Q2151" i="2"/>
  <c r="R2151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P2171" i="2"/>
  <c r="Q2171" i="2"/>
  <c r="R2171" i="2"/>
  <c r="L2171" i="2"/>
  <c r="L2172" i="2"/>
  <c r="L2173" i="2"/>
  <c r="L2174" i="2"/>
  <c r="P2175" i="2"/>
  <c r="Q2175" i="2"/>
  <c r="R2175" i="2"/>
  <c r="L2175" i="2"/>
  <c r="L2176" i="2"/>
  <c r="L2177" i="2"/>
  <c r="L2178" i="2"/>
  <c r="L2179" i="2"/>
  <c r="L2180" i="2"/>
  <c r="P2181" i="2"/>
  <c r="Q2181" i="2"/>
  <c r="R2181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C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D2" i="19"/>
  <c r="D3" i="19"/>
  <c r="D4" i="19"/>
  <c r="D5" i="19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54" i="19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E2" i="19"/>
  <c r="E3" i="19"/>
  <c r="E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F2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31" i="19"/>
  <c r="F32" i="19"/>
  <c r="F33" i="19"/>
  <c r="F34" i="19"/>
  <c r="F35" i="19"/>
  <c r="F36" i="19"/>
  <c r="F37" i="19"/>
  <c r="F38" i="19"/>
  <c r="F39" i="19"/>
  <c r="F40" i="19"/>
  <c r="F41" i="19"/>
  <c r="F42" i="19"/>
  <c r="F43" i="19"/>
  <c r="F44" i="19"/>
  <c r="F45" i="19"/>
  <c r="F46" i="19"/>
  <c r="F47" i="19"/>
  <c r="F48" i="19"/>
  <c r="F49" i="19"/>
  <c r="F50" i="19"/>
  <c r="F51" i="19"/>
  <c r="F52" i="19"/>
  <c r="F53" i="19"/>
  <c r="F54" i="19"/>
  <c r="G2" i="19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H2" i="1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47" i="19"/>
  <c r="H48" i="19"/>
  <c r="H49" i="19"/>
  <c r="H50" i="19"/>
  <c r="H51" i="19"/>
  <c r="H52" i="19"/>
  <c r="H53" i="19"/>
  <c r="H54" i="19"/>
  <c r="I2" i="19"/>
  <c r="I3" i="19"/>
  <c r="I4" i="19"/>
  <c r="I5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B2" i="19"/>
  <c r="B3" i="19"/>
  <c r="B4" i="19"/>
  <c r="B5" i="19"/>
  <c r="B6" i="19"/>
  <c r="B7" i="19"/>
  <c r="B8" i="19"/>
  <c r="B9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B31" i="19"/>
  <c r="B32" i="19"/>
  <c r="B33" i="19"/>
  <c r="B34" i="19"/>
  <c r="B35" i="19"/>
  <c r="B36" i="19"/>
  <c r="B37" i="19"/>
  <c r="B38" i="19"/>
  <c r="B39" i="19"/>
  <c r="B40" i="19"/>
  <c r="B41" i="19"/>
  <c r="B42" i="19"/>
  <c r="B43" i="19"/>
  <c r="B44" i="19"/>
  <c r="B45" i="19"/>
  <c r="B46" i="19"/>
  <c r="B47" i="19"/>
  <c r="B48" i="19"/>
  <c r="B49" i="19"/>
  <c r="B50" i="19"/>
  <c r="B51" i="19"/>
  <c r="B52" i="19"/>
  <c r="B53" i="19"/>
  <c r="B54" i="19"/>
  <c r="P4" i="2"/>
  <c r="Q4" i="2"/>
  <c r="R4" i="2"/>
  <c r="F3" i="33"/>
  <c r="O3" i="33"/>
  <c r="R3" i="33"/>
  <c r="F4" i="33"/>
  <c r="O4" i="33"/>
  <c r="R4" i="33"/>
  <c r="F5" i="33"/>
  <c r="O5" i="33"/>
  <c r="R5" i="33"/>
  <c r="F6" i="33"/>
  <c r="O6" i="33"/>
  <c r="R6" i="33"/>
  <c r="F7" i="33"/>
  <c r="O7" i="33"/>
  <c r="R7" i="33"/>
  <c r="F8" i="33"/>
  <c r="O8" i="33"/>
  <c r="R8" i="33"/>
  <c r="F9" i="33"/>
  <c r="O9" i="33"/>
  <c r="R9" i="33"/>
  <c r="F10" i="33"/>
  <c r="O10" i="33"/>
  <c r="R10" i="33"/>
  <c r="F11" i="33"/>
  <c r="O11" i="33"/>
  <c r="R11" i="33"/>
  <c r="F12" i="33"/>
  <c r="O12" i="33"/>
  <c r="R12" i="33"/>
  <c r="F13" i="33"/>
  <c r="O13" i="33"/>
  <c r="R13" i="33"/>
  <c r="F14" i="33"/>
  <c r="O14" i="33"/>
  <c r="R14" i="33"/>
  <c r="F15" i="33"/>
  <c r="O15" i="33"/>
  <c r="R15" i="33"/>
  <c r="F16" i="33"/>
  <c r="O16" i="33"/>
  <c r="R16" i="33"/>
  <c r="F17" i="33"/>
  <c r="O17" i="33"/>
  <c r="R17" i="33"/>
  <c r="F18" i="33"/>
  <c r="O18" i="33"/>
  <c r="R18" i="33"/>
  <c r="F19" i="33"/>
  <c r="O19" i="33"/>
  <c r="R19" i="33"/>
  <c r="F20" i="33"/>
  <c r="O20" i="33"/>
  <c r="R20" i="33"/>
  <c r="F21" i="33"/>
  <c r="O21" i="33"/>
  <c r="R21" i="33"/>
  <c r="F22" i="33"/>
  <c r="O22" i="33"/>
  <c r="R22" i="33"/>
  <c r="F23" i="33"/>
  <c r="O23" i="33"/>
  <c r="R23" i="33"/>
  <c r="F24" i="33"/>
  <c r="O24" i="33"/>
  <c r="R24" i="33"/>
  <c r="F25" i="33"/>
  <c r="O25" i="33"/>
  <c r="R25" i="33"/>
  <c r="F26" i="33"/>
  <c r="O26" i="33"/>
  <c r="R26" i="33"/>
  <c r="F27" i="33"/>
  <c r="O27" i="33"/>
  <c r="R27" i="33"/>
  <c r="F28" i="33"/>
  <c r="O28" i="33"/>
  <c r="R28" i="33"/>
  <c r="F29" i="33"/>
  <c r="O29" i="33"/>
  <c r="R29" i="33"/>
  <c r="F30" i="33"/>
  <c r="O30" i="33"/>
  <c r="R30" i="33"/>
  <c r="F31" i="33"/>
  <c r="O31" i="33"/>
  <c r="R31" i="33"/>
  <c r="F32" i="33"/>
  <c r="O32" i="33"/>
  <c r="R32" i="33"/>
  <c r="F33" i="33"/>
  <c r="O33" i="33"/>
  <c r="R33" i="33"/>
  <c r="F34" i="33"/>
  <c r="O34" i="33"/>
  <c r="R34" i="33"/>
  <c r="F35" i="33"/>
  <c r="O35" i="33"/>
  <c r="R35" i="33"/>
  <c r="F36" i="33"/>
  <c r="O36" i="33"/>
  <c r="R36" i="33"/>
  <c r="F37" i="33"/>
  <c r="O37" i="33"/>
  <c r="R37" i="33"/>
  <c r="F38" i="33"/>
  <c r="O38" i="33"/>
  <c r="R38" i="33"/>
  <c r="F39" i="33"/>
  <c r="O39" i="33"/>
  <c r="R39" i="33"/>
  <c r="F40" i="33"/>
  <c r="O40" i="33"/>
  <c r="R40" i="33"/>
  <c r="F41" i="33"/>
  <c r="O41" i="33"/>
  <c r="R41" i="33"/>
  <c r="F42" i="33"/>
  <c r="O42" i="33"/>
  <c r="R42" i="33"/>
  <c r="F43" i="33"/>
  <c r="O43" i="33"/>
  <c r="R43" i="33"/>
  <c r="F44" i="33"/>
  <c r="O44" i="33"/>
  <c r="R44" i="33"/>
  <c r="F45" i="33"/>
  <c r="O45" i="33"/>
  <c r="R45" i="33"/>
  <c r="F46" i="33"/>
  <c r="O46" i="33"/>
  <c r="R46" i="33"/>
  <c r="F47" i="33"/>
  <c r="O47" i="33"/>
  <c r="R47" i="33"/>
  <c r="F48" i="33"/>
  <c r="O48" i="33"/>
  <c r="R48" i="33"/>
  <c r="F49" i="33"/>
  <c r="O49" i="33"/>
  <c r="R49" i="33"/>
  <c r="F50" i="33"/>
  <c r="O50" i="33"/>
  <c r="R50" i="33"/>
  <c r="F51" i="33"/>
  <c r="O51" i="33"/>
  <c r="R51" i="33"/>
  <c r="F52" i="33"/>
  <c r="O52" i="33"/>
  <c r="R52" i="33"/>
  <c r="F53" i="33"/>
  <c r="O53" i="33"/>
  <c r="R53" i="33"/>
  <c r="R2" i="33"/>
  <c r="Q58" i="33"/>
  <c r="J9" i="29"/>
  <c r="C54" i="29"/>
  <c r="C55" i="29"/>
  <c r="C56" i="29"/>
  <c r="C57" i="29"/>
  <c r="C58" i="29"/>
  <c r="C59" i="29"/>
  <c r="C60" i="29"/>
  <c r="C61" i="29"/>
  <c r="C62" i="29"/>
  <c r="C63" i="29"/>
  <c r="C64" i="29"/>
  <c r="C65" i="29"/>
  <c r="C66" i="29"/>
  <c r="AF53" i="38"/>
  <c r="AG58" i="38"/>
  <c r="AH51" i="38"/>
  <c r="AG55" i="38"/>
  <c r="AH52" i="38"/>
  <c r="AG56" i="38"/>
  <c r="AH53" i="38"/>
  <c r="AG57" i="38"/>
  <c r="AH50" i="38"/>
  <c r="AG54" i="38"/>
  <c r="Z53" i="38"/>
  <c r="AA58" i="38"/>
  <c r="AB51" i="38"/>
  <c r="AA55" i="38"/>
  <c r="AB52" i="38"/>
  <c r="AA56" i="38"/>
  <c r="AB53" i="38"/>
  <c r="AA57" i="38"/>
  <c r="AB50" i="38"/>
  <c r="AA54" i="38"/>
  <c r="T53" i="38"/>
  <c r="U58" i="38"/>
  <c r="V51" i="38"/>
  <c r="U55" i="38"/>
  <c r="V52" i="38"/>
  <c r="U56" i="38"/>
  <c r="V53" i="38"/>
  <c r="U57" i="38"/>
  <c r="V50" i="38"/>
  <c r="U54" i="38"/>
  <c r="N53" i="38"/>
  <c r="O58" i="38"/>
  <c r="AJ53" i="38"/>
  <c r="AD53" i="38"/>
  <c r="X53" i="38"/>
  <c r="R53" i="38"/>
  <c r="AJ52" i="38"/>
  <c r="AJ51" i="38"/>
  <c r="AJ50" i="38"/>
  <c r="AJ49" i="38"/>
  <c r="AJ48" i="38"/>
  <c r="AJ47" i="38"/>
  <c r="AJ46" i="38"/>
  <c r="AJ45" i="38"/>
  <c r="AJ44" i="38"/>
  <c r="AJ43" i="38"/>
  <c r="AJ42" i="38"/>
  <c r="AJ41" i="38"/>
  <c r="AJ40" i="38"/>
  <c r="AJ39" i="38"/>
  <c r="AJ38" i="38"/>
  <c r="AJ37" i="38"/>
  <c r="AJ36" i="38"/>
  <c r="AJ35" i="38"/>
  <c r="AJ34" i="38"/>
  <c r="AJ33" i="38"/>
  <c r="AJ32" i="38"/>
  <c r="AJ31" i="38"/>
  <c r="AJ30" i="38"/>
  <c r="AJ29" i="38"/>
  <c r="AJ28" i="38"/>
  <c r="AJ27" i="38"/>
  <c r="AJ26" i="38"/>
  <c r="AJ25" i="38"/>
  <c r="AJ24" i="38"/>
  <c r="AJ23" i="38"/>
  <c r="AJ22" i="38"/>
  <c r="AJ21" i="38"/>
  <c r="AJ20" i="38"/>
  <c r="AJ19" i="38"/>
  <c r="AJ18" i="38"/>
  <c r="AJ17" i="38"/>
  <c r="AJ16" i="38"/>
  <c r="AJ15" i="38"/>
  <c r="AJ14" i="38"/>
  <c r="AJ13" i="38"/>
  <c r="AJ12" i="38"/>
  <c r="AJ11" i="38"/>
  <c r="AE2" i="38"/>
  <c r="AH2" i="38"/>
  <c r="AD52" i="38"/>
  <c r="AD51" i="38"/>
  <c r="AD50" i="38"/>
  <c r="AD49" i="38"/>
  <c r="AD48" i="38"/>
  <c r="AD47" i="38"/>
  <c r="AD46" i="38"/>
  <c r="AD45" i="38"/>
  <c r="AD44" i="38"/>
  <c r="AD43" i="38"/>
  <c r="AD42" i="38"/>
  <c r="AD41" i="38"/>
  <c r="AD40" i="38"/>
  <c r="AD39" i="38"/>
  <c r="AD38" i="38"/>
  <c r="AD37" i="38"/>
  <c r="AD36" i="38"/>
  <c r="AD35" i="38"/>
  <c r="AD34" i="38"/>
  <c r="AD33" i="38"/>
  <c r="AD32" i="38"/>
  <c r="AD31" i="38"/>
  <c r="AD30" i="38"/>
  <c r="AD29" i="38"/>
  <c r="AD28" i="38"/>
  <c r="AD27" i="38"/>
  <c r="AD26" i="38"/>
  <c r="AD25" i="38"/>
  <c r="AD24" i="38"/>
  <c r="AD23" i="38"/>
  <c r="AD22" i="38"/>
  <c r="AD21" i="38"/>
  <c r="AD20" i="38"/>
  <c r="AD19" i="38"/>
  <c r="AD18" i="38"/>
  <c r="AD17" i="38"/>
  <c r="AD16" i="38"/>
  <c r="AD15" i="38"/>
  <c r="AD14" i="38"/>
  <c r="AD13" i="38"/>
  <c r="AD12" i="38"/>
  <c r="AD11" i="38"/>
  <c r="AA10" i="38"/>
  <c r="Y2" i="38"/>
  <c r="AB2" i="38"/>
  <c r="X52" i="38"/>
  <c r="X51" i="38"/>
  <c r="X50" i="38"/>
  <c r="X49" i="38"/>
  <c r="X48" i="38"/>
  <c r="X47" i="38"/>
  <c r="X46" i="38"/>
  <c r="X45" i="38"/>
  <c r="X44" i="38"/>
  <c r="X43" i="38"/>
  <c r="X42" i="38"/>
  <c r="X41" i="38"/>
  <c r="X40" i="38"/>
  <c r="X39" i="38"/>
  <c r="X38" i="38"/>
  <c r="X37" i="38"/>
  <c r="X36" i="38"/>
  <c r="X35" i="38"/>
  <c r="X34" i="38"/>
  <c r="X33" i="38"/>
  <c r="X32" i="38"/>
  <c r="X31" i="38"/>
  <c r="X30" i="38"/>
  <c r="X29" i="38"/>
  <c r="X28" i="38"/>
  <c r="X27" i="38"/>
  <c r="X26" i="38"/>
  <c r="X25" i="38"/>
  <c r="X24" i="38"/>
  <c r="X23" i="38"/>
  <c r="X22" i="38"/>
  <c r="X21" i="38"/>
  <c r="X20" i="38"/>
  <c r="X19" i="38"/>
  <c r="X18" i="38"/>
  <c r="X17" i="38"/>
  <c r="X16" i="38"/>
  <c r="X15" i="38"/>
  <c r="X14" i="38"/>
  <c r="X13" i="38"/>
  <c r="X12" i="38"/>
  <c r="X11" i="38"/>
  <c r="U10" i="38"/>
  <c r="U9" i="38"/>
  <c r="U8" i="38"/>
  <c r="S2" i="38"/>
  <c r="C11" i="38"/>
  <c r="C10" i="38"/>
  <c r="C6" i="38"/>
  <c r="C3" i="38"/>
  <c r="C4" i="38"/>
  <c r="C5" i="38"/>
  <c r="F6" i="38"/>
  <c r="C9" i="38"/>
  <c r="F5" i="38"/>
  <c r="C8" i="38"/>
  <c r="F4" i="38"/>
  <c r="C7" i="38"/>
  <c r="F3" i="38"/>
  <c r="D7" i="38"/>
  <c r="D8" i="38"/>
  <c r="D9" i="38"/>
  <c r="D10" i="38"/>
  <c r="F7" i="38"/>
  <c r="E11" i="38"/>
  <c r="G11" i="38"/>
  <c r="I11" i="38"/>
  <c r="D11" i="38"/>
  <c r="C12" i="38"/>
  <c r="F8" i="38"/>
  <c r="D12" i="38"/>
  <c r="F9" i="38"/>
  <c r="C13" i="38"/>
  <c r="D13" i="38"/>
  <c r="F10" i="38"/>
  <c r="C14" i="38"/>
  <c r="D14" i="38"/>
  <c r="F11" i="38"/>
  <c r="C15" i="38"/>
  <c r="D15" i="38"/>
  <c r="F12" i="38"/>
  <c r="C16" i="38"/>
  <c r="D16" i="38"/>
  <c r="F13" i="38"/>
  <c r="C17" i="38"/>
  <c r="D17" i="38"/>
  <c r="F14" i="38"/>
  <c r="C18" i="38"/>
  <c r="D18" i="38"/>
  <c r="F15" i="38"/>
  <c r="C19" i="38"/>
  <c r="D19" i="38"/>
  <c r="F16" i="38"/>
  <c r="C20" i="38"/>
  <c r="D20" i="38"/>
  <c r="F17" i="38"/>
  <c r="C21" i="38"/>
  <c r="D21" i="38"/>
  <c r="F18" i="38"/>
  <c r="C22" i="38"/>
  <c r="D22" i="38"/>
  <c r="F19" i="38"/>
  <c r="C23" i="38"/>
  <c r="D23" i="38"/>
  <c r="F20" i="38"/>
  <c r="C24" i="38"/>
  <c r="D24" i="38"/>
  <c r="F21" i="38"/>
  <c r="C25" i="38"/>
  <c r="D25" i="38"/>
  <c r="F22" i="38"/>
  <c r="C26" i="38"/>
  <c r="D26" i="38"/>
  <c r="F23" i="38"/>
  <c r="C27" i="38"/>
  <c r="D27" i="38"/>
  <c r="F24" i="38"/>
  <c r="C28" i="38"/>
  <c r="D28" i="38"/>
  <c r="F25" i="38"/>
  <c r="C29" i="38"/>
  <c r="D29" i="38"/>
  <c r="F26" i="38"/>
  <c r="C30" i="38"/>
  <c r="D30" i="38"/>
  <c r="F27" i="38"/>
  <c r="C31" i="38"/>
  <c r="D31" i="38"/>
  <c r="F28" i="38"/>
  <c r="C32" i="38"/>
  <c r="D32" i="38"/>
  <c r="F29" i="38"/>
  <c r="C33" i="38"/>
  <c r="D33" i="38"/>
  <c r="F30" i="38"/>
  <c r="C34" i="38"/>
  <c r="D34" i="38"/>
  <c r="F31" i="38"/>
  <c r="C35" i="38"/>
  <c r="D35" i="38"/>
  <c r="F32" i="38"/>
  <c r="C36" i="38"/>
  <c r="D36" i="38"/>
  <c r="F33" i="38"/>
  <c r="C37" i="38"/>
  <c r="D37" i="38"/>
  <c r="F34" i="38"/>
  <c r="C38" i="38"/>
  <c r="D38" i="38"/>
  <c r="F35" i="38"/>
  <c r="C39" i="38"/>
  <c r="D39" i="38"/>
  <c r="F36" i="38"/>
  <c r="C40" i="38"/>
  <c r="D40" i="38"/>
  <c r="F37" i="38"/>
  <c r="C41" i="38"/>
  <c r="D41" i="38"/>
  <c r="F38" i="38"/>
  <c r="C42" i="38"/>
  <c r="D42" i="38"/>
  <c r="F39" i="38"/>
  <c r="C43" i="38"/>
  <c r="D43" i="38"/>
  <c r="F40" i="38"/>
  <c r="C44" i="38"/>
  <c r="D44" i="38"/>
  <c r="F41" i="38"/>
  <c r="C45" i="38"/>
  <c r="D45" i="38"/>
  <c r="F42" i="38"/>
  <c r="C46" i="38"/>
  <c r="D46" i="38"/>
  <c r="F43" i="38"/>
  <c r="C47" i="38"/>
  <c r="D47" i="38"/>
  <c r="F44" i="38"/>
  <c r="C48" i="38"/>
  <c r="D48" i="38"/>
  <c r="F45" i="38"/>
  <c r="C49" i="38"/>
  <c r="D49" i="38"/>
  <c r="F46" i="38"/>
  <c r="C50" i="38"/>
  <c r="D50" i="38"/>
  <c r="F47" i="38"/>
  <c r="C51" i="38"/>
  <c r="D51" i="38"/>
  <c r="F48" i="38"/>
  <c r="C52" i="38"/>
  <c r="D52" i="38"/>
  <c r="F49" i="38"/>
  <c r="C53" i="38"/>
  <c r="D53" i="38"/>
  <c r="F50" i="38"/>
  <c r="F51" i="38"/>
  <c r="F52" i="38"/>
  <c r="F53" i="38"/>
  <c r="E44" i="38"/>
  <c r="G44" i="38"/>
  <c r="P53" i="38"/>
  <c r="P50" i="38"/>
  <c r="P51" i="38"/>
  <c r="P52" i="38"/>
  <c r="AF62" i="38"/>
  <c r="AF63" i="38"/>
  <c r="AF61" i="38"/>
  <c r="Z62" i="38"/>
  <c r="Z63" i="38"/>
  <c r="Z61" i="38"/>
  <c r="T62" i="38"/>
  <c r="T63" i="38"/>
  <c r="T61" i="38"/>
  <c r="R11" i="38"/>
  <c r="R12" i="38"/>
  <c r="R13" i="38"/>
  <c r="R14" i="38"/>
  <c r="R15" i="38"/>
  <c r="R16" i="38"/>
  <c r="R17" i="38"/>
  <c r="R18" i="38"/>
  <c r="R19" i="38"/>
  <c r="R20" i="38"/>
  <c r="R21" i="38"/>
  <c r="R22" i="38"/>
  <c r="R23" i="38"/>
  <c r="R24" i="38"/>
  <c r="R25" i="38"/>
  <c r="R26" i="38"/>
  <c r="R27" i="38"/>
  <c r="R28" i="38"/>
  <c r="R29" i="38"/>
  <c r="R30" i="38"/>
  <c r="R31" i="38"/>
  <c r="R32" i="38"/>
  <c r="R33" i="38"/>
  <c r="R34" i="38"/>
  <c r="R35" i="38"/>
  <c r="R36" i="38"/>
  <c r="R37" i="38"/>
  <c r="R38" i="38"/>
  <c r="R39" i="38"/>
  <c r="R40" i="38"/>
  <c r="R41" i="38"/>
  <c r="R42" i="38"/>
  <c r="R43" i="38"/>
  <c r="R44" i="38"/>
  <c r="R45" i="38"/>
  <c r="R46" i="38"/>
  <c r="R47" i="38"/>
  <c r="R48" i="38"/>
  <c r="R49" i="38"/>
  <c r="R50" i="38"/>
  <c r="R51" i="38"/>
  <c r="R52" i="38"/>
  <c r="N62" i="38"/>
  <c r="N63" i="38"/>
  <c r="I8" i="38"/>
  <c r="I9" i="38"/>
  <c r="I10" i="38"/>
  <c r="E12" i="38"/>
  <c r="G12" i="38"/>
  <c r="I12" i="38"/>
  <c r="E13" i="38"/>
  <c r="G13" i="38"/>
  <c r="I13" i="38"/>
  <c r="E14" i="38"/>
  <c r="G14" i="38"/>
  <c r="I14" i="38"/>
  <c r="E15" i="38"/>
  <c r="G15" i="38"/>
  <c r="I15" i="38"/>
  <c r="E16" i="38"/>
  <c r="G16" i="38"/>
  <c r="I16" i="38"/>
  <c r="E17" i="38"/>
  <c r="G17" i="38"/>
  <c r="I17" i="38"/>
  <c r="E18" i="38"/>
  <c r="G18" i="38"/>
  <c r="I18" i="38"/>
  <c r="E19" i="38"/>
  <c r="G19" i="38"/>
  <c r="I19" i="38"/>
  <c r="E20" i="38"/>
  <c r="G20" i="38"/>
  <c r="I20" i="38"/>
  <c r="E21" i="38"/>
  <c r="G21" i="38"/>
  <c r="I21" i="38"/>
  <c r="E22" i="38"/>
  <c r="G22" i="38"/>
  <c r="I22" i="38"/>
  <c r="E23" i="38"/>
  <c r="G23" i="38"/>
  <c r="I23" i="38"/>
  <c r="E24" i="38"/>
  <c r="G24" i="38"/>
  <c r="I24" i="38"/>
  <c r="E25" i="38"/>
  <c r="G25" i="38"/>
  <c r="I25" i="38"/>
  <c r="E26" i="38"/>
  <c r="G26" i="38"/>
  <c r="I26" i="38"/>
  <c r="E27" i="38"/>
  <c r="G27" i="38"/>
  <c r="I27" i="38"/>
  <c r="E28" i="38"/>
  <c r="G28" i="38"/>
  <c r="I28" i="38"/>
  <c r="E29" i="38"/>
  <c r="G29" i="38"/>
  <c r="I29" i="38"/>
  <c r="E30" i="38"/>
  <c r="G30" i="38"/>
  <c r="I30" i="38"/>
  <c r="E31" i="38"/>
  <c r="G31" i="38"/>
  <c r="I31" i="38"/>
  <c r="E32" i="38"/>
  <c r="G32" i="38"/>
  <c r="I32" i="38"/>
  <c r="E33" i="38"/>
  <c r="G33" i="38"/>
  <c r="I33" i="38"/>
  <c r="E34" i="38"/>
  <c r="G34" i="38"/>
  <c r="I34" i="38"/>
  <c r="E35" i="38"/>
  <c r="G35" i="38"/>
  <c r="I35" i="38"/>
  <c r="E36" i="38"/>
  <c r="G36" i="38"/>
  <c r="I36" i="38"/>
  <c r="E37" i="38"/>
  <c r="G37" i="38"/>
  <c r="I37" i="38"/>
  <c r="E38" i="38"/>
  <c r="G38" i="38"/>
  <c r="I38" i="38"/>
  <c r="E39" i="38"/>
  <c r="G39" i="38"/>
  <c r="I39" i="38"/>
  <c r="E40" i="38"/>
  <c r="G40" i="38"/>
  <c r="I40" i="38"/>
  <c r="E41" i="38"/>
  <c r="G41" i="38"/>
  <c r="I41" i="38"/>
  <c r="E42" i="38"/>
  <c r="G42" i="38"/>
  <c r="I42" i="38"/>
  <c r="E43" i="38"/>
  <c r="G43" i="38"/>
  <c r="I43" i="38"/>
  <c r="I44" i="38"/>
  <c r="E45" i="38"/>
  <c r="G45" i="38"/>
  <c r="I45" i="38"/>
  <c r="E46" i="38"/>
  <c r="G46" i="38"/>
  <c r="I46" i="38"/>
  <c r="E47" i="38"/>
  <c r="G47" i="38"/>
  <c r="I47" i="38"/>
  <c r="E48" i="38"/>
  <c r="G48" i="38"/>
  <c r="I48" i="38"/>
  <c r="E49" i="38"/>
  <c r="G49" i="38"/>
  <c r="I49" i="38"/>
  <c r="E50" i="38"/>
  <c r="G50" i="38"/>
  <c r="I50" i="38"/>
  <c r="E51" i="38"/>
  <c r="G51" i="38"/>
  <c r="I51" i="38"/>
  <c r="E52" i="38"/>
  <c r="G52" i="38"/>
  <c r="I52" i="38"/>
  <c r="E53" i="38"/>
  <c r="G53" i="38"/>
  <c r="I53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B63" i="38"/>
  <c r="B64" i="38"/>
  <c r="N61" i="38"/>
  <c r="B62" i="38"/>
  <c r="E58" i="38"/>
  <c r="O57" i="38"/>
  <c r="E57" i="38"/>
  <c r="O56" i="38"/>
  <c r="E56" i="38"/>
  <c r="O55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J53" i="38"/>
  <c r="E55" i="38"/>
  <c r="O54" i="38"/>
  <c r="E54" i="38"/>
  <c r="A50" i="38"/>
  <c r="A46" i="38"/>
  <c r="A42" i="38"/>
  <c r="A38" i="38"/>
  <c r="A33" i="38"/>
  <c r="A29" i="38"/>
  <c r="A25" i="38"/>
  <c r="A20" i="38"/>
  <c r="A16" i="38"/>
  <c r="A12" i="38"/>
  <c r="O10" i="38"/>
  <c r="E10" i="38"/>
  <c r="O9" i="38"/>
  <c r="E9" i="38"/>
  <c r="O8" i="38"/>
  <c r="E8" i="38"/>
  <c r="E7" i="38"/>
  <c r="A7" i="38"/>
  <c r="A3" i="38"/>
  <c r="M2" i="38"/>
  <c r="P2" i="38"/>
  <c r="C2" i="38"/>
  <c r="F2" i="38"/>
  <c r="D2" i="38"/>
  <c r="A2" i="38"/>
  <c r="M11" i="30"/>
  <c r="M10" i="30"/>
  <c r="M6" i="30"/>
  <c r="M3" i="30"/>
  <c r="M4" i="30"/>
  <c r="M5" i="30"/>
  <c r="P6" i="30"/>
  <c r="M9" i="30"/>
  <c r="P5" i="30"/>
  <c r="M8" i="30"/>
  <c r="P4" i="30"/>
  <c r="M7" i="30"/>
  <c r="P3" i="30"/>
  <c r="N7" i="30"/>
  <c r="N8" i="30"/>
  <c r="N9" i="30"/>
  <c r="N10" i="30"/>
  <c r="P7" i="30"/>
  <c r="O11" i="30"/>
  <c r="Q11" i="30"/>
  <c r="R11" i="30"/>
  <c r="M12" i="30"/>
  <c r="N11" i="30"/>
  <c r="P8" i="30"/>
  <c r="O12" i="30"/>
  <c r="Q12" i="30"/>
  <c r="R12" i="30"/>
  <c r="M13" i="30"/>
  <c r="N12" i="30"/>
  <c r="P9" i="30"/>
  <c r="O13" i="30"/>
  <c r="Q13" i="30"/>
  <c r="R13" i="30"/>
  <c r="M14" i="30"/>
  <c r="N13" i="30"/>
  <c r="P10" i="30"/>
  <c r="O14" i="30"/>
  <c r="Q14" i="30"/>
  <c r="R14" i="30"/>
  <c r="M15" i="30"/>
  <c r="N14" i="30"/>
  <c r="P11" i="30"/>
  <c r="O15" i="30"/>
  <c r="Q15" i="30"/>
  <c r="R15" i="30"/>
  <c r="M16" i="30"/>
  <c r="N15" i="30"/>
  <c r="P12" i="30"/>
  <c r="O16" i="30"/>
  <c r="Q16" i="30"/>
  <c r="R16" i="30"/>
  <c r="M17" i="30"/>
  <c r="N16" i="30"/>
  <c r="P13" i="30"/>
  <c r="O17" i="30"/>
  <c r="Q17" i="30"/>
  <c r="R17" i="30"/>
  <c r="M18" i="30"/>
  <c r="N17" i="30"/>
  <c r="P14" i="30"/>
  <c r="O18" i="30"/>
  <c r="Q18" i="30"/>
  <c r="R18" i="30"/>
  <c r="M19" i="30"/>
  <c r="N18" i="30"/>
  <c r="P15" i="30"/>
  <c r="O19" i="30"/>
  <c r="Q19" i="30"/>
  <c r="R19" i="30"/>
  <c r="M20" i="30"/>
  <c r="N19" i="30"/>
  <c r="P16" i="30"/>
  <c r="O20" i="30"/>
  <c r="Q20" i="30"/>
  <c r="R20" i="30"/>
  <c r="M21" i="30"/>
  <c r="N20" i="30"/>
  <c r="P17" i="30"/>
  <c r="O21" i="30"/>
  <c r="Q21" i="30"/>
  <c r="R21" i="30"/>
  <c r="M22" i="30"/>
  <c r="N21" i="30"/>
  <c r="P18" i="30"/>
  <c r="O22" i="30"/>
  <c r="Q22" i="30"/>
  <c r="R22" i="30"/>
  <c r="M23" i="30"/>
  <c r="N22" i="30"/>
  <c r="P19" i="30"/>
  <c r="O23" i="30"/>
  <c r="Q23" i="30"/>
  <c r="R23" i="30"/>
  <c r="M24" i="30"/>
  <c r="N23" i="30"/>
  <c r="P20" i="30"/>
  <c r="O24" i="30"/>
  <c r="Q24" i="30"/>
  <c r="R24" i="30"/>
  <c r="M25" i="30"/>
  <c r="N24" i="30"/>
  <c r="P21" i="30"/>
  <c r="O25" i="30"/>
  <c r="Q25" i="30"/>
  <c r="R25" i="30"/>
  <c r="M26" i="30"/>
  <c r="N25" i="30"/>
  <c r="P22" i="30"/>
  <c r="O26" i="30"/>
  <c r="Q26" i="30"/>
  <c r="R26" i="30"/>
  <c r="M27" i="30"/>
  <c r="N26" i="30"/>
  <c r="P23" i="30"/>
  <c r="O27" i="30"/>
  <c r="Q27" i="30"/>
  <c r="R27" i="30"/>
  <c r="M28" i="30"/>
  <c r="N27" i="30"/>
  <c r="P24" i="30"/>
  <c r="O28" i="30"/>
  <c r="Q28" i="30"/>
  <c r="R28" i="30"/>
  <c r="M29" i="30"/>
  <c r="N28" i="30"/>
  <c r="P25" i="30"/>
  <c r="O29" i="30"/>
  <c r="Q29" i="30"/>
  <c r="R29" i="30"/>
  <c r="M30" i="30"/>
  <c r="N29" i="30"/>
  <c r="P26" i="30"/>
  <c r="O30" i="30"/>
  <c r="Q30" i="30"/>
  <c r="R30" i="30"/>
  <c r="M31" i="30"/>
  <c r="N30" i="30"/>
  <c r="P27" i="30"/>
  <c r="O31" i="30"/>
  <c r="Q31" i="30"/>
  <c r="R31" i="30"/>
  <c r="M32" i="30"/>
  <c r="N31" i="30"/>
  <c r="P28" i="30"/>
  <c r="O32" i="30"/>
  <c r="Q32" i="30"/>
  <c r="R32" i="30"/>
  <c r="M33" i="30"/>
  <c r="N32" i="30"/>
  <c r="P29" i="30"/>
  <c r="O33" i="30"/>
  <c r="Q33" i="30"/>
  <c r="R33" i="30"/>
  <c r="M34" i="30"/>
  <c r="N33" i="30"/>
  <c r="P30" i="30"/>
  <c r="O34" i="30"/>
  <c r="Q34" i="30"/>
  <c r="R34" i="30"/>
  <c r="M35" i="30"/>
  <c r="N34" i="30"/>
  <c r="P31" i="30"/>
  <c r="O35" i="30"/>
  <c r="Q35" i="30"/>
  <c r="R35" i="30"/>
  <c r="M36" i="30"/>
  <c r="N35" i="30"/>
  <c r="P32" i="30"/>
  <c r="O36" i="30"/>
  <c r="Q36" i="30"/>
  <c r="R36" i="30"/>
  <c r="M37" i="30"/>
  <c r="N36" i="30"/>
  <c r="P33" i="30"/>
  <c r="O37" i="30"/>
  <c r="Q37" i="30"/>
  <c r="R37" i="30"/>
  <c r="M38" i="30"/>
  <c r="N37" i="30"/>
  <c r="P34" i="30"/>
  <c r="O38" i="30"/>
  <c r="Q38" i="30"/>
  <c r="R38" i="30"/>
  <c r="M39" i="30"/>
  <c r="N38" i="30"/>
  <c r="P35" i="30"/>
  <c r="O39" i="30"/>
  <c r="Q39" i="30"/>
  <c r="R39" i="30"/>
  <c r="M40" i="30"/>
  <c r="N39" i="30"/>
  <c r="P36" i="30"/>
  <c r="O40" i="30"/>
  <c r="Q40" i="30"/>
  <c r="R40" i="30"/>
  <c r="M41" i="30"/>
  <c r="N40" i="30"/>
  <c r="P37" i="30"/>
  <c r="O41" i="30"/>
  <c r="Q41" i="30"/>
  <c r="R41" i="30"/>
  <c r="M42" i="30"/>
  <c r="N41" i="30"/>
  <c r="P38" i="30"/>
  <c r="O42" i="30"/>
  <c r="Q42" i="30"/>
  <c r="R42" i="30"/>
  <c r="M43" i="30"/>
  <c r="N42" i="30"/>
  <c r="P39" i="30"/>
  <c r="O43" i="30"/>
  <c r="Q43" i="30"/>
  <c r="R43" i="30"/>
  <c r="M44" i="30"/>
  <c r="N43" i="30"/>
  <c r="P40" i="30"/>
  <c r="O44" i="30"/>
  <c r="Q44" i="30"/>
  <c r="R44" i="30"/>
  <c r="M45" i="30"/>
  <c r="N44" i="30"/>
  <c r="P41" i="30"/>
  <c r="O45" i="30"/>
  <c r="Q45" i="30"/>
  <c r="R45" i="30"/>
  <c r="M46" i="30"/>
  <c r="N45" i="30"/>
  <c r="P42" i="30"/>
  <c r="O46" i="30"/>
  <c r="Q46" i="30"/>
  <c r="R46" i="30"/>
  <c r="M47" i="30"/>
  <c r="N46" i="30"/>
  <c r="P43" i="30"/>
  <c r="O47" i="30"/>
  <c r="Q47" i="30"/>
  <c r="R47" i="30"/>
  <c r="M48" i="30"/>
  <c r="N47" i="30"/>
  <c r="P44" i="30"/>
  <c r="O48" i="30"/>
  <c r="Q48" i="30"/>
  <c r="R48" i="30"/>
  <c r="M49" i="30"/>
  <c r="N48" i="30"/>
  <c r="P45" i="30"/>
  <c r="O49" i="30"/>
  <c r="Q49" i="30"/>
  <c r="R49" i="30"/>
  <c r="M50" i="30"/>
  <c r="N49" i="30"/>
  <c r="P46" i="30"/>
  <c r="O50" i="30"/>
  <c r="Q50" i="30"/>
  <c r="R50" i="30"/>
  <c r="M51" i="30"/>
  <c r="N50" i="30"/>
  <c r="P47" i="30"/>
  <c r="O51" i="30"/>
  <c r="Q51" i="30"/>
  <c r="R51" i="30"/>
  <c r="M52" i="30"/>
  <c r="N51" i="30"/>
  <c r="P48" i="30"/>
  <c r="O52" i="30"/>
  <c r="Q52" i="30"/>
  <c r="R52" i="30"/>
  <c r="E63" i="30"/>
  <c r="E64" i="30"/>
  <c r="E62" i="30"/>
  <c r="C11" i="30"/>
  <c r="C10" i="30"/>
  <c r="C6" i="30"/>
  <c r="C3" i="30"/>
  <c r="C4" i="30"/>
  <c r="C5" i="30"/>
  <c r="F6" i="30"/>
  <c r="C9" i="30"/>
  <c r="F5" i="30"/>
  <c r="C8" i="30"/>
  <c r="F4" i="30"/>
  <c r="C7" i="30"/>
  <c r="F3" i="30"/>
  <c r="D7" i="30"/>
  <c r="D8" i="30"/>
  <c r="D9" i="30"/>
  <c r="D10" i="30"/>
  <c r="F7" i="30"/>
  <c r="E11" i="30"/>
  <c r="G11" i="30"/>
  <c r="I11" i="30"/>
  <c r="B3" i="33"/>
  <c r="B4" i="33"/>
  <c r="L3" i="33"/>
  <c r="B5" i="33"/>
  <c r="L4" i="33"/>
  <c r="B6" i="33"/>
  <c r="L5" i="33"/>
  <c r="B7" i="33"/>
  <c r="L6" i="33"/>
  <c r="B8" i="33"/>
  <c r="L7" i="33"/>
  <c r="B9" i="33"/>
  <c r="L8" i="33"/>
  <c r="B10" i="33"/>
  <c r="L9" i="33"/>
  <c r="B11" i="33"/>
  <c r="L10" i="33"/>
  <c r="B12" i="33"/>
  <c r="L11" i="33"/>
  <c r="B13" i="33"/>
  <c r="L12" i="33"/>
  <c r="B14" i="33"/>
  <c r="L13" i="33"/>
  <c r="B15" i="33"/>
  <c r="L14" i="33"/>
  <c r="B16" i="33"/>
  <c r="L15" i="33"/>
  <c r="B17" i="33"/>
  <c r="L16" i="33"/>
  <c r="B18" i="33"/>
  <c r="L17" i="33"/>
  <c r="B19" i="33"/>
  <c r="L18" i="33"/>
  <c r="B20" i="33"/>
  <c r="L19" i="33"/>
  <c r="B21" i="33"/>
  <c r="L20" i="33"/>
  <c r="B22" i="33"/>
  <c r="L21" i="33"/>
  <c r="B23" i="33"/>
  <c r="L22" i="33"/>
  <c r="B24" i="33"/>
  <c r="L23" i="33"/>
  <c r="B25" i="33"/>
  <c r="L24" i="33"/>
  <c r="B26" i="33"/>
  <c r="L25" i="33"/>
  <c r="B27" i="33"/>
  <c r="L26" i="33"/>
  <c r="B28" i="33"/>
  <c r="L27" i="33"/>
  <c r="B29" i="33"/>
  <c r="L28" i="33"/>
  <c r="B30" i="33"/>
  <c r="L29" i="33"/>
  <c r="B31" i="33"/>
  <c r="L30" i="33"/>
  <c r="B32" i="33"/>
  <c r="L31" i="33"/>
  <c r="B33" i="33"/>
  <c r="L32" i="33"/>
  <c r="B34" i="33"/>
  <c r="L33" i="33"/>
  <c r="B35" i="33"/>
  <c r="L34" i="33"/>
  <c r="B36" i="33"/>
  <c r="L35" i="33"/>
  <c r="B37" i="33"/>
  <c r="L36" i="33"/>
  <c r="B38" i="33"/>
  <c r="L37" i="33"/>
  <c r="B39" i="33"/>
  <c r="L38" i="33"/>
  <c r="B40" i="33"/>
  <c r="L39" i="33"/>
  <c r="B41" i="33"/>
  <c r="L40" i="33"/>
  <c r="B42" i="33"/>
  <c r="L41" i="33"/>
  <c r="B43" i="33"/>
  <c r="L42" i="33"/>
  <c r="B44" i="33"/>
  <c r="L43" i="33"/>
  <c r="B45" i="33"/>
  <c r="L44" i="33"/>
  <c r="B46" i="33"/>
  <c r="L45" i="33"/>
  <c r="B47" i="33"/>
  <c r="L46" i="33"/>
  <c r="B48" i="33"/>
  <c r="L47" i="33"/>
  <c r="B49" i="33"/>
  <c r="L48" i="33"/>
  <c r="B50" i="33"/>
  <c r="L49" i="33"/>
  <c r="B51" i="33"/>
  <c r="L50" i="33"/>
  <c r="B52" i="33"/>
  <c r="L51" i="33"/>
  <c r="B53" i="33"/>
  <c r="L52" i="33"/>
  <c r="A3" i="34"/>
  <c r="B3" i="34"/>
  <c r="C3" i="34"/>
  <c r="A1" i="34"/>
  <c r="B1" i="34" a="1"/>
  <c r="B1" i="34" s="1"/>
  <c r="C1" i="34"/>
  <c r="D1" i="34"/>
  <c r="E1" i="34"/>
  <c r="I2" i="33"/>
  <c r="I3" i="33"/>
  <c r="I4" i="33"/>
  <c r="I5" i="33"/>
  <c r="I6" i="33"/>
  <c r="I7" i="33"/>
  <c r="I8" i="33"/>
  <c r="I9" i="33"/>
  <c r="I10" i="33"/>
  <c r="I11" i="33"/>
  <c r="I12" i="33"/>
  <c r="I13" i="33"/>
  <c r="I14" i="33"/>
  <c r="I15" i="33"/>
  <c r="I16" i="33"/>
  <c r="I17" i="33"/>
  <c r="I18" i="33"/>
  <c r="I19" i="33"/>
  <c r="I20" i="33"/>
  <c r="I21" i="33"/>
  <c r="I22" i="33"/>
  <c r="I23" i="33"/>
  <c r="I24" i="33"/>
  <c r="I25" i="33"/>
  <c r="I26" i="33"/>
  <c r="I27" i="33"/>
  <c r="I28" i="33"/>
  <c r="I29" i="33"/>
  <c r="I30" i="33"/>
  <c r="I31" i="33"/>
  <c r="I32" i="33"/>
  <c r="I33" i="33"/>
  <c r="I34" i="33"/>
  <c r="I35" i="33"/>
  <c r="I36" i="33"/>
  <c r="I37" i="33"/>
  <c r="I38" i="33"/>
  <c r="I39" i="33"/>
  <c r="I40" i="33"/>
  <c r="I41" i="33"/>
  <c r="I42" i="33"/>
  <c r="I43" i="33"/>
  <c r="I44" i="33"/>
  <c r="I45" i="33"/>
  <c r="I46" i="33"/>
  <c r="I47" i="33"/>
  <c r="I48" i="33"/>
  <c r="I49" i="33"/>
  <c r="I50" i="33"/>
  <c r="I51" i="33"/>
  <c r="I52" i="33"/>
  <c r="I53" i="33"/>
  <c r="I55" i="33"/>
  <c r="H2" i="33"/>
  <c r="H3" i="33"/>
  <c r="H4" i="33"/>
  <c r="H5" i="33"/>
  <c r="H6" i="33"/>
  <c r="H7" i="33"/>
  <c r="H8" i="33"/>
  <c r="H9" i="33"/>
  <c r="H10" i="33"/>
  <c r="H11" i="33"/>
  <c r="H12" i="33"/>
  <c r="H13" i="33"/>
  <c r="H14" i="33"/>
  <c r="H15" i="33"/>
  <c r="H16" i="33"/>
  <c r="H17" i="33"/>
  <c r="H18" i="33"/>
  <c r="H19" i="33"/>
  <c r="H20" i="33"/>
  <c r="H21" i="33"/>
  <c r="H22" i="33"/>
  <c r="H23" i="33"/>
  <c r="H24" i="33"/>
  <c r="H25" i="33"/>
  <c r="H26" i="33"/>
  <c r="H27" i="33"/>
  <c r="H28" i="33"/>
  <c r="H29" i="33"/>
  <c r="H30" i="33"/>
  <c r="H31" i="33"/>
  <c r="H32" i="33"/>
  <c r="H33" i="33"/>
  <c r="H34" i="33"/>
  <c r="H35" i="33"/>
  <c r="H36" i="33"/>
  <c r="H37" i="33"/>
  <c r="H38" i="33"/>
  <c r="H39" i="33"/>
  <c r="H40" i="33"/>
  <c r="H41" i="33"/>
  <c r="H42" i="33"/>
  <c r="H43" i="33"/>
  <c r="H44" i="33"/>
  <c r="H45" i="33"/>
  <c r="H46" i="33"/>
  <c r="H47" i="33"/>
  <c r="H48" i="33"/>
  <c r="H49" i="33"/>
  <c r="H50" i="33"/>
  <c r="H51" i="33"/>
  <c r="H52" i="33"/>
  <c r="H53" i="33"/>
  <c r="H55" i="33"/>
  <c r="G2" i="33"/>
  <c r="G3" i="33"/>
  <c r="G4" i="33"/>
  <c r="G5" i="33"/>
  <c r="G6" i="33"/>
  <c r="G7" i="33"/>
  <c r="G8" i="33"/>
  <c r="G9" i="33"/>
  <c r="G10" i="33"/>
  <c r="G11" i="33"/>
  <c r="G12" i="33"/>
  <c r="G13" i="33"/>
  <c r="G14" i="33"/>
  <c r="G15" i="33"/>
  <c r="G16" i="33"/>
  <c r="G17" i="33"/>
  <c r="G18" i="33"/>
  <c r="G19" i="33"/>
  <c r="G20" i="33"/>
  <c r="G21" i="33"/>
  <c r="G22" i="33"/>
  <c r="G23" i="33"/>
  <c r="G24" i="33"/>
  <c r="G25" i="33"/>
  <c r="G26" i="33"/>
  <c r="G27" i="33"/>
  <c r="G28" i="33"/>
  <c r="G29" i="33"/>
  <c r="G30" i="33"/>
  <c r="G31" i="33"/>
  <c r="G32" i="33"/>
  <c r="G33" i="33"/>
  <c r="G34" i="33"/>
  <c r="G35" i="33"/>
  <c r="G36" i="33"/>
  <c r="G37" i="33"/>
  <c r="G38" i="33"/>
  <c r="G39" i="33"/>
  <c r="G40" i="33"/>
  <c r="G41" i="33"/>
  <c r="G42" i="33"/>
  <c r="G43" i="33"/>
  <c r="G44" i="33"/>
  <c r="G45" i="33"/>
  <c r="G46" i="33"/>
  <c r="G47" i="33"/>
  <c r="G48" i="33"/>
  <c r="G49" i="33"/>
  <c r="G50" i="33"/>
  <c r="G51" i="33"/>
  <c r="G52" i="33"/>
  <c r="G53" i="33"/>
  <c r="G55" i="33"/>
  <c r="F2" i="33"/>
  <c r="F55" i="33"/>
  <c r="E2" i="33"/>
  <c r="E3" i="33"/>
  <c r="E4" i="33"/>
  <c r="E5" i="33"/>
  <c r="E6" i="33"/>
  <c r="E7" i="33"/>
  <c r="E8" i="33"/>
  <c r="E9" i="33"/>
  <c r="E10" i="33"/>
  <c r="E11" i="33"/>
  <c r="E12" i="33"/>
  <c r="E13" i="33"/>
  <c r="E14" i="33"/>
  <c r="E15" i="33"/>
  <c r="E16" i="33"/>
  <c r="E17" i="33"/>
  <c r="E18" i="33"/>
  <c r="E19" i="33"/>
  <c r="E20" i="33"/>
  <c r="E21" i="33"/>
  <c r="E22" i="33"/>
  <c r="E23" i="33"/>
  <c r="E24" i="33"/>
  <c r="E25" i="33"/>
  <c r="E26" i="33"/>
  <c r="E27" i="33"/>
  <c r="E28" i="33"/>
  <c r="E29" i="33"/>
  <c r="E30" i="33"/>
  <c r="E31" i="33"/>
  <c r="E32" i="33"/>
  <c r="E33" i="33"/>
  <c r="E34" i="33"/>
  <c r="E35" i="33"/>
  <c r="E36" i="33"/>
  <c r="E37" i="33"/>
  <c r="E38" i="33"/>
  <c r="E39" i="33"/>
  <c r="E40" i="33"/>
  <c r="E41" i="33"/>
  <c r="E42" i="33"/>
  <c r="E43" i="33"/>
  <c r="E44" i="33"/>
  <c r="E45" i="33"/>
  <c r="E46" i="33"/>
  <c r="E47" i="33"/>
  <c r="E48" i="33"/>
  <c r="E49" i="33"/>
  <c r="E50" i="33"/>
  <c r="E51" i="33"/>
  <c r="E52" i="33"/>
  <c r="E53" i="33"/>
  <c r="E55" i="33"/>
  <c r="D2" i="33"/>
  <c r="D3" i="33"/>
  <c r="D4" i="33"/>
  <c r="D5" i="33"/>
  <c r="D6" i="33"/>
  <c r="D7" i="33"/>
  <c r="D8" i="33"/>
  <c r="D9" i="33"/>
  <c r="D10" i="33"/>
  <c r="D11" i="33"/>
  <c r="D12" i="33"/>
  <c r="D13" i="33"/>
  <c r="D14" i="33"/>
  <c r="D15" i="33"/>
  <c r="D16" i="33"/>
  <c r="D17" i="33"/>
  <c r="D18" i="33"/>
  <c r="D19" i="33"/>
  <c r="D20" i="33"/>
  <c r="D21" i="33"/>
  <c r="D22" i="33"/>
  <c r="D23" i="33"/>
  <c r="D24" i="33"/>
  <c r="D25" i="33"/>
  <c r="D26" i="33"/>
  <c r="D27" i="33"/>
  <c r="D28" i="33"/>
  <c r="D29" i="33"/>
  <c r="D30" i="33"/>
  <c r="D31" i="33"/>
  <c r="D32" i="33"/>
  <c r="D33" i="33"/>
  <c r="D34" i="33"/>
  <c r="D35" i="33"/>
  <c r="D36" i="33"/>
  <c r="D37" i="33"/>
  <c r="D38" i="33"/>
  <c r="D39" i="33"/>
  <c r="D40" i="33"/>
  <c r="D41" i="33"/>
  <c r="D42" i="33"/>
  <c r="D43" i="33"/>
  <c r="D44" i="33"/>
  <c r="D45" i="33"/>
  <c r="D46" i="33"/>
  <c r="D47" i="33"/>
  <c r="D48" i="33"/>
  <c r="D49" i="33"/>
  <c r="D50" i="33"/>
  <c r="D51" i="33"/>
  <c r="D52" i="33"/>
  <c r="D53" i="33"/>
  <c r="D55" i="33"/>
  <c r="C2" i="33"/>
  <c r="C3" i="33"/>
  <c r="C4" i="33"/>
  <c r="C5" i="33"/>
  <c r="C6" i="33"/>
  <c r="C7" i="33"/>
  <c r="C8" i="33"/>
  <c r="C9" i="33"/>
  <c r="C10" i="33"/>
  <c r="C11" i="33"/>
  <c r="C12" i="33"/>
  <c r="C13" i="33"/>
  <c r="C14" i="33"/>
  <c r="C15" i="33"/>
  <c r="C16" i="33"/>
  <c r="C17" i="33"/>
  <c r="C18" i="33"/>
  <c r="C19" i="33"/>
  <c r="C20" i="33"/>
  <c r="C21" i="33"/>
  <c r="C22" i="33"/>
  <c r="C23" i="33"/>
  <c r="C24" i="33"/>
  <c r="C25" i="33"/>
  <c r="C26" i="33"/>
  <c r="C27" i="33"/>
  <c r="C28" i="33"/>
  <c r="C29" i="33"/>
  <c r="C30" i="33"/>
  <c r="C31" i="33"/>
  <c r="C32" i="33"/>
  <c r="C33" i="33"/>
  <c r="C34" i="33"/>
  <c r="C35" i="33"/>
  <c r="C36" i="33"/>
  <c r="C37" i="33"/>
  <c r="C38" i="33"/>
  <c r="C39" i="33"/>
  <c r="C40" i="33"/>
  <c r="C41" i="33"/>
  <c r="C42" i="33"/>
  <c r="C43" i="33"/>
  <c r="C44" i="33"/>
  <c r="C45" i="33"/>
  <c r="C46" i="33"/>
  <c r="C47" i="33"/>
  <c r="C48" i="33"/>
  <c r="C49" i="33"/>
  <c r="C50" i="33"/>
  <c r="C51" i="33"/>
  <c r="C52" i="33"/>
  <c r="C53" i="33"/>
  <c r="C55" i="33"/>
  <c r="B2" i="33"/>
  <c r="B55" i="33"/>
  <c r="L53" i="33"/>
  <c r="M52" i="33"/>
  <c r="M51" i="33"/>
  <c r="M50" i="33"/>
  <c r="M49" i="33"/>
  <c r="M48" i="33"/>
  <c r="M47" i="33"/>
  <c r="M46" i="33"/>
  <c r="M45" i="33"/>
  <c r="M44" i="33"/>
  <c r="M43" i="33"/>
  <c r="M42" i="33"/>
  <c r="M41" i="33"/>
  <c r="M40" i="33"/>
  <c r="M39" i="33"/>
  <c r="M38" i="33"/>
  <c r="M37" i="33"/>
  <c r="M36" i="33"/>
  <c r="M35" i="33"/>
  <c r="M34" i="33"/>
  <c r="M33" i="33"/>
  <c r="M32" i="33"/>
  <c r="M31" i="33"/>
  <c r="M30" i="33"/>
  <c r="M29" i="33"/>
  <c r="M28" i="33"/>
  <c r="M27" i="33"/>
  <c r="M26" i="33"/>
  <c r="M24" i="33"/>
  <c r="M23" i="33"/>
  <c r="M22" i="33"/>
  <c r="M21" i="33"/>
  <c r="M20" i="33"/>
  <c r="M19" i="33"/>
  <c r="M18" i="33"/>
  <c r="M17" i="33"/>
  <c r="M16" i="33"/>
  <c r="M15" i="33"/>
  <c r="M14" i="33"/>
  <c r="M13" i="33"/>
  <c r="M12" i="33"/>
  <c r="M11" i="33"/>
  <c r="M10" i="33"/>
  <c r="M9" i="33"/>
  <c r="M8" i="33"/>
  <c r="M7" i="33"/>
  <c r="M6" i="33"/>
  <c r="D85" i="8"/>
  <c r="D84" i="8"/>
  <c r="T3" i="2"/>
  <c r="S3" i="2"/>
  <c r="U3" i="2"/>
  <c r="T4" i="2"/>
  <c r="S4" i="2"/>
  <c r="U4" i="2"/>
  <c r="T5" i="2"/>
  <c r="S5" i="2"/>
  <c r="U5" i="2"/>
  <c r="T6" i="2"/>
  <c r="S6" i="2"/>
  <c r="U6" i="2"/>
  <c r="T7" i="2"/>
  <c r="S7" i="2"/>
  <c r="U7" i="2"/>
  <c r="T8" i="2"/>
  <c r="S8" i="2"/>
  <c r="U8" i="2"/>
  <c r="T9" i="2"/>
  <c r="S9" i="2"/>
  <c r="U9" i="2"/>
  <c r="T10" i="2"/>
  <c r="S10" i="2"/>
  <c r="U10" i="2"/>
  <c r="T11" i="2"/>
  <c r="S11" i="2"/>
  <c r="U11" i="2"/>
  <c r="T12" i="2"/>
  <c r="S12" i="2"/>
  <c r="U12" i="2"/>
  <c r="T13" i="2"/>
  <c r="S13" i="2"/>
  <c r="U13" i="2"/>
  <c r="T14" i="2"/>
  <c r="S14" i="2"/>
  <c r="U14" i="2"/>
  <c r="T15" i="2"/>
  <c r="S15" i="2"/>
  <c r="U15" i="2"/>
  <c r="T16" i="2"/>
  <c r="S16" i="2"/>
  <c r="U16" i="2"/>
  <c r="T17" i="2"/>
  <c r="S17" i="2"/>
  <c r="U17" i="2"/>
  <c r="T18" i="2"/>
  <c r="S18" i="2"/>
  <c r="U18" i="2"/>
  <c r="T19" i="2"/>
  <c r="S19" i="2"/>
  <c r="U19" i="2"/>
  <c r="T20" i="2"/>
  <c r="S20" i="2"/>
  <c r="U20" i="2"/>
  <c r="T21" i="2"/>
  <c r="S21" i="2"/>
  <c r="U21" i="2"/>
  <c r="T22" i="2"/>
  <c r="S22" i="2"/>
  <c r="U22" i="2"/>
  <c r="T23" i="2"/>
  <c r="S23" i="2"/>
  <c r="U23" i="2"/>
  <c r="T24" i="2"/>
  <c r="S24" i="2"/>
  <c r="U24" i="2"/>
  <c r="T25" i="2"/>
  <c r="S25" i="2"/>
  <c r="U25" i="2"/>
  <c r="T26" i="2"/>
  <c r="S26" i="2"/>
  <c r="U26" i="2"/>
  <c r="T27" i="2"/>
  <c r="S27" i="2"/>
  <c r="U27" i="2"/>
  <c r="T28" i="2"/>
  <c r="S28" i="2"/>
  <c r="U28" i="2"/>
  <c r="T29" i="2"/>
  <c r="S29" i="2"/>
  <c r="U29" i="2"/>
  <c r="T30" i="2"/>
  <c r="S30" i="2"/>
  <c r="U30" i="2"/>
  <c r="T31" i="2"/>
  <c r="S31" i="2"/>
  <c r="U31" i="2"/>
  <c r="T32" i="2"/>
  <c r="S32" i="2"/>
  <c r="U32" i="2"/>
  <c r="T33" i="2"/>
  <c r="S33" i="2"/>
  <c r="U33" i="2"/>
  <c r="T34" i="2"/>
  <c r="S34" i="2"/>
  <c r="U34" i="2"/>
  <c r="T35" i="2"/>
  <c r="S35" i="2"/>
  <c r="U35" i="2"/>
  <c r="T36" i="2"/>
  <c r="S36" i="2"/>
  <c r="U36" i="2"/>
  <c r="T37" i="2"/>
  <c r="S37" i="2"/>
  <c r="U37" i="2"/>
  <c r="T38" i="2"/>
  <c r="S38" i="2"/>
  <c r="U38" i="2"/>
  <c r="T39" i="2"/>
  <c r="S39" i="2"/>
  <c r="U39" i="2"/>
  <c r="T40" i="2"/>
  <c r="S40" i="2"/>
  <c r="U40" i="2"/>
  <c r="T41" i="2"/>
  <c r="S41" i="2"/>
  <c r="U41" i="2"/>
  <c r="T42" i="2"/>
  <c r="S42" i="2"/>
  <c r="U42" i="2"/>
  <c r="T43" i="2"/>
  <c r="S43" i="2"/>
  <c r="U43" i="2"/>
  <c r="T44" i="2"/>
  <c r="S44" i="2"/>
  <c r="U44" i="2"/>
  <c r="T45" i="2"/>
  <c r="S45" i="2"/>
  <c r="U45" i="2"/>
  <c r="T46" i="2"/>
  <c r="S46" i="2"/>
  <c r="U46" i="2"/>
  <c r="T47" i="2"/>
  <c r="S47" i="2"/>
  <c r="U47" i="2"/>
  <c r="T48" i="2"/>
  <c r="S48" i="2"/>
  <c r="U48" i="2"/>
  <c r="T49" i="2"/>
  <c r="S49" i="2"/>
  <c r="U49" i="2"/>
  <c r="T50" i="2"/>
  <c r="S50" i="2"/>
  <c r="U50" i="2"/>
  <c r="T51" i="2"/>
  <c r="S51" i="2"/>
  <c r="U51" i="2"/>
  <c r="T52" i="2"/>
  <c r="S52" i="2"/>
  <c r="U52" i="2"/>
  <c r="T53" i="2"/>
  <c r="S53" i="2"/>
  <c r="U53" i="2"/>
  <c r="T54" i="2"/>
  <c r="S54" i="2"/>
  <c r="U54" i="2"/>
  <c r="T55" i="2"/>
  <c r="S55" i="2"/>
  <c r="U55" i="2"/>
  <c r="T56" i="2"/>
  <c r="S56" i="2"/>
  <c r="U56" i="2"/>
  <c r="T57" i="2"/>
  <c r="S57" i="2"/>
  <c r="U57" i="2"/>
  <c r="T58" i="2"/>
  <c r="S58" i="2"/>
  <c r="U58" i="2"/>
  <c r="T59" i="2"/>
  <c r="S59" i="2"/>
  <c r="U59" i="2"/>
  <c r="T60" i="2"/>
  <c r="S60" i="2"/>
  <c r="U60" i="2"/>
  <c r="T61" i="2"/>
  <c r="S61" i="2"/>
  <c r="U61" i="2"/>
  <c r="T62" i="2"/>
  <c r="S62" i="2"/>
  <c r="U62" i="2"/>
  <c r="T63" i="2"/>
  <c r="S63" i="2"/>
  <c r="U63" i="2"/>
  <c r="T64" i="2"/>
  <c r="S64" i="2"/>
  <c r="U64" i="2"/>
  <c r="T65" i="2"/>
  <c r="S65" i="2"/>
  <c r="U65" i="2"/>
  <c r="T66" i="2"/>
  <c r="S66" i="2"/>
  <c r="U66" i="2"/>
  <c r="T67" i="2"/>
  <c r="S67" i="2"/>
  <c r="U67" i="2"/>
  <c r="T68" i="2"/>
  <c r="S68" i="2"/>
  <c r="U68" i="2"/>
  <c r="T69" i="2"/>
  <c r="S69" i="2"/>
  <c r="U69" i="2"/>
  <c r="T70" i="2"/>
  <c r="S70" i="2"/>
  <c r="U70" i="2"/>
  <c r="T71" i="2"/>
  <c r="S71" i="2"/>
  <c r="U71" i="2"/>
  <c r="T72" i="2"/>
  <c r="S72" i="2"/>
  <c r="U72" i="2"/>
  <c r="T73" i="2"/>
  <c r="S73" i="2"/>
  <c r="U73" i="2"/>
  <c r="T74" i="2"/>
  <c r="S74" i="2"/>
  <c r="U74" i="2"/>
  <c r="T75" i="2"/>
  <c r="S75" i="2"/>
  <c r="U75" i="2"/>
  <c r="T76" i="2"/>
  <c r="S76" i="2"/>
  <c r="U76" i="2"/>
  <c r="T77" i="2"/>
  <c r="S77" i="2"/>
  <c r="U77" i="2"/>
  <c r="T78" i="2"/>
  <c r="S78" i="2"/>
  <c r="U78" i="2"/>
  <c r="T79" i="2"/>
  <c r="S79" i="2"/>
  <c r="U79" i="2"/>
  <c r="T80" i="2"/>
  <c r="S80" i="2"/>
  <c r="U80" i="2"/>
  <c r="T81" i="2"/>
  <c r="S81" i="2"/>
  <c r="U81" i="2"/>
  <c r="T82" i="2"/>
  <c r="S82" i="2"/>
  <c r="U82" i="2"/>
  <c r="T83" i="2"/>
  <c r="S83" i="2"/>
  <c r="U83" i="2"/>
  <c r="T84" i="2"/>
  <c r="S84" i="2"/>
  <c r="U84" i="2"/>
  <c r="T85" i="2"/>
  <c r="S85" i="2"/>
  <c r="U85" i="2"/>
  <c r="T86" i="2"/>
  <c r="S86" i="2"/>
  <c r="U86" i="2"/>
  <c r="T87" i="2"/>
  <c r="S87" i="2"/>
  <c r="U87" i="2"/>
  <c r="T88" i="2"/>
  <c r="S88" i="2"/>
  <c r="U88" i="2"/>
  <c r="T89" i="2"/>
  <c r="S89" i="2"/>
  <c r="U89" i="2"/>
  <c r="T90" i="2"/>
  <c r="S90" i="2"/>
  <c r="U90" i="2"/>
  <c r="T91" i="2"/>
  <c r="S91" i="2"/>
  <c r="U91" i="2"/>
  <c r="T92" i="2"/>
  <c r="S92" i="2"/>
  <c r="U92" i="2"/>
  <c r="T93" i="2"/>
  <c r="S93" i="2"/>
  <c r="U93" i="2"/>
  <c r="T94" i="2"/>
  <c r="S94" i="2"/>
  <c r="U94" i="2"/>
  <c r="T95" i="2"/>
  <c r="S95" i="2"/>
  <c r="U95" i="2"/>
  <c r="T96" i="2"/>
  <c r="S96" i="2"/>
  <c r="U96" i="2"/>
  <c r="T97" i="2"/>
  <c r="S97" i="2"/>
  <c r="U97" i="2"/>
  <c r="T98" i="2"/>
  <c r="S98" i="2"/>
  <c r="U98" i="2"/>
  <c r="T99" i="2"/>
  <c r="S99" i="2"/>
  <c r="U99" i="2"/>
  <c r="T100" i="2"/>
  <c r="S100" i="2"/>
  <c r="U100" i="2"/>
  <c r="T101" i="2"/>
  <c r="S101" i="2"/>
  <c r="U101" i="2"/>
  <c r="T102" i="2"/>
  <c r="S102" i="2"/>
  <c r="U102" i="2"/>
  <c r="T103" i="2"/>
  <c r="S103" i="2"/>
  <c r="U103" i="2"/>
  <c r="T104" i="2"/>
  <c r="S104" i="2"/>
  <c r="U104" i="2"/>
  <c r="T105" i="2"/>
  <c r="S105" i="2"/>
  <c r="U105" i="2"/>
  <c r="T106" i="2"/>
  <c r="S106" i="2"/>
  <c r="U106" i="2"/>
  <c r="T107" i="2"/>
  <c r="S107" i="2"/>
  <c r="U107" i="2"/>
  <c r="T108" i="2"/>
  <c r="S108" i="2"/>
  <c r="U108" i="2"/>
  <c r="T109" i="2"/>
  <c r="S109" i="2"/>
  <c r="U109" i="2"/>
  <c r="T110" i="2"/>
  <c r="S110" i="2"/>
  <c r="U110" i="2"/>
  <c r="T111" i="2"/>
  <c r="S111" i="2"/>
  <c r="U111" i="2"/>
  <c r="T112" i="2"/>
  <c r="S112" i="2"/>
  <c r="U112" i="2"/>
  <c r="T113" i="2"/>
  <c r="S113" i="2"/>
  <c r="U113" i="2"/>
  <c r="T114" i="2"/>
  <c r="S114" i="2"/>
  <c r="U114" i="2"/>
  <c r="T115" i="2"/>
  <c r="S115" i="2"/>
  <c r="U115" i="2"/>
  <c r="T116" i="2"/>
  <c r="S116" i="2"/>
  <c r="U116" i="2"/>
  <c r="T117" i="2"/>
  <c r="S117" i="2"/>
  <c r="U117" i="2"/>
  <c r="T118" i="2"/>
  <c r="S118" i="2"/>
  <c r="U118" i="2"/>
  <c r="T119" i="2"/>
  <c r="S119" i="2"/>
  <c r="U119" i="2"/>
  <c r="T120" i="2"/>
  <c r="S120" i="2"/>
  <c r="U120" i="2"/>
  <c r="T121" i="2"/>
  <c r="S121" i="2"/>
  <c r="U121" i="2"/>
  <c r="T122" i="2"/>
  <c r="S122" i="2"/>
  <c r="U122" i="2"/>
  <c r="T123" i="2"/>
  <c r="S123" i="2"/>
  <c r="U123" i="2"/>
  <c r="T124" i="2"/>
  <c r="S124" i="2"/>
  <c r="U124" i="2"/>
  <c r="T125" i="2"/>
  <c r="S125" i="2"/>
  <c r="U125" i="2"/>
  <c r="T126" i="2"/>
  <c r="S126" i="2"/>
  <c r="U126" i="2"/>
  <c r="T127" i="2"/>
  <c r="S127" i="2"/>
  <c r="U127" i="2"/>
  <c r="T128" i="2"/>
  <c r="S128" i="2"/>
  <c r="U128" i="2"/>
  <c r="T129" i="2"/>
  <c r="S129" i="2"/>
  <c r="U129" i="2"/>
  <c r="T130" i="2"/>
  <c r="S130" i="2"/>
  <c r="U130" i="2"/>
  <c r="T131" i="2"/>
  <c r="S131" i="2"/>
  <c r="U131" i="2"/>
  <c r="T132" i="2"/>
  <c r="S132" i="2"/>
  <c r="U132" i="2"/>
  <c r="T133" i="2"/>
  <c r="S133" i="2"/>
  <c r="U133" i="2"/>
  <c r="T134" i="2"/>
  <c r="S134" i="2"/>
  <c r="U134" i="2"/>
  <c r="T135" i="2"/>
  <c r="S135" i="2"/>
  <c r="U135" i="2"/>
  <c r="T136" i="2"/>
  <c r="S136" i="2"/>
  <c r="U136" i="2"/>
  <c r="T137" i="2"/>
  <c r="S137" i="2"/>
  <c r="U137" i="2"/>
  <c r="T138" i="2"/>
  <c r="S138" i="2"/>
  <c r="U138" i="2"/>
  <c r="T139" i="2"/>
  <c r="S139" i="2"/>
  <c r="U139" i="2"/>
  <c r="T140" i="2"/>
  <c r="S140" i="2"/>
  <c r="U140" i="2"/>
  <c r="T141" i="2"/>
  <c r="S141" i="2"/>
  <c r="U141" i="2"/>
  <c r="T142" i="2"/>
  <c r="S142" i="2"/>
  <c r="U142" i="2"/>
  <c r="T143" i="2"/>
  <c r="S143" i="2"/>
  <c r="U143" i="2"/>
  <c r="T144" i="2"/>
  <c r="S144" i="2"/>
  <c r="U144" i="2"/>
  <c r="T145" i="2"/>
  <c r="S145" i="2"/>
  <c r="U145" i="2"/>
  <c r="T146" i="2"/>
  <c r="S146" i="2"/>
  <c r="U146" i="2"/>
  <c r="T147" i="2"/>
  <c r="S147" i="2"/>
  <c r="U147" i="2"/>
  <c r="T148" i="2"/>
  <c r="S148" i="2"/>
  <c r="U148" i="2"/>
  <c r="T149" i="2"/>
  <c r="S149" i="2"/>
  <c r="U149" i="2"/>
  <c r="T150" i="2"/>
  <c r="S150" i="2"/>
  <c r="U150" i="2"/>
  <c r="T151" i="2"/>
  <c r="S151" i="2"/>
  <c r="U151" i="2"/>
  <c r="T152" i="2"/>
  <c r="S152" i="2"/>
  <c r="U152" i="2"/>
  <c r="T153" i="2"/>
  <c r="S153" i="2"/>
  <c r="U153" i="2"/>
  <c r="T154" i="2"/>
  <c r="S154" i="2"/>
  <c r="U154" i="2"/>
  <c r="T155" i="2"/>
  <c r="S155" i="2"/>
  <c r="U155" i="2"/>
  <c r="T156" i="2"/>
  <c r="S156" i="2"/>
  <c r="U156" i="2"/>
  <c r="T157" i="2"/>
  <c r="S157" i="2"/>
  <c r="U157" i="2"/>
  <c r="T158" i="2"/>
  <c r="S158" i="2"/>
  <c r="U158" i="2"/>
  <c r="T159" i="2"/>
  <c r="S159" i="2"/>
  <c r="U159" i="2"/>
  <c r="T160" i="2"/>
  <c r="S160" i="2"/>
  <c r="U160" i="2"/>
  <c r="T161" i="2"/>
  <c r="S161" i="2"/>
  <c r="U161" i="2"/>
  <c r="T162" i="2"/>
  <c r="S162" i="2"/>
  <c r="U162" i="2"/>
  <c r="T163" i="2"/>
  <c r="S163" i="2"/>
  <c r="U163" i="2"/>
  <c r="T164" i="2"/>
  <c r="S164" i="2"/>
  <c r="U164" i="2"/>
  <c r="T165" i="2"/>
  <c r="S165" i="2"/>
  <c r="U165" i="2"/>
  <c r="T166" i="2"/>
  <c r="S166" i="2"/>
  <c r="U166" i="2"/>
  <c r="T167" i="2"/>
  <c r="S167" i="2"/>
  <c r="U167" i="2"/>
  <c r="T168" i="2"/>
  <c r="S168" i="2"/>
  <c r="U168" i="2"/>
  <c r="T169" i="2"/>
  <c r="S169" i="2"/>
  <c r="U169" i="2"/>
  <c r="T170" i="2"/>
  <c r="S170" i="2"/>
  <c r="U170" i="2"/>
  <c r="T171" i="2"/>
  <c r="S171" i="2"/>
  <c r="U171" i="2"/>
  <c r="T172" i="2"/>
  <c r="S172" i="2"/>
  <c r="U172" i="2"/>
  <c r="T173" i="2"/>
  <c r="S173" i="2"/>
  <c r="U173" i="2"/>
  <c r="T174" i="2"/>
  <c r="S174" i="2"/>
  <c r="U174" i="2"/>
  <c r="T175" i="2"/>
  <c r="S175" i="2"/>
  <c r="U175" i="2"/>
  <c r="T176" i="2"/>
  <c r="S176" i="2"/>
  <c r="U176" i="2"/>
  <c r="T177" i="2"/>
  <c r="S177" i="2"/>
  <c r="U177" i="2"/>
  <c r="T178" i="2"/>
  <c r="S178" i="2"/>
  <c r="U178" i="2"/>
  <c r="T179" i="2"/>
  <c r="S179" i="2"/>
  <c r="U179" i="2"/>
  <c r="T180" i="2"/>
  <c r="S180" i="2"/>
  <c r="U180" i="2"/>
  <c r="T181" i="2"/>
  <c r="S181" i="2"/>
  <c r="U181" i="2"/>
  <c r="T182" i="2"/>
  <c r="S182" i="2"/>
  <c r="U182" i="2"/>
  <c r="T183" i="2"/>
  <c r="S183" i="2"/>
  <c r="U183" i="2"/>
  <c r="T184" i="2"/>
  <c r="S184" i="2"/>
  <c r="U184" i="2"/>
  <c r="T185" i="2"/>
  <c r="S185" i="2"/>
  <c r="U185" i="2"/>
  <c r="T186" i="2"/>
  <c r="S186" i="2"/>
  <c r="U186" i="2"/>
  <c r="T187" i="2"/>
  <c r="S187" i="2"/>
  <c r="U187" i="2"/>
  <c r="T188" i="2"/>
  <c r="S188" i="2"/>
  <c r="U188" i="2"/>
  <c r="T189" i="2"/>
  <c r="S189" i="2"/>
  <c r="U189" i="2"/>
  <c r="T190" i="2"/>
  <c r="S190" i="2"/>
  <c r="U190" i="2"/>
  <c r="T191" i="2"/>
  <c r="S191" i="2"/>
  <c r="U191" i="2"/>
  <c r="T192" i="2"/>
  <c r="S192" i="2"/>
  <c r="U192" i="2"/>
  <c r="T193" i="2"/>
  <c r="S193" i="2"/>
  <c r="U193" i="2"/>
  <c r="T194" i="2"/>
  <c r="S194" i="2"/>
  <c r="U194" i="2"/>
  <c r="T195" i="2"/>
  <c r="S195" i="2"/>
  <c r="U195" i="2"/>
  <c r="T196" i="2"/>
  <c r="S196" i="2"/>
  <c r="U196" i="2"/>
  <c r="T197" i="2"/>
  <c r="S197" i="2"/>
  <c r="U197" i="2"/>
  <c r="T198" i="2"/>
  <c r="S198" i="2"/>
  <c r="U198" i="2"/>
  <c r="T199" i="2"/>
  <c r="S199" i="2"/>
  <c r="U199" i="2"/>
  <c r="T200" i="2"/>
  <c r="S200" i="2"/>
  <c r="U200" i="2"/>
  <c r="T201" i="2"/>
  <c r="S201" i="2"/>
  <c r="U201" i="2"/>
  <c r="T202" i="2"/>
  <c r="S202" i="2"/>
  <c r="U202" i="2"/>
  <c r="T203" i="2"/>
  <c r="S203" i="2"/>
  <c r="U203" i="2"/>
  <c r="T204" i="2"/>
  <c r="S204" i="2"/>
  <c r="U204" i="2"/>
  <c r="T205" i="2"/>
  <c r="S205" i="2"/>
  <c r="U205" i="2"/>
  <c r="T206" i="2"/>
  <c r="S206" i="2"/>
  <c r="U206" i="2"/>
  <c r="T207" i="2"/>
  <c r="S207" i="2"/>
  <c r="U207" i="2"/>
  <c r="T208" i="2"/>
  <c r="S208" i="2"/>
  <c r="U208" i="2"/>
  <c r="T209" i="2"/>
  <c r="S209" i="2"/>
  <c r="U209" i="2"/>
  <c r="T210" i="2"/>
  <c r="S210" i="2"/>
  <c r="U210" i="2"/>
  <c r="T211" i="2"/>
  <c r="S211" i="2"/>
  <c r="U211" i="2"/>
  <c r="T212" i="2"/>
  <c r="S212" i="2"/>
  <c r="U212" i="2"/>
  <c r="T213" i="2"/>
  <c r="S213" i="2"/>
  <c r="U213" i="2"/>
  <c r="T214" i="2"/>
  <c r="S214" i="2"/>
  <c r="U214" i="2"/>
  <c r="T215" i="2"/>
  <c r="S215" i="2"/>
  <c r="U215" i="2"/>
  <c r="T216" i="2"/>
  <c r="S216" i="2"/>
  <c r="U216" i="2"/>
  <c r="T217" i="2"/>
  <c r="S217" i="2"/>
  <c r="U217" i="2"/>
  <c r="T218" i="2"/>
  <c r="S218" i="2"/>
  <c r="U218" i="2"/>
  <c r="T219" i="2"/>
  <c r="S219" i="2"/>
  <c r="U219" i="2"/>
  <c r="T220" i="2"/>
  <c r="S220" i="2"/>
  <c r="U220" i="2"/>
  <c r="T221" i="2"/>
  <c r="S221" i="2"/>
  <c r="U221" i="2"/>
  <c r="T222" i="2"/>
  <c r="S222" i="2"/>
  <c r="U222" i="2"/>
  <c r="T223" i="2"/>
  <c r="S223" i="2"/>
  <c r="U223" i="2"/>
  <c r="T224" i="2"/>
  <c r="S224" i="2"/>
  <c r="U224" i="2"/>
  <c r="T225" i="2"/>
  <c r="S225" i="2"/>
  <c r="U225" i="2"/>
  <c r="T226" i="2"/>
  <c r="S226" i="2"/>
  <c r="U226" i="2"/>
  <c r="T227" i="2"/>
  <c r="S227" i="2"/>
  <c r="U227" i="2"/>
  <c r="T228" i="2"/>
  <c r="S228" i="2"/>
  <c r="U228" i="2"/>
  <c r="T229" i="2"/>
  <c r="S229" i="2"/>
  <c r="U229" i="2"/>
  <c r="T230" i="2"/>
  <c r="S230" i="2"/>
  <c r="U230" i="2"/>
  <c r="T231" i="2"/>
  <c r="S231" i="2"/>
  <c r="U231" i="2"/>
  <c r="T232" i="2"/>
  <c r="S232" i="2"/>
  <c r="U232" i="2"/>
  <c r="T233" i="2"/>
  <c r="S233" i="2"/>
  <c r="U233" i="2"/>
  <c r="T234" i="2"/>
  <c r="S234" i="2"/>
  <c r="U234" i="2"/>
  <c r="T235" i="2"/>
  <c r="S235" i="2"/>
  <c r="U235" i="2"/>
  <c r="T236" i="2"/>
  <c r="S236" i="2"/>
  <c r="U236" i="2"/>
  <c r="T237" i="2"/>
  <c r="S237" i="2"/>
  <c r="U237" i="2"/>
  <c r="T238" i="2"/>
  <c r="S238" i="2"/>
  <c r="U238" i="2"/>
  <c r="T239" i="2"/>
  <c r="S239" i="2"/>
  <c r="U239" i="2"/>
  <c r="T240" i="2"/>
  <c r="S240" i="2"/>
  <c r="U240" i="2"/>
  <c r="T241" i="2"/>
  <c r="S241" i="2"/>
  <c r="U241" i="2"/>
  <c r="T242" i="2"/>
  <c r="S242" i="2"/>
  <c r="U242" i="2"/>
  <c r="T243" i="2"/>
  <c r="S243" i="2"/>
  <c r="U243" i="2"/>
  <c r="T244" i="2"/>
  <c r="S244" i="2"/>
  <c r="U244" i="2"/>
  <c r="T245" i="2"/>
  <c r="S245" i="2"/>
  <c r="U245" i="2"/>
  <c r="T246" i="2"/>
  <c r="S246" i="2"/>
  <c r="U246" i="2"/>
  <c r="T247" i="2"/>
  <c r="S247" i="2"/>
  <c r="U247" i="2"/>
  <c r="T248" i="2"/>
  <c r="S248" i="2"/>
  <c r="U248" i="2"/>
  <c r="T249" i="2"/>
  <c r="S249" i="2"/>
  <c r="U249" i="2"/>
  <c r="T250" i="2"/>
  <c r="S250" i="2"/>
  <c r="U250" i="2"/>
  <c r="T251" i="2"/>
  <c r="S251" i="2"/>
  <c r="U251" i="2"/>
  <c r="T252" i="2"/>
  <c r="S252" i="2"/>
  <c r="U252" i="2"/>
  <c r="T253" i="2"/>
  <c r="S253" i="2"/>
  <c r="U253" i="2"/>
  <c r="T254" i="2"/>
  <c r="S254" i="2"/>
  <c r="U254" i="2"/>
  <c r="T255" i="2"/>
  <c r="S255" i="2"/>
  <c r="U255" i="2"/>
  <c r="T256" i="2"/>
  <c r="S256" i="2"/>
  <c r="U256" i="2"/>
  <c r="T257" i="2"/>
  <c r="S257" i="2"/>
  <c r="U257" i="2"/>
  <c r="T258" i="2"/>
  <c r="S258" i="2"/>
  <c r="U258" i="2"/>
  <c r="T259" i="2"/>
  <c r="S259" i="2"/>
  <c r="U259" i="2"/>
  <c r="T260" i="2"/>
  <c r="S260" i="2"/>
  <c r="U260" i="2"/>
  <c r="T261" i="2"/>
  <c r="S261" i="2"/>
  <c r="U261" i="2"/>
  <c r="T262" i="2"/>
  <c r="S262" i="2"/>
  <c r="U262" i="2"/>
  <c r="T263" i="2"/>
  <c r="S263" i="2"/>
  <c r="U263" i="2"/>
  <c r="T264" i="2"/>
  <c r="S264" i="2"/>
  <c r="U264" i="2"/>
  <c r="T265" i="2"/>
  <c r="S265" i="2"/>
  <c r="U265" i="2"/>
  <c r="T266" i="2"/>
  <c r="S266" i="2"/>
  <c r="U266" i="2"/>
  <c r="T267" i="2"/>
  <c r="S267" i="2"/>
  <c r="U267" i="2"/>
  <c r="T268" i="2"/>
  <c r="S268" i="2"/>
  <c r="U268" i="2"/>
  <c r="T269" i="2"/>
  <c r="S269" i="2"/>
  <c r="U269" i="2"/>
  <c r="T270" i="2"/>
  <c r="S270" i="2"/>
  <c r="U270" i="2"/>
  <c r="T271" i="2"/>
  <c r="S271" i="2"/>
  <c r="U271" i="2"/>
  <c r="T272" i="2"/>
  <c r="S272" i="2"/>
  <c r="U272" i="2"/>
  <c r="T273" i="2"/>
  <c r="S273" i="2"/>
  <c r="U273" i="2"/>
  <c r="T274" i="2"/>
  <c r="S274" i="2"/>
  <c r="U274" i="2"/>
  <c r="T275" i="2"/>
  <c r="S275" i="2"/>
  <c r="U275" i="2"/>
  <c r="T276" i="2"/>
  <c r="S276" i="2"/>
  <c r="U276" i="2"/>
  <c r="T277" i="2"/>
  <c r="S277" i="2"/>
  <c r="U277" i="2"/>
  <c r="T278" i="2"/>
  <c r="S278" i="2"/>
  <c r="U278" i="2"/>
  <c r="T279" i="2"/>
  <c r="S279" i="2"/>
  <c r="U279" i="2"/>
  <c r="T280" i="2"/>
  <c r="S280" i="2"/>
  <c r="U280" i="2"/>
  <c r="T281" i="2"/>
  <c r="S281" i="2"/>
  <c r="U281" i="2"/>
  <c r="T282" i="2"/>
  <c r="S282" i="2"/>
  <c r="U282" i="2"/>
  <c r="T283" i="2"/>
  <c r="S283" i="2"/>
  <c r="U283" i="2"/>
  <c r="T284" i="2"/>
  <c r="S284" i="2"/>
  <c r="U284" i="2"/>
  <c r="T285" i="2"/>
  <c r="S285" i="2"/>
  <c r="U285" i="2"/>
  <c r="T286" i="2"/>
  <c r="S286" i="2"/>
  <c r="U286" i="2"/>
  <c r="T287" i="2"/>
  <c r="S287" i="2"/>
  <c r="U287" i="2"/>
  <c r="T288" i="2"/>
  <c r="S288" i="2"/>
  <c r="U288" i="2"/>
  <c r="T289" i="2"/>
  <c r="S289" i="2"/>
  <c r="U289" i="2"/>
  <c r="T290" i="2"/>
  <c r="S290" i="2"/>
  <c r="U290" i="2"/>
  <c r="T291" i="2"/>
  <c r="S291" i="2"/>
  <c r="U291" i="2"/>
  <c r="T292" i="2"/>
  <c r="S292" i="2"/>
  <c r="U292" i="2"/>
  <c r="T293" i="2"/>
  <c r="S293" i="2"/>
  <c r="U293" i="2"/>
  <c r="T294" i="2"/>
  <c r="S294" i="2"/>
  <c r="U294" i="2"/>
  <c r="T295" i="2"/>
  <c r="S295" i="2"/>
  <c r="U295" i="2"/>
  <c r="T296" i="2"/>
  <c r="S296" i="2"/>
  <c r="U296" i="2"/>
  <c r="T297" i="2"/>
  <c r="S297" i="2"/>
  <c r="U297" i="2"/>
  <c r="T298" i="2"/>
  <c r="S298" i="2"/>
  <c r="U298" i="2"/>
  <c r="T299" i="2"/>
  <c r="S299" i="2"/>
  <c r="U299" i="2"/>
  <c r="T300" i="2"/>
  <c r="S300" i="2"/>
  <c r="U300" i="2"/>
  <c r="T301" i="2"/>
  <c r="S301" i="2"/>
  <c r="U301" i="2"/>
  <c r="T302" i="2"/>
  <c r="S302" i="2"/>
  <c r="U302" i="2"/>
  <c r="T303" i="2"/>
  <c r="S303" i="2"/>
  <c r="U303" i="2"/>
  <c r="T304" i="2"/>
  <c r="S304" i="2"/>
  <c r="U304" i="2"/>
  <c r="T305" i="2"/>
  <c r="S305" i="2"/>
  <c r="U305" i="2"/>
  <c r="T306" i="2"/>
  <c r="S306" i="2"/>
  <c r="U306" i="2"/>
  <c r="T307" i="2"/>
  <c r="S307" i="2"/>
  <c r="U307" i="2"/>
  <c r="T308" i="2"/>
  <c r="S308" i="2"/>
  <c r="U308" i="2"/>
  <c r="T309" i="2"/>
  <c r="S309" i="2"/>
  <c r="U309" i="2"/>
  <c r="T310" i="2"/>
  <c r="S310" i="2"/>
  <c r="U310" i="2"/>
  <c r="T311" i="2"/>
  <c r="S311" i="2"/>
  <c r="U311" i="2"/>
  <c r="T312" i="2"/>
  <c r="S312" i="2"/>
  <c r="U312" i="2"/>
  <c r="T313" i="2"/>
  <c r="S313" i="2"/>
  <c r="U313" i="2"/>
  <c r="T314" i="2"/>
  <c r="S314" i="2"/>
  <c r="U314" i="2"/>
  <c r="T315" i="2"/>
  <c r="S315" i="2"/>
  <c r="U315" i="2"/>
  <c r="T316" i="2"/>
  <c r="S316" i="2"/>
  <c r="U316" i="2"/>
  <c r="T317" i="2"/>
  <c r="S317" i="2"/>
  <c r="U317" i="2"/>
  <c r="T318" i="2"/>
  <c r="S318" i="2"/>
  <c r="U318" i="2"/>
  <c r="T319" i="2"/>
  <c r="S319" i="2"/>
  <c r="U319" i="2"/>
  <c r="T320" i="2"/>
  <c r="S320" i="2"/>
  <c r="U320" i="2"/>
  <c r="T321" i="2"/>
  <c r="S321" i="2"/>
  <c r="U321" i="2"/>
  <c r="T322" i="2"/>
  <c r="S322" i="2"/>
  <c r="U322" i="2"/>
  <c r="T323" i="2"/>
  <c r="S323" i="2"/>
  <c r="U323" i="2"/>
  <c r="T324" i="2"/>
  <c r="S324" i="2"/>
  <c r="U324" i="2"/>
  <c r="T325" i="2"/>
  <c r="S325" i="2"/>
  <c r="U325" i="2"/>
  <c r="T326" i="2"/>
  <c r="S326" i="2"/>
  <c r="U326" i="2"/>
  <c r="T327" i="2"/>
  <c r="S327" i="2"/>
  <c r="U327" i="2"/>
  <c r="T328" i="2"/>
  <c r="S328" i="2"/>
  <c r="U328" i="2"/>
  <c r="T329" i="2"/>
  <c r="S329" i="2"/>
  <c r="U329" i="2"/>
  <c r="T330" i="2"/>
  <c r="S330" i="2"/>
  <c r="U330" i="2"/>
  <c r="T331" i="2"/>
  <c r="S331" i="2"/>
  <c r="U331" i="2"/>
  <c r="T332" i="2"/>
  <c r="S332" i="2"/>
  <c r="U332" i="2"/>
  <c r="T333" i="2"/>
  <c r="S333" i="2"/>
  <c r="U333" i="2"/>
  <c r="T334" i="2"/>
  <c r="S334" i="2"/>
  <c r="U334" i="2"/>
  <c r="T335" i="2"/>
  <c r="S335" i="2"/>
  <c r="U335" i="2"/>
  <c r="T336" i="2"/>
  <c r="S336" i="2"/>
  <c r="U336" i="2"/>
  <c r="T337" i="2"/>
  <c r="S337" i="2"/>
  <c r="U337" i="2"/>
  <c r="T338" i="2"/>
  <c r="S338" i="2"/>
  <c r="U338" i="2"/>
  <c r="T339" i="2"/>
  <c r="S339" i="2"/>
  <c r="U339" i="2"/>
  <c r="T340" i="2"/>
  <c r="S340" i="2"/>
  <c r="U340" i="2"/>
  <c r="T341" i="2"/>
  <c r="S341" i="2"/>
  <c r="U341" i="2"/>
  <c r="T342" i="2"/>
  <c r="S342" i="2"/>
  <c r="U342" i="2"/>
  <c r="T343" i="2"/>
  <c r="S343" i="2"/>
  <c r="U343" i="2"/>
  <c r="T344" i="2"/>
  <c r="S344" i="2"/>
  <c r="U344" i="2"/>
  <c r="T345" i="2"/>
  <c r="S345" i="2"/>
  <c r="U345" i="2"/>
  <c r="T346" i="2"/>
  <c r="S346" i="2"/>
  <c r="U346" i="2"/>
  <c r="T347" i="2"/>
  <c r="S347" i="2"/>
  <c r="U347" i="2"/>
  <c r="T348" i="2"/>
  <c r="S348" i="2"/>
  <c r="U348" i="2"/>
  <c r="T349" i="2"/>
  <c r="S349" i="2"/>
  <c r="U349" i="2"/>
  <c r="T350" i="2"/>
  <c r="S350" i="2"/>
  <c r="U350" i="2"/>
  <c r="T351" i="2"/>
  <c r="S351" i="2"/>
  <c r="U351" i="2"/>
  <c r="T352" i="2"/>
  <c r="S352" i="2"/>
  <c r="U352" i="2"/>
  <c r="T353" i="2"/>
  <c r="S353" i="2"/>
  <c r="U353" i="2"/>
  <c r="T354" i="2"/>
  <c r="S354" i="2"/>
  <c r="U354" i="2"/>
  <c r="T355" i="2"/>
  <c r="S355" i="2"/>
  <c r="U355" i="2"/>
  <c r="T356" i="2"/>
  <c r="S356" i="2"/>
  <c r="U356" i="2"/>
  <c r="T357" i="2"/>
  <c r="S357" i="2"/>
  <c r="U357" i="2"/>
  <c r="T358" i="2"/>
  <c r="S358" i="2"/>
  <c r="U358" i="2"/>
  <c r="T359" i="2"/>
  <c r="S359" i="2"/>
  <c r="U359" i="2"/>
  <c r="T360" i="2"/>
  <c r="S360" i="2"/>
  <c r="U360" i="2"/>
  <c r="T361" i="2"/>
  <c r="S361" i="2"/>
  <c r="U361" i="2"/>
  <c r="T362" i="2"/>
  <c r="S362" i="2"/>
  <c r="U362" i="2"/>
  <c r="T363" i="2"/>
  <c r="S363" i="2"/>
  <c r="U363" i="2"/>
  <c r="T364" i="2"/>
  <c r="S364" i="2"/>
  <c r="U364" i="2"/>
  <c r="T365" i="2"/>
  <c r="S365" i="2"/>
  <c r="U365" i="2"/>
  <c r="T366" i="2"/>
  <c r="S366" i="2"/>
  <c r="U366" i="2"/>
  <c r="T367" i="2"/>
  <c r="S367" i="2"/>
  <c r="U367" i="2"/>
  <c r="T368" i="2"/>
  <c r="S368" i="2"/>
  <c r="U368" i="2"/>
  <c r="T369" i="2"/>
  <c r="S369" i="2"/>
  <c r="U369" i="2"/>
  <c r="T370" i="2"/>
  <c r="S370" i="2"/>
  <c r="U370" i="2"/>
  <c r="T371" i="2"/>
  <c r="S371" i="2"/>
  <c r="U371" i="2"/>
  <c r="T372" i="2"/>
  <c r="S372" i="2"/>
  <c r="U372" i="2"/>
  <c r="T373" i="2"/>
  <c r="S373" i="2"/>
  <c r="U373" i="2"/>
  <c r="T374" i="2"/>
  <c r="S374" i="2"/>
  <c r="U374" i="2"/>
  <c r="T375" i="2"/>
  <c r="S375" i="2"/>
  <c r="U375" i="2"/>
  <c r="T376" i="2"/>
  <c r="S376" i="2"/>
  <c r="U376" i="2"/>
  <c r="T377" i="2"/>
  <c r="S377" i="2"/>
  <c r="U377" i="2"/>
  <c r="T378" i="2"/>
  <c r="S378" i="2"/>
  <c r="U378" i="2"/>
  <c r="T379" i="2"/>
  <c r="S379" i="2"/>
  <c r="U379" i="2"/>
  <c r="T380" i="2"/>
  <c r="S380" i="2"/>
  <c r="U380" i="2"/>
  <c r="T381" i="2"/>
  <c r="S381" i="2"/>
  <c r="U381" i="2"/>
  <c r="T382" i="2"/>
  <c r="S382" i="2"/>
  <c r="U382" i="2"/>
  <c r="T383" i="2"/>
  <c r="S383" i="2"/>
  <c r="U383" i="2"/>
  <c r="T384" i="2"/>
  <c r="S384" i="2"/>
  <c r="U384" i="2"/>
  <c r="T385" i="2"/>
  <c r="S385" i="2"/>
  <c r="U385" i="2"/>
  <c r="T386" i="2"/>
  <c r="S386" i="2"/>
  <c r="U386" i="2"/>
  <c r="T387" i="2"/>
  <c r="S387" i="2"/>
  <c r="U387" i="2"/>
  <c r="T388" i="2"/>
  <c r="S388" i="2"/>
  <c r="U388" i="2"/>
  <c r="T389" i="2"/>
  <c r="S389" i="2"/>
  <c r="U389" i="2"/>
  <c r="T390" i="2"/>
  <c r="S390" i="2"/>
  <c r="U390" i="2"/>
  <c r="T391" i="2"/>
  <c r="S391" i="2"/>
  <c r="U391" i="2"/>
  <c r="T392" i="2"/>
  <c r="S392" i="2"/>
  <c r="U392" i="2"/>
  <c r="T393" i="2"/>
  <c r="S393" i="2"/>
  <c r="U393" i="2"/>
  <c r="T394" i="2"/>
  <c r="S394" i="2"/>
  <c r="U394" i="2"/>
  <c r="T395" i="2"/>
  <c r="S395" i="2"/>
  <c r="U395" i="2"/>
  <c r="T396" i="2"/>
  <c r="S396" i="2"/>
  <c r="U396" i="2"/>
  <c r="T397" i="2"/>
  <c r="S397" i="2"/>
  <c r="U397" i="2"/>
  <c r="T398" i="2"/>
  <c r="S398" i="2"/>
  <c r="U398" i="2"/>
  <c r="T399" i="2"/>
  <c r="S399" i="2"/>
  <c r="U399" i="2"/>
  <c r="T400" i="2"/>
  <c r="S400" i="2"/>
  <c r="U400" i="2"/>
  <c r="T401" i="2"/>
  <c r="S401" i="2"/>
  <c r="U401" i="2"/>
  <c r="T402" i="2"/>
  <c r="S402" i="2"/>
  <c r="U402" i="2"/>
  <c r="T403" i="2"/>
  <c r="S403" i="2"/>
  <c r="U403" i="2"/>
  <c r="T404" i="2"/>
  <c r="S404" i="2"/>
  <c r="U404" i="2"/>
  <c r="T405" i="2"/>
  <c r="S405" i="2"/>
  <c r="U405" i="2"/>
  <c r="T406" i="2"/>
  <c r="S406" i="2"/>
  <c r="U406" i="2"/>
  <c r="T407" i="2"/>
  <c r="S407" i="2"/>
  <c r="U407" i="2"/>
  <c r="T408" i="2"/>
  <c r="S408" i="2"/>
  <c r="U408" i="2"/>
  <c r="T409" i="2"/>
  <c r="S409" i="2"/>
  <c r="U409" i="2"/>
  <c r="T410" i="2"/>
  <c r="S410" i="2"/>
  <c r="U410" i="2"/>
  <c r="T411" i="2"/>
  <c r="S411" i="2"/>
  <c r="U411" i="2"/>
  <c r="T412" i="2"/>
  <c r="S412" i="2"/>
  <c r="U412" i="2"/>
  <c r="T413" i="2"/>
  <c r="S413" i="2"/>
  <c r="U413" i="2"/>
  <c r="T414" i="2"/>
  <c r="S414" i="2"/>
  <c r="U414" i="2"/>
  <c r="T415" i="2"/>
  <c r="S415" i="2"/>
  <c r="U415" i="2"/>
  <c r="T416" i="2"/>
  <c r="S416" i="2"/>
  <c r="U416" i="2"/>
  <c r="T417" i="2"/>
  <c r="S417" i="2"/>
  <c r="U417" i="2"/>
  <c r="T418" i="2"/>
  <c r="S418" i="2"/>
  <c r="U418" i="2"/>
  <c r="T419" i="2"/>
  <c r="S419" i="2"/>
  <c r="U419" i="2"/>
  <c r="T420" i="2"/>
  <c r="S420" i="2"/>
  <c r="U420" i="2"/>
  <c r="T421" i="2"/>
  <c r="S421" i="2"/>
  <c r="U421" i="2"/>
  <c r="T422" i="2"/>
  <c r="S422" i="2"/>
  <c r="U422" i="2"/>
  <c r="T423" i="2"/>
  <c r="S423" i="2"/>
  <c r="U423" i="2"/>
  <c r="T424" i="2"/>
  <c r="S424" i="2"/>
  <c r="U424" i="2"/>
  <c r="T425" i="2"/>
  <c r="S425" i="2"/>
  <c r="U425" i="2"/>
  <c r="T426" i="2"/>
  <c r="S426" i="2"/>
  <c r="U426" i="2"/>
  <c r="T427" i="2"/>
  <c r="S427" i="2"/>
  <c r="U427" i="2"/>
  <c r="T428" i="2"/>
  <c r="S428" i="2"/>
  <c r="U428" i="2"/>
  <c r="T429" i="2"/>
  <c r="S429" i="2"/>
  <c r="U429" i="2"/>
  <c r="T430" i="2"/>
  <c r="S430" i="2"/>
  <c r="U430" i="2"/>
  <c r="T431" i="2"/>
  <c r="S431" i="2"/>
  <c r="U431" i="2"/>
  <c r="T432" i="2"/>
  <c r="S432" i="2"/>
  <c r="U432" i="2"/>
  <c r="T433" i="2"/>
  <c r="S433" i="2"/>
  <c r="U433" i="2"/>
  <c r="T434" i="2"/>
  <c r="S434" i="2"/>
  <c r="U434" i="2"/>
  <c r="T435" i="2"/>
  <c r="S435" i="2"/>
  <c r="U435" i="2"/>
  <c r="T436" i="2"/>
  <c r="S436" i="2"/>
  <c r="U436" i="2"/>
  <c r="T437" i="2"/>
  <c r="S437" i="2"/>
  <c r="U437" i="2"/>
  <c r="T438" i="2"/>
  <c r="S438" i="2"/>
  <c r="U438" i="2"/>
  <c r="T439" i="2"/>
  <c r="S439" i="2"/>
  <c r="U439" i="2"/>
  <c r="T440" i="2"/>
  <c r="S440" i="2"/>
  <c r="U440" i="2"/>
  <c r="T441" i="2"/>
  <c r="S441" i="2"/>
  <c r="U441" i="2"/>
  <c r="T442" i="2"/>
  <c r="S442" i="2"/>
  <c r="U442" i="2"/>
  <c r="T443" i="2"/>
  <c r="S443" i="2"/>
  <c r="U443" i="2"/>
  <c r="T444" i="2"/>
  <c r="S444" i="2"/>
  <c r="U444" i="2"/>
  <c r="T445" i="2"/>
  <c r="S445" i="2"/>
  <c r="U445" i="2"/>
  <c r="T446" i="2"/>
  <c r="S446" i="2"/>
  <c r="U446" i="2"/>
  <c r="T447" i="2"/>
  <c r="S447" i="2"/>
  <c r="U447" i="2"/>
  <c r="T448" i="2"/>
  <c r="S448" i="2"/>
  <c r="U448" i="2"/>
  <c r="T449" i="2"/>
  <c r="S449" i="2"/>
  <c r="U449" i="2"/>
  <c r="T450" i="2"/>
  <c r="S450" i="2"/>
  <c r="U450" i="2"/>
  <c r="T451" i="2"/>
  <c r="S451" i="2"/>
  <c r="U451" i="2"/>
  <c r="T452" i="2"/>
  <c r="S452" i="2"/>
  <c r="U452" i="2"/>
  <c r="T453" i="2"/>
  <c r="S453" i="2"/>
  <c r="U453" i="2"/>
  <c r="T454" i="2"/>
  <c r="S454" i="2"/>
  <c r="U454" i="2"/>
  <c r="T455" i="2"/>
  <c r="S455" i="2"/>
  <c r="U455" i="2"/>
  <c r="T456" i="2"/>
  <c r="S456" i="2"/>
  <c r="U456" i="2"/>
  <c r="T457" i="2"/>
  <c r="S457" i="2"/>
  <c r="U457" i="2"/>
  <c r="T458" i="2"/>
  <c r="S458" i="2"/>
  <c r="U458" i="2"/>
  <c r="T459" i="2"/>
  <c r="S459" i="2"/>
  <c r="U459" i="2"/>
  <c r="T460" i="2"/>
  <c r="S460" i="2"/>
  <c r="U460" i="2"/>
  <c r="T461" i="2"/>
  <c r="S461" i="2"/>
  <c r="U461" i="2"/>
  <c r="T462" i="2"/>
  <c r="S462" i="2"/>
  <c r="U462" i="2"/>
  <c r="T463" i="2"/>
  <c r="S463" i="2"/>
  <c r="U463" i="2"/>
  <c r="T464" i="2"/>
  <c r="S464" i="2"/>
  <c r="U464" i="2"/>
  <c r="T465" i="2"/>
  <c r="S465" i="2"/>
  <c r="U465" i="2"/>
  <c r="T466" i="2"/>
  <c r="S466" i="2"/>
  <c r="U466" i="2"/>
  <c r="T467" i="2"/>
  <c r="S467" i="2"/>
  <c r="U467" i="2"/>
  <c r="T468" i="2"/>
  <c r="S468" i="2"/>
  <c r="U468" i="2"/>
  <c r="T469" i="2"/>
  <c r="S469" i="2"/>
  <c r="U469" i="2"/>
  <c r="T470" i="2"/>
  <c r="S470" i="2"/>
  <c r="U470" i="2"/>
  <c r="T471" i="2"/>
  <c r="S471" i="2"/>
  <c r="U471" i="2"/>
  <c r="T472" i="2"/>
  <c r="S472" i="2"/>
  <c r="U472" i="2"/>
  <c r="T473" i="2"/>
  <c r="S473" i="2"/>
  <c r="U473" i="2"/>
  <c r="T474" i="2"/>
  <c r="S474" i="2"/>
  <c r="U474" i="2"/>
  <c r="T475" i="2"/>
  <c r="S475" i="2"/>
  <c r="U475" i="2"/>
  <c r="T476" i="2"/>
  <c r="S476" i="2"/>
  <c r="U476" i="2"/>
  <c r="T477" i="2"/>
  <c r="S477" i="2"/>
  <c r="U477" i="2"/>
  <c r="T478" i="2"/>
  <c r="S478" i="2"/>
  <c r="U478" i="2"/>
  <c r="T479" i="2"/>
  <c r="S479" i="2"/>
  <c r="U479" i="2"/>
  <c r="T480" i="2"/>
  <c r="S480" i="2"/>
  <c r="U480" i="2"/>
  <c r="T481" i="2"/>
  <c r="S481" i="2"/>
  <c r="U481" i="2"/>
  <c r="T482" i="2"/>
  <c r="S482" i="2"/>
  <c r="U482" i="2"/>
  <c r="T483" i="2"/>
  <c r="S483" i="2"/>
  <c r="U483" i="2"/>
  <c r="T484" i="2"/>
  <c r="S484" i="2"/>
  <c r="U484" i="2"/>
  <c r="T485" i="2"/>
  <c r="S485" i="2"/>
  <c r="U485" i="2"/>
  <c r="T486" i="2"/>
  <c r="S486" i="2"/>
  <c r="U486" i="2"/>
  <c r="T487" i="2"/>
  <c r="S487" i="2"/>
  <c r="U487" i="2"/>
  <c r="T488" i="2"/>
  <c r="S488" i="2"/>
  <c r="U488" i="2"/>
  <c r="T489" i="2"/>
  <c r="S489" i="2"/>
  <c r="U489" i="2"/>
  <c r="T490" i="2"/>
  <c r="S490" i="2"/>
  <c r="U490" i="2"/>
  <c r="T491" i="2"/>
  <c r="S491" i="2"/>
  <c r="U491" i="2"/>
  <c r="T492" i="2"/>
  <c r="S492" i="2"/>
  <c r="U492" i="2"/>
  <c r="T493" i="2"/>
  <c r="S493" i="2"/>
  <c r="U493" i="2"/>
  <c r="T494" i="2"/>
  <c r="S494" i="2"/>
  <c r="U494" i="2"/>
  <c r="T495" i="2"/>
  <c r="S495" i="2"/>
  <c r="U495" i="2"/>
  <c r="T496" i="2"/>
  <c r="S496" i="2"/>
  <c r="U496" i="2"/>
  <c r="T497" i="2"/>
  <c r="S497" i="2"/>
  <c r="U497" i="2"/>
  <c r="T498" i="2"/>
  <c r="S498" i="2"/>
  <c r="U498" i="2"/>
  <c r="T499" i="2"/>
  <c r="S499" i="2"/>
  <c r="U499" i="2"/>
  <c r="T500" i="2"/>
  <c r="S500" i="2"/>
  <c r="U500" i="2"/>
  <c r="T501" i="2"/>
  <c r="S501" i="2"/>
  <c r="U501" i="2"/>
  <c r="T502" i="2"/>
  <c r="S502" i="2"/>
  <c r="U502" i="2"/>
  <c r="T503" i="2"/>
  <c r="S503" i="2"/>
  <c r="U503" i="2"/>
  <c r="T504" i="2"/>
  <c r="S504" i="2"/>
  <c r="U504" i="2"/>
  <c r="T505" i="2"/>
  <c r="S505" i="2"/>
  <c r="U505" i="2"/>
  <c r="T506" i="2"/>
  <c r="S506" i="2"/>
  <c r="U506" i="2"/>
  <c r="T507" i="2"/>
  <c r="S507" i="2"/>
  <c r="U507" i="2"/>
  <c r="T508" i="2"/>
  <c r="S508" i="2"/>
  <c r="U508" i="2"/>
  <c r="T509" i="2"/>
  <c r="S509" i="2"/>
  <c r="U509" i="2"/>
  <c r="T510" i="2"/>
  <c r="S510" i="2"/>
  <c r="U510" i="2"/>
  <c r="T511" i="2"/>
  <c r="S511" i="2"/>
  <c r="U511" i="2"/>
  <c r="T512" i="2"/>
  <c r="S512" i="2"/>
  <c r="U512" i="2"/>
  <c r="T513" i="2"/>
  <c r="S513" i="2"/>
  <c r="U513" i="2"/>
  <c r="T514" i="2"/>
  <c r="S514" i="2"/>
  <c r="U514" i="2"/>
  <c r="T515" i="2"/>
  <c r="S515" i="2"/>
  <c r="U515" i="2"/>
  <c r="T516" i="2"/>
  <c r="S516" i="2"/>
  <c r="U516" i="2"/>
  <c r="T517" i="2"/>
  <c r="S517" i="2"/>
  <c r="U517" i="2"/>
  <c r="T518" i="2"/>
  <c r="S518" i="2"/>
  <c r="U518" i="2"/>
  <c r="T519" i="2"/>
  <c r="S519" i="2"/>
  <c r="U519" i="2"/>
  <c r="T520" i="2"/>
  <c r="S520" i="2"/>
  <c r="U520" i="2"/>
  <c r="T521" i="2"/>
  <c r="S521" i="2"/>
  <c r="U521" i="2"/>
  <c r="T522" i="2"/>
  <c r="S522" i="2"/>
  <c r="U522" i="2"/>
  <c r="T523" i="2"/>
  <c r="S523" i="2"/>
  <c r="U523" i="2"/>
  <c r="T524" i="2"/>
  <c r="S524" i="2"/>
  <c r="U524" i="2"/>
  <c r="T525" i="2"/>
  <c r="S525" i="2"/>
  <c r="U525" i="2"/>
  <c r="T526" i="2"/>
  <c r="S526" i="2"/>
  <c r="U526" i="2"/>
  <c r="T527" i="2"/>
  <c r="S527" i="2"/>
  <c r="U527" i="2"/>
  <c r="T528" i="2"/>
  <c r="S528" i="2"/>
  <c r="U528" i="2"/>
  <c r="T529" i="2"/>
  <c r="S529" i="2"/>
  <c r="U529" i="2"/>
  <c r="T530" i="2"/>
  <c r="S530" i="2"/>
  <c r="U530" i="2"/>
  <c r="T531" i="2"/>
  <c r="S531" i="2"/>
  <c r="U531" i="2"/>
  <c r="T532" i="2"/>
  <c r="S532" i="2"/>
  <c r="U532" i="2"/>
  <c r="T533" i="2"/>
  <c r="S533" i="2"/>
  <c r="U533" i="2"/>
  <c r="T534" i="2"/>
  <c r="S534" i="2"/>
  <c r="U534" i="2"/>
  <c r="T535" i="2"/>
  <c r="S535" i="2"/>
  <c r="U535" i="2"/>
  <c r="T536" i="2"/>
  <c r="S536" i="2"/>
  <c r="U536" i="2"/>
  <c r="T537" i="2"/>
  <c r="S537" i="2"/>
  <c r="U537" i="2"/>
  <c r="T538" i="2"/>
  <c r="S538" i="2"/>
  <c r="U538" i="2"/>
  <c r="T539" i="2"/>
  <c r="S539" i="2"/>
  <c r="U539" i="2"/>
  <c r="T540" i="2"/>
  <c r="S540" i="2"/>
  <c r="U540" i="2"/>
  <c r="T541" i="2"/>
  <c r="S541" i="2"/>
  <c r="U541" i="2"/>
  <c r="T542" i="2"/>
  <c r="S542" i="2"/>
  <c r="U542" i="2"/>
  <c r="T543" i="2"/>
  <c r="S543" i="2"/>
  <c r="U543" i="2"/>
  <c r="T544" i="2"/>
  <c r="S544" i="2"/>
  <c r="U544" i="2"/>
  <c r="T545" i="2"/>
  <c r="S545" i="2"/>
  <c r="U545" i="2"/>
  <c r="T546" i="2"/>
  <c r="S546" i="2"/>
  <c r="U546" i="2"/>
  <c r="T547" i="2"/>
  <c r="S547" i="2"/>
  <c r="U547" i="2"/>
  <c r="T548" i="2"/>
  <c r="S548" i="2"/>
  <c r="U548" i="2"/>
  <c r="T549" i="2"/>
  <c r="S549" i="2"/>
  <c r="U549" i="2"/>
  <c r="T550" i="2"/>
  <c r="S550" i="2"/>
  <c r="U550" i="2"/>
  <c r="T551" i="2"/>
  <c r="S551" i="2"/>
  <c r="U551" i="2"/>
  <c r="T552" i="2"/>
  <c r="S552" i="2"/>
  <c r="U552" i="2"/>
  <c r="T553" i="2"/>
  <c r="S553" i="2"/>
  <c r="U553" i="2"/>
  <c r="T554" i="2"/>
  <c r="S554" i="2"/>
  <c r="U554" i="2"/>
  <c r="T555" i="2"/>
  <c r="S555" i="2"/>
  <c r="U555" i="2"/>
  <c r="T556" i="2"/>
  <c r="S556" i="2"/>
  <c r="U556" i="2"/>
  <c r="T557" i="2"/>
  <c r="S557" i="2"/>
  <c r="U557" i="2"/>
  <c r="T558" i="2"/>
  <c r="S558" i="2"/>
  <c r="U558" i="2"/>
  <c r="T559" i="2"/>
  <c r="S559" i="2"/>
  <c r="U559" i="2"/>
  <c r="T560" i="2"/>
  <c r="S560" i="2"/>
  <c r="U560" i="2"/>
  <c r="T561" i="2"/>
  <c r="S561" i="2"/>
  <c r="U561" i="2"/>
  <c r="T562" i="2"/>
  <c r="S562" i="2"/>
  <c r="U562" i="2"/>
  <c r="T563" i="2"/>
  <c r="S563" i="2"/>
  <c r="U563" i="2"/>
  <c r="T564" i="2"/>
  <c r="S564" i="2"/>
  <c r="U564" i="2"/>
  <c r="T565" i="2"/>
  <c r="S565" i="2"/>
  <c r="U565" i="2"/>
  <c r="T566" i="2"/>
  <c r="S566" i="2"/>
  <c r="U566" i="2"/>
  <c r="T567" i="2"/>
  <c r="S567" i="2"/>
  <c r="U567" i="2"/>
  <c r="T568" i="2"/>
  <c r="S568" i="2"/>
  <c r="U568" i="2"/>
  <c r="T569" i="2"/>
  <c r="S569" i="2"/>
  <c r="U569" i="2"/>
  <c r="T570" i="2"/>
  <c r="S570" i="2"/>
  <c r="U570" i="2"/>
  <c r="T571" i="2"/>
  <c r="S571" i="2"/>
  <c r="U571" i="2"/>
  <c r="T572" i="2"/>
  <c r="S572" i="2"/>
  <c r="U572" i="2"/>
  <c r="T573" i="2"/>
  <c r="S573" i="2"/>
  <c r="U573" i="2"/>
  <c r="T574" i="2"/>
  <c r="S574" i="2"/>
  <c r="U574" i="2"/>
  <c r="T575" i="2"/>
  <c r="S575" i="2"/>
  <c r="U575" i="2"/>
  <c r="T576" i="2"/>
  <c r="S576" i="2"/>
  <c r="U576" i="2"/>
  <c r="T577" i="2"/>
  <c r="S577" i="2"/>
  <c r="U577" i="2"/>
  <c r="T578" i="2"/>
  <c r="S578" i="2"/>
  <c r="U578" i="2"/>
  <c r="T579" i="2"/>
  <c r="S579" i="2"/>
  <c r="U579" i="2"/>
  <c r="T580" i="2"/>
  <c r="S580" i="2"/>
  <c r="U580" i="2"/>
  <c r="T581" i="2"/>
  <c r="S581" i="2"/>
  <c r="U581" i="2"/>
  <c r="T582" i="2"/>
  <c r="S582" i="2"/>
  <c r="U582" i="2"/>
  <c r="T583" i="2"/>
  <c r="S583" i="2"/>
  <c r="U583" i="2"/>
  <c r="T584" i="2"/>
  <c r="S584" i="2"/>
  <c r="U584" i="2"/>
  <c r="T585" i="2"/>
  <c r="S585" i="2"/>
  <c r="U585" i="2"/>
  <c r="T586" i="2"/>
  <c r="S586" i="2"/>
  <c r="U586" i="2"/>
  <c r="T587" i="2"/>
  <c r="S587" i="2"/>
  <c r="U587" i="2"/>
  <c r="T588" i="2"/>
  <c r="S588" i="2"/>
  <c r="U588" i="2"/>
  <c r="T589" i="2"/>
  <c r="S589" i="2"/>
  <c r="U589" i="2"/>
  <c r="T590" i="2"/>
  <c r="S590" i="2"/>
  <c r="U590" i="2"/>
  <c r="T591" i="2"/>
  <c r="S591" i="2"/>
  <c r="U591" i="2"/>
  <c r="T592" i="2"/>
  <c r="S592" i="2"/>
  <c r="U592" i="2"/>
  <c r="T593" i="2"/>
  <c r="S593" i="2"/>
  <c r="U593" i="2"/>
  <c r="T594" i="2"/>
  <c r="S594" i="2"/>
  <c r="U594" i="2"/>
  <c r="T595" i="2"/>
  <c r="S595" i="2"/>
  <c r="U595" i="2"/>
  <c r="T596" i="2"/>
  <c r="S596" i="2"/>
  <c r="U596" i="2"/>
  <c r="T597" i="2"/>
  <c r="S597" i="2"/>
  <c r="U597" i="2"/>
  <c r="T598" i="2"/>
  <c r="S598" i="2"/>
  <c r="U598" i="2"/>
  <c r="T599" i="2"/>
  <c r="S599" i="2"/>
  <c r="U599" i="2"/>
  <c r="T600" i="2"/>
  <c r="S600" i="2"/>
  <c r="U600" i="2"/>
  <c r="T601" i="2"/>
  <c r="S601" i="2"/>
  <c r="U601" i="2"/>
  <c r="T602" i="2"/>
  <c r="S602" i="2"/>
  <c r="U602" i="2"/>
  <c r="T603" i="2"/>
  <c r="S603" i="2"/>
  <c r="U603" i="2"/>
  <c r="T604" i="2"/>
  <c r="S604" i="2"/>
  <c r="U604" i="2"/>
  <c r="T605" i="2"/>
  <c r="S605" i="2"/>
  <c r="U605" i="2"/>
  <c r="T606" i="2"/>
  <c r="S606" i="2"/>
  <c r="U606" i="2"/>
  <c r="T607" i="2"/>
  <c r="S607" i="2"/>
  <c r="U607" i="2"/>
  <c r="T608" i="2"/>
  <c r="S608" i="2"/>
  <c r="U608" i="2"/>
  <c r="T609" i="2"/>
  <c r="S609" i="2"/>
  <c r="U609" i="2"/>
  <c r="T610" i="2"/>
  <c r="S610" i="2"/>
  <c r="U610" i="2"/>
  <c r="T611" i="2"/>
  <c r="S611" i="2"/>
  <c r="U611" i="2"/>
  <c r="T612" i="2"/>
  <c r="S612" i="2"/>
  <c r="U612" i="2"/>
  <c r="T613" i="2"/>
  <c r="S613" i="2"/>
  <c r="U613" i="2"/>
  <c r="T614" i="2"/>
  <c r="S614" i="2"/>
  <c r="U614" i="2"/>
  <c r="T615" i="2"/>
  <c r="S615" i="2"/>
  <c r="U615" i="2"/>
  <c r="T616" i="2"/>
  <c r="S616" i="2"/>
  <c r="U616" i="2"/>
  <c r="T617" i="2"/>
  <c r="S617" i="2"/>
  <c r="U617" i="2"/>
  <c r="T618" i="2"/>
  <c r="S618" i="2"/>
  <c r="U618" i="2"/>
  <c r="T619" i="2"/>
  <c r="S619" i="2"/>
  <c r="U619" i="2"/>
  <c r="T620" i="2"/>
  <c r="S620" i="2"/>
  <c r="U620" i="2"/>
  <c r="T621" i="2"/>
  <c r="S621" i="2"/>
  <c r="U621" i="2"/>
  <c r="T622" i="2"/>
  <c r="S622" i="2"/>
  <c r="U622" i="2"/>
  <c r="T623" i="2"/>
  <c r="S623" i="2"/>
  <c r="U623" i="2"/>
  <c r="T624" i="2"/>
  <c r="S624" i="2"/>
  <c r="U624" i="2"/>
  <c r="T625" i="2"/>
  <c r="S625" i="2"/>
  <c r="U625" i="2"/>
  <c r="T626" i="2"/>
  <c r="S626" i="2"/>
  <c r="U626" i="2"/>
  <c r="T627" i="2"/>
  <c r="S627" i="2"/>
  <c r="U627" i="2"/>
  <c r="T628" i="2"/>
  <c r="S628" i="2"/>
  <c r="U628" i="2"/>
  <c r="T629" i="2"/>
  <c r="S629" i="2"/>
  <c r="U629" i="2"/>
  <c r="T630" i="2"/>
  <c r="S630" i="2"/>
  <c r="U630" i="2"/>
  <c r="T631" i="2"/>
  <c r="S631" i="2"/>
  <c r="U631" i="2"/>
  <c r="T632" i="2"/>
  <c r="S632" i="2"/>
  <c r="U632" i="2"/>
  <c r="T633" i="2"/>
  <c r="S633" i="2"/>
  <c r="U633" i="2"/>
  <c r="T634" i="2"/>
  <c r="S634" i="2"/>
  <c r="U634" i="2"/>
  <c r="T635" i="2"/>
  <c r="S635" i="2"/>
  <c r="U635" i="2"/>
  <c r="T636" i="2"/>
  <c r="S636" i="2"/>
  <c r="U636" i="2"/>
  <c r="T637" i="2"/>
  <c r="S637" i="2"/>
  <c r="U637" i="2"/>
  <c r="T638" i="2"/>
  <c r="S638" i="2"/>
  <c r="U638" i="2"/>
  <c r="T639" i="2"/>
  <c r="S639" i="2"/>
  <c r="U639" i="2"/>
  <c r="T640" i="2"/>
  <c r="S640" i="2"/>
  <c r="U640" i="2"/>
  <c r="T641" i="2"/>
  <c r="S641" i="2"/>
  <c r="U641" i="2"/>
  <c r="T642" i="2"/>
  <c r="S642" i="2"/>
  <c r="U642" i="2"/>
  <c r="T643" i="2"/>
  <c r="S643" i="2"/>
  <c r="U643" i="2"/>
  <c r="T644" i="2"/>
  <c r="S644" i="2"/>
  <c r="U644" i="2"/>
  <c r="T645" i="2"/>
  <c r="S645" i="2"/>
  <c r="U645" i="2"/>
  <c r="T646" i="2"/>
  <c r="S646" i="2"/>
  <c r="U646" i="2"/>
  <c r="T647" i="2"/>
  <c r="S647" i="2"/>
  <c r="U647" i="2"/>
  <c r="T648" i="2"/>
  <c r="S648" i="2"/>
  <c r="U648" i="2"/>
  <c r="T649" i="2"/>
  <c r="S649" i="2"/>
  <c r="U649" i="2"/>
  <c r="T650" i="2"/>
  <c r="S650" i="2"/>
  <c r="U650" i="2"/>
  <c r="T651" i="2"/>
  <c r="S651" i="2"/>
  <c r="U651" i="2"/>
  <c r="T652" i="2"/>
  <c r="S652" i="2"/>
  <c r="U652" i="2"/>
  <c r="T653" i="2"/>
  <c r="S653" i="2"/>
  <c r="U653" i="2"/>
  <c r="T654" i="2"/>
  <c r="S654" i="2"/>
  <c r="U654" i="2"/>
  <c r="T655" i="2"/>
  <c r="S655" i="2"/>
  <c r="U655" i="2"/>
  <c r="T656" i="2"/>
  <c r="S656" i="2"/>
  <c r="U656" i="2"/>
  <c r="T657" i="2"/>
  <c r="S657" i="2"/>
  <c r="U657" i="2"/>
  <c r="T658" i="2"/>
  <c r="S658" i="2"/>
  <c r="U658" i="2"/>
  <c r="T659" i="2"/>
  <c r="S659" i="2"/>
  <c r="U659" i="2"/>
  <c r="T660" i="2"/>
  <c r="S660" i="2"/>
  <c r="U660" i="2"/>
  <c r="T661" i="2"/>
  <c r="S661" i="2"/>
  <c r="U661" i="2"/>
  <c r="T662" i="2"/>
  <c r="S662" i="2"/>
  <c r="U662" i="2"/>
  <c r="T663" i="2"/>
  <c r="S663" i="2"/>
  <c r="U663" i="2"/>
  <c r="T664" i="2"/>
  <c r="S664" i="2"/>
  <c r="U664" i="2"/>
  <c r="T665" i="2"/>
  <c r="S665" i="2"/>
  <c r="U665" i="2"/>
  <c r="T666" i="2"/>
  <c r="S666" i="2"/>
  <c r="U666" i="2"/>
  <c r="T667" i="2"/>
  <c r="S667" i="2"/>
  <c r="U667" i="2"/>
  <c r="T668" i="2"/>
  <c r="S668" i="2"/>
  <c r="U668" i="2"/>
  <c r="T669" i="2"/>
  <c r="S669" i="2"/>
  <c r="U669" i="2"/>
  <c r="T670" i="2"/>
  <c r="S670" i="2"/>
  <c r="U670" i="2"/>
  <c r="T671" i="2"/>
  <c r="S671" i="2"/>
  <c r="U671" i="2"/>
  <c r="T672" i="2"/>
  <c r="S672" i="2"/>
  <c r="U672" i="2"/>
  <c r="T673" i="2"/>
  <c r="S673" i="2"/>
  <c r="U673" i="2"/>
  <c r="T674" i="2"/>
  <c r="S674" i="2"/>
  <c r="U674" i="2"/>
  <c r="T675" i="2"/>
  <c r="S675" i="2"/>
  <c r="U675" i="2"/>
  <c r="T676" i="2"/>
  <c r="S676" i="2"/>
  <c r="U676" i="2"/>
  <c r="T677" i="2"/>
  <c r="S677" i="2"/>
  <c r="U677" i="2"/>
  <c r="T678" i="2"/>
  <c r="S678" i="2"/>
  <c r="U678" i="2"/>
  <c r="T679" i="2"/>
  <c r="S679" i="2"/>
  <c r="U679" i="2"/>
  <c r="T680" i="2"/>
  <c r="S680" i="2"/>
  <c r="U680" i="2"/>
  <c r="T681" i="2"/>
  <c r="S681" i="2"/>
  <c r="U681" i="2"/>
  <c r="T682" i="2"/>
  <c r="S682" i="2"/>
  <c r="U682" i="2"/>
  <c r="T683" i="2"/>
  <c r="S683" i="2"/>
  <c r="U683" i="2"/>
  <c r="T684" i="2"/>
  <c r="S684" i="2"/>
  <c r="U684" i="2"/>
  <c r="T685" i="2"/>
  <c r="S685" i="2"/>
  <c r="U685" i="2"/>
  <c r="T686" i="2"/>
  <c r="S686" i="2"/>
  <c r="U686" i="2"/>
  <c r="T687" i="2"/>
  <c r="S687" i="2"/>
  <c r="U687" i="2"/>
  <c r="T688" i="2"/>
  <c r="S688" i="2"/>
  <c r="U688" i="2"/>
  <c r="T689" i="2"/>
  <c r="S689" i="2"/>
  <c r="U689" i="2"/>
  <c r="T690" i="2"/>
  <c r="S690" i="2"/>
  <c r="U690" i="2"/>
  <c r="T691" i="2"/>
  <c r="S691" i="2"/>
  <c r="U691" i="2"/>
  <c r="T692" i="2"/>
  <c r="S692" i="2"/>
  <c r="U692" i="2"/>
  <c r="T693" i="2"/>
  <c r="S693" i="2"/>
  <c r="U693" i="2"/>
  <c r="T694" i="2"/>
  <c r="S694" i="2"/>
  <c r="U694" i="2"/>
  <c r="T695" i="2"/>
  <c r="S695" i="2"/>
  <c r="U695" i="2"/>
  <c r="T696" i="2"/>
  <c r="S696" i="2"/>
  <c r="U696" i="2"/>
  <c r="T697" i="2"/>
  <c r="S697" i="2"/>
  <c r="U697" i="2"/>
  <c r="T698" i="2"/>
  <c r="S698" i="2"/>
  <c r="U698" i="2"/>
  <c r="T699" i="2"/>
  <c r="S699" i="2"/>
  <c r="U699" i="2"/>
  <c r="T700" i="2"/>
  <c r="S700" i="2"/>
  <c r="U700" i="2"/>
  <c r="T701" i="2"/>
  <c r="S701" i="2"/>
  <c r="U701" i="2"/>
  <c r="T702" i="2"/>
  <c r="S702" i="2"/>
  <c r="U702" i="2"/>
  <c r="T703" i="2"/>
  <c r="S703" i="2"/>
  <c r="U703" i="2"/>
  <c r="T704" i="2"/>
  <c r="S704" i="2"/>
  <c r="U704" i="2"/>
  <c r="T705" i="2"/>
  <c r="S705" i="2"/>
  <c r="U705" i="2"/>
  <c r="T706" i="2"/>
  <c r="S706" i="2"/>
  <c r="U706" i="2"/>
  <c r="T707" i="2"/>
  <c r="S707" i="2"/>
  <c r="U707" i="2"/>
  <c r="T708" i="2"/>
  <c r="S708" i="2"/>
  <c r="U708" i="2"/>
  <c r="T709" i="2"/>
  <c r="S709" i="2"/>
  <c r="U709" i="2"/>
  <c r="T710" i="2"/>
  <c r="S710" i="2"/>
  <c r="U710" i="2"/>
  <c r="T711" i="2"/>
  <c r="S711" i="2"/>
  <c r="U711" i="2"/>
  <c r="T712" i="2"/>
  <c r="S712" i="2"/>
  <c r="U712" i="2"/>
  <c r="T713" i="2"/>
  <c r="S713" i="2"/>
  <c r="U713" i="2"/>
  <c r="T714" i="2"/>
  <c r="S714" i="2"/>
  <c r="U714" i="2"/>
  <c r="T715" i="2"/>
  <c r="S715" i="2"/>
  <c r="U715" i="2"/>
  <c r="T716" i="2"/>
  <c r="S716" i="2"/>
  <c r="U716" i="2"/>
  <c r="T717" i="2"/>
  <c r="S717" i="2"/>
  <c r="U717" i="2"/>
  <c r="T718" i="2"/>
  <c r="S718" i="2"/>
  <c r="U718" i="2"/>
  <c r="T719" i="2"/>
  <c r="S719" i="2"/>
  <c r="U719" i="2"/>
  <c r="T720" i="2"/>
  <c r="S720" i="2"/>
  <c r="U720" i="2"/>
  <c r="T721" i="2"/>
  <c r="S721" i="2"/>
  <c r="U721" i="2"/>
  <c r="T722" i="2"/>
  <c r="S722" i="2"/>
  <c r="U722" i="2"/>
  <c r="T723" i="2"/>
  <c r="S723" i="2"/>
  <c r="U723" i="2"/>
  <c r="T724" i="2"/>
  <c r="S724" i="2"/>
  <c r="U724" i="2"/>
  <c r="T725" i="2"/>
  <c r="S725" i="2"/>
  <c r="U725" i="2"/>
  <c r="T726" i="2"/>
  <c r="S726" i="2"/>
  <c r="U726" i="2"/>
  <c r="T727" i="2"/>
  <c r="S727" i="2"/>
  <c r="U727" i="2"/>
  <c r="T728" i="2"/>
  <c r="S728" i="2"/>
  <c r="U728" i="2"/>
  <c r="T729" i="2"/>
  <c r="S729" i="2"/>
  <c r="U729" i="2"/>
  <c r="T730" i="2"/>
  <c r="S730" i="2"/>
  <c r="U730" i="2"/>
  <c r="T731" i="2"/>
  <c r="S731" i="2"/>
  <c r="U731" i="2"/>
  <c r="T732" i="2"/>
  <c r="S732" i="2"/>
  <c r="U732" i="2"/>
  <c r="T733" i="2"/>
  <c r="S733" i="2"/>
  <c r="U733" i="2"/>
  <c r="T734" i="2"/>
  <c r="S734" i="2"/>
  <c r="U734" i="2"/>
  <c r="T735" i="2"/>
  <c r="S735" i="2"/>
  <c r="U735" i="2"/>
  <c r="T736" i="2"/>
  <c r="S736" i="2"/>
  <c r="U736" i="2"/>
  <c r="T737" i="2"/>
  <c r="S737" i="2"/>
  <c r="U737" i="2"/>
  <c r="T738" i="2"/>
  <c r="S738" i="2"/>
  <c r="U738" i="2"/>
  <c r="T739" i="2"/>
  <c r="S739" i="2"/>
  <c r="U739" i="2"/>
  <c r="T740" i="2"/>
  <c r="S740" i="2"/>
  <c r="U740" i="2"/>
  <c r="T741" i="2"/>
  <c r="S741" i="2"/>
  <c r="U741" i="2"/>
  <c r="T742" i="2"/>
  <c r="S742" i="2"/>
  <c r="U742" i="2"/>
  <c r="T743" i="2"/>
  <c r="S743" i="2"/>
  <c r="U743" i="2"/>
  <c r="T744" i="2"/>
  <c r="S744" i="2"/>
  <c r="U744" i="2"/>
  <c r="T745" i="2"/>
  <c r="S745" i="2"/>
  <c r="U745" i="2"/>
  <c r="T746" i="2"/>
  <c r="S746" i="2"/>
  <c r="U746" i="2"/>
  <c r="T747" i="2"/>
  <c r="S747" i="2"/>
  <c r="U747" i="2"/>
  <c r="T748" i="2"/>
  <c r="S748" i="2"/>
  <c r="U748" i="2"/>
  <c r="T749" i="2"/>
  <c r="S749" i="2"/>
  <c r="U749" i="2"/>
  <c r="T750" i="2"/>
  <c r="S750" i="2"/>
  <c r="U750" i="2"/>
  <c r="T751" i="2"/>
  <c r="S751" i="2"/>
  <c r="U751" i="2"/>
  <c r="T752" i="2"/>
  <c r="S752" i="2"/>
  <c r="U752" i="2"/>
  <c r="T753" i="2"/>
  <c r="S753" i="2"/>
  <c r="U753" i="2"/>
  <c r="T754" i="2"/>
  <c r="S754" i="2"/>
  <c r="U754" i="2"/>
  <c r="T755" i="2"/>
  <c r="S755" i="2"/>
  <c r="U755" i="2"/>
  <c r="T756" i="2"/>
  <c r="S756" i="2"/>
  <c r="U756" i="2"/>
  <c r="T757" i="2"/>
  <c r="S757" i="2"/>
  <c r="U757" i="2"/>
  <c r="T758" i="2"/>
  <c r="S758" i="2"/>
  <c r="U758" i="2"/>
  <c r="T759" i="2"/>
  <c r="S759" i="2"/>
  <c r="U759" i="2"/>
  <c r="T760" i="2"/>
  <c r="S760" i="2"/>
  <c r="U760" i="2"/>
  <c r="T761" i="2"/>
  <c r="S761" i="2"/>
  <c r="U761" i="2"/>
  <c r="T762" i="2"/>
  <c r="S762" i="2"/>
  <c r="U762" i="2"/>
  <c r="T763" i="2"/>
  <c r="S763" i="2"/>
  <c r="U763" i="2"/>
  <c r="T764" i="2"/>
  <c r="S764" i="2"/>
  <c r="U764" i="2"/>
  <c r="T765" i="2"/>
  <c r="S765" i="2"/>
  <c r="U765" i="2"/>
  <c r="T766" i="2"/>
  <c r="S766" i="2"/>
  <c r="U766" i="2"/>
  <c r="T767" i="2"/>
  <c r="S767" i="2"/>
  <c r="U767" i="2"/>
  <c r="T768" i="2"/>
  <c r="S768" i="2"/>
  <c r="U768" i="2"/>
  <c r="T769" i="2"/>
  <c r="S769" i="2"/>
  <c r="U769" i="2"/>
  <c r="T770" i="2"/>
  <c r="S770" i="2"/>
  <c r="U770" i="2"/>
  <c r="T771" i="2"/>
  <c r="S771" i="2"/>
  <c r="U771" i="2"/>
  <c r="T772" i="2"/>
  <c r="S772" i="2"/>
  <c r="U772" i="2"/>
  <c r="T773" i="2"/>
  <c r="S773" i="2"/>
  <c r="U773" i="2"/>
  <c r="T774" i="2"/>
  <c r="S774" i="2"/>
  <c r="U774" i="2"/>
  <c r="T775" i="2"/>
  <c r="S775" i="2"/>
  <c r="U775" i="2"/>
  <c r="T776" i="2"/>
  <c r="S776" i="2"/>
  <c r="U776" i="2"/>
  <c r="T777" i="2"/>
  <c r="S777" i="2"/>
  <c r="U777" i="2"/>
  <c r="T778" i="2"/>
  <c r="S778" i="2"/>
  <c r="U778" i="2"/>
  <c r="T779" i="2"/>
  <c r="S779" i="2"/>
  <c r="U779" i="2"/>
  <c r="T780" i="2"/>
  <c r="S780" i="2"/>
  <c r="U780" i="2"/>
  <c r="T781" i="2"/>
  <c r="S781" i="2"/>
  <c r="U781" i="2"/>
  <c r="T782" i="2"/>
  <c r="S782" i="2"/>
  <c r="U782" i="2"/>
  <c r="T783" i="2"/>
  <c r="S783" i="2"/>
  <c r="U783" i="2"/>
  <c r="T784" i="2"/>
  <c r="S784" i="2"/>
  <c r="U784" i="2"/>
  <c r="T785" i="2"/>
  <c r="S785" i="2"/>
  <c r="U785" i="2"/>
  <c r="T786" i="2"/>
  <c r="S786" i="2"/>
  <c r="U786" i="2"/>
  <c r="T787" i="2"/>
  <c r="S787" i="2"/>
  <c r="U787" i="2"/>
  <c r="T788" i="2"/>
  <c r="S788" i="2"/>
  <c r="U788" i="2"/>
  <c r="T789" i="2"/>
  <c r="S789" i="2"/>
  <c r="U789" i="2"/>
  <c r="T790" i="2"/>
  <c r="S790" i="2"/>
  <c r="U790" i="2"/>
  <c r="T791" i="2"/>
  <c r="S791" i="2"/>
  <c r="U791" i="2"/>
  <c r="T792" i="2"/>
  <c r="S792" i="2"/>
  <c r="U792" i="2"/>
  <c r="T793" i="2"/>
  <c r="S793" i="2"/>
  <c r="U793" i="2"/>
  <c r="T794" i="2"/>
  <c r="S794" i="2"/>
  <c r="U794" i="2"/>
  <c r="T795" i="2"/>
  <c r="S795" i="2"/>
  <c r="U795" i="2"/>
  <c r="T796" i="2"/>
  <c r="S796" i="2"/>
  <c r="U796" i="2"/>
  <c r="T797" i="2"/>
  <c r="S797" i="2"/>
  <c r="U797" i="2"/>
  <c r="T798" i="2"/>
  <c r="S798" i="2"/>
  <c r="U798" i="2"/>
  <c r="T799" i="2"/>
  <c r="S799" i="2"/>
  <c r="U799" i="2"/>
  <c r="T800" i="2"/>
  <c r="S800" i="2"/>
  <c r="U800" i="2"/>
  <c r="T801" i="2"/>
  <c r="S801" i="2"/>
  <c r="U801" i="2"/>
  <c r="T802" i="2"/>
  <c r="S802" i="2"/>
  <c r="U802" i="2"/>
  <c r="T803" i="2"/>
  <c r="S803" i="2"/>
  <c r="U803" i="2"/>
  <c r="T804" i="2"/>
  <c r="S804" i="2"/>
  <c r="U804" i="2"/>
  <c r="T805" i="2"/>
  <c r="S805" i="2"/>
  <c r="U805" i="2"/>
  <c r="T806" i="2"/>
  <c r="S806" i="2"/>
  <c r="U806" i="2"/>
  <c r="T807" i="2"/>
  <c r="S807" i="2"/>
  <c r="U807" i="2"/>
  <c r="T808" i="2"/>
  <c r="S808" i="2"/>
  <c r="U808" i="2"/>
  <c r="T809" i="2"/>
  <c r="S809" i="2"/>
  <c r="U809" i="2"/>
  <c r="T810" i="2"/>
  <c r="S810" i="2"/>
  <c r="U810" i="2"/>
  <c r="T811" i="2"/>
  <c r="S811" i="2"/>
  <c r="U811" i="2"/>
  <c r="T812" i="2"/>
  <c r="S812" i="2"/>
  <c r="U812" i="2"/>
  <c r="T813" i="2"/>
  <c r="S813" i="2"/>
  <c r="U813" i="2"/>
  <c r="T814" i="2"/>
  <c r="S814" i="2"/>
  <c r="U814" i="2"/>
  <c r="T815" i="2"/>
  <c r="S815" i="2"/>
  <c r="U815" i="2"/>
  <c r="T816" i="2"/>
  <c r="S816" i="2"/>
  <c r="U816" i="2"/>
  <c r="T817" i="2"/>
  <c r="S817" i="2"/>
  <c r="U817" i="2"/>
  <c r="T818" i="2"/>
  <c r="S818" i="2"/>
  <c r="U818" i="2"/>
  <c r="T819" i="2"/>
  <c r="S819" i="2"/>
  <c r="U819" i="2"/>
  <c r="T820" i="2"/>
  <c r="S820" i="2"/>
  <c r="U820" i="2"/>
  <c r="T821" i="2"/>
  <c r="S821" i="2"/>
  <c r="U821" i="2"/>
  <c r="T822" i="2"/>
  <c r="S822" i="2"/>
  <c r="U822" i="2"/>
  <c r="T823" i="2"/>
  <c r="S823" i="2"/>
  <c r="U823" i="2"/>
  <c r="T824" i="2"/>
  <c r="S824" i="2"/>
  <c r="U824" i="2"/>
  <c r="T825" i="2"/>
  <c r="S825" i="2"/>
  <c r="U825" i="2"/>
  <c r="T826" i="2"/>
  <c r="S826" i="2"/>
  <c r="U826" i="2"/>
  <c r="T827" i="2"/>
  <c r="S827" i="2"/>
  <c r="U827" i="2"/>
  <c r="T828" i="2"/>
  <c r="S828" i="2"/>
  <c r="U828" i="2"/>
  <c r="T829" i="2"/>
  <c r="S829" i="2"/>
  <c r="U829" i="2"/>
  <c r="T830" i="2"/>
  <c r="S830" i="2"/>
  <c r="U830" i="2"/>
  <c r="T831" i="2"/>
  <c r="S831" i="2"/>
  <c r="U831" i="2"/>
  <c r="T832" i="2"/>
  <c r="S832" i="2"/>
  <c r="U832" i="2"/>
  <c r="T833" i="2"/>
  <c r="S833" i="2"/>
  <c r="U833" i="2"/>
  <c r="T834" i="2"/>
  <c r="S834" i="2"/>
  <c r="U834" i="2"/>
  <c r="T835" i="2"/>
  <c r="S835" i="2"/>
  <c r="U835" i="2"/>
  <c r="T836" i="2"/>
  <c r="S836" i="2"/>
  <c r="U836" i="2"/>
  <c r="T837" i="2"/>
  <c r="S837" i="2"/>
  <c r="U837" i="2"/>
  <c r="T838" i="2"/>
  <c r="S838" i="2"/>
  <c r="U838" i="2"/>
  <c r="T839" i="2"/>
  <c r="S839" i="2"/>
  <c r="U839" i="2"/>
  <c r="T840" i="2"/>
  <c r="S840" i="2"/>
  <c r="U840" i="2"/>
  <c r="T841" i="2"/>
  <c r="S841" i="2"/>
  <c r="U841" i="2"/>
  <c r="T842" i="2"/>
  <c r="S842" i="2"/>
  <c r="U842" i="2"/>
  <c r="T843" i="2"/>
  <c r="S843" i="2"/>
  <c r="U843" i="2"/>
  <c r="T844" i="2"/>
  <c r="S844" i="2"/>
  <c r="U844" i="2"/>
  <c r="T845" i="2"/>
  <c r="S845" i="2"/>
  <c r="U845" i="2"/>
  <c r="T846" i="2"/>
  <c r="S846" i="2"/>
  <c r="U846" i="2"/>
  <c r="T847" i="2"/>
  <c r="S847" i="2"/>
  <c r="U847" i="2"/>
  <c r="T848" i="2"/>
  <c r="S848" i="2"/>
  <c r="U848" i="2"/>
  <c r="T849" i="2"/>
  <c r="S849" i="2"/>
  <c r="U849" i="2"/>
  <c r="T850" i="2"/>
  <c r="S850" i="2"/>
  <c r="U850" i="2"/>
  <c r="T851" i="2"/>
  <c r="S851" i="2"/>
  <c r="U851" i="2"/>
  <c r="T852" i="2"/>
  <c r="S852" i="2"/>
  <c r="U852" i="2"/>
  <c r="T853" i="2"/>
  <c r="S853" i="2"/>
  <c r="U853" i="2"/>
  <c r="T854" i="2"/>
  <c r="S854" i="2"/>
  <c r="U854" i="2"/>
  <c r="T855" i="2"/>
  <c r="S855" i="2"/>
  <c r="U855" i="2"/>
  <c r="T856" i="2"/>
  <c r="S856" i="2"/>
  <c r="U856" i="2"/>
  <c r="T857" i="2"/>
  <c r="S857" i="2"/>
  <c r="U857" i="2"/>
  <c r="T858" i="2"/>
  <c r="S858" i="2"/>
  <c r="U858" i="2"/>
  <c r="T859" i="2"/>
  <c r="S859" i="2"/>
  <c r="U859" i="2"/>
  <c r="T860" i="2"/>
  <c r="S860" i="2"/>
  <c r="U860" i="2"/>
  <c r="T861" i="2"/>
  <c r="S861" i="2"/>
  <c r="U861" i="2"/>
  <c r="T862" i="2"/>
  <c r="S862" i="2"/>
  <c r="U862" i="2"/>
  <c r="T863" i="2"/>
  <c r="S863" i="2"/>
  <c r="U863" i="2"/>
  <c r="T864" i="2"/>
  <c r="S864" i="2"/>
  <c r="U864" i="2"/>
  <c r="T865" i="2"/>
  <c r="S865" i="2"/>
  <c r="U865" i="2"/>
  <c r="T866" i="2"/>
  <c r="S866" i="2"/>
  <c r="U866" i="2"/>
  <c r="T867" i="2"/>
  <c r="S867" i="2"/>
  <c r="U867" i="2"/>
  <c r="T868" i="2"/>
  <c r="S868" i="2"/>
  <c r="U868" i="2"/>
  <c r="T869" i="2"/>
  <c r="S869" i="2"/>
  <c r="U869" i="2"/>
  <c r="T870" i="2"/>
  <c r="S870" i="2"/>
  <c r="U870" i="2"/>
  <c r="T871" i="2"/>
  <c r="S871" i="2"/>
  <c r="U871" i="2"/>
  <c r="T872" i="2"/>
  <c r="S872" i="2"/>
  <c r="U872" i="2"/>
  <c r="T873" i="2"/>
  <c r="S873" i="2"/>
  <c r="U873" i="2"/>
  <c r="T874" i="2"/>
  <c r="S874" i="2"/>
  <c r="U874" i="2"/>
  <c r="T875" i="2"/>
  <c r="S875" i="2"/>
  <c r="U875" i="2"/>
  <c r="T876" i="2"/>
  <c r="S876" i="2"/>
  <c r="U876" i="2"/>
  <c r="T877" i="2"/>
  <c r="S877" i="2"/>
  <c r="U877" i="2"/>
  <c r="T878" i="2"/>
  <c r="S878" i="2"/>
  <c r="U878" i="2"/>
  <c r="T879" i="2"/>
  <c r="S879" i="2"/>
  <c r="U879" i="2"/>
  <c r="T880" i="2"/>
  <c r="S880" i="2"/>
  <c r="U880" i="2"/>
  <c r="T881" i="2"/>
  <c r="S881" i="2"/>
  <c r="U881" i="2"/>
  <c r="T882" i="2"/>
  <c r="S882" i="2"/>
  <c r="U882" i="2"/>
  <c r="T883" i="2"/>
  <c r="S883" i="2"/>
  <c r="U883" i="2"/>
  <c r="T884" i="2"/>
  <c r="S884" i="2"/>
  <c r="U884" i="2"/>
  <c r="T885" i="2"/>
  <c r="S885" i="2"/>
  <c r="U885" i="2"/>
  <c r="T886" i="2"/>
  <c r="S886" i="2"/>
  <c r="U886" i="2"/>
  <c r="T887" i="2"/>
  <c r="S887" i="2"/>
  <c r="U887" i="2"/>
  <c r="T888" i="2"/>
  <c r="S888" i="2"/>
  <c r="U888" i="2"/>
  <c r="T889" i="2"/>
  <c r="S889" i="2"/>
  <c r="U889" i="2"/>
  <c r="T890" i="2"/>
  <c r="S890" i="2"/>
  <c r="U890" i="2"/>
  <c r="T891" i="2"/>
  <c r="S891" i="2"/>
  <c r="U891" i="2"/>
  <c r="T892" i="2"/>
  <c r="S892" i="2"/>
  <c r="U892" i="2"/>
  <c r="T893" i="2"/>
  <c r="S893" i="2"/>
  <c r="U893" i="2"/>
  <c r="T894" i="2"/>
  <c r="S894" i="2"/>
  <c r="U894" i="2"/>
  <c r="T895" i="2"/>
  <c r="S895" i="2"/>
  <c r="U895" i="2"/>
  <c r="T896" i="2"/>
  <c r="S896" i="2"/>
  <c r="U896" i="2"/>
  <c r="T897" i="2"/>
  <c r="S897" i="2"/>
  <c r="U897" i="2"/>
  <c r="T898" i="2"/>
  <c r="S898" i="2"/>
  <c r="U898" i="2"/>
  <c r="T899" i="2"/>
  <c r="S899" i="2"/>
  <c r="U899" i="2"/>
  <c r="T900" i="2"/>
  <c r="S900" i="2"/>
  <c r="U900" i="2"/>
  <c r="T901" i="2"/>
  <c r="S901" i="2"/>
  <c r="U901" i="2"/>
  <c r="T902" i="2"/>
  <c r="S902" i="2"/>
  <c r="U902" i="2"/>
  <c r="T903" i="2"/>
  <c r="S903" i="2"/>
  <c r="U903" i="2"/>
  <c r="T904" i="2"/>
  <c r="S904" i="2"/>
  <c r="U904" i="2"/>
  <c r="T905" i="2"/>
  <c r="S905" i="2"/>
  <c r="U905" i="2"/>
  <c r="T906" i="2"/>
  <c r="S906" i="2"/>
  <c r="U906" i="2"/>
  <c r="T907" i="2"/>
  <c r="S907" i="2"/>
  <c r="U907" i="2"/>
  <c r="T908" i="2"/>
  <c r="S908" i="2"/>
  <c r="U908" i="2"/>
  <c r="T909" i="2"/>
  <c r="S909" i="2"/>
  <c r="U909" i="2"/>
  <c r="T910" i="2"/>
  <c r="S910" i="2"/>
  <c r="U910" i="2"/>
  <c r="T911" i="2"/>
  <c r="S911" i="2"/>
  <c r="U911" i="2"/>
  <c r="T912" i="2"/>
  <c r="S912" i="2"/>
  <c r="U912" i="2"/>
  <c r="T913" i="2"/>
  <c r="S913" i="2"/>
  <c r="U913" i="2"/>
  <c r="T914" i="2"/>
  <c r="S914" i="2"/>
  <c r="U914" i="2"/>
  <c r="T915" i="2"/>
  <c r="S915" i="2"/>
  <c r="U915" i="2"/>
  <c r="T916" i="2"/>
  <c r="S916" i="2"/>
  <c r="U916" i="2"/>
  <c r="T917" i="2"/>
  <c r="S917" i="2"/>
  <c r="U917" i="2"/>
  <c r="T918" i="2"/>
  <c r="S918" i="2"/>
  <c r="U918" i="2"/>
  <c r="T919" i="2"/>
  <c r="S919" i="2"/>
  <c r="U919" i="2"/>
  <c r="T920" i="2"/>
  <c r="S920" i="2"/>
  <c r="U920" i="2"/>
  <c r="T921" i="2"/>
  <c r="S921" i="2"/>
  <c r="U921" i="2"/>
  <c r="T922" i="2"/>
  <c r="S922" i="2"/>
  <c r="U922" i="2"/>
  <c r="T923" i="2"/>
  <c r="S923" i="2"/>
  <c r="U923" i="2"/>
  <c r="T924" i="2"/>
  <c r="S924" i="2"/>
  <c r="U924" i="2"/>
  <c r="T925" i="2"/>
  <c r="S925" i="2"/>
  <c r="U925" i="2"/>
  <c r="T926" i="2"/>
  <c r="S926" i="2"/>
  <c r="U926" i="2"/>
  <c r="T927" i="2"/>
  <c r="S927" i="2"/>
  <c r="U927" i="2"/>
  <c r="T928" i="2"/>
  <c r="S928" i="2"/>
  <c r="U928" i="2"/>
  <c r="T929" i="2"/>
  <c r="S929" i="2"/>
  <c r="U929" i="2"/>
  <c r="T930" i="2"/>
  <c r="S930" i="2"/>
  <c r="U930" i="2"/>
  <c r="T931" i="2"/>
  <c r="S931" i="2"/>
  <c r="U931" i="2"/>
  <c r="T932" i="2"/>
  <c r="S932" i="2"/>
  <c r="U932" i="2"/>
  <c r="T933" i="2"/>
  <c r="S933" i="2"/>
  <c r="U933" i="2"/>
  <c r="T934" i="2"/>
  <c r="S934" i="2"/>
  <c r="U934" i="2"/>
  <c r="T935" i="2"/>
  <c r="S935" i="2"/>
  <c r="U935" i="2"/>
  <c r="T936" i="2"/>
  <c r="S936" i="2"/>
  <c r="U936" i="2"/>
  <c r="T937" i="2"/>
  <c r="S937" i="2"/>
  <c r="U937" i="2"/>
  <c r="T938" i="2"/>
  <c r="S938" i="2"/>
  <c r="U938" i="2"/>
  <c r="T939" i="2"/>
  <c r="S939" i="2"/>
  <c r="U939" i="2"/>
  <c r="T940" i="2"/>
  <c r="S940" i="2"/>
  <c r="U940" i="2"/>
  <c r="T941" i="2"/>
  <c r="S941" i="2"/>
  <c r="U941" i="2"/>
  <c r="T942" i="2"/>
  <c r="S942" i="2"/>
  <c r="U942" i="2"/>
  <c r="T943" i="2"/>
  <c r="S943" i="2"/>
  <c r="U943" i="2"/>
  <c r="T944" i="2"/>
  <c r="S944" i="2"/>
  <c r="U944" i="2"/>
  <c r="T945" i="2"/>
  <c r="S945" i="2"/>
  <c r="U945" i="2"/>
  <c r="T946" i="2"/>
  <c r="S946" i="2"/>
  <c r="U946" i="2"/>
  <c r="T947" i="2"/>
  <c r="S947" i="2"/>
  <c r="U947" i="2"/>
  <c r="T948" i="2"/>
  <c r="S948" i="2"/>
  <c r="U948" i="2"/>
  <c r="T949" i="2"/>
  <c r="S949" i="2"/>
  <c r="U949" i="2"/>
  <c r="T950" i="2"/>
  <c r="S950" i="2"/>
  <c r="U950" i="2"/>
  <c r="T951" i="2"/>
  <c r="S951" i="2"/>
  <c r="U951" i="2"/>
  <c r="T952" i="2"/>
  <c r="S952" i="2"/>
  <c r="U952" i="2"/>
  <c r="T953" i="2"/>
  <c r="S953" i="2"/>
  <c r="U953" i="2"/>
  <c r="T954" i="2"/>
  <c r="S954" i="2"/>
  <c r="U954" i="2"/>
  <c r="T955" i="2"/>
  <c r="S955" i="2"/>
  <c r="U955" i="2"/>
  <c r="T956" i="2"/>
  <c r="S956" i="2"/>
  <c r="U956" i="2"/>
  <c r="T957" i="2"/>
  <c r="S957" i="2"/>
  <c r="U957" i="2"/>
  <c r="T958" i="2"/>
  <c r="S958" i="2"/>
  <c r="U958" i="2"/>
  <c r="T959" i="2"/>
  <c r="S959" i="2"/>
  <c r="U959" i="2"/>
  <c r="T960" i="2"/>
  <c r="S960" i="2"/>
  <c r="U960" i="2"/>
  <c r="T961" i="2"/>
  <c r="S961" i="2"/>
  <c r="U961" i="2"/>
  <c r="T962" i="2"/>
  <c r="S962" i="2"/>
  <c r="U962" i="2"/>
  <c r="T963" i="2"/>
  <c r="S963" i="2"/>
  <c r="U963" i="2"/>
  <c r="T964" i="2"/>
  <c r="S964" i="2"/>
  <c r="U964" i="2"/>
  <c r="T965" i="2"/>
  <c r="S965" i="2"/>
  <c r="U965" i="2"/>
  <c r="T966" i="2"/>
  <c r="S966" i="2"/>
  <c r="U966" i="2"/>
  <c r="T967" i="2"/>
  <c r="S967" i="2"/>
  <c r="U967" i="2"/>
  <c r="T968" i="2"/>
  <c r="S968" i="2"/>
  <c r="U968" i="2"/>
  <c r="T969" i="2"/>
  <c r="S969" i="2"/>
  <c r="U969" i="2"/>
  <c r="T970" i="2"/>
  <c r="S970" i="2"/>
  <c r="U970" i="2"/>
  <c r="T971" i="2"/>
  <c r="S971" i="2"/>
  <c r="U971" i="2"/>
  <c r="T972" i="2"/>
  <c r="S972" i="2"/>
  <c r="U972" i="2"/>
  <c r="T973" i="2"/>
  <c r="S973" i="2"/>
  <c r="U973" i="2"/>
  <c r="T974" i="2"/>
  <c r="S974" i="2"/>
  <c r="U974" i="2"/>
  <c r="T975" i="2"/>
  <c r="S975" i="2"/>
  <c r="U975" i="2"/>
  <c r="T976" i="2"/>
  <c r="S976" i="2"/>
  <c r="U976" i="2"/>
  <c r="T977" i="2"/>
  <c r="S977" i="2"/>
  <c r="U977" i="2"/>
  <c r="T978" i="2"/>
  <c r="S978" i="2"/>
  <c r="U978" i="2"/>
  <c r="T979" i="2"/>
  <c r="S979" i="2"/>
  <c r="U979" i="2"/>
  <c r="T980" i="2"/>
  <c r="S980" i="2"/>
  <c r="U980" i="2"/>
  <c r="T981" i="2"/>
  <c r="S981" i="2"/>
  <c r="U981" i="2"/>
  <c r="T982" i="2"/>
  <c r="S982" i="2"/>
  <c r="U982" i="2"/>
  <c r="T983" i="2"/>
  <c r="S983" i="2"/>
  <c r="U983" i="2"/>
  <c r="T984" i="2"/>
  <c r="S984" i="2"/>
  <c r="U984" i="2"/>
  <c r="T985" i="2"/>
  <c r="S985" i="2"/>
  <c r="U985" i="2"/>
  <c r="T986" i="2"/>
  <c r="S986" i="2"/>
  <c r="U986" i="2"/>
  <c r="T987" i="2"/>
  <c r="S987" i="2"/>
  <c r="U987" i="2"/>
  <c r="T988" i="2"/>
  <c r="S988" i="2"/>
  <c r="U988" i="2"/>
  <c r="T989" i="2"/>
  <c r="S989" i="2"/>
  <c r="U989" i="2"/>
  <c r="T990" i="2"/>
  <c r="S990" i="2"/>
  <c r="U990" i="2"/>
  <c r="T991" i="2"/>
  <c r="S991" i="2"/>
  <c r="U991" i="2"/>
  <c r="T992" i="2"/>
  <c r="S992" i="2"/>
  <c r="U992" i="2"/>
  <c r="T993" i="2"/>
  <c r="S993" i="2"/>
  <c r="U993" i="2"/>
  <c r="T994" i="2"/>
  <c r="S994" i="2"/>
  <c r="U994" i="2"/>
  <c r="T995" i="2"/>
  <c r="S995" i="2"/>
  <c r="U995" i="2"/>
  <c r="T996" i="2"/>
  <c r="S996" i="2"/>
  <c r="U996" i="2"/>
  <c r="T997" i="2"/>
  <c r="S997" i="2"/>
  <c r="U997" i="2"/>
  <c r="T998" i="2"/>
  <c r="S998" i="2"/>
  <c r="U998" i="2"/>
  <c r="T999" i="2"/>
  <c r="S999" i="2"/>
  <c r="U999" i="2"/>
  <c r="T1000" i="2"/>
  <c r="S1000" i="2"/>
  <c r="U1000" i="2"/>
  <c r="T1001" i="2"/>
  <c r="S1001" i="2"/>
  <c r="U1001" i="2"/>
  <c r="T1002" i="2"/>
  <c r="S1002" i="2"/>
  <c r="U1002" i="2"/>
  <c r="T1003" i="2"/>
  <c r="S1003" i="2"/>
  <c r="U1003" i="2"/>
  <c r="T1004" i="2"/>
  <c r="S1004" i="2"/>
  <c r="U1004" i="2"/>
  <c r="T1005" i="2"/>
  <c r="S1005" i="2"/>
  <c r="U1005" i="2"/>
  <c r="T1006" i="2"/>
  <c r="S1006" i="2"/>
  <c r="U1006" i="2"/>
  <c r="T1007" i="2"/>
  <c r="S1007" i="2"/>
  <c r="U1007" i="2"/>
  <c r="T1008" i="2"/>
  <c r="S1008" i="2"/>
  <c r="U1008" i="2"/>
  <c r="T1009" i="2"/>
  <c r="S1009" i="2"/>
  <c r="U1009" i="2"/>
  <c r="T1010" i="2"/>
  <c r="S1010" i="2"/>
  <c r="U1010" i="2"/>
  <c r="T1011" i="2"/>
  <c r="S1011" i="2"/>
  <c r="U1011" i="2"/>
  <c r="T1012" i="2"/>
  <c r="S1012" i="2"/>
  <c r="U1012" i="2"/>
  <c r="T1013" i="2"/>
  <c r="S1013" i="2"/>
  <c r="U1013" i="2"/>
  <c r="T1014" i="2"/>
  <c r="S1014" i="2"/>
  <c r="U1014" i="2"/>
  <c r="T1015" i="2"/>
  <c r="S1015" i="2"/>
  <c r="U1015" i="2"/>
  <c r="T1016" i="2"/>
  <c r="S1016" i="2"/>
  <c r="U1016" i="2"/>
  <c r="T1017" i="2"/>
  <c r="S1017" i="2"/>
  <c r="U1017" i="2"/>
  <c r="T1018" i="2"/>
  <c r="S1018" i="2"/>
  <c r="U1018" i="2"/>
  <c r="T1019" i="2"/>
  <c r="S1019" i="2"/>
  <c r="U1019" i="2"/>
  <c r="T1020" i="2"/>
  <c r="S1020" i="2"/>
  <c r="U1020" i="2"/>
  <c r="T1021" i="2"/>
  <c r="S1021" i="2"/>
  <c r="U1021" i="2"/>
  <c r="T1022" i="2"/>
  <c r="S1022" i="2"/>
  <c r="U1022" i="2"/>
  <c r="T1023" i="2"/>
  <c r="S1023" i="2"/>
  <c r="U1023" i="2"/>
  <c r="T1024" i="2"/>
  <c r="S1024" i="2"/>
  <c r="U1024" i="2"/>
  <c r="T1025" i="2"/>
  <c r="S1025" i="2"/>
  <c r="U1025" i="2"/>
  <c r="T1026" i="2"/>
  <c r="S1026" i="2"/>
  <c r="U1026" i="2"/>
  <c r="T1027" i="2"/>
  <c r="S1027" i="2"/>
  <c r="U1027" i="2"/>
  <c r="T1028" i="2"/>
  <c r="S1028" i="2"/>
  <c r="U1028" i="2"/>
  <c r="T1029" i="2"/>
  <c r="S1029" i="2"/>
  <c r="U1029" i="2"/>
  <c r="T1030" i="2"/>
  <c r="S1030" i="2"/>
  <c r="U1030" i="2"/>
  <c r="T1031" i="2"/>
  <c r="S1031" i="2"/>
  <c r="U1031" i="2"/>
  <c r="T1032" i="2"/>
  <c r="S1032" i="2"/>
  <c r="U1032" i="2"/>
  <c r="T1033" i="2"/>
  <c r="S1033" i="2"/>
  <c r="U1033" i="2"/>
  <c r="T1034" i="2"/>
  <c r="S1034" i="2"/>
  <c r="U1034" i="2"/>
  <c r="T1035" i="2"/>
  <c r="S1035" i="2"/>
  <c r="U1035" i="2"/>
  <c r="T1036" i="2"/>
  <c r="S1036" i="2"/>
  <c r="U1036" i="2"/>
  <c r="T1037" i="2"/>
  <c r="S1037" i="2"/>
  <c r="U1037" i="2"/>
  <c r="T1038" i="2"/>
  <c r="S1038" i="2"/>
  <c r="U1038" i="2"/>
  <c r="T1039" i="2"/>
  <c r="S1039" i="2"/>
  <c r="U1039" i="2"/>
  <c r="T1040" i="2"/>
  <c r="S1040" i="2"/>
  <c r="U1040" i="2"/>
  <c r="T1041" i="2"/>
  <c r="S1041" i="2"/>
  <c r="U1041" i="2"/>
  <c r="T1042" i="2"/>
  <c r="S1042" i="2"/>
  <c r="U1042" i="2"/>
  <c r="T1043" i="2"/>
  <c r="S1043" i="2"/>
  <c r="U1043" i="2"/>
  <c r="T1044" i="2"/>
  <c r="S1044" i="2"/>
  <c r="U1044" i="2"/>
  <c r="T1045" i="2"/>
  <c r="S1045" i="2"/>
  <c r="U1045" i="2"/>
  <c r="T1046" i="2"/>
  <c r="S1046" i="2"/>
  <c r="U1046" i="2"/>
  <c r="T1047" i="2"/>
  <c r="S1047" i="2"/>
  <c r="U1047" i="2"/>
  <c r="T1048" i="2"/>
  <c r="S1048" i="2"/>
  <c r="U1048" i="2"/>
  <c r="T1049" i="2"/>
  <c r="S1049" i="2"/>
  <c r="U1049" i="2"/>
  <c r="T1050" i="2"/>
  <c r="S1050" i="2"/>
  <c r="U1050" i="2"/>
  <c r="T1051" i="2"/>
  <c r="S1051" i="2"/>
  <c r="U1051" i="2"/>
  <c r="T1052" i="2"/>
  <c r="S1052" i="2"/>
  <c r="U1052" i="2"/>
  <c r="T1053" i="2"/>
  <c r="S1053" i="2"/>
  <c r="U1053" i="2"/>
  <c r="T1054" i="2"/>
  <c r="S1054" i="2"/>
  <c r="U1054" i="2"/>
  <c r="T1055" i="2"/>
  <c r="S1055" i="2"/>
  <c r="U1055" i="2"/>
  <c r="T1056" i="2"/>
  <c r="S1056" i="2"/>
  <c r="U1056" i="2"/>
  <c r="T1057" i="2"/>
  <c r="S1057" i="2"/>
  <c r="U1057" i="2"/>
  <c r="T1058" i="2"/>
  <c r="S1058" i="2"/>
  <c r="U1058" i="2"/>
  <c r="T1059" i="2"/>
  <c r="S1059" i="2"/>
  <c r="U1059" i="2"/>
  <c r="T1060" i="2"/>
  <c r="S1060" i="2"/>
  <c r="U1060" i="2"/>
  <c r="T1061" i="2"/>
  <c r="S1061" i="2"/>
  <c r="U1061" i="2"/>
  <c r="T1062" i="2"/>
  <c r="S1062" i="2"/>
  <c r="U1062" i="2"/>
  <c r="T1063" i="2"/>
  <c r="S1063" i="2"/>
  <c r="U1063" i="2"/>
  <c r="T1064" i="2"/>
  <c r="S1064" i="2"/>
  <c r="U1064" i="2"/>
  <c r="T1065" i="2"/>
  <c r="S1065" i="2"/>
  <c r="U1065" i="2"/>
  <c r="T1066" i="2"/>
  <c r="S1066" i="2"/>
  <c r="U1066" i="2"/>
  <c r="T1067" i="2"/>
  <c r="S1067" i="2"/>
  <c r="U1067" i="2"/>
  <c r="T1068" i="2"/>
  <c r="S1068" i="2"/>
  <c r="U1068" i="2"/>
  <c r="T1069" i="2"/>
  <c r="S1069" i="2"/>
  <c r="U1069" i="2"/>
  <c r="T1070" i="2"/>
  <c r="S1070" i="2"/>
  <c r="U1070" i="2"/>
  <c r="T1071" i="2"/>
  <c r="S1071" i="2"/>
  <c r="U1071" i="2"/>
  <c r="T1072" i="2"/>
  <c r="S1072" i="2"/>
  <c r="U1072" i="2"/>
  <c r="T1073" i="2"/>
  <c r="S1073" i="2"/>
  <c r="U1073" i="2"/>
  <c r="T1074" i="2"/>
  <c r="S1074" i="2"/>
  <c r="U1074" i="2"/>
  <c r="T1075" i="2"/>
  <c r="S1075" i="2"/>
  <c r="U1075" i="2"/>
  <c r="T1076" i="2"/>
  <c r="S1076" i="2"/>
  <c r="U1076" i="2"/>
  <c r="T1077" i="2"/>
  <c r="S1077" i="2"/>
  <c r="U1077" i="2"/>
  <c r="T1078" i="2"/>
  <c r="S1078" i="2"/>
  <c r="U1078" i="2"/>
  <c r="T1079" i="2"/>
  <c r="S1079" i="2"/>
  <c r="U1079" i="2"/>
  <c r="T1080" i="2"/>
  <c r="S1080" i="2"/>
  <c r="U1080" i="2"/>
  <c r="T1081" i="2"/>
  <c r="S1081" i="2"/>
  <c r="U1081" i="2"/>
  <c r="T1082" i="2"/>
  <c r="S1082" i="2"/>
  <c r="U1082" i="2"/>
  <c r="T1083" i="2"/>
  <c r="S1083" i="2"/>
  <c r="U1083" i="2"/>
  <c r="T1084" i="2"/>
  <c r="S1084" i="2"/>
  <c r="U1084" i="2"/>
  <c r="T1085" i="2"/>
  <c r="S1085" i="2"/>
  <c r="U1085" i="2"/>
  <c r="T1086" i="2"/>
  <c r="S1086" i="2"/>
  <c r="U1086" i="2"/>
  <c r="T1087" i="2"/>
  <c r="S1087" i="2"/>
  <c r="U1087" i="2"/>
  <c r="T1088" i="2"/>
  <c r="S1088" i="2"/>
  <c r="U1088" i="2"/>
  <c r="T1089" i="2"/>
  <c r="S1089" i="2"/>
  <c r="U1089" i="2"/>
  <c r="T1090" i="2"/>
  <c r="S1090" i="2"/>
  <c r="U1090" i="2"/>
  <c r="T1091" i="2"/>
  <c r="S1091" i="2"/>
  <c r="U1091" i="2"/>
  <c r="T1092" i="2"/>
  <c r="S1092" i="2"/>
  <c r="U1092" i="2"/>
  <c r="T1093" i="2"/>
  <c r="S1093" i="2"/>
  <c r="U1093" i="2"/>
  <c r="T1094" i="2"/>
  <c r="S1094" i="2"/>
  <c r="U1094" i="2"/>
  <c r="T1095" i="2"/>
  <c r="S1095" i="2"/>
  <c r="U1095" i="2"/>
  <c r="T1096" i="2"/>
  <c r="S1096" i="2"/>
  <c r="U1096" i="2"/>
  <c r="T1097" i="2"/>
  <c r="S1097" i="2"/>
  <c r="U1097" i="2"/>
  <c r="T1098" i="2"/>
  <c r="S1098" i="2"/>
  <c r="U1098" i="2"/>
  <c r="T1099" i="2"/>
  <c r="S1099" i="2"/>
  <c r="U1099" i="2"/>
  <c r="T1100" i="2"/>
  <c r="S1100" i="2"/>
  <c r="U1100" i="2"/>
  <c r="T1101" i="2"/>
  <c r="S1101" i="2"/>
  <c r="U1101" i="2"/>
  <c r="T1102" i="2"/>
  <c r="S1102" i="2"/>
  <c r="U1102" i="2"/>
  <c r="T1103" i="2"/>
  <c r="S1103" i="2"/>
  <c r="U1103" i="2"/>
  <c r="T1104" i="2"/>
  <c r="S1104" i="2"/>
  <c r="U1104" i="2"/>
  <c r="T1105" i="2"/>
  <c r="S1105" i="2"/>
  <c r="U1105" i="2"/>
  <c r="T1106" i="2"/>
  <c r="S1106" i="2"/>
  <c r="U1106" i="2"/>
  <c r="T1107" i="2"/>
  <c r="S1107" i="2"/>
  <c r="U1107" i="2"/>
  <c r="T1108" i="2"/>
  <c r="S1108" i="2"/>
  <c r="U1108" i="2"/>
  <c r="T1109" i="2"/>
  <c r="S1109" i="2"/>
  <c r="U1109" i="2"/>
  <c r="T1110" i="2"/>
  <c r="S1110" i="2"/>
  <c r="U1110" i="2"/>
  <c r="T1111" i="2"/>
  <c r="S1111" i="2"/>
  <c r="U1111" i="2"/>
  <c r="T1112" i="2"/>
  <c r="S1112" i="2"/>
  <c r="U1112" i="2"/>
  <c r="T1113" i="2"/>
  <c r="S1113" i="2"/>
  <c r="U1113" i="2"/>
  <c r="T1114" i="2"/>
  <c r="S1114" i="2"/>
  <c r="U1114" i="2"/>
  <c r="T1115" i="2"/>
  <c r="S1115" i="2"/>
  <c r="U1115" i="2"/>
  <c r="T1116" i="2"/>
  <c r="S1116" i="2"/>
  <c r="U1116" i="2"/>
  <c r="T1117" i="2"/>
  <c r="S1117" i="2"/>
  <c r="U1117" i="2"/>
  <c r="T1118" i="2"/>
  <c r="S1118" i="2"/>
  <c r="U1118" i="2"/>
  <c r="T1119" i="2"/>
  <c r="S1119" i="2"/>
  <c r="U1119" i="2"/>
  <c r="T1120" i="2"/>
  <c r="S1120" i="2"/>
  <c r="U1120" i="2"/>
  <c r="T1121" i="2"/>
  <c r="S1121" i="2"/>
  <c r="U1121" i="2"/>
  <c r="T1122" i="2"/>
  <c r="S1122" i="2"/>
  <c r="U1122" i="2"/>
  <c r="T1123" i="2"/>
  <c r="S1123" i="2"/>
  <c r="U1123" i="2"/>
  <c r="T1124" i="2"/>
  <c r="S1124" i="2"/>
  <c r="U1124" i="2"/>
  <c r="T1125" i="2"/>
  <c r="S1125" i="2"/>
  <c r="U1125" i="2"/>
  <c r="T1126" i="2"/>
  <c r="S1126" i="2"/>
  <c r="U1126" i="2"/>
  <c r="T1127" i="2"/>
  <c r="S1127" i="2"/>
  <c r="U1127" i="2"/>
  <c r="T1128" i="2"/>
  <c r="S1128" i="2"/>
  <c r="U1128" i="2"/>
  <c r="T1129" i="2"/>
  <c r="S1129" i="2"/>
  <c r="U1129" i="2"/>
  <c r="T1130" i="2"/>
  <c r="S1130" i="2"/>
  <c r="U1130" i="2"/>
  <c r="T1131" i="2"/>
  <c r="S1131" i="2"/>
  <c r="U1131" i="2"/>
  <c r="T1132" i="2"/>
  <c r="S1132" i="2"/>
  <c r="U1132" i="2"/>
  <c r="T1133" i="2"/>
  <c r="S1133" i="2"/>
  <c r="U1133" i="2"/>
  <c r="T1134" i="2"/>
  <c r="S1134" i="2"/>
  <c r="U1134" i="2"/>
  <c r="T1135" i="2"/>
  <c r="S1135" i="2"/>
  <c r="U1135" i="2"/>
  <c r="T1136" i="2"/>
  <c r="S1136" i="2"/>
  <c r="U1136" i="2"/>
  <c r="T1137" i="2"/>
  <c r="S1137" i="2"/>
  <c r="U1137" i="2"/>
  <c r="T1138" i="2"/>
  <c r="S1138" i="2"/>
  <c r="U1138" i="2"/>
  <c r="T1139" i="2"/>
  <c r="S1139" i="2"/>
  <c r="U1139" i="2"/>
  <c r="T1140" i="2"/>
  <c r="S1140" i="2"/>
  <c r="U1140" i="2"/>
  <c r="T1141" i="2"/>
  <c r="S1141" i="2"/>
  <c r="U1141" i="2"/>
  <c r="T1142" i="2"/>
  <c r="S1142" i="2"/>
  <c r="U1142" i="2"/>
  <c r="T1143" i="2"/>
  <c r="S1143" i="2"/>
  <c r="U1143" i="2"/>
  <c r="T1144" i="2"/>
  <c r="S1144" i="2"/>
  <c r="U1144" i="2"/>
  <c r="T1145" i="2"/>
  <c r="S1145" i="2"/>
  <c r="U1145" i="2"/>
  <c r="T1146" i="2"/>
  <c r="S1146" i="2"/>
  <c r="U1146" i="2"/>
  <c r="T1147" i="2"/>
  <c r="S1147" i="2"/>
  <c r="U1147" i="2"/>
  <c r="T1148" i="2"/>
  <c r="S1148" i="2"/>
  <c r="U1148" i="2"/>
  <c r="T1149" i="2"/>
  <c r="S1149" i="2"/>
  <c r="U1149" i="2"/>
  <c r="T1150" i="2"/>
  <c r="S1150" i="2"/>
  <c r="U1150" i="2"/>
  <c r="T1151" i="2"/>
  <c r="S1151" i="2"/>
  <c r="U1151" i="2"/>
  <c r="T1152" i="2"/>
  <c r="S1152" i="2"/>
  <c r="U1152" i="2"/>
  <c r="T1153" i="2"/>
  <c r="S1153" i="2"/>
  <c r="U1153" i="2"/>
  <c r="T1154" i="2"/>
  <c r="S1154" i="2"/>
  <c r="U1154" i="2"/>
  <c r="T1155" i="2"/>
  <c r="S1155" i="2"/>
  <c r="U1155" i="2"/>
  <c r="T1156" i="2"/>
  <c r="S1156" i="2"/>
  <c r="U1156" i="2"/>
  <c r="T1157" i="2"/>
  <c r="S1157" i="2"/>
  <c r="U1157" i="2"/>
  <c r="T1158" i="2"/>
  <c r="S1158" i="2"/>
  <c r="U1158" i="2"/>
  <c r="T1159" i="2"/>
  <c r="S1159" i="2"/>
  <c r="U1159" i="2"/>
  <c r="T1160" i="2"/>
  <c r="S1160" i="2"/>
  <c r="U1160" i="2"/>
  <c r="T1161" i="2"/>
  <c r="S1161" i="2"/>
  <c r="U1161" i="2"/>
  <c r="T1162" i="2"/>
  <c r="S1162" i="2"/>
  <c r="U1162" i="2"/>
  <c r="T1163" i="2"/>
  <c r="S1163" i="2"/>
  <c r="U1163" i="2"/>
  <c r="T1164" i="2"/>
  <c r="S1164" i="2"/>
  <c r="U1164" i="2"/>
  <c r="T1165" i="2"/>
  <c r="S1165" i="2"/>
  <c r="U1165" i="2"/>
  <c r="T1166" i="2"/>
  <c r="S1166" i="2"/>
  <c r="U1166" i="2"/>
  <c r="T1167" i="2"/>
  <c r="S1167" i="2"/>
  <c r="U1167" i="2"/>
  <c r="T1168" i="2"/>
  <c r="S1168" i="2"/>
  <c r="U1168" i="2"/>
  <c r="T1169" i="2"/>
  <c r="S1169" i="2"/>
  <c r="U1169" i="2"/>
  <c r="T1170" i="2"/>
  <c r="S1170" i="2"/>
  <c r="U1170" i="2"/>
  <c r="T1171" i="2"/>
  <c r="S1171" i="2"/>
  <c r="U1171" i="2"/>
  <c r="T1172" i="2"/>
  <c r="S1172" i="2"/>
  <c r="U1172" i="2"/>
  <c r="T1173" i="2"/>
  <c r="S1173" i="2"/>
  <c r="U1173" i="2"/>
  <c r="T1174" i="2"/>
  <c r="S1174" i="2"/>
  <c r="U1174" i="2"/>
  <c r="T1175" i="2"/>
  <c r="S1175" i="2"/>
  <c r="U1175" i="2"/>
  <c r="T1176" i="2"/>
  <c r="S1176" i="2"/>
  <c r="U1176" i="2"/>
  <c r="T1177" i="2"/>
  <c r="S1177" i="2"/>
  <c r="U1177" i="2"/>
  <c r="T1178" i="2"/>
  <c r="S1178" i="2"/>
  <c r="U1178" i="2"/>
  <c r="T1179" i="2"/>
  <c r="S1179" i="2"/>
  <c r="U1179" i="2"/>
  <c r="T1180" i="2"/>
  <c r="S1180" i="2"/>
  <c r="U1180" i="2"/>
  <c r="T1181" i="2"/>
  <c r="S1181" i="2"/>
  <c r="U1181" i="2"/>
  <c r="T1182" i="2"/>
  <c r="S1182" i="2"/>
  <c r="U1182" i="2"/>
  <c r="T1183" i="2"/>
  <c r="S1183" i="2"/>
  <c r="U1183" i="2"/>
  <c r="T1184" i="2"/>
  <c r="S1184" i="2"/>
  <c r="U1184" i="2"/>
  <c r="T1185" i="2"/>
  <c r="S1185" i="2"/>
  <c r="U1185" i="2"/>
  <c r="T1186" i="2"/>
  <c r="S1186" i="2"/>
  <c r="U1186" i="2"/>
  <c r="T1187" i="2"/>
  <c r="S1187" i="2"/>
  <c r="U1187" i="2"/>
  <c r="T1188" i="2"/>
  <c r="S1188" i="2"/>
  <c r="U1188" i="2"/>
  <c r="T1189" i="2"/>
  <c r="S1189" i="2"/>
  <c r="U1189" i="2"/>
  <c r="T1190" i="2"/>
  <c r="S1190" i="2"/>
  <c r="U1190" i="2"/>
  <c r="T1191" i="2"/>
  <c r="S1191" i="2"/>
  <c r="U1191" i="2"/>
  <c r="T1192" i="2"/>
  <c r="S1192" i="2"/>
  <c r="U1192" i="2"/>
  <c r="T1193" i="2"/>
  <c r="S1193" i="2"/>
  <c r="U1193" i="2"/>
  <c r="T1194" i="2"/>
  <c r="S1194" i="2"/>
  <c r="U1194" i="2"/>
  <c r="T1195" i="2"/>
  <c r="S1195" i="2"/>
  <c r="U1195" i="2"/>
  <c r="T1196" i="2"/>
  <c r="S1196" i="2"/>
  <c r="U1196" i="2"/>
  <c r="T1197" i="2"/>
  <c r="S1197" i="2"/>
  <c r="U1197" i="2"/>
  <c r="T1198" i="2"/>
  <c r="S1198" i="2"/>
  <c r="U1198" i="2"/>
  <c r="T1199" i="2"/>
  <c r="S1199" i="2"/>
  <c r="U1199" i="2"/>
  <c r="T1200" i="2"/>
  <c r="S1200" i="2"/>
  <c r="U1200" i="2"/>
  <c r="T1201" i="2"/>
  <c r="S1201" i="2"/>
  <c r="U1201" i="2"/>
  <c r="T1202" i="2"/>
  <c r="S1202" i="2"/>
  <c r="U1202" i="2"/>
  <c r="T1203" i="2"/>
  <c r="S1203" i="2"/>
  <c r="U1203" i="2"/>
  <c r="T1204" i="2"/>
  <c r="S1204" i="2"/>
  <c r="U1204" i="2"/>
  <c r="T1205" i="2"/>
  <c r="S1205" i="2"/>
  <c r="U1205" i="2"/>
  <c r="T1206" i="2"/>
  <c r="S1206" i="2"/>
  <c r="U1206" i="2"/>
  <c r="T1207" i="2"/>
  <c r="S1207" i="2"/>
  <c r="U1207" i="2"/>
  <c r="T1208" i="2"/>
  <c r="S1208" i="2"/>
  <c r="U1208" i="2"/>
  <c r="T1209" i="2"/>
  <c r="S1209" i="2"/>
  <c r="U1209" i="2"/>
  <c r="T1210" i="2"/>
  <c r="S1210" i="2"/>
  <c r="U1210" i="2"/>
  <c r="T1211" i="2"/>
  <c r="S1211" i="2"/>
  <c r="U1211" i="2"/>
  <c r="T1212" i="2"/>
  <c r="S1212" i="2"/>
  <c r="U1212" i="2"/>
  <c r="T1213" i="2"/>
  <c r="S1213" i="2"/>
  <c r="U1213" i="2"/>
  <c r="T1214" i="2"/>
  <c r="S1214" i="2"/>
  <c r="U1214" i="2"/>
  <c r="T1215" i="2"/>
  <c r="S1215" i="2"/>
  <c r="U1215" i="2"/>
  <c r="T1216" i="2"/>
  <c r="S1216" i="2"/>
  <c r="U1216" i="2"/>
  <c r="T1217" i="2"/>
  <c r="S1217" i="2"/>
  <c r="U1217" i="2"/>
  <c r="T1218" i="2"/>
  <c r="S1218" i="2"/>
  <c r="U1218" i="2"/>
  <c r="T1219" i="2"/>
  <c r="S1219" i="2"/>
  <c r="U1219" i="2"/>
  <c r="T1220" i="2"/>
  <c r="S1220" i="2"/>
  <c r="U1220" i="2"/>
  <c r="T1221" i="2"/>
  <c r="S1221" i="2"/>
  <c r="U1221" i="2"/>
  <c r="T1222" i="2"/>
  <c r="S1222" i="2"/>
  <c r="U1222" i="2"/>
  <c r="T1223" i="2"/>
  <c r="S1223" i="2"/>
  <c r="U1223" i="2"/>
  <c r="T1224" i="2"/>
  <c r="S1224" i="2"/>
  <c r="U1224" i="2"/>
  <c r="T1225" i="2"/>
  <c r="S1225" i="2"/>
  <c r="U1225" i="2"/>
  <c r="T1226" i="2"/>
  <c r="S1226" i="2"/>
  <c r="U1226" i="2"/>
  <c r="T1227" i="2"/>
  <c r="S1227" i="2"/>
  <c r="U1227" i="2"/>
  <c r="T1228" i="2"/>
  <c r="S1228" i="2"/>
  <c r="U1228" i="2"/>
  <c r="T1229" i="2"/>
  <c r="S1229" i="2"/>
  <c r="U1229" i="2"/>
  <c r="T1230" i="2"/>
  <c r="S1230" i="2"/>
  <c r="U1230" i="2"/>
  <c r="T1231" i="2"/>
  <c r="S1231" i="2"/>
  <c r="U1231" i="2"/>
  <c r="T1232" i="2"/>
  <c r="S1232" i="2"/>
  <c r="U1232" i="2"/>
  <c r="T1233" i="2"/>
  <c r="S1233" i="2"/>
  <c r="U1233" i="2"/>
  <c r="T1234" i="2"/>
  <c r="S1234" i="2"/>
  <c r="U1234" i="2"/>
  <c r="T1235" i="2"/>
  <c r="S1235" i="2"/>
  <c r="U1235" i="2"/>
  <c r="T1236" i="2"/>
  <c r="S1236" i="2"/>
  <c r="U1236" i="2"/>
  <c r="T1237" i="2"/>
  <c r="S1237" i="2"/>
  <c r="U1237" i="2"/>
  <c r="T1238" i="2"/>
  <c r="S1238" i="2"/>
  <c r="U1238" i="2"/>
  <c r="T1239" i="2"/>
  <c r="S1239" i="2"/>
  <c r="U1239" i="2"/>
  <c r="T1240" i="2"/>
  <c r="S1240" i="2"/>
  <c r="U1240" i="2"/>
  <c r="T1241" i="2"/>
  <c r="S1241" i="2"/>
  <c r="U1241" i="2"/>
  <c r="T1242" i="2"/>
  <c r="S1242" i="2"/>
  <c r="U1242" i="2"/>
  <c r="T1243" i="2"/>
  <c r="S1243" i="2"/>
  <c r="U1243" i="2"/>
  <c r="T1244" i="2"/>
  <c r="S1244" i="2"/>
  <c r="U1244" i="2"/>
  <c r="T1245" i="2"/>
  <c r="S1245" i="2"/>
  <c r="U1245" i="2"/>
  <c r="T1246" i="2"/>
  <c r="S1246" i="2"/>
  <c r="U1246" i="2"/>
  <c r="T1247" i="2"/>
  <c r="S1247" i="2"/>
  <c r="U1247" i="2"/>
  <c r="T1248" i="2"/>
  <c r="S1248" i="2"/>
  <c r="U1248" i="2"/>
  <c r="T1249" i="2"/>
  <c r="S1249" i="2"/>
  <c r="U1249" i="2"/>
  <c r="T1250" i="2"/>
  <c r="S1250" i="2"/>
  <c r="U1250" i="2"/>
  <c r="T1251" i="2"/>
  <c r="S1251" i="2"/>
  <c r="U1251" i="2"/>
  <c r="T1252" i="2"/>
  <c r="S1252" i="2"/>
  <c r="U1252" i="2"/>
  <c r="T1253" i="2"/>
  <c r="S1253" i="2"/>
  <c r="U1253" i="2"/>
  <c r="T1254" i="2"/>
  <c r="S1254" i="2"/>
  <c r="U1254" i="2"/>
  <c r="T1255" i="2"/>
  <c r="S1255" i="2"/>
  <c r="U1255" i="2"/>
  <c r="T1256" i="2"/>
  <c r="S1256" i="2"/>
  <c r="U1256" i="2"/>
  <c r="T1257" i="2"/>
  <c r="S1257" i="2"/>
  <c r="U1257" i="2"/>
  <c r="T1258" i="2"/>
  <c r="S1258" i="2"/>
  <c r="U1258" i="2"/>
  <c r="T1259" i="2"/>
  <c r="S1259" i="2"/>
  <c r="U1259" i="2"/>
  <c r="T1260" i="2"/>
  <c r="S1260" i="2"/>
  <c r="U1260" i="2"/>
  <c r="T1261" i="2"/>
  <c r="S1261" i="2"/>
  <c r="U1261" i="2"/>
  <c r="T1262" i="2"/>
  <c r="S1262" i="2"/>
  <c r="U1262" i="2"/>
  <c r="T1263" i="2"/>
  <c r="S1263" i="2"/>
  <c r="U1263" i="2"/>
  <c r="T1264" i="2"/>
  <c r="S1264" i="2"/>
  <c r="U1264" i="2"/>
  <c r="T1265" i="2"/>
  <c r="S1265" i="2"/>
  <c r="U1265" i="2"/>
  <c r="T1266" i="2"/>
  <c r="S1266" i="2"/>
  <c r="U1266" i="2"/>
  <c r="T1267" i="2"/>
  <c r="S1267" i="2"/>
  <c r="U1267" i="2"/>
  <c r="T1268" i="2"/>
  <c r="S1268" i="2"/>
  <c r="U1268" i="2"/>
  <c r="T1269" i="2"/>
  <c r="S1269" i="2"/>
  <c r="U1269" i="2"/>
  <c r="T1270" i="2"/>
  <c r="S1270" i="2"/>
  <c r="U1270" i="2"/>
  <c r="T1271" i="2"/>
  <c r="S1271" i="2"/>
  <c r="U1271" i="2"/>
  <c r="T1272" i="2"/>
  <c r="S1272" i="2"/>
  <c r="U1272" i="2"/>
  <c r="T1273" i="2"/>
  <c r="S1273" i="2"/>
  <c r="U1273" i="2"/>
  <c r="T1274" i="2"/>
  <c r="S1274" i="2"/>
  <c r="U1274" i="2"/>
  <c r="T1275" i="2"/>
  <c r="S1275" i="2"/>
  <c r="U1275" i="2"/>
  <c r="T1276" i="2"/>
  <c r="S1276" i="2"/>
  <c r="U1276" i="2"/>
  <c r="T1277" i="2"/>
  <c r="S1277" i="2"/>
  <c r="U1277" i="2"/>
  <c r="T1278" i="2"/>
  <c r="S1278" i="2"/>
  <c r="U1278" i="2"/>
  <c r="T1279" i="2"/>
  <c r="S1279" i="2"/>
  <c r="U1279" i="2"/>
  <c r="T1280" i="2"/>
  <c r="S1280" i="2"/>
  <c r="U1280" i="2"/>
  <c r="T1281" i="2"/>
  <c r="S1281" i="2"/>
  <c r="U1281" i="2"/>
  <c r="T1282" i="2"/>
  <c r="S1282" i="2"/>
  <c r="U1282" i="2"/>
  <c r="T1283" i="2"/>
  <c r="S1283" i="2"/>
  <c r="U1283" i="2"/>
  <c r="T1284" i="2"/>
  <c r="S1284" i="2"/>
  <c r="U1284" i="2"/>
  <c r="T1285" i="2"/>
  <c r="S1285" i="2"/>
  <c r="U1285" i="2"/>
  <c r="T1286" i="2"/>
  <c r="S1286" i="2"/>
  <c r="U1286" i="2"/>
  <c r="T1287" i="2"/>
  <c r="S1287" i="2"/>
  <c r="U1287" i="2"/>
  <c r="T1288" i="2"/>
  <c r="S1288" i="2"/>
  <c r="U1288" i="2"/>
  <c r="T1289" i="2"/>
  <c r="S1289" i="2"/>
  <c r="U1289" i="2"/>
  <c r="T1290" i="2"/>
  <c r="S1290" i="2"/>
  <c r="U1290" i="2"/>
  <c r="T1291" i="2"/>
  <c r="S1291" i="2"/>
  <c r="U1291" i="2"/>
  <c r="T1292" i="2"/>
  <c r="S1292" i="2"/>
  <c r="U1292" i="2"/>
  <c r="T1293" i="2"/>
  <c r="S1293" i="2"/>
  <c r="U1293" i="2"/>
  <c r="T1294" i="2"/>
  <c r="S1294" i="2"/>
  <c r="U1294" i="2"/>
  <c r="T1295" i="2"/>
  <c r="S1295" i="2"/>
  <c r="U1295" i="2"/>
  <c r="T1296" i="2"/>
  <c r="S1296" i="2"/>
  <c r="U1296" i="2"/>
  <c r="T1297" i="2"/>
  <c r="S1297" i="2"/>
  <c r="U1297" i="2"/>
  <c r="T1298" i="2"/>
  <c r="S1298" i="2"/>
  <c r="U1298" i="2"/>
  <c r="T1299" i="2"/>
  <c r="S1299" i="2"/>
  <c r="U1299" i="2"/>
  <c r="T1300" i="2"/>
  <c r="S1300" i="2"/>
  <c r="U1300" i="2"/>
  <c r="T1301" i="2"/>
  <c r="S1301" i="2"/>
  <c r="U1301" i="2"/>
  <c r="T1302" i="2"/>
  <c r="S1302" i="2"/>
  <c r="U1302" i="2"/>
  <c r="T1303" i="2"/>
  <c r="S1303" i="2"/>
  <c r="U1303" i="2"/>
  <c r="T1304" i="2"/>
  <c r="S1304" i="2"/>
  <c r="U1304" i="2"/>
  <c r="T1305" i="2"/>
  <c r="S1305" i="2"/>
  <c r="U1305" i="2"/>
  <c r="T1306" i="2"/>
  <c r="S1306" i="2"/>
  <c r="U1306" i="2"/>
  <c r="T1307" i="2"/>
  <c r="S1307" i="2"/>
  <c r="U1307" i="2"/>
  <c r="T1308" i="2"/>
  <c r="S1308" i="2"/>
  <c r="U1308" i="2"/>
  <c r="T1309" i="2"/>
  <c r="S1309" i="2"/>
  <c r="U1309" i="2"/>
  <c r="T1310" i="2"/>
  <c r="S1310" i="2"/>
  <c r="U1310" i="2"/>
  <c r="T1311" i="2"/>
  <c r="S1311" i="2"/>
  <c r="U1311" i="2"/>
  <c r="T1312" i="2"/>
  <c r="S1312" i="2"/>
  <c r="U1312" i="2"/>
  <c r="T1313" i="2"/>
  <c r="S1313" i="2"/>
  <c r="U1313" i="2"/>
  <c r="T1314" i="2"/>
  <c r="S1314" i="2"/>
  <c r="U1314" i="2"/>
  <c r="T1315" i="2"/>
  <c r="S1315" i="2"/>
  <c r="U1315" i="2"/>
  <c r="T1316" i="2"/>
  <c r="S1316" i="2"/>
  <c r="U1316" i="2"/>
  <c r="T1317" i="2"/>
  <c r="S1317" i="2"/>
  <c r="U1317" i="2"/>
  <c r="T1318" i="2"/>
  <c r="S1318" i="2"/>
  <c r="U1318" i="2"/>
  <c r="T1319" i="2"/>
  <c r="S1319" i="2"/>
  <c r="U1319" i="2"/>
  <c r="T1320" i="2"/>
  <c r="S1320" i="2"/>
  <c r="U1320" i="2"/>
  <c r="T1321" i="2"/>
  <c r="S1321" i="2"/>
  <c r="U1321" i="2"/>
  <c r="T1322" i="2"/>
  <c r="S1322" i="2"/>
  <c r="U1322" i="2"/>
  <c r="T1323" i="2"/>
  <c r="S1323" i="2"/>
  <c r="U1323" i="2"/>
  <c r="T1324" i="2"/>
  <c r="S1324" i="2"/>
  <c r="U1324" i="2"/>
  <c r="T1325" i="2"/>
  <c r="S1325" i="2"/>
  <c r="U1325" i="2"/>
  <c r="T1326" i="2"/>
  <c r="S1326" i="2"/>
  <c r="U1326" i="2"/>
  <c r="T1327" i="2"/>
  <c r="S1327" i="2"/>
  <c r="U1327" i="2"/>
  <c r="T1328" i="2"/>
  <c r="S1328" i="2"/>
  <c r="U1328" i="2"/>
  <c r="T1329" i="2"/>
  <c r="S1329" i="2"/>
  <c r="U1329" i="2"/>
  <c r="T1330" i="2"/>
  <c r="S1330" i="2"/>
  <c r="U1330" i="2"/>
  <c r="T1331" i="2"/>
  <c r="S1331" i="2"/>
  <c r="U1331" i="2"/>
  <c r="T1332" i="2"/>
  <c r="S1332" i="2"/>
  <c r="U1332" i="2"/>
  <c r="T1333" i="2"/>
  <c r="S1333" i="2"/>
  <c r="U1333" i="2"/>
  <c r="T1334" i="2"/>
  <c r="S1334" i="2"/>
  <c r="U1334" i="2"/>
  <c r="T1335" i="2"/>
  <c r="S1335" i="2"/>
  <c r="U1335" i="2"/>
  <c r="T1336" i="2"/>
  <c r="S1336" i="2"/>
  <c r="U1336" i="2"/>
  <c r="T1337" i="2"/>
  <c r="S1337" i="2"/>
  <c r="U1337" i="2"/>
  <c r="T1338" i="2"/>
  <c r="S1338" i="2"/>
  <c r="U1338" i="2"/>
  <c r="T1339" i="2"/>
  <c r="S1339" i="2"/>
  <c r="U1339" i="2"/>
  <c r="T1340" i="2"/>
  <c r="S1340" i="2"/>
  <c r="U1340" i="2"/>
  <c r="T1341" i="2"/>
  <c r="S1341" i="2"/>
  <c r="U1341" i="2"/>
  <c r="T1342" i="2"/>
  <c r="S1342" i="2"/>
  <c r="U1342" i="2"/>
  <c r="T1343" i="2"/>
  <c r="S1343" i="2"/>
  <c r="U1343" i="2"/>
  <c r="T1344" i="2"/>
  <c r="S1344" i="2"/>
  <c r="U1344" i="2"/>
  <c r="T1345" i="2"/>
  <c r="S1345" i="2"/>
  <c r="U1345" i="2"/>
  <c r="T1346" i="2"/>
  <c r="S1346" i="2"/>
  <c r="U1346" i="2"/>
  <c r="T1347" i="2"/>
  <c r="S1347" i="2"/>
  <c r="U1347" i="2"/>
  <c r="T1348" i="2"/>
  <c r="S1348" i="2"/>
  <c r="U1348" i="2"/>
  <c r="T1349" i="2"/>
  <c r="S1349" i="2"/>
  <c r="U1349" i="2"/>
  <c r="T1350" i="2"/>
  <c r="S1350" i="2"/>
  <c r="U1350" i="2"/>
  <c r="T1351" i="2"/>
  <c r="S1351" i="2"/>
  <c r="U1351" i="2"/>
  <c r="T1352" i="2"/>
  <c r="S1352" i="2"/>
  <c r="U1352" i="2"/>
  <c r="T1353" i="2"/>
  <c r="S1353" i="2"/>
  <c r="U1353" i="2"/>
  <c r="T1354" i="2"/>
  <c r="S1354" i="2"/>
  <c r="U1354" i="2"/>
  <c r="T1355" i="2"/>
  <c r="S1355" i="2"/>
  <c r="U1355" i="2"/>
  <c r="T1356" i="2"/>
  <c r="S1356" i="2"/>
  <c r="U1356" i="2"/>
  <c r="T1357" i="2"/>
  <c r="S1357" i="2"/>
  <c r="U1357" i="2"/>
  <c r="T1358" i="2"/>
  <c r="S1358" i="2"/>
  <c r="U1358" i="2"/>
  <c r="T1359" i="2"/>
  <c r="S1359" i="2"/>
  <c r="U1359" i="2"/>
  <c r="T1360" i="2"/>
  <c r="S1360" i="2"/>
  <c r="U1360" i="2"/>
  <c r="T1361" i="2"/>
  <c r="S1361" i="2"/>
  <c r="U1361" i="2"/>
  <c r="T1362" i="2"/>
  <c r="S1362" i="2"/>
  <c r="U1362" i="2"/>
  <c r="T1363" i="2"/>
  <c r="S1363" i="2"/>
  <c r="U1363" i="2"/>
  <c r="T1364" i="2"/>
  <c r="S1364" i="2"/>
  <c r="U1364" i="2"/>
  <c r="T1365" i="2"/>
  <c r="S1365" i="2"/>
  <c r="U1365" i="2"/>
  <c r="T1366" i="2"/>
  <c r="S1366" i="2"/>
  <c r="U1366" i="2"/>
  <c r="T1367" i="2"/>
  <c r="S1367" i="2"/>
  <c r="U1367" i="2"/>
  <c r="T1368" i="2"/>
  <c r="S1368" i="2"/>
  <c r="U1368" i="2"/>
  <c r="T1369" i="2"/>
  <c r="S1369" i="2"/>
  <c r="U1369" i="2"/>
  <c r="T1370" i="2"/>
  <c r="S1370" i="2"/>
  <c r="U1370" i="2"/>
  <c r="T1371" i="2"/>
  <c r="S1371" i="2"/>
  <c r="U1371" i="2"/>
  <c r="T1372" i="2"/>
  <c r="S1372" i="2"/>
  <c r="U1372" i="2"/>
  <c r="T1373" i="2"/>
  <c r="S1373" i="2"/>
  <c r="U1373" i="2"/>
  <c r="T1374" i="2"/>
  <c r="S1374" i="2"/>
  <c r="U1374" i="2"/>
  <c r="T1375" i="2"/>
  <c r="S1375" i="2"/>
  <c r="U1375" i="2"/>
  <c r="T1376" i="2"/>
  <c r="S1376" i="2"/>
  <c r="U1376" i="2"/>
  <c r="T1377" i="2"/>
  <c r="S1377" i="2"/>
  <c r="U1377" i="2"/>
  <c r="T1378" i="2"/>
  <c r="S1378" i="2"/>
  <c r="U1378" i="2"/>
  <c r="T1379" i="2"/>
  <c r="S1379" i="2"/>
  <c r="U1379" i="2"/>
  <c r="T1380" i="2"/>
  <c r="S1380" i="2"/>
  <c r="U1380" i="2"/>
  <c r="T1381" i="2"/>
  <c r="S1381" i="2"/>
  <c r="U1381" i="2"/>
  <c r="T1382" i="2"/>
  <c r="S1382" i="2"/>
  <c r="U1382" i="2"/>
  <c r="T1383" i="2"/>
  <c r="S1383" i="2"/>
  <c r="U1383" i="2"/>
  <c r="T1384" i="2"/>
  <c r="S1384" i="2"/>
  <c r="U1384" i="2"/>
  <c r="T1385" i="2"/>
  <c r="S1385" i="2"/>
  <c r="U1385" i="2"/>
  <c r="T1386" i="2"/>
  <c r="S1386" i="2"/>
  <c r="U1386" i="2"/>
  <c r="T1387" i="2"/>
  <c r="S1387" i="2"/>
  <c r="U1387" i="2"/>
  <c r="T1388" i="2"/>
  <c r="S1388" i="2"/>
  <c r="U1388" i="2"/>
  <c r="T1389" i="2"/>
  <c r="S1389" i="2"/>
  <c r="U1389" i="2"/>
  <c r="T1390" i="2"/>
  <c r="S1390" i="2"/>
  <c r="U1390" i="2"/>
  <c r="T1391" i="2"/>
  <c r="S1391" i="2"/>
  <c r="U1391" i="2"/>
  <c r="T1392" i="2"/>
  <c r="S1392" i="2"/>
  <c r="U1392" i="2"/>
  <c r="T1393" i="2"/>
  <c r="S1393" i="2"/>
  <c r="U1393" i="2"/>
  <c r="T1394" i="2"/>
  <c r="S1394" i="2"/>
  <c r="U1394" i="2"/>
  <c r="T1395" i="2"/>
  <c r="S1395" i="2"/>
  <c r="U1395" i="2"/>
  <c r="T1396" i="2"/>
  <c r="S1396" i="2"/>
  <c r="U1396" i="2"/>
  <c r="T1397" i="2"/>
  <c r="S1397" i="2"/>
  <c r="U1397" i="2"/>
  <c r="T1398" i="2"/>
  <c r="S1398" i="2"/>
  <c r="U1398" i="2"/>
  <c r="T1399" i="2"/>
  <c r="S1399" i="2"/>
  <c r="U1399" i="2"/>
  <c r="T1400" i="2"/>
  <c r="S1400" i="2"/>
  <c r="U1400" i="2"/>
  <c r="T1401" i="2"/>
  <c r="S1401" i="2"/>
  <c r="U1401" i="2"/>
  <c r="T1402" i="2"/>
  <c r="S1402" i="2"/>
  <c r="U1402" i="2"/>
  <c r="T1403" i="2"/>
  <c r="S1403" i="2"/>
  <c r="U1403" i="2"/>
  <c r="T1404" i="2"/>
  <c r="S1404" i="2"/>
  <c r="U1404" i="2"/>
  <c r="T1405" i="2"/>
  <c r="S1405" i="2"/>
  <c r="U1405" i="2"/>
  <c r="T1406" i="2"/>
  <c r="S1406" i="2"/>
  <c r="U1406" i="2"/>
  <c r="T1407" i="2"/>
  <c r="S1407" i="2"/>
  <c r="U1407" i="2"/>
  <c r="T1408" i="2"/>
  <c r="S1408" i="2"/>
  <c r="U1408" i="2"/>
  <c r="T1409" i="2"/>
  <c r="S1409" i="2"/>
  <c r="U1409" i="2"/>
  <c r="T1410" i="2"/>
  <c r="S1410" i="2"/>
  <c r="U1410" i="2"/>
  <c r="T1411" i="2"/>
  <c r="S1411" i="2"/>
  <c r="U1411" i="2"/>
  <c r="T1412" i="2"/>
  <c r="S1412" i="2"/>
  <c r="U1412" i="2"/>
  <c r="T1413" i="2"/>
  <c r="S1413" i="2"/>
  <c r="U1413" i="2"/>
  <c r="T1414" i="2"/>
  <c r="S1414" i="2"/>
  <c r="U1414" i="2"/>
  <c r="T1415" i="2"/>
  <c r="S1415" i="2"/>
  <c r="U1415" i="2"/>
  <c r="T1416" i="2"/>
  <c r="S1416" i="2"/>
  <c r="U1416" i="2"/>
  <c r="T1417" i="2"/>
  <c r="S1417" i="2"/>
  <c r="U1417" i="2"/>
  <c r="T1418" i="2"/>
  <c r="S1418" i="2"/>
  <c r="U1418" i="2"/>
  <c r="T1419" i="2"/>
  <c r="S1419" i="2"/>
  <c r="U1419" i="2"/>
  <c r="T1420" i="2"/>
  <c r="S1420" i="2"/>
  <c r="U1420" i="2"/>
  <c r="T1421" i="2"/>
  <c r="S1421" i="2"/>
  <c r="U1421" i="2"/>
  <c r="T1422" i="2"/>
  <c r="S1422" i="2"/>
  <c r="U1422" i="2"/>
  <c r="T1423" i="2"/>
  <c r="S1423" i="2"/>
  <c r="U1423" i="2"/>
  <c r="T1424" i="2"/>
  <c r="S1424" i="2"/>
  <c r="U1424" i="2"/>
  <c r="T1425" i="2"/>
  <c r="S1425" i="2"/>
  <c r="U1425" i="2"/>
  <c r="T1426" i="2"/>
  <c r="S1426" i="2"/>
  <c r="U1426" i="2"/>
  <c r="T1427" i="2"/>
  <c r="S1427" i="2"/>
  <c r="U1427" i="2"/>
  <c r="T1428" i="2"/>
  <c r="S1428" i="2"/>
  <c r="U1428" i="2"/>
  <c r="T1429" i="2"/>
  <c r="S1429" i="2"/>
  <c r="U1429" i="2"/>
  <c r="T1430" i="2"/>
  <c r="S1430" i="2"/>
  <c r="U1430" i="2"/>
  <c r="T1431" i="2"/>
  <c r="S1431" i="2"/>
  <c r="U1431" i="2"/>
  <c r="T1432" i="2"/>
  <c r="S1432" i="2"/>
  <c r="U1432" i="2"/>
  <c r="T1433" i="2"/>
  <c r="S1433" i="2"/>
  <c r="U1433" i="2"/>
  <c r="T1434" i="2"/>
  <c r="S1434" i="2"/>
  <c r="U1434" i="2"/>
  <c r="T1435" i="2"/>
  <c r="S1435" i="2"/>
  <c r="U1435" i="2"/>
  <c r="T1436" i="2"/>
  <c r="S1436" i="2"/>
  <c r="U1436" i="2"/>
  <c r="T1437" i="2"/>
  <c r="S1437" i="2"/>
  <c r="U1437" i="2"/>
  <c r="T1438" i="2"/>
  <c r="S1438" i="2"/>
  <c r="U1438" i="2"/>
  <c r="T1439" i="2"/>
  <c r="S1439" i="2"/>
  <c r="U1439" i="2"/>
  <c r="T1440" i="2"/>
  <c r="S1440" i="2"/>
  <c r="U1440" i="2"/>
  <c r="T1441" i="2"/>
  <c r="S1441" i="2"/>
  <c r="U1441" i="2"/>
  <c r="T1442" i="2"/>
  <c r="S1442" i="2"/>
  <c r="U1442" i="2"/>
  <c r="T1443" i="2"/>
  <c r="S1443" i="2"/>
  <c r="U1443" i="2"/>
  <c r="T1444" i="2"/>
  <c r="S1444" i="2"/>
  <c r="U1444" i="2"/>
  <c r="T1445" i="2"/>
  <c r="S1445" i="2"/>
  <c r="U1445" i="2"/>
  <c r="T1446" i="2"/>
  <c r="S1446" i="2"/>
  <c r="U1446" i="2"/>
  <c r="T1447" i="2"/>
  <c r="S1447" i="2"/>
  <c r="U1447" i="2"/>
  <c r="T1448" i="2"/>
  <c r="S1448" i="2"/>
  <c r="U1448" i="2"/>
  <c r="T1449" i="2"/>
  <c r="S1449" i="2"/>
  <c r="U1449" i="2"/>
  <c r="T1450" i="2"/>
  <c r="S1450" i="2"/>
  <c r="U1450" i="2"/>
  <c r="T1451" i="2"/>
  <c r="S1451" i="2"/>
  <c r="U1451" i="2"/>
  <c r="T1452" i="2"/>
  <c r="S1452" i="2"/>
  <c r="U1452" i="2"/>
  <c r="T1453" i="2"/>
  <c r="S1453" i="2"/>
  <c r="U1453" i="2"/>
  <c r="T1454" i="2"/>
  <c r="S1454" i="2"/>
  <c r="U1454" i="2"/>
  <c r="T1455" i="2"/>
  <c r="S1455" i="2"/>
  <c r="U1455" i="2"/>
  <c r="T1456" i="2"/>
  <c r="S1456" i="2"/>
  <c r="U1456" i="2"/>
  <c r="T1457" i="2"/>
  <c r="S1457" i="2"/>
  <c r="U1457" i="2"/>
  <c r="T1458" i="2"/>
  <c r="S1458" i="2"/>
  <c r="U1458" i="2"/>
  <c r="T1459" i="2"/>
  <c r="S1459" i="2"/>
  <c r="U1459" i="2"/>
  <c r="T1460" i="2"/>
  <c r="S1460" i="2"/>
  <c r="U1460" i="2"/>
  <c r="T1461" i="2"/>
  <c r="S1461" i="2"/>
  <c r="U1461" i="2"/>
  <c r="T1462" i="2"/>
  <c r="S1462" i="2"/>
  <c r="U1462" i="2"/>
  <c r="T1463" i="2"/>
  <c r="S1463" i="2"/>
  <c r="U1463" i="2"/>
  <c r="T1464" i="2"/>
  <c r="S1464" i="2"/>
  <c r="U1464" i="2"/>
  <c r="T1465" i="2"/>
  <c r="S1465" i="2"/>
  <c r="U1465" i="2"/>
  <c r="T1466" i="2"/>
  <c r="S1466" i="2"/>
  <c r="U1466" i="2"/>
  <c r="T1467" i="2"/>
  <c r="S1467" i="2"/>
  <c r="U1467" i="2"/>
  <c r="T1468" i="2"/>
  <c r="S1468" i="2"/>
  <c r="U1468" i="2"/>
  <c r="T1469" i="2"/>
  <c r="S1469" i="2"/>
  <c r="U1469" i="2"/>
  <c r="T1470" i="2"/>
  <c r="S1470" i="2"/>
  <c r="U1470" i="2"/>
  <c r="T1471" i="2"/>
  <c r="S1471" i="2"/>
  <c r="U1471" i="2"/>
  <c r="T1472" i="2"/>
  <c r="S1472" i="2"/>
  <c r="U1472" i="2"/>
  <c r="T1473" i="2"/>
  <c r="S1473" i="2"/>
  <c r="U1473" i="2"/>
  <c r="T1474" i="2"/>
  <c r="S1474" i="2"/>
  <c r="U1474" i="2"/>
  <c r="T1475" i="2"/>
  <c r="S1475" i="2"/>
  <c r="U1475" i="2"/>
  <c r="T1476" i="2"/>
  <c r="S1476" i="2"/>
  <c r="U1476" i="2"/>
  <c r="T1477" i="2"/>
  <c r="S1477" i="2"/>
  <c r="U1477" i="2"/>
  <c r="T1478" i="2"/>
  <c r="S1478" i="2"/>
  <c r="U1478" i="2"/>
  <c r="T1479" i="2"/>
  <c r="S1479" i="2"/>
  <c r="U1479" i="2"/>
  <c r="T1480" i="2"/>
  <c r="S1480" i="2"/>
  <c r="U1480" i="2"/>
  <c r="T1481" i="2"/>
  <c r="S1481" i="2"/>
  <c r="U1481" i="2"/>
  <c r="T1482" i="2"/>
  <c r="S1482" i="2"/>
  <c r="U1482" i="2"/>
  <c r="T1483" i="2"/>
  <c r="S1483" i="2"/>
  <c r="U1483" i="2"/>
  <c r="T1484" i="2"/>
  <c r="S1484" i="2"/>
  <c r="U1484" i="2"/>
  <c r="T1485" i="2"/>
  <c r="S1485" i="2"/>
  <c r="U1485" i="2"/>
  <c r="T1486" i="2"/>
  <c r="S1486" i="2"/>
  <c r="U1486" i="2"/>
  <c r="T1487" i="2"/>
  <c r="S1487" i="2"/>
  <c r="U1487" i="2"/>
  <c r="T1488" i="2"/>
  <c r="S1488" i="2"/>
  <c r="U1488" i="2"/>
  <c r="T1489" i="2"/>
  <c r="S1489" i="2"/>
  <c r="U1489" i="2"/>
  <c r="T1490" i="2"/>
  <c r="S1490" i="2"/>
  <c r="U1490" i="2"/>
  <c r="T1491" i="2"/>
  <c r="S1491" i="2"/>
  <c r="U1491" i="2"/>
  <c r="T1492" i="2"/>
  <c r="S1492" i="2"/>
  <c r="U1492" i="2"/>
  <c r="T1493" i="2"/>
  <c r="S1493" i="2"/>
  <c r="U1493" i="2"/>
  <c r="T1494" i="2"/>
  <c r="S1494" i="2"/>
  <c r="U1494" i="2"/>
  <c r="T1495" i="2"/>
  <c r="S1495" i="2"/>
  <c r="U1495" i="2"/>
  <c r="T1496" i="2"/>
  <c r="S1496" i="2"/>
  <c r="U1496" i="2"/>
  <c r="T1497" i="2"/>
  <c r="S1497" i="2"/>
  <c r="U1497" i="2"/>
  <c r="T1498" i="2"/>
  <c r="S1498" i="2"/>
  <c r="U1498" i="2"/>
  <c r="T1499" i="2"/>
  <c r="S1499" i="2"/>
  <c r="U1499" i="2"/>
  <c r="T1500" i="2"/>
  <c r="S1500" i="2"/>
  <c r="U1500" i="2"/>
  <c r="T1501" i="2"/>
  <c r="S1501" i="2"/>
  <c r="U1501" i="2"/>
  <c r="T1502" i="2"/>
  <c r="S1502" i="2"/>
  <c r="U1502" i="2"/>
  <c r="T1503" i="2"/>
  <c r="S1503" i="2"/>
  <c r="U1503" i="2"/>
  <c r="T1504" i="2"/>
  <c r="S1504" i="2"/>
  <c r="U1504" i="2"/>
  <c r="T1505" i="2"/>
  <c r="S1505" i="2"/>
  <c r="U1505" i="2"/>
  <c r="T1506" i="2"/>
  <c r="S1506" i="2"/>
  <c r="U1506" i="2"/>
  <c r="T1507" i="2"/>
  <c r="S1507" i="2"/>
  <c r="U1507" i="2"/>
  <c r="T1508" i="2"/>
  <c r="S1508" i="2"/>
  <c r="U1508" i="2"/>
  <c r="T1509" i="2"/>
  <c r="S1509" i="2"/>
  <c r="U1509" i="2"/>
  <c r="T1510" i="2"/>
  <c r="S1510" i="2"/>
  <c r="U1510" i="2"/>
  <c r="T1511" i="2"/>
  <c r="S1511" i="2"/>
  <c r="U1511" i="2"/>
  <c r="T1512" i="2"/>
  <c r="S1512" i="2"/>
  <c r="U1512" i="2"/>
  <c r="T1513" i="2"/>
  <c r="S1513" i="2"/>
  <c r="U1513" i="2"/>
  <c r="T1514" i="2"/>
  <c r="S1514" i="2"/>
  <c r="U1514" i="2"/>
  <c r="T1515" i="2"/>
  <c r="S1515" i="2"/>
  <c r="U1515" i="2"/>
  <c r="T1516" i="2"/>
  <c r="S1516" i="2"/>
  <c r="U1516" i="2"/>
  <c r="T1517" i="2"/>
  <c r="S1517" i="2"/>
  <c r="U1517" i="2"/>
  <c r="T1518" i="2"/>
  <c r="S1518" i="2"/>
  <c r="U1518" i="2"/>
  <c r="T1519" i="2"/>
  <c r="S1519" i="2"/>
  <c r="U1519" i="2"/>
  <c r="T1520" i="2"/>
  <c r="S1520" i="2"/>
  <c r="U1520" i="2"/>
  <c r="T1521" i="2"/>
  <c r="S1521" i="2"/>
  <c r="U1521" i="2"/>
  <c r="T1522" i="2"/>
  <c r="S1522" i="2"/>
  <c r="U1522" i="2"/>
  <c r="T1523" i="2"/>
  <c r="S1523" i="2"/>
  <c r="U1523" i="2"/>
  <c r="T1524" i="2"/>
  <c r="S1524" i="2"/>
  <c r="U1524" i="2"/>
  <c r="T1525" i="2"/>
  <c r="S1525" i="2"/>
  <c r="U1525" i="2"/>
  <c r="T1526" i="2"/>
  <c r="S1526" i="2"/>
  <c r="U1526" i="2"/>
  <c r="T1527" i="2"/>
  <c r="S1527" i="2"/>
  <c r="U1527" i="2"/>
  <c r="T1528" i="2"/>
  <c r="S1528" i="2"/>
  <c r="U1528" i="2"/>
  <c r="T1529" i="2"/>
  <c r="S1529" i="2"/>
  <c r="U1529" i="2"/>
  <c r="T1530" i="2"/>
  <c r="S1530" i="2"/>
  <c r="U1530" i="2"/>
  <c r="T1531" i="2"/>
  <c r="S1531" i="2"/>
  <c r="U1531" i="2"/>
  <c r="T1532" i="2"/>
  <c r="S1532" i="2"/>
  <c r="U1532" i="2"/>
  <c r="T1533" i="2"/>
  <c r="S1533" i="2"/>
  <c r="U1533" i="2"/>
  <c r="T1534" i="2"/>
  <c r="S1534" i="2"/>
  <c r="U1534" i="2"/>
  <c r="T1535" i="2"/>
  <c r="S1535" i="2"/>
  <c r="U1535" i="2"/>
  <c r="T1536" i="2"/>
  <c r="S1536" i="2"/>
  <c r="U1536" i="2"/>
  <c r="T1537" i="2"/>
  <c r="S1537" i="2"/>
  <c r="U1537" i="2"/>
  <c r="T1538" i="2"/>
  <c r="S1538" i="2"/>
  <c r="U1538" i="2"/>
  <c r="T1539" i="2"/>
  <c r="S1539" i="2"/>
  <c r="U1539" i="2"/>
  <c r="T1540" i="2"/>
  <c r="S1540" i="2"/>
  <c r="U1540" i="2"/>
  <c r="T1541" i="2"/>
  <c r="S1541" i="2"/>
  <c r="U1541" i="2"/>
  <c r="T1542" i="2"/>
  <c r="S1542" i="2"/>
  <c r="U1542" i="2"/>
  <c r="T1543" i="2"/>
  <c r="S1543" i="2"/>
  <c r="U1543" i="2"/>
  <c r="T1544" i="2"/>
  <c r="S1544" i="2"/>
  <c r="U1544" i="2"/>
  <c r="T1545" i="2"/>
  <c r="S1545" i="2"/>
  <c r="U1545" i="2"/>
  <c r="T1546" i="2"/>
  <c r="S1546" i="2"/>
  <c r="U1546" i="2"/>
  <c r="T1547" i="2"/>
  <c r="S1547" i="2"/>
  <c r="U1547" i="2"/>
  <c r="T1548" i="2"/>
  <c r="S1548" i="2"/>
  <c r="U1548" i="2"/>
  <c r="T1549" i="2"/>
  <c r="S1549" i="2"/>
  <c r="U1549" i="2"/>
  <c r="T1550" i="2"/>
  <c r="S1550" i="2"/>
  <c r="U1550" i="2"/>
  <c r="T1551" i="2"/>
  <c r="S1551" i="2"/>
  <c r="U1551" i="2"/>
  <c r="T1552" i="2"/>
  <c r="S1552" i="2"/>
  <c r="U1552" i="2"/>
  <c r="T1553" i="2"/>
  <c r="S1553" i="2"/>
  <c r="U1553" i="2"/>
  <c r="T1554" i="2"/>
  <c r="S1554" i="2"/>
  <c r="U1554" i="2"/>
  <c r="T1555" i="2"/>
  <c r="S1555" i="2"/>
  <c r="U1555" i="2"/>
  <c r="T1556" i="2"/>
  <c r="S1556" i="2"/>
  <c r="U1556" i="2"/>
  <c r="T1557" i="2"/>
  <c r="S1557" i="2"/>
  <c r="U1557" i="2"/>
  <c r="T1558" i="2"/>
  <c r="S1558" i="2"/>
  <c r="U1558" i="2"/>
  <c r="T1559" i="2"/>
  <c r="S1559" i="2"/>
  <c r="U1559" i="2"/>
  <c r="T1560" i="2"/>
  <c r="S1560" i="2"/>
  <c r="U1560" i="2"/>
  <c r="T1561" i="2"/>
  <c r="S1561" i="2"/>
  <c r="U1561" i="2"/>
  <c r="T1562" i="2"/>
  <c r="S1562" i="2"/>
  <c r="U1562" i="2"/>
  <c r="T1563" i="2"/>
  <c r="S1563" i="2"/>
  <c r="U1563" i="2"/>
  <c r="T1564" i="2"/>
  <c r="S1564" i="2"/>
  <c r="U1564" i="2"/>
  <c r="T1565" i="2"/>
  <c r="S1565" i="2"/>
  <c r="U1565" i="2"/>
  <c r="T1566" i="2"/>
  <c r="S1566" i="2"/>
  <c r="U1566" i="2"/>
  <c r="T1567" i="2"/>
  <c r="S1567" i="2"/>
  <c r="U1567" i="2"/>
  <c r="T1568" i="2"/>
  <c r="S1568" i="2"/>
  <c r="U1568" i="2"/>
  <c r="T1569" i="2"/>
  <c r="S1569" i="2"/>
  <c r="U1569" i="2"/>
  <c r="T1570" i="2"/>
  <c r="S1570" i="2"/>
  <c r="U1570" i="2"/>
  <c r="T1571" i="2"/>
  <c r="S1571" i="2"/>
  <c r="U1571" i="2"/>
  <c r="T1572" i="2"/>
  <c r="S1572" i="2"/>
  <c r="U1572" i="2"/>
  <c r="T1573" i="2"/>
  <c r="S1573" i="2"/>
  <c r="U1573" i="2"/>
  <c r="T1574" i="2"/>
  <c r="S1574" i="2"/>
  <c r="U1574" i="2"/>
  <c r="T1575" i="2"/>
  <c r="S1575" i="2"/>
  <c r="U1575" i="2"/>
  <c r="T1576" i="2"/>
  <c r="S1576" i="2"/>
  <c r="U1576" i="2"/>
  <c r="T1577" i="2"/>
  <c r="S1577" i="2"/>
  <c r="U1577" i="2"/>
  <c r="T1578" i="2"/>
  <c r="S1578" i="2"/>
  <c r="U1578" i="2"/>
  <c r="T1579" i="2"/>
  <c r="S1579" i="2"/>
  <c r="U1579" i="2"/>
  <c r="T1580" i="2"/>
  <c r="S1580" i="2"/>
  <c r="U1580" i="2"/>
  <c r="T1581" i="2"/>
  <c r="S1581" i="2"/>
  <c r="U1581" i="2"/>
  <c r="T1582" i="2"/>
  <c r="S1582" i="2"/>
  <c r="U1582" i="2"/>
  <c r="T1583" i="2"/>
  <c r="S1583" i="2"/>
  <c r="U1583" i="2"/>
  <c r="T1584" i="2"/>
  <c r="S1584" i="2"/>
  <c r="U1584" i="2"/>
  <c r="T1585" i="2"/>
  <c r="S1585" i="2"/>
  <c r="U1585" i="2"/>
  <c r="T1586" i="2"/>
  <c r="S1586" i="2"/>
  <c r="U1586" i="2"/>
  <c r="T1587" i="2"/>
  <c r="S1587" i="2"/>
  <c r="U1587" i="2"/>
  <c r="T1588" i="2"/>
  <c r="S1588" i="2"/>
  <c r="U1588" i="2"/>
  <c r="T1589" i="2"/>
  <c r="S1589" i="2"/>
  <c r="U1589" i="2"/>
  <c r="T1590" i="2"/>
  <c r="S1590" i="2"/>
  <c r="U1590" i="2"/>
  <c r="T1591" i="2"/>
  <c r="S1591" i="2"/>
  <c r="U1591" i="2"/>
  <c r="T1592" i="2"/>
  <c r="S1592" i="2"/>
  <c r="U1592" i="2"/>
  <c r="T1593" i="2"/>
  <c r="S1593" i="2"/>
  <c r="U1593" i="2"/>
  <c r="T1594" i="2"/>
  <c r="S1594" i="2"/>
  <c r="U1594" i="2"/>
  <c r="T1595" i="2"/>
  <c r="S1595" i="2"/>
  <c r="U1595" i="2"/>
  <c r="T1596" i="2"/>
  <c r="S1596" i="2"/>
  <c r="U1596" i="2"/>
  <c r="T1597" i="2"/>
  <c r="S1597" i="2"/>
  <c r="U1597" i="2"/>
  <c r="T1598" i="2"/>
  <c r="S1598" i="2"/>
  <c r="U1598" i="2"/>
  <c r="T1599" i="2"/>
  <c r="S1599" i="2"/>
  <c r="U1599" i="2"/>
  <c r="T1600" i="2"/>
  <c r="S1600" i="2"/>
  <c r="U1600" i="2"/>
  <c r="T1601" i="2"/>
  <c r="S1601" i="2"/>
  <c r="U1601" i="2"/>
  <c r="T1602" i="2"/>
  <c r="S1602" i="2"/>
  <c r="U1602" i="2"/>
  <c r="T1603" i="2"/>
  <c r="S1603" i="2"/>
  <c r="U1603" i="2"/>
  <c r="T1604" i="2"/>
  <c r="S1604" i="2"/>
  <c r="U1604" i="2"/>
  <c r="T1605" i="2"/>
  <c r="S1605" i="2"/>
  <c r="U1605" i="2"/>
  <c r="T1606" i="2"/>
  <c r="S1606" i="2"/>
  <c r="U1606" i="2"/>
  <c r="T1607" i="2"/>
  <c r="S1607" i="2"/>
  <c r="U1607" i="2"/>
  <c r="T1608" i="2"/>
  <c r="S1608" i="2"/>
  <c r="U1608" i="2"/>
  <c r="T1609" i="2"/>
  <c r="S1609" i="2"/>
  <c r="U1609" i="2"/>
  <c r="T1610" i="2"/>
  <c r="S1610" i="2"/>
  <c r="U1610" i="2"/>
  <c r="T1611" i="2"/>
  <c r="S1611" i="2"/>
  <c r="U1611" i="2"/>
  <c r="T1612" i="2"/>
  <c r="S1612" i="2"/>
  <c r="U1612" i="2"/>
  <c r="T1613" i="2"/>
  <c r="S1613" i="2"/>
  <c r="U1613" i="2"/>
  <c r="T1614" i="2"/>
  <c r="S1614" i="2"/>
  <c r="U1614" i="2"/>
  <c r="T1615" i="2"/>
  <c r="S1615" i="2"/>
  <c r="U1615" i="2"/>
  <c r="T1616" i="2"/>
  <c r="S1616" i="2"/>
  <c r="U1616" i="2"/>
  <c r="T1617" i="2"/>
  <c r="S1617" i="2"/>
  <c r="U1617" i="2"/>
  <c r="T1618" i="2"/>
  <c r="S1618" i="2"/>
  <c r="U1618" i="2"/>
  <c r="T1619" i="2"/>
  <c r="S1619" i="2"/>
  <c r="U1619" i="2"/>
  <c r="T1620" i="2"/>
  <c r="S1620" i="2"/>
  <c r="U1620" i="2"/>
  <c r="T1621" i="2"/>
  <c r="S1621" i="2"/>
  <c r="U1621" i="2"/>
  <c r="T1622" i="2"/>
  <c r="S1622" i="2"/>
  <c r="U1622" i="2"/>
  <c r="T1623" i="2"/>
  <c r="S1623" i="2"/>
  <c r="U1623" i="2"/>
  <c r="T1624" i="2"/>
  <c r="S1624" i="2"/>
  <c r="U1624" i="2"/>
  <c r="T1625" i="2"/>
  <c r="S1625" i="2"/>
  <c r="U1625" i="2"/>
  <c r="T1626" i="2"/>
  <c r="S1626" i="2"/>
  <c r="U1626" i="2"/>
  <c r="T1627" i="2"/>
  <c r="S1627" i="2"/>
  <c r="U1627" i="2"/>
  <c r="T1628" i="2"/>
  <c r="S1628" i="2"/>
  <c r="U1628" i="2"/>
  <c r="T1629" i="2"/>
  <c r="S1629" i="2"/>
  <c r="U1629" i="2"/>
  <c r="T1630" i="2"/>
  <c r="S1630" i="2"/>
  <c r="U1630" i="2"/>
  <c r="T1631" i="2"/>
  <c r="S1631" i="2"/>
  <c r="U1631" i="2"/>
  <c r="T1632" i="2"/>
  <c r="S1632" i="2"/>
  <c r="U1632" i="2"/>
  <c r="T1633" i="2"/>
  <c r="S1633" i="2"/>
  <c r="U1633" i="2"/>
  <c r="T1634" i="2"/>
  <c r="S1634" i="2"/>
  <c r="U1634" i="2"/>
  <c r="T1635" i="2"/>
  <c r="S1635" i="2"/>
  <c r="U1635" i="2"/>
  <c r="T1636" i="2"/>
  <c r="S1636" i="2"/>
  <c r="U1636" i="2"/>
  <c r="T1637" i="2"/>
  <c r="S1637" i="2"/>
  <c r="U1637" i="2"/>
  <c r="T1638" i="2"/>
  <c r="S1638" i="2"/>
  <c r="U1638" i="2"/>
  <c r="T1639" i="2"/>
  <c r="S1639" i="2"/>
  <c r="U1639" i="2"/>
  <c r="T1640" i="2"/>
  <c r="S1640" i="2"/>
  <c r="U1640" i="2"/>
  <c r="T1641" i="2"/>
  <c r="S1641" i="2"/>
  <c r="U1641" i="2"/>
  <c r="T1642" i="2"/>
  <c r="S1642" i="2"/>
  <c r="U1642" i="2"/>
  <c r="T1643" i="2"/>
  <c r="S1643" i="2"/>
  <c r="U1643" i="2"/>
  <c r="T1644" i="2"/>
  <c r="S1644" i="2"/>
  <c r="U1644" i="2"/>
  <c r="T1645" i="2"/>
  <c r="S1645" i="2"/>
  <c r="U1645" i="2"/>
  <c r="T1646" i="2"/>
  <c r="S1646" i="2"/>
  <c r="U1646" i="2"/>
  <c r="T1647" i="2"/>
  <c r="S1647" i="2"/>
  <c r="U1647" i="2"/>
  <c r="T1648" i="2"/>
  <c r="S1648" i="2"/>
  <c r="U1648" i="2"/>
  <c r="T1649" i="2"/>
  <c r="S1649" i="2"/>
  <c r="U1649" i="2"/>
  <c r="T1650" i="2"/>
  <c r="S1650" i="2"/>
  <c r="U1650" i="2"/>
  <c r="T1651" i="2"/>
  <c r="S1651" i="2"/>
  <c r="U1651" i="2"/>
  <c r="T1652" i="2"/>
  <c r="S1652" i="2"/>
  <c r="U1652" i="2"/>
  <c r="T1653" i="2"/>
  <c r="S1653" i="2"/>
  <c r="U1653" i="2"/>
  <c r="T1654" i="2"/>
  <c r="S1654" i="2"/>
  <c r="U1654" i="2"/>
  <c r="T1655" i="2"/>
  <c r="S1655" i="2"/>
  <c r="U1655" i="2"/>
  <c r="T1656" i="2"/>
  <c r="S1656" i="2"/>
  <c r="U1656" i="2"/>
  <c r="T1657" i="2"/>
  <c r="S1657" i="2"/>
  <c r="U1657" i="2"/>
  <c r="T1658" i="2"/>
  <c r="S1658" i="2"/>
  <c r="U1658" i="2"/>
  <c r="T1659" i="2"/>
  <c r="S1659" i="2"/>
  <c r="U1659" i="2"/>
  <c r="T1660" i="2"/>
  <c r="S1660" i="2"/>
  <c r="U1660" i="2"/>
  <c r="T1661" i="2"/>
  <c r="S1661" i="2"/>
  <c r="U1661" i="2"/>
  <c r="T1662" i="2"/>
  <c r="S1662" i="2"/>
  <c r="U1662" i="2"/>
  <c r="T1663" i="2"/>
  <c r="S1663" i="2"/>
  <c r="U1663" i="2"/>
  <c r="T1664" i="2"/>
  <c r="S1664" i="2"/>
  <c r="U1664" i="2"/>
  <c r="T1665" i="2"/>
  <c r="S1665" i="2"/>
  <c r="U1665" i="2"/>
  <c r="T1666" i="2"/>
  <c r="S1666" i="2"/>
  <c r="U1666" i="2"/>
  <c r="T1667" i="2"/>
  <c r="S1667" i="2"/>
  <c r="U1667" i="2"/>
  <c r="T1668" i="2"/>
  <c r="S1668" i="2"/>
  <c r="U1668" i="2"/>
  <c r="T1669" i="2"/>
  <c r="S1669" i="2"/>
  <c r="U1669" i="2"/>
  <c r="T1670" i="2"/>
  <c r="S1670" i="2"/>
  <c r="U1670" i="2"/>
  <c r="T1671" i="2"/>
  <c r="S1671" i="2"/>
  <c r="U1671" i="2"/>
  <c r="T1672" i="2"/>
  <c r="S1672" i="2"/>
  <c r="U1672" i="2"/>
  <c r="T1673" i="2"/>
  <c r="S1673" i="2"/>
  <c r="U1673" i="2"/>
  <c r="T1674" i="2"/>
  <c r="S1674" i="2"/>
  <c r="U1674" i="2"/>
  <c r="T1675" i="2"/>
  <c r="S1675" i="2"/>
  <c r="U1675" i="2"/>
  <c r="T1676" i="2"/>
  <c r="S1676" i="2"/>
  <c r="U1676" i="2"/>
  <c r="T1677" i="2"/>
  <c r="S1677" i="2"/>
  <c r="U1677" i="2"/>
  <c r="T1678" i="2"/>
  <c r="S1678" i="2"/>
  <c r="U1678" i="2"/>
  <c r="T1679" i="2"/>
  <c r="S1679" i="2"/>
  <c r="U1679" i="2"/>
  <c r="T1680" i="2"/>
  <c r="S1680" i="2"/>
  <c r="U1680" i="2"/>
  <c r="T1681" i="2"/>
  <c r="S1681" i="2"/>
  <c r="U1681" i="2"/>
  <c r="T1682" i="2"/>
  <c r="S1682" i="2"/>
  <c r="U1682" i="2"/>
  <c r="T1683" i="2"/>
  <c r="S1683" i="2"/>
  <c r="U1683" i="2"/>
  <c r="T1684" i="2"/>
  <c r="S1684" i="2"/>
  <c r="U1684" i="2"/>
  <c r="T1685" i="2"/>
  <c r="S1685" i="2"/>
  <c r="U1685" i="2"/>
  <c r="T1686" i="2"/>
  <c r="S1686" i="2"/>
  <c r="U1686" i="2"/>
  <c r="T1687" i="2"/>
  <c r="S1687" i="2"/>
  <c r="U1687" i="2"/>
  <c r="T1688" i="2"/>
  <c r="S1688" i="2"/>
  <c r="U1688" i="2"/>
  <c r="T1689" i="2"/>
  <c r="S1689" i="2"/>
  <c r="U1689" i="2"/>
  <c r="T1690" i="2"/>
  <c r="S1690" i="2"/>
  <c r="U1690" i="2"/>
  <c r="T1691" i="2"/>
  <c r="S1691" i="2"/>
  <c r="U1691" i="2"/>
  <c r="T1692" i="2"/>
  <c r="S1692" i="2"/>
  <c r="U1692" i="2"/>
  <c r="T1693" i="2"/>
  <c r="S1693" i="2"/>
  <c r="U1693" i="2"/>
  <c r="T1694" i="2"/>
  <c r="S1694" i="2"/>
  <c r="U1694" i="2"/>
  <c r="T1695" i="2"/>
  <c r="S1695" i="2"/>
  <c r="U1695" i="2"/>
  <c r="T1696" i="2"/>
  <c r="S1696" i="2"/>
  <c r="U1696" i="2"/>
  <c r="T1697" i="2"/>
  <c r="S1697" i="2"/>
  <c r="U1697" i="2"/>
  <c r="T1698" i="2"/>
  <c r="S1698" i="2"/>
  <c r="U1698" i="2"/>
  <c r="T1699" i="2"/>
  <c r="S1699" i="2"/>
  <c r="U1699" i="2"/>
  <c r="T1700" i="2"/>
  <c r="S1700" i="2"/>
  <c r="U1700" i="2"/>
  <c r="T1701" i="2"/>
  <c r="S1701" i="2"/>
  <c r="U1701" i="2"/>
  <c r="T1702" i="2"/>
  <c r="S1702" i="2"/>
  <c r="U1702" i="2"/>
  <c r="T1703" i="2"/>
  <c r="S1703" i="2"/>
  <c r="U1703" i="2"/>
  <c r="T1704" i="2"/>
  <c r="S1704" i="2"/>
  <c r="U1704" i="2"/>
  <c r="T1705" i="2"/>
  <c r="S1705" i="2"/>
  <c r="U1705" i="2"/>
  <c r="T1706" i="2"/>
  <c r="S1706" i="2"/>
  <c r="U1706" i="2"/>
  <c r="T1707" i="2"/>
  <c r="S1707" i="2"/>
  <c r="U1707" i="2"/>
  <c r="T1708" i="2"/>
  <c r="S1708" i="2"/>
  <c r="U1708" i="2"/>
  <c r="T1709" i="2"/>
  <c r="S1709" i="2"/>
  <c r="U1709" i="2"/>
  <c r="T1710" i="2"/>
  <c r="S1710" i="2"/>
  <c r="U1710" i="2"/>
  <c r="T1711" i="2"/>
  <c r="S1711" i="2"/>
  <c r="U1711" i="2"/>
  <c r="T1712" i="2"/>
  <c r="S1712" i="2"/>
  <c r="U1712" i="2"/>
  <c r="T1713" i="2"/>
  <c r="S1713" i="2"/>
  <c r="U1713" i="2"/>
  <c r="T1714" i="2"/>
  <c r="S1714" i="2"/>
  <c r="U1714" i="2"/>
  <c r="T1715" i="2"/>
  <c r="S1715" i="2"/>
  <c r="U1715" i="2"/>
  <c r="T1716" i="2"/>
  <c r="S1716" i="2"/>
  <c r="U1716" i="2"/>
  <c r="T1717" i="2"/>
  <c r="S1717" i="2"/>
  <c r="U1717" i="2"/>
  <c r="T1718" i="2"/>
  <c r="S1718" i="2"/>
  <c r="U1718" i="2"/>
  <c r="T1719" i="2"/>
  <c r="S1719" i="2"/>
  <c r="U1719" i="2"/>
  <c r="T1720" i="2"/>
  <c r="S1720" i="2"/>
  <c r="U1720" i="2"/>
  <c r="T1721" i="2"/>
  <c r="S1721" i="2"/>
  <c r="U1721" i="2"/>
  <c r="T1722" i="2"/>
  <c r="S1722" i="2"/>
  <c r="U1722" i="2"/>
  <c r="T1723" i="2"/>
  <c r="S1723" i="2"/>
  <c r="U1723" i="2"/>
  <c r="T1724" i="2"/>
  <c r="S1724" i="2"/>
  <c r="U1724" i="2"/>
  <c r="T1725" i="2"/>
  <c r="S1725" i="2"/>
  <c r="U1725" i="2"/>
  <c r="T1726" i="2"/>
  <c r="S1726" i="2"/>
  <c r="U1726" i="2"/>
  <c r="T1727" i="2"/>
  <c r="S1727" i="2"/>
  <c r="U1727" i="2"/>
  <c r="T1728" i="2"/>
  <c r="S1728" i="2"/>
  <c r="U1728" i="2"/>
  <c r="T1729" i="2"/>
  <c r="S1729" i="2"/>
  <c r="U1729" i="2"/>
  <c r="T1730" i="2"/>
  <c r="S1730" i="2"/>
  <c r="U1730" i="2"/>
  <c r="T1731" i="2"/>
  <c r="S1731" i="2"/>
  <c r="U1731" i="2"/>
  <c r="T1732" i="2"/>
  <c r="S1732" i="2"/>
  <c r="U1732" i="2"/>
  <c r="T1733" i="2"/>
  <c r="S1733" i="2"/>
  <c r="U1733" i="2"/>
  <c r="T1734" i="2"/>
  <c r="S1734" i="2"/>
  <c r="U1734" i="2"/>
  <c r="T1735" i="2"/>
  <c r="S1735" i="2"/>
  <c r="U1735" i="2"/>
  <c r="T1736" i="2"/>
  <c r="S1736" i="2"/>
  <c r="U1736" i="2"/>
  <c r="T1737" i="2"/>
  <c r="S1737" i="2"/>
  <c r="U1737" i="2"/>
  <c r="T1738" i="2"/>
  <c r="S1738" i="2"/>
  <c r="U1738" i="2"/>
  <c r="T1739" i="2"/>
  <c r="S1739" i="2"/>
  <c r="U1739" i="2"/>
  <c r="T1740" i="2"/>
  <c r="S1740" i="2"/>
  <c r="U1740" i="2"/>
  <c r="T1741" i="2"/>
  <c r="S1741" i="2"/>
  <c r="U1741" i="2"/>
  <c r="T1742" i="2"/>
  <c r="S1742" i="2"/>
  <c r="U1742" i="2"/>
  <c r="T1743" i="2"/>
  <c r="S1743" i="2"/>
  <c r="U1743" i="2"/>
  <c r="T1744" i="2"/>
  <c r="S1744" i="2"/>
  <c r="U1744" i="2"/>
  <c r="T1745" i="2"/>
  <c r="S1745" i="2"/>
  <c r="U1745" i="2"/>
  <c r="T1746" i="2"/>
  <c r="S1746" i="2"/>
  <c r="U1746" i="2"/>
  <c r="T1747" i="2"/>
  <c r="S1747" i="2"/>
  <c r="U1747" i="2"/>
  <c r="T1748" i="2"/>
  <c r="S1748" i="2"/>
  <c r="U1748" i="2"/>
  <c r="T1749" i="2"/>
  <c r="S1749" i="2"/>
  <c r="U1749" i="2"/>
  <c r="T1750" i="2"/>
  <c r="S1750" i="2"/>
  <c r="U1750" i="2"/>
  <c r="T1751" i="2"/>
  <c r="S1751" i="2"/>
  <c r="U1751" i="2"/>
  <c r="T1752" i="2"/>
  <c r="S1752" i="2"/>
  <c r="U1752" i="2"/>
  <c r="T1753" i="2"/>
  <c r="S1753" i="2"/>
  <c r="U1753" i="2"/>
  <c r="T1754" i="2"/>
  <c r="S1754" i="2"/>
  <c r="U1754" i="2"/>
  <c r="T1755" i="2"/>
  <c r="S1755" i="2"/>
  <c r="U1755" i="2"/>
  <c r="T1756" i="2"/>
  <c r="S1756" i="2"/>
  <c r="U1756" i="2"/>
  <c r="T1757" i="2"/>
  <c r="S1757" i="2"/>
  <c r="U1757" i="2"/>
  <c r="T1758" i="2"/>
  <c r="S1758" i="2"/>
  <c r="U1758" i="2"/>
  <c r="T1759" i="2"/>
  <c r="S1759" i="2"/>
  <c r="U1759" i="2"/>
  <c r="T1760" i="2"/>
  <c r="S1760" i="2"/>
  <c r="U1760" i="2"/>
  <c r="T1761" i="2"/>
  <c r="S1761" i="2"/>
  <c r="U1761" i="2"/>
  <c r="T1762" i="2"/>
  <c r="S1762" i="2"/>
  <c r="U1762" i="2"/>
  <c r="T1763" i="2"/>
  <c r="S1763" i="2"/>
  <c r="U1763" i="2"/>
  <c r="T1764" i="2"/>
  <c r="S1764" i="2"/>
  <c r="U1764" i="2"/>
  <c r="T1765" i="2"/>
  <c r="S1765" i="2"/>
  <c r="U1765" i="2"/>
  <c r="T1766" i="2"/>
  <c r="S1766" i="2"/>
  <c r="U1766" i="2"/>
  <c r="T1767" i="2"/>
  <c r="S1767" i="2"/>
  <c r="U1767" i="2"/>
  <c r="T1768" i="2"/>
  <c r="S1768" i="2"/>
  <c r="U1768" i="2"/>
  <c r="T1769" i="2"/>
  <c r="S1769" i="2"/>
  <c r="U1769" i="2"/>
  <c r="T1770" i="2"/>
  <c r="S1770" i="2"/>
  <c r="U1770" i="2"/>
  <c r="T1771" i="2"/>
  <c r="S1771" i="2"/>
  <c r="U1771" i="2"/>
  <c r="T1772" i="2"/>
  <c r="S1772" i="2"/>
  <c r="U1772" i="2"/>
  <c r="T1773" i="2"/>
  <c r="S1773" i="2"/>
  <c r="U1773" i="2"/>
  <c r="T1774" i="2"/>
  <c r="S1774" i="2"/>
  <c r="U1774" i="2"/>
  <c r="T1775" i="2"/>
  <c r="S1775" i="2"/>
  <c r="U1775" i="2"/>
  <c r="T1776" i="2"/>
  <c r="S1776" i="2"/>
  <c r="U1776" i="2"/>
  <c r="T1777" i="2"/>
  <c r="S1777" i="2"/>
  <c r="U1777" i="2"/>
  <c r="T1778" i="2"/>
  <c r="S1778" i="2"/>
  <c r="U1778" i="2"/>
  <c r="T1779" i="2"/>
  <c r="S1779" i="2"/>
  <c r="U1779" i="2"/>
  <c r="T1780" i="2"/>
  <c r="S1780" i="2"/>
  <c r="U1780" i="2"/>
  <c r="T1781" i="2"/>
  <c r="S1781" i="2"/>
  <c r="U1781" i="2"/>
  <c r="T1782" i="2"/>
  <c r="S1782" i="2"/>
  <c r="U1782" i="2"/>
  <c r="T1783" i="2"/>
  <c r="S1783" i="2"/>
  <c r="U1783" i="2"/>
  <c r="T1784" i="2"/>
  <c r="S1784" i="2"/>
  <c r="U1784" i="2"/>
  <c r="T1785" i="2"/>
  <c r="S1785" i="2"/>
  <c r="U1785" i="2"/>
  <c r="T1786" i="2"/>
  <c r="S1786" i="2"/>
  <c r="U1786" i="2"/>
  <c r="T1787" i="2"/>
  <c r="S1787" i="2"/>
  <c r="U1787" i="2"/>
  <c r="T1788" i="2"/>
  <c r="S1788" i="2"/>
  <c r="U1788" i="2"/>
  <c r="T1789" i="2"/>
  <c r="S1789" i="2"/>
  <c r="U1789" i="2"/>
  <c r="T1790" i="2"/>
  <c r="S1790" i="2"/>
  <c r="U1790" i="2"/>
  <c r="T1791" i="2"/>
  <c r="S1791" i="2"/>
  <c r="U1791" i="2"/>
  <c r="T1792" i="2"/>
  <c r="S1792" i="2"/>
  <c r="U1792" i="2"/>
  <c r="T1793" i="2"/>
  <c r="S1793" i="2"/>
  <c r="U1793" i="2"/>
  <c r="T1794" i="2"/>
  <c r="S1794" i="2"/>
  <c r="U1794" i="2"/>
  <c r="T1795" i="2"/>
  <c r="S1795" i="2"/>
  <c r="U1795" i="2"/>
  <c r="T1796" i="2"/>
  <c r="S1796" i="2"/>
  <c r="U1796" i="2"/>
  <c r="T1797" i="2"/>
  <c r="S1797" i="2"/>
  <c r="U1797" i="2"/>
  <c r="T1798" i="2"/>
  <c r="S1798" i="2"/>
  <c r="U1798" i="2"/>
  <c r="T1799" i="2"/>
  <c r="S1799" i="2"/>
  <c r="U1799" i="2"/>
  <c r="T1800" i="2"/>
  <c r="S1800" i="2"/>
  <c r="U1800" i="2"/>
  <c r="T1801" i="2"/>
  <c r="S1801" i="2"/>
  <c r="U1801" i="2"/>
  <c r="T1802" i="2"/>
  <c r="S1802" i="2"/>
  <c r="U1802" i="2"/>
  <c r="T1803" i="2"/>
  <c r="S1803" i="2"/>
  <c r="U1803" i="2"/>
  <c r="T1804" i="2"/>
  <c r="S1804" i="2"/>
  <c r="U1804" i="2"/>
  <c r="T1805" i="2"/>
  <c r="S1805" i="2"/>
  <c r="U1805" i="2"/>
  <c r="T1806" i="2"/>
  <c r="S1806" i="2"/>
  <c r="U1806" i="2"/>
  <c r="T1807" i="2"/>
  <c r="S1807" i="2"/>
  <c r="U1807" i="2"/>
  <c r="T1808" i="2"/>
  <c r="S1808" i="2"/>
  <c r="U1808" i="2"/>
  <c r="T1809" i="2"/>
  <c r="S1809" i="2"/>
  <c r="U1809" i="2"/>
  <c r="T1810" i="2"/>
  <c r="S1810" i="2"/>
  <c r="U1810" i="2"/>
  <c r="T1811" i="2"/>
  <c r="S1811" i="2"/>
  <c r="U1811" i="2"/>
  <c r="T1812" i="2"/>
  <c r="S1812" i="2"/>
  <c r="U1812" i="2"/>
  <c r="T1813" i="2"/>
  <c r="S1813" i="2"/>
  <c r="U1813" i="2"/>
  <c r="T1814" i="2"/>
  <c r="S1814" i="2"/>
  <c r="U1814" i="2"/>
  <c r="T1815" i="2"/>
  <c r="S1815" i="2"/>
  <c r="U1815" i="2"/>
  <c r="T1816" i="2"/>
  <c r="S1816" i="2"/>
  <c r="U1816" i="2"/>
  <c r="T1817" i="2"/>
  <c r="S1817" i="2"/>
  <c r="U1817" i="2"/>
  <c r="T1818" i="2"/>
  <c r="S1818" i="2"/>
  <c r="U1818" i="2"/>
  <c r="T1819" i="2"/>
  <c r="S1819" i="2"/>
  <c r="U1819" i="2"/>
  <c r="T1820" i="2"/>
  <c r="S1820" i="2"/>
  <c r="U1820" i="2"/>
  <c r="T1821" i="2"/>
  <c r="S1821" i="2"/>
  <c r="U1821" i="2"/>
  <c r="T1822" i="2"/>
  <c r="S1822" i="2"/>
  <c r="U1822" i="2"/>
  <c r="T1823" i="2"/>
  <c r="S1823" i="2"/>
  <c r="U1823" i="2"/>
  <c r="T1824" i="2"/>
  <c r="S1824" i="2"/>
  <c r="U1824" i="2"/>
  <c r="T1825" i="2"/>
  <c r="S1825" i="2"/>
  <c r="U1825" i="2"/>
  <c r="T1826" i="2"/>
  <c r="S1826" i="2"/>
  <c r="U1826" i="2"/>
  <c r="T1827" i="2"/>
  <c r="S1827" i="2"/>
  <c r="U1827" i="2"/>
  <c r="T1828" i="2"/>
  <c r="S1828" i="2"/>
  <c r="U1828" i="2"/>
  <c r="T1829" i="2"/>
  <c r="S1829" i="2"/>
  <c r="U1829" i="2"/>
  <c r="T1830" i="2"/>
  <c r="S1830" i="2"/>
  <c r="U1830" i="2"/>
  <c r="T1831" i="2"/>
  <c r="S1831" i="2"/>
  <c r="U1831" i="2"/>
  <c r="T1832" i="2"/>
  <c r="S1832" i="2"/>
  <c r="U1832" i="2"/>
  <c r="T1833" i="2"/>
  <c r="S1833" i="2"/>
  <c r="U1833" i="2"/>
  <c r="T1834" i="2"/>
  <c r="S1834" i="2"/>
  <c r="U1834" i="2"/>
  <c r="T1835" i="2"/>
  <c r="S1835" i="2"/>
  <c r="U1835" i="2"/>
  <c r="T1836" i="2"/>
  <c r="S1836" i="2"/>
  <c r="U1836" i="2"/>
  <c r="T1837" i="2"/>
  <c r="S1837" i="2"/>
  <c r="U1837" i="2"/>
  <c r="T1838" i="2"/>
  <c r="S1838" i="2"/>
  <c r="U1838" i="2"/>
  <c r="T1839" i="2"/>
  <c r="S1839" i="2"/>
  <c r="U1839" i="2"/>
  <c r="T1840" i="2"/>
  <c r="S1840" i="2"/>
  <c r="U1840" i="2"/>
  <c r="T1841" i="2"/>
  <c r="S1841" i="2"/>
  <c r="U1841" i="2"/>
  <c r="T1842" i="2"/>
  <c r="S1842" i="2"/>
  <c r="U1842" i="2"/>
  <c r="T1843" i="2"/>
  <c r="S1843" i="2"/>
  <c r="U1843" i="2"/>
  <c r="T1844" i="2"/>
  <c r="S1844" i="2"/>
  <c r="U1844" i="2"/>
  <c r="T1845" i="2"/>
  <c r="S1845" i="2"/>
  <c r="U1845" i="2"/>
  <c r="T1846" i="2"/>
  <c r="S1846" i="2"/>
  <c r="U1846" i="2"/>
  <c r="T1847" i="2"/>
  <c r="S1847" i="2"/>
  <c r="U1847" i="2"/>
  <c r="T1848" i="2"/>
  <c r="S1848" i="2"/>
  <c r="U1848" i="2"/>
  <c r="T1849" i="2"/>
  <c r="S1849" i="2"/>
  <c r="U1849" i="2"/>
  <c r="T1850" i="2"/>
  <c r="S1850" i="2"/>
  <c r="U1850" i="2"/>
  <c r="T1851" i="2"/>
  <c r="S1851" i="2"/>
  <c r="U1851" i="2"/>
  <c r="T1852" i="2"/>
  <c r="S1852" i="2"/>
  <c r="U1852" i="2"/>
  <c r="T1853" i="2"/>
  <c r="S1853" i="2"/>
  <c r="U1853" i="2"/>
  <c r="T1854" i="2"/>
  <c r="S1854" i="2"/>
  <c r="U1854" i="2"/>
  <c r="T1855" i="2"/>
  <c r="S1855" i="2"/>
  <c r="U1855" i="2"/>
  <c r="T1856" i="2"/>
  <c r="S1856" i="2"/>
  <c r="U1856" i="2"/>
  <c r="T1857" i="2"/>
  <c r="S1857" i="2"/>
  <c r="U1857" i="2"/>
  <c r="T1858" i="2"/>
  <c r="S1858" i="2"/>
  <c r="U1858" i="2"/>
  <c r="T1859" i="2"/>
  <c r="S1859" i="2"/>
  <c r="U1859" i="2"/>
  <c r="T1860" i="2"/>
  <c r="S1860" i="2"/>
  <c r="U1860" i="2"/>
  <c r="T1861" i="2"/>
  <c r="S1861" i="2"/>
  <c r="U1861" i="2"/>
  <c r="T1862" i="2"/>
  <c r="S1862" i="2"/>
  <c r="U1862" i="2"/>
  <c r="T1863" i="2"/>
  <c r="S1863" i="2"/>
  <c r="U1863" i="2"/>
  <c r="T1864" i="2"/>
  <c r="S1864" i="2"/>
  <c r="U1864" i="2"/>
  <c r="T1865" i="2"/>
  <c r="S1865" i="2"/>
  <c r="U1865" i="2"/>
  <c r="T1866" i="2"/>
  <c r="S1866" i="2"/>
  <c r="U1866" i="2"/>
  <c r="T1867" i="2"/>
  <c r="S1867" i="2"/>
  <c r="U1867" i="2"/>
  <c r="T1868" i="2"/>
  <c r="S1868" i="2"/>
  <c r="U1868" i="2"/>
  <c r="T1869" i="2"/>
  <c r="S1869" i="2"/>
  <c r="U1869" i="2"/>
  <c r="T1870" i="2"/>
  <c r="S1870" i="2"/>
  <c r="U1870" i="2"/>
  <c r="T1871" i="2"/>
  <c r="S1871" i="2"/>
  <c r="U1871" i="2"/>
  <c r="T1872" i="2"/>
  <c r="S1872" i="2"/>
  <c r="U1872" i="2"/>
  <c r="T1873" i="2"/>
  <c r="S1873" i="2"/>
  <c r="U1873" i="2"/>
  <c r="T1874" i="2"/>
  <c r="S1874" i="2"/>
  <c r="U1874" i="2"/>
  <c r="T1875" i="2"/>
  <c r="S1875" i="2"/>
  <c r="U1875" i="2"/>
  <c r="T1876" i="2"/>
  <c r="S1876" i="2"/>
  <c r="U1876" i="2"/>
  <c r="T1877" i="2"/>
  <c r="S1877" i="2"/>
  <c r="U1877" i="2"/>
  <c r="T1878" i="2"/>
  <c r="S1878" i="2"/>
  <c r="U1878" i="2"/>
  <c r="T1879" i="2"/>
  <c r="S1879" i="2"/>
  <c r="U1879" i="2"/>
  <c r="T1880" i="2"/>
  <c r="S1880" i="2"/>
  <c r="U1880" i="2"/>
  <c r="T1881" i="2"/>
  <c r="S1881" i="2"/>
  <c r="U1881" i="2"/>
  <c r="T1882" i="2"/>
  <c r="S1882" i="2"/>
  <c r="U1882" i="2"/>
  <c r="T1883" i="2"/>
  <c r="S1883" i="2"/>
  <c r="U1883" i="2"/>
  <c r="T1884" i="2"/>
  <c r="S1884" i="2"/>
  <c r="U1884" i="2"/>
  <c r="T1885" i="2"/>
  <c r="S1885" i="2"/>
  <c r="U1885" i="2"/>
  <c r="T1886" i="2"/>
  <c r="S1886" i="2"/>
  <c r="U1886" i="2"/>
  <c r="T1887" i="2"/>
  <c r="S1887" i="2"/>
  <c r="U1887" i="2"/>
  <c r="T1888" i="2"/>
  <c r="S1888" i="2"/>
  <c r="U1888" i="2"/>
  <c r="T1889" i="2"/>
  <c r="S1889" i="2"/>
  <c r="U1889" i="2"/>
  <c r="T1890" i="2"/>
  <c r="S1890" i="2"/>
  <c r="U1890" i="2"/>
  <c r="T1891" i="2"/>
  <c r="S1891" i="2"/>
  <c r="U1891" i="2"/>
  <c r="T1892" i="2"/>
  <c r="S1892" i="2"/>
  <c r="U1892" i="2"/>
  <c r="T1893" i="2"/>
  <c r="S1893" i="2"/>
  <c r="U1893" i="2"/>
  <c r="T1894" i="2"/>
  <c r="S1894" i="2"/>
  <c r="U1894" i="2"/>
  <c r="T1895" i="2"/>
  <c r="S1895" i="2"/>
  <c r="U1895" i="2"/>
  <c r="T1896" i="2"/>
  <c r="S1896" i="2"/>
  <c r="U1896" i="2"/>
  <c r="T1897" i="2"/>
  <c r="S1897" i="2"/>
  <c r="U1897" i="2"/>
  <c r="T1898" i="2"/>
  <c r="S1898" i="2"/>
  <c r="U1898" i="2"/>
  <c r="T1899" i="2"/>
  <c r="S1899" i="2"/>
  <c r="U1899" i="2"/>
  <c r="T1900" i="2"/>
  <c r="S1900" i="2"/>
  <c r="U1900" i="2"/>
  <c r="T1901" i="2"/>
  <c r="S1901" i="2"/>
  <c r="U1901" i="2"/>
  <c r="T1902" i="2"/>
  <c r="S1902" i="2"/>
  <c r="U1902" i="2"/>
  <c r="T1903" i="2"/>
  <c r="S1903" i="2"/>
  <c r="U1903" i="2"/>
  <c r="T1904" i="2"/>
  <c r="S1904" i="2"/>
  <c r="U1904" i="2"/>
  <c r="T1905" i="2"/>
  <c r="S1905" i="2"/>
  <c r="U1905" i="2"/>
  <c r="T1906" i="2"/>
  <c r="S1906" i="2"/>
  <c r="U1906" i="2"/>
  <c r="T1907" i="2"/>
  <c r="S1907" i="2"/>
  <c r="U1907" i="2"/>
  <c r="T1908" i="2"/>
  <c r="S1908" i="2"/>
  <c r="U1908" i="2"/>
  <c r="T1909" i="2"/>
  <c r="S1909" i="2"/>
  <c r="U1909" i="2"/>
  <c r="T1910" i="2"/>
  <c r="S1910" i="2"/>
  <c r="U1910" i="2"/>
  <c r="T1911" i="2"/>
  <c r="S1911" i="2"/>
  <c r="U1911" i="2"/>
  <c r="T1912" i="2"/>
  <c r="S1912" i="2"/>
  <c r="U1912" i="2"/>
  <c r="T1913" i="2"/>
  <c r="S1913" i="2"/>
  <c r="U1913" i="2"/>
  <c r="T1914" i="2"/>
  <c r="S1914" i="2"/>
  <c r="U1914" i="2"/>
  <c r="T1915" i="2"/>
  <c r="S1915" i="2"/>
  <c r="U1915" i="2"/>
  <c r="T1916" i="2"/>
  <c r="S1916" i="2"/>
  <c r="U1916" i="2"/>
  <c r="T1917" i="2"/>
  <c r="S1917" i="2"/>
  <c r="U1917" i="2"/>
  <c r="T1918" i="2"/>
  <c r="S1918" i="2"/>
  <c r="U1918" i="2"/>
  <c r="T1919" i="2"/>
  <c r="S1919" i="2"/>
  <c r="U1919" i="2"/>
  <c r="T1920" i="2"/>
  <c r="S1920" i="2"/>
  <c r="U1920" i="2"/>
  <c r="T1921" i="2"/>
  <c r="S1921" i="2"/>
  <c r="U1921" i="2"/>
  <c r="T1922" i="2"/>
  <c r="S1922" i="2"/>
  <c r="U1922" i="2"/>
  <c r="T1923" i="2"/>
  <c r="S1923" i="2"/>
  <c r="U1923" i="2"/>
  <c r="T1924" i="2"/>
  <c r="S1924" i="2"/>
  <c r="U1924" i="2"/>
  <c r="T1925" i="2"/>
  <c r="S1925" i="2"/>
  <c r="U1925" i="2"/>
  <c r="T1926" i="2"/>
  <c r="S1926" i="2"/>
  <c r="U1926" i="2"/>
  <c r="T1927" i="2"/>
  <c r="S1927" i="2"/>
  <c r="U1927" i="2"/>
  <c r="T1928" i="2"/>
  <c r="S1928" i="2"/>
  <c r="U1928" i="2"/>
  <c r="T1929" i="2"/>
  <c r="S1929" i="2"/>
  <c r="U1929" i="2"/>
  <c r="T1930" i="2"/>
  <c r="S1930" i="2"/>
  <c r="U1930" i="2"/>
  <c r="T1931" i="2"/>
  <c r="S1931" i="2"/>
  <c r="U1931" i="2"/>
  <c r="T1932" i="2"/>
  <c r="S1932" i="2"/>
  <c r="U1932" i="2"/>
  <c r="T1933" i="2"/>
  <c r="S1933" i="2"/>
  <c r="U1933" i="2"/>
  <c r="T1934" i="2"/>
  <c r="S1934" i="2"/>
  <c r="U1934" i="2"/>
  <c r="T1935" i="2"/>
  <c r="S1935" i="2"/>
  <c r="U1935" i="2"/>
  <c r="T1936" i="2"/>
  <c r="S1936" i="2"/>
  <c r="U1936" i="2"/>
  <c r="T1937" i="2"/>
  <c r="S1937" i="2"/>
  <c r="U1937" i="2"/>
  <c r="T1938" i="2"/>
  <c r="S1938" i="2"/>
  <c r="U1938" i="2"/>
  <c r="T1939" i="2"/>
  <c r="S1939" i="2"/>
  <c r="U1939" i="2"/>
  <c r="T1940" i="2"/>
  <c r="S1940" i="2"/>
  <c r="U1940" i="2"/>
  <c r="T1941" i="2"/>
  <c r="S1941" i="2"/>
  <c r="U1941" i="2"/>
  <c r="T1942" i="2"/>
  <c r="S1942" i="2"/>
  <c r="U1942" i="2"/>
  <c r="T1943" i="2"/>
  <c r="S1943" i="2"/>
  <c r="U1943" i="2"/>
  <c r="T1944" i="2"/>
  <c r="S1944" i="2"/>
  <c r="U1944" i="2"/>
  <c r="T1945" i="2"/>
  <c r="S1945" i="2"/>
  <c r="U1945" i="2"/>
  <c r="T1946" i="2"/>
  <c r="S1946" i="2"/>
  <c r="U1946" i="2"/>
  <c r="T1947" i="2"/>
  <c r="S1947" i="2"/>
  <c r="U1947" i="2"/>
  <c r="T1948" i="2"/>
  <c r="S1948" i="2"/>
  <c r="U1948" i="2"/>
  <c r="T1949" i="2"/>
  <c r="S1949" i="2"/>
  <c r="U1949" i="2"/>
  <c r="T1950" i="2"/>
  <c r="S1950" i="2"/>
  <c r="U1950" i="2"/>
  <c r="T1951" i="2"/>
  <c r="S1951" i="2"/>
  <c r="U1951" i="2"/>
  <c r="T1952" i="2"/>
  <c r="S1952" i="2"/>
  <c r="U1952" i="2"/>
  <c r="T1953" i="2"/>
  <c r="S1953" i="2"/>
  <c r="U1953" i="2"/>
  <c r="T1954" i="2"/>
  <c r="S1954" i="2"/>
  <c r="U1954" i="2"/>
  <c r="T1955" i="2"/>
  <c r="S1955" i="2"/>
  <c r="U1955" i="2"/>
  <c r="T1956" i="2"/>
  <c r="S1956" i="2"/>
  <c r="U1956" i="2"/>
  <c r="T1957" i="2"/>
  <c r="S1957" i="2"/>
  <c r="U1957" i="2"/>
  <c r="T1958" i="2"/>
  <c r="S1958" i="2"/>
  <c r="U1958" i="2"/>
  <c r="T1959" i="2"/>
  <c r="S1959" i="2"/>
  <c r="U1959" i="2"/>
  <c r="T1960" i="2"/>
  <c r="S1960" i="2"/>
  <c r="U1960" i="2"/>
  <c r="T1961" i="2"/>
  <c r="S1961" i="2"/>
  <c r="U1961" i="2"/>
  <c r="T1962" i="2"/>
  <c r="S1962" i="2"/>
  <c r="U1962" i="2"/>
  <c r="T1963" i="2"/>
  <c r="S1963" i="2"/>
  <c r="U1963" i="2"/>
  <c r="T1964" i="2"/>
  <c r="S1964" i="2"/>
  <c r="U1964" i="2"/>
  <c r="T1965" i="2"/>
  <c r="S1965" i="2"/>
  <c r="U1965" i="2"/>
  <c r="T1966" i="2"/>
  <c r="S1966" i="2"/>
  <c r="U1966" i="2"/>
  <c r="T1967" i="2"/>
  <c r="S1967" i="2"/>
  <c r="U1967" i="2"/>
  <c r="T1968" i="2"/>
  <c r="S1968" i="2"/>
  <c r="U1968" i="2"/>
  <c r="T1969" i="2"/>
  <c r="S1969" i="2"/>
  <c r="U1969" i="2"/>
  <c r="T1970" i="2"/>
  <c r="S1970" i="2"/>
  <c r="U1970" i="2"/>
  <c r="T1971" i="2"/>
  <c r="S1971" i="2"/>
  <c r="U1971" i="2"/>
  <c r="T1972" i="2"/>
  <c r="S1972" i="2"/>
  <c r="U1972" i="2"/>
  <c r="T1973" i="2"/>
  <c r="S1973" i="2"/>
  <c r="U1973" i="2"/>
  <c r="T1974" i="2"/>
  <c r="S1974" i="2"/>
  <c r="U1974" i="2"/>
  <c r="T1975" i="2"/>
  <c r="S1975" i="2"/>
  <c r="U1975" i="2"/>
  <c r="T1976" i="2"/>
  <c r="S1976" i="2"/>
  <c r="U1976" i="2"/>
  <c r="T1977" i="2"/>
  <c r="S1977" i="2"/>
  <c r="U1977" i="2"/>
  <c r="T1978" i="2"/>
  <c r="S1978" i="2"/>
  <c r="U1978" i="2"/>
  <c r="T1979" i="2"/>
  <c r="S1979" i="2"/>
  <c r="U1979" i="2"/>
  <c r="T1980" i="2"/>
  <c r="S1980" i="2"/>
  <c r="U1980" i="2"/>
  <c r="T1981" i="2"/>
  <c r="S1981" i="2"/>
  <c r="U1981" i="2"/>
  <c r="T1982" i="2"/>
  <c r="S1982" i="2"/>
  <c r="U1982" i="2"/>
  <c r="T1983" i="2"/>
  <c r="S1983" i="2"/>
  <c r="U1983" i="2"/>
  <c r="T1984" i="2"/>
  <c r="S1984" i="2"/>
  <c r="U1984" i="2"/>
  <c r="T1985" i="2"/>
  <c r="S1985" i="2"/>
  <c r="U1985" i="2"/>
  <c r="T1986" i="2"/>
  <c r="S1986" i="2"/>
  <c r="U1986" i="2"/>
  <c r="T1987" i="2"/>
  <c r="S1987" i="2"/>
  <c r="U1987" i="2"/>
  <c r="T1988" i="2"/>
  <c r="S1988" i="2"/>
  <c r="U1988" i="2"/>
  <c r="T1989" i="2"/>
  <c r="S1989" i="2"/>
  <c r="U1989" i="2"/>
  <c r="T1990" i="2"/>
  <c r="S1990" i="2"/>
  <c r="U1990" i="2"/>
  <c r="T1991" i="2"/>
  <c r="S1991" i="2"/>
  <c r="U1991" i="2"/>
  <c r="T1992" i="2"/>
  <c r="S1992" i="2"/>
  <c r="U1992" i="2"/>
  <c r="T1993" i="2"/>
  <c r="S1993" i="2"/>
  <c r="U1993" i="2"/>
  <c r="T1994" i="2"/>
  <c r="S1994" i="2"/>
  <c r="U1994" i="2"/>
  <c r="T1995" i="2"/>
  <c r="S1995" i="2"/>
  <c r="U1995" i="2"/>
  <c r="T1996" i="2"/>
  <c r="S1996" i="2"/>
  <c r="U1996" i="2"/>
  <c r="T1997" i="2"/>
  <c r="S1997" i="2"/>
  <c r="U1997" i="2"/>
  <c r="T1998" i="2"/>
  <c r="S1998" i="2"/>
  <c r="U1998" i="2"/>
  <c r="T1999" i="2"/>
  <c r="S1999" i="2"/>
  <c r="U1999" i="2"/>
  <c r="T2000" i="2"/>
  <c r="S2000" i="2"/>
  <c r="U2000" i="2"/>
  <c r="T2001" i="2"/>
  <c r="S2001" i="2"/>
  <c r="U2001" i="2"/>
  <c r="T2002" i="2"/>
  <c r="S2002" i="2"/>
  <c r="U2002" i="2"/>
  <c r="T2003" i="2"/>
  <c r="S2003" i="2"/>
  <c r="U2003" i="2"/>
  <c r="T2004" i="2"/>
  <c r="S2004" i="2"/>
  <c r="U2004" i="2"/>
  <c r="T2005" i="2"/>
  <c r="S2005" i="2"/>
  <c r="U2005" i="2"/>
  <c r="T2006" i="2"/>
  <c r="S2006" i="2"/>
  <c r="U2006" i="2"/>
  <c r="T2007" i="2"/>
  <c r="S2007" i="2"/>
  <c r="U2007" i="2"/>
  <c r="T2008" i="2"/>
  <c r="S2008" i="2"/>
  <c r="U2008" i="2"/>
  <c r="T2009" i="2"/>
  <c r="S2009" i="2"/>
  <c r="U2009" i="2"/>
  <c r="T2010" i="2"/>
  <c r="S2010" i="2"/>
  <c r="U2010" i="2"/>
  <c r="T2011" i="2"/>
  <c r="S2011" i="2"/>
  <c r="U2011" i="2"/>
  <c r="T2012" i="2"/>
  <c r="S2012" i="2"/>
  <c r="U2012" i="2"/>
  <c r="T2013" i="2"/>
  <c r="S2013" i="2"/>
  <c r="U2013" i="2"/>
  <c r="T2014" i="2"/>
  <c r="S2014" i="2"/>
  <c r="U2014" i="2"/>
  <c r="T2015" i="2"/>
  <c r="S2015" i="2"/>
  <c r="U2015" i="2"/>
  <c r="T2016" i="2"/>
  <c r="S2016" i="2"/>
  <c r="U2016" i="2"/>
  <c r="T2017" i="2"/>
  <c r="S2017" i="2"/>
  <c r="U2017" i="2"/>
  <c r="T2018" i="2"/>
  <c r="S2018" i="2"/>
  <c r="U2018" i="2"/>
  <c r="T2019" i="2"/>
  <c r="S2019" i="2"/>
  <c r="U2019" i="2"/>
  <c r="T2020" i="2"/>
  <c r="S2020" i="2"/>
  <c r="U2020" i="2"/>
  <c r="T2021" i="2"/>
  <c r="S2021" i="2"/>
  <c r="U2021" i="2"/>
  <c r="T2022" i="2"/>
  <c r="S2022" i="2"/>
  <c r="U2022" i="2"/>
  <c r="T2023" i="2"/>
  <c r="S2023" i="2"/>
  <c r="U2023" i="2"/>
  <c r="T2024" i="2"/>
  <c r="S2024" i="2"/>
  <c r="U2024" i="2"/>
  <c r="T2025" i="2"/>
  <c r="S2025" i="2"/>
  <c r="U2025" i="2"/>
  <c r="T2026" i="2"/>
  <c r="S2026" i="2"/>
  <c r="U2026" i="2"/>
  <c r="T2027" i="2"/>
  <c r="S2027" i="2"/>
  <c r="U2027" i="2"/>
  <c r="T2028" i="2"/>
  <c r="S2028" i="2"/>
  <c r="U2028" i="2"/>
  <c r="T2029" i="2"/>
  <c r="S2029" i="2"/>
  <c r="U2029" i="2"/>
  <c r="T2030" i="2"/>
  <c r="S2030" i="2"/>
  <c r="U2030" i="2"/>
  <c r="T2031" i="2"/>
  <c r="S2031" i="2"/>
  <c r="U2031" i="2"/>
  <c r="T2032" i="2"/>
  <c r="S2032" i="2"/>
  <c r="U2032" i="2"/>
  <c r="T2033" i="2"/>
  <c r="S2033" i="2"/>
  <c r="U2033" i="2"/>
  <c r="T2034" i="2"/>
  <c r="S2034" i="2"/>
  <c r="U2034" i="2"/>
  <c r="T2035" i="2"/>
  <c r="S2035" i="2"/>
  <c r="U2035" i="2"/>
  <c r="T2036" i="2"/>
  <c r="S2036" i="2"/>
  <c r="U2036" i="2"/>
  <c r="T2037" i="2"/>
  <c r="S2037" i="2"/>
  <c r="U2037" i="2"/>
  <c r="T2038" i="2"/>
  <c r="S2038" i="2"/>
  <c r="U2038" i="2"/>
  <c r="T2039" i="2"/>
  <c r="S2039" i="2"/>
  <c r="U2039" i="2"/>
  <c r="T2040" i="2"/>
  <c r="S2040" i="2"/>
  <c r="U2040" i="2"/>
  <c r="T2041" i="2"/>
  <c r="S2041" i="2"/>
  <c r="U2041" i="2"/>
  <c r="T2042" i="2"/>
  <c r="S2042" i="2"/>
  <c r="U2042" i="2"/>
  <c r="T2043" i="2"/>
  <c r="S2043" i="2"/>
  <c r="U2043" i="2"/>
  <c r="T2044" i="2"/>
  <c r="S2044" i="2"/>
  <c r="U2044" i="2"/>
  <c r="T2045" i="2"/>
  <c r="S2045" i="2"/>
  <c r="U2045" i="2"/>
  <c r="T2046" i="2"/>
  <c r="S2046" i="2"/>
  <c r="U2046" i="2"/>
  <c r="T2047" i="2"/>
  <c r="S2047" i="2"/>
  <c r="U2047" i="2"/>
  <c r="T2048" i="2"/>
  <c r="S2048" i="2"/>
  <c r="U2048" i="2"/>
  <c r="T2049" i="2"/>
  <c r="S2049" i="2"/>
  <c r="U2049" i="2"/>
  <c r="T2050" i="2"/>
  <c r="S2050" i="2"/>
  <c r="U2050" i="2"/>
  <c r="T2051" i="2"/>
  <c r="S2051" i="2"/>
  <c r="U2051" i="2"/>
  <c r="T2052" i="2"/>
  <c r="S2052" i="2"/>
  <c r="U2052" i="2"/>
  <c r="T2053" i="2"/>
  <c r="S2053" i="2"/>
  <c r="U2053" i="2"/>
  <c r="T2054" i="2"/>
  <c r="S2054" i="2"/>
  <c r="U2054" i="2"/>
  <c r="T2055" i="2"/>
  <c r="S2055" i="2"/>
  <c r="U2055" i="2"/>
  <c r="T2056" i="2"/>
  <c r="S2056" i="2"/>
  <c r="U2056" i="2"/>
  <c r="T2057" i="2"/>
  <c r="S2057" i="2"/>
  <c r="U2057" i="2"/>
  <c r="T2058" i="2"/>
  <c r="S2058" i="2"/>
  <c r="U2058" i="2"/>
  <c r="T2059" i="2"/>
  <c r="S2059" i="2"/>
  <c r="U2059" i="2"/>
  <c r="T2060" i="2"/>
  <c r="S2060" i="2"/>
  <c r="U2060" i="2"/>
  <c r="T2061" i="2"/>
  <c r="S2061" i="2"/>
  <c r="U2061" i="2"/>
  <c r="T2062" i="2"/>
  <c r="S2062" i="2"/>
  <c r="U2062" i="2"/>
  <c r="T2063" i="2"/>
  <c r="S2063" i="2"/>
  <c r="U2063" i="2"/>
  <c r="T2064" i="2"/>
  <c r="S2064" i="2"/>
  <c r="U2064" i="2"/>
  <c r="T2065" i="2"/>
  <c r="S2065" i="2"/>
  <c r="U2065" i="2"/>
  <c r="T2066" i="2"/>
  <c r="S2066" i="2"/>
  <c r="U2066" i="2"/>
  <c r="T2067" i="2"/>
  <c r="S2067" i="2"/>
  <c r="U2067" i="2"/>
  <c r="T2068" i="2"/>
  <c r="S2068" i="2"/>
  <c r="U2068" i="2"/>
  <c r="T2069" i="2"/>
  <c r="S2069" i="2"/>
  <c r="U2069" i="2"/>
  <c r="T2070" i="2"/>
  <c r="S2070" i="2"/>
  <c r="U2070" i="2"/>
  <c r="T2071" i="2"/>
  <c r="S2071" i="2"/>
  <c r="U2071" i="2"/>
  <c r="T2072" i="2"/>
  <c r="S2072" i="2"/>
  <c r="U2072" i="2"/>
  <c r="T2073" i="2"/>
  <c r="S2073" i="2"/>
  <c r="U2073" i="2"/>
  <c r="T2074" i="2"/>
  <c r="S2074" i="2"/>
  <c r="U2074" i="2"/>
  <c r="T2075" i="2"/>
  <c r="S2075" i="2"/>
  <c r="U2075" i="2"/>
  <c r="T2076" i="2"/>
  <c r="S2076" i="2"/>
  <c r="U2076" i="2"/>
  <c r="T2077" i="2"/>
  <c r="S2077" i="2"/>
  <c r="U2077" i="2"/>
  <c r="T2078" i="2"/>
  <c r="S2078" i="2"/>
  <c r="U2078" i="2"/>
  <c r="T2079" i="2"/>
  <c r="S2079" i="2"/>
  <c r="U2079" i="2"/>
  <c r="T2080" i="2"/>
  <c r="S2080" i="2"/>
  <c r="U2080" i="2"/>
  <c r="T2081" i="2"/>
  <c r="S2081" i="2"/>
  <c r="U2081" i="2"/>
  <c r="T2082" i="2"/>
  <c r="S2082" i="2"/>
  <c r="U2082" i="2"/>
  <c r="T2083" i="2"/>
  <c r="S2083" i="2"/>
  <c r="U2083" i="2"/>
  <c r="T2084" i="2"/>
  <c r="S2084" i="2"/>
  <c r="U2084" i="2"/>
  <c r="T2085" i="2"/>
  <c r="S2085" i="2"/>
  <c r="U2085" i="2"/>
  <c r="T2086" i="2"/>
  <c r="S2086" i="2"/>
  <c r="U2086" i="2"/>
  <c r="T2087" i="2"/>
  <c r="S2087" i="2"/>
  <c r="U2087" i="2"/>
  <c r="T2088" i="2"/>
  <c r="S2088" i="2"/>
  <c r="U2088" i="2"/>
  <c r="T2089" i="2"/>
  <c r="S2089" i="2"/>
  <c r="U2089" i="2"/>
  <c r="T2090" i="2"/>
  <c r="S2090" i="2"/>
  <c r="U2090" i="2"/>
  <c r="T2091" i="2"/>
  <c r="S2091" i="2"/>
  <c r="U2091" i="2"/>
  <c r="T2092" i="2"/>
  <c r="S2092" i="2"/>
  <c r="U2092" i="2"/>
  <c r="T2093" i="2"/>
  <c r="S2093" i="2"/>
  <c r="U2093" i="2"/>
  <c r="T2094" i="2"/>
  <c r="S2094" i="2"/>
  <c r="U2094" i="2"/>
  <c r="T2095" i="2"/>
  <c r="S2095" i="2"/>
  <c r="U2095" i="2"/>
  <c r="T2096" i="2"/>
  <c r="S2096" i="2"/>
  <c r="U2096" i="2"/>
  <c r="T2097" i="2"/>
  <c r="S2097" i="2"/>
  <c r="U2097" i="2"/>
  <c r="T2098" i="2"/>
  <c r="S2098" i="2"/>
  <c r="U2098" i="2"/>
  <c r="T2099" i="2"/>
  <c r="S2099" i="2"/>
  <c r="U2099" i="2"/>
  <c r="T2100" i="2"/>
  <c r="S2100" i="2"/>
  <c r="U2100" i="2"/>
  <c r="T2101" i="2"/>
  <c r="S2101" i="2"/>
  <c r="U2101" i="2"/>
  <c r="T2102" i="2"/>
  <c r="S2102" i="2"/>
  <c r="U2102" i="2"/>
  <c r="T2103" i="2"/>
  <c r="S2103" i="2"/>
  <c r="U2103" i="2"/>
  <c r="T2104" i="2"/>
  <c r="S2104" i="2"/>
  <c r="U2104" i="2"/>
  <c r="T2105" i="2"/>
  <c r="S2105" i="2"/>
  <c r="U2105" i="2"/>
  <c r="T2106" i="2"/>
  <c r="S2106" i="2"/>
  <c r="U2106" i="2"/>
  <c r="T2107" i="2"/>
  <c r="S2107" i="2"/>
  <c r="U2107" i="2"/>
  <c r="T2108" i="2"/>
  <c r="S2108" i="2"/>
  <c r="U2108" i="2"/>
  <c r="T2109" i="2"/>
  <c r="S2109" i="2"/>
  <c r="U2109" i="2"/>
  <c r="T2110" i="2"/>
  <c r="S2110" i="2"/>
  <c r="U2110" i="2"/>
  <c r="T2111" i="2"/>
  <c r="S2111" i="2"/>
  <c r="U2111" i="2"/>
  <c r="T2112" i="2"/>
  <c r="S2112" i="2"/>
  <c r="U2112" i="2"/>
  <c r="T2113" i="2"/>
  <c r="S2113" i="2"/>
  <c r="U2113" i="2"/>
  <c r="T2114" i="2"/>
  <c r="S2114" i="2"/>
  <c r="U2114" i="2"/>
  <c r="T2115" i="2"/>
  <c r="S2115" i="2"/>
  <c r="U2115" i="2"/>
  <c r="T2116" i="2"/>
  <c r="S2116" i="2"/>
  <c r="U2116" i="2"/>
  <c r="T2117" i="2"/>
  <c r="S2117" i="2"/>
  <c r="U2117" i="2"/>
  <c r="T2118" i="2"/>
  <c r="S2118" i="2"/>
  <c r="U2118" i="2"/>
  <c r="T2119" i="2"/>
  <c r="S2119" i="2"/>
  <c r="U2119" i="2"/>
  <c r="T2120" i="2"/>
  <c r="S2120" i="2"/>
  <c r="U2120" i="2"/>
  <c r="T2121" i="2"/>
  <c r="S2121" i="2"/>
  <c r="U2121" i="2"/>
  <c r="T2122" i="2"/>
  <c r="S2122" i="2"/>
  <c r="U2122" i="2"/>
  <c r="T2123" i="2"/>
  <c r="S2123" i="2"/>
  <c r="U2123" i="2"/>
  <c r="T2124" i="2"/>
  <c r="S2124" i="2"/>
  <c r="U2124" i="2"/>
  <c r="T2125" i="2"/>
  <c r="S2125" i="2"/>
  <c r="U2125" i="2"/>
  <c r="T2126" i="2"/>
  <c r="S2126" i="2"/>
  <c r="U2126" i="2"/>
  <c r="T2127" i="2"/>
  <c r="S2127" i="2"/>
  <c r="U2127" i="2"/>
  <c r="T2128" i="2"/>
  <c r="S2128" i="2"/>
  <c r="U2128" i="2"/>
  <c r="T2129" i="2"/>
  <c r="S2129" i="2"/>
  <c r="U2129" i="2"/>
  <c r="T2130" i="2"/>
  <c r="S2130" i="2"/>
  <c r="U2130" i="2"/>
  <c r="T2131" i="2"/>
  <c r="S2131" i="2"/>
  <c r="U2131" i="2"/>
  <c r="T2132" i="2"/>
  <c r="S2132" i="2"/>
  <c r="U2132" i="2"/>
  <c r="T2133" i="2"/>
  <c r="S2133" i="2"/>
  <c r="U2133" i="2"/>
  <c r="T2134" i="2"/>
  <c r="S2134" i="2"/>
  <c r="U2134" i="2"/>
  <c r="T2135" i="2"/>
  <c r="S2135" i="2"/>
  <c r="U2135" i="2"/>
  <c r="T2136" i="2"/>
  <c r="S2136" i="2"/>
  <c r="U2136" i="2"/>
  <c r="T2137" i="2"/>
  <c r="S2137" i="2"/>
  <c r="U2137" i="2"/>
  <c r="T2138" i="2"/>
  <c r="S2138" i="2"/>
  <c r="U2138" i="2"/>
  <c r="T2139" i="2"/>
  <c r="S2139" i="2"/>
  <c r="U2139" i="2"/>
  <c r="T2140" i="2"/>
  <c r="S2140" i="2"/>
  <c r="U2140" i="2"/>
  <c r="T2141" i="2"/>
  <c r="S2141" i="2"/>
  <c r="U2141" i="2"/>
  <c r="T2142" i="2"/>
  <c r="S2142" i="2"/>
  <c r="U2142" i="2"/>
  <c r="T2143" i="2"/>
  <c r="S2143" i="2"/>
  <c r="U2143" i="2"/>
  <c r="T2144" i="2"/>
  <c r="S2144" i="2"/>
  <c r="U2144" i="2"/>
  <c r="T2145" i="2"/>
  <c r="S2145" i="2"/>
  <c r="U2145" i="2"/>
  <c r="T2146" i="2"/>
  <c r="S2146" i="2"/>
  <c r="U2146" i="2"/>
  <c r="T2147" i="2"/>
  <c r="S2147" i="2"/>
  <c r="U2147" i="2"/>
  <c r="T2148" i="2"/>
  <c r="S2148" i="2"/>
  <c r="U2148" i="2"/>
  <c r="T2149" i="2"/>
  <c r="S2149" i="2"/>
  <c r="U2149" i="2"/>
  <c r="T2150" i="2"/>
  <c r="S2150" i="2"/>
  <c r="U2150" i="2"/>
  <c r="T2151" i="2"/>
  <c r="S2151" i="2"/>
  <c r="U2151" i="2"/>
  <c r="T2152" i="2"/>
  <c r="S2152" i="2"/>
  <c r="U2152" i="2"/>
  <c r="T2153" i="2"/>
  <c r="S2153" i="2"/>
  <c r="U2153" i="2"/>
  <c r="T2154" i="2"/>
  <c r="S2154" i="2"/>
  <c r="U2154" i="2"/>
  <c r="T2155" i="2"/>
  <c r="S2155" i="2"/>
  <c r="U2155" i="2"/>
  <c r="T2156" i="2"/>
  <c r="S2156" i="2"/>
  <c r="U2156" i="2"/>
  <c r="T2157" i="2"/>
  <c r="S2157" i="2"/>
  <c r="U2157" i="2"/>
  <c r="T2158" i="2"/>
  <c r="S2158" i="2"/>
  <c r="U2158" i="2"/>
  <c r="T2159" i="2"/>
  <c r="S2159" i="2"/>
  <c r="U2159" i="2"/>
  <c r="T2160" i="2"/>
  <c r="S2160" i="2"/>
  <c r="U2160" i="2"/>
  <c r="T2161" i="2"/>
  <c r="S2161" i="2"/>
  <c r="U2161" i="2"/>
  <c r="T2162" i="2"/>
  <c r="S2162" i="2"/>
  <c r="U2162" i="2"/>
  <c r="T2163" i="2"/>
  <c r="S2163" i="2"/>
  <c r="U2163" i="2"/>
  <c r="T2164" i="2"/>
  <c r="S2164" i="2"/>
  <c r="U2164" i="2"/>
  <c r="T2165" i="2"/>
  <c r="S2165" i="2"/>
  <c r="U2165" i="2"/>
  <c r="T2166" i="2"/>
  <c r="S2166" i="2"/>
  <c r="U2166" i="2"/>
  <c r="T2167" i="2"/>
  <c r="S2167" i="2"/>
  <c r="U2167" i="2"/>
  <c r="T2168" i="2"/>
  <c r="S2168" i="2"/>
  <c r="U2168" i="2"/>
  <c r="T2169" i="2"/>
  <c r="S2169" i="2"/>
  <c r="U2169" i="2"/>
  <c r="T2170" i="2"/>
  <c r="S2170" i="2"/>
  <c r="U2170" i="2"/>
  <c r="T2171" i="2"/>
  <c r="S2171" i="2"/>
  <c r="U2171" i="2"/>
  <c r="T2172" i="2"/>
  <c r="S2172" i="2"/>
  <c r="U2172" i="2"/>
  <c r="T2173" i="2"/>
  <c r="S2173" i="2"/>
  <c r="U2173" i="2"/>
  <c r="T2174" i="2"/>
  <c r="S2174" i="2"/>
  <c r="U2174" i="2"/>
  <c r="T2175" i="2"/>
  <c r="S2175" i="2"/>
  <c r="U2175" i="2"/>
  <c r="T2176" i="2"/>
  <c r="S2176" i="2"/>
  <c r="U2176" i="2"/>
  <c r="T2177" i="2"/>
  <c r="S2177" i="2"/>
  <c r="U2177" i="2"/>
  <c r="T2178" i="2"/>
  <c r="S2178" i="2"/>
  <c r="U2178" i="2"/>
  <c r="T2179" i="2"/>
  <c r="S2179" i="2"/>
  <c r="U2179" i="2"/>
  <c r="T2180" i="2"/>
  <c r="S2180" i="2"/>
  <c r="U2180" i="2"/>
  <c r="T2181" i="2"/>
  <c r="S2181" i="2"/>
  <c r="U2181" i="2"/>
  <c r="T2182" i="2"/>
  <c r="S2182" i="2"/>
  <c r="U2182" i="2"/>
  <c r="T2183" i="2"/>
  <c r="S2183" i="2"/>
  <c r="U2183" i="2"/>
  <c r="T2184" i="2"/>
  <c r="S2184" i="2"/>
  <c r="U2184" i="2"/>
  <c r="T2185" i="2"/>
  <c r="S2185" i="2"/>
  <c r="U2185" i="2"/>
  <c r="T2186" i="2"/>
  <c r="S2186" i="2"/>
  <c r="U2186" i="2"/>
  <c r="T2187" i="2"/>
  <c r="S2187" i="2"/>
  <c r="U2187" i="2"/>
  <c r="T2188" i="2"/>
  <c r="S2188" i="2"/>
  <c r="U2188" i="2"/>
  <c r="T2189" i="2"/>
  <c r="S2189" i="2"/>
  <c r="U2189" i="2"/>
  <c r="T2190" i="2"/>
  <c r="S2190" i="2"/>
  <c r="U2190" i="2"/>
  <c r="T2191" i="2"/>
  <c r="S2191" i="2"/>
  <c r="U2191" i="2"/>
  <c r="T2192" i="2"/>
  <c r="S2192" i="2"/>
  <c r="U2192" i="2"/>
  <c r="T2193" i="2"/>
  <c r="S2193" i="2"/>
  <c r="U2193" i="2"/>
  <c r="T2194" i="2"/>
  <c r="S2194" i="2"/>
  <c r="U2194" i="2"/>
  <c r="T2195" i="2"/>
  <c r="S2195" i="2"/>
  <c r="U2195" i="2"/>
  <c r="T2196" i="2"/>
  <c r="S2196" i="2"/>
  <c r="U2196" i="2"/>
  <c r="T2197" i="2"/>
  <c r="S2197" i="2"/>
  <c r="U2197" i="2"/>
  <c r="T2198" i="2"/>
  <c r="S2198" i="2"/>
  <c r="U2198" i="2"/>
  <c r="T2199" i="2"/>
  <c r="S2199" i="2"/>
  <c r="U2199" i="2"/>
  <c r="T2200" i="2"/>
  <c r="S2200" i="2"/>
  <c r="U2200" i="2"/>
  <c r="T2201" i="2"/>
  <c r="S2201" i="2"/>
  <c r="U2201" i="2"/>
  <c r="T2202" i="2"/>
  <c r="S2202" i="2"/>
  <c r="U2202" i="2"/>
  <c r="T2203" i="2"/>
  <c r="S2203" i="2"/>
  <c r="U2203" i="2"/>
  <c r="T2204" i="2"/>
  <c r="S2204" i="2"/>
  <c r="U2204" i="2"/>
  <c r="T2205" i="2"/>
  <c r="S2205" i="2"/>
  <c r="U2205" i="2"/>
  <c r="T2206" i="2"/>
  <c r="S2206" i="2"/>
  <c r="U2206" i="2"/>
  <c r="T2207" i="2"/>
  <c r="S2207" i="2"/>
  <c r="U2207" i="2"/>
  <c r="T2208" i="2"/>
  <c r="S2208" i="2"/>
  <c r="U2208" i="2"/>
  <c r="T2209" i="2"/>
  <c r="S2209" i="2"/>
  <c r="U2209" i="2"/>
  <c r="T2210" i="2"/>
  <c r="S2210" i="2"/>
  <c r="U2210" i="2"/>
  <c r="T2211" i="2"/>
  <c r="S2211" i="2"/>
  <c r="U2211" i="2"/>
  <c r="T2" i="2"/>
  <c r="S2" i="2"/>
  <c r="U2" i="2"/>
  <c r="I8" i="29"/>
  <c r="J8" i="29"/>
  <c r="I2" i="29"/>
  <c r="I3" i="29"/>
  <c r="I4" i="29"/>
  <c r="I5" i="29"/>
  <c r="I6" i="29"/>
  <c r="I7" i="29"/>
  <c r="M53" i="30"/>
  <c r="P49" i="30"/>
  <c r="N52" i="30"/>
  <c r="N53" i="30"/>
  <c r="P51" i="30"/>
  <c r="O55" i="30"/>
  <c r="P52" i="30"/>
  <c r="O56" i="30"/>
  <c r="P53" i="30"/>
  <c r="O57" i="30"/>
  <c r="P50" i="30"/>
  <c r="P54" i="30"/>
  <c r="O58" i="30"/>
  <c r="O54" i="30"/>
  <c r="O53" i="30"/>
  <c r="P55" i="30"/>
  <c r="P56" i="30"/>
  <c r="P57" i="30"/>
  <c r="P58" i="30"/>
  <c r="O8" i="30"/>
  <c r="O9" i="30"/>
  <c r="O10" i="30"/>
  <c r="E7" i="30"/>
  <c r="E8" i="30"/>
  <c r="E9" i="30"/>
  <c r="E10" i="30"/>
  <c r="M2" i="30"/>
  <c r="P2" i="30"/>
  <c r="N2" i="30"/>
  <c r="F9" i="30"/>
  <c r="F8" i="30"/>
  <c r="D11" i="30"/>
  <c r="C12" i="30"/>
  <c r="D12" i="30"/>
  <c r="C13" i="30"/>
  <c r="D13" i="30"/>
  <c r="F13" i="30"/>
  <c r="F12" i="30"/>
  <c r="F11" i="30"/>
  <c r="F10" i="30"/>
  <c r="C14" i="30"/>
  <c r="D14" i="30"/>
  <c r="C15" i="30"/>
  <c r="D15" i="30"/>
  <c r="C16" i="30"/>
  <c r="D16" i="30"/>
  <c r="C17" i="30"/>
  <c r="D17" i="30"/>
  <c r="F17" i="30"/>
  <c r="F16" i="30"/>
  <c r="F15" i="30"/>
  <c r="F14" i="30"/>
  <c r="C18" i="30"/>
  <c r="D18" i="30"/>
  <c r="C19" i="30"/>
  <c r="D19" i="30"/>
  <c r="C20" i="30"/>
  <c r="D20" i="30"/>
  <c r="C21" i="30"/>
  <c r="D21" i="30"/>
  <c r="F21" i="30"/>
  <c r="F20" i="30"/>
  <c r="F19" i="30"/>
  <c r="F18" i="30"/>
  <c r="C22" i="30"/>
  <c r="D22" i="30"/>
  <c r="C23" i="30"/>
  <c r="D23" i="30"/>
  <c r="C24" i="30"/>
  <c r="D24" i="30"/>
  <c r="C25" i="30"/>
  <c r="D25" i="30"/>
  <c r="F25" i="30"/>
  <c r="F24" i="30"/>
  <c r="F23" i="30"/>
  <c r="F22" i="30"/>
  <c r="C26" i="30"/>
  <c r="D26" i="30"/>
  <c r="C27" i="30"/>
  <c r="D27" i="30"/>
  <c r="C28" i="30"/>
  <c r="D28" i="30"/>
  <c r="C29" i="30"/>
  <c r="D29" i="30"/>
  <c r="F29" i="30"/>
  <c r="F28" i="30"/>
  <c r="F27" i="30"/>
  <c r="F26" i="30"/>
  <c r="C30" i="30"/>
  <c r="D30" i="30"/>
  <c r="C31" i="30"/>
  <c r="D31" i="30"/>
  <c r="C32" i="30"/>
  <c r="D32" i="30"/>
  <c r="C33" i="30"/>
  <c r="D33" i="30"/>
  <c r="F33" i="30"/>
  <c r="F32" i="30"/>
  <c r="F31" i="30"/>
  <c r="F30" i="30"/>
  <c r="C34" i="30"/>
  <c r="D34" i="30"/>
  <c r="C35" i="30"/>
  <c r="D35" i="30"/>
  <c r="C36" i="30"/>
  <c r="D36" i="30"/>
  <c r="C37" i="30"/>
  <c r="D37" i="30"/>
  <c r="F37" i="30"/>
  <c r="F36" i="30"/>
  <c r="F35" i="30"/>
  <c r="F34" i="30"/>
  <c r="C38" i="30"/>
  <c r="D38" i="30"/>
  <c r="C39" i="30"/>
  <c r="D39" i="30"/>
  <c r="C40" i="30"/>
  <c r="D40" i="30"/>
  <c r="C41" i="30"/>
  <c r="D41" i="30"/>
  <c r="F41" i="30"/>
  <c r="F40" i="30"/>
  <c r="F39" i="30"/>
  <c r="F38" i="30"/>
  <c r="C42" i="30"/>
  <c r="D42" i="30"/>
  <c r="C43" i="30"/>
  <c r="D43" i="30"/>
  <c r="C44" i="30"/>
  <c r="D44" i="30"/>
  <c r="C45" i="30"/>
  <c r="D45" i="30"/>
  <c r="F45" i="30"/>
  <c r="F44" i="30"/>
  <c r="F43" i="30"/>
  <c r="F42" i="30"/>
  <c r="C46" i="30"/>
  <c r="D46" i="30"/>
  <c r="C47" i="30"/>
  <c r="D47" i="30"/>
  <c r="C48" i="30"/>
  <c r="D48" i="30"/>
  <c r="C49" i="30"/>
  <c r="D49" i="30"/>
  <c r="F49" i="30"/>
  <c r="F48" i="30"/>
  <c r="F47" i="30"/>
  <c r="F46" i="30"/>
  <c r="C50" i="30"/>
  <c r="D50" i="30"/>
  <c r="C51" i="30"/>
  <c r="D51" i="30"/>
  <c r="C52" i="30"/>
  <c r="D52" i="30"/>
  <c r="C53" i="30"/>
  <c r="D53" i="30"/>
  <c r="E58" i="30"/>
  <c r="F51" i="30"/>
  <c r="E55" i="30"/>
  <c r="F52" i="30"/>
  <c r="E56" i="30"/>
  <c r="F53" i="30"/>
  <c r="E57" i="30"/>
  <c r="F50" i="30"/>
  <c r="E54" i="30"/>
  <c r="E12" i="30"/>
  <c r="E13" i="30"/>
  <c r="E14" i="30"/>
  <c r="E15" i="30"/>
  <c r="E16" i="30"/>
  <c r="E17" i="30"/>
  <c r="E18" i="30"/>
  <c r="E19" i="30"/>
  <c r="E20" i="30"/>
  <c r="E21" i="30"/>
  <c r="E22" i="30"/>
  <c r="E23" i="30"/>
  <c r="E24" i="30"/>
  <c r="E25" i="30"/>
  <c r="E26" i="30"/>
  <c r="E27" i="30"/>
  <c r="E28" i="30"/>
  <c r="E29" i="30"/>
  <c r="E30" i="30"/>
  <c r="E31" i="30"/>
  <c r="E32" i="30"/>
  <c r="E33" i="30"/>
  <c r="E34" i="30"/>
  <c r="E35" i="30"/>
  <c r="E36" i="30"/>
  <c r="E37" i="30"/>
  <c r="E38" i="30"/>
  <c r="E39" i="30"/>
  <c r="E40" i="30"/>
  <c r="E41" i="30"/>
  <c r="E42" i="30"/>
  <c r="E43" i="30"/>
  <c r="E44" i="30"/>
  <c r="E45" i="30"/>
  <c r="E46" i="30"/>
  <c r="E47" i="30"/>
  <c r="E48" i="30"/>
  <c r="E49" i="30"/>
  <c r="E50" i="30"/>
  <c r="E51" i="30"/>
  <c r="E52" i="30"/>
  <c r="E53" i="30"/>
  <c r="I8" i="30"/>
  <c r="I9" i="30"/>
  <c r="I10" i="30"/>
  <c r="G12" i="30"/>
  <c r="I12" i="30"/>
  <c r="G13" i="30"/>
  <c r="I13" i="30"/>
  <c r="G14" i="30"/>
  <c r="I14" i="30"/>
  <c r="G15" i="30"/>
  <c r="I15" i="30"/>
  <c r="G16" i="30"/>
  <c r="I16" i="30"/>
  <c r="G17" i="30"/>
  <c r="I17" i="30"/>
  <c r="G18" i="30"/>
  <c r="I18" i="30"/>
  <c r="G19" i="30"/>
  <c r="I19" i="30"/>
  <c r="G20" i="30"/>
  <c r="I20" i="30"/>
  <c r="G21" i="30"/>
  <c r="I21" i="30"/>
  <c r="G22" i="30"/>
  <c r="I22" i="30"/>
  <c r="G23" i="30"/>
  <c r="I23" i="30"/>
  <c r="G24" i="30"/>
  <c r="I24" i="30"/>
  <c r="G25" i="30"/>
  <c r="I25" i="30"/>
  <c r="G26" i="30"/>
  <c r="I26" i="30"/>
  <c r="G27" i="30"/>
  <c r="I27" i="30"/>
  <c r="G28" i="30"/>
  <c r="I28" i="30"/>
  <c r="G29" i="30"/>
  <c r="I29" i="30"/>
  <c r="G30" i="30"/>
  <c r="I30" i="30"/>
  <c r="G31" i="30"/>
  <c r="I31" i="30"/>
  <c r="G32" i="30"/>
  <c r="I32" i="30"/>
  <c r="G33" i="30"/>
  <c r="I33" i="30"/>
  <c r="G34" i="30"/>
  <c r="I34" i="30"/>
  <c r="G35" i="30"/>
  <c r="I35" i="30"/>
  <c r="G36" i="30"/>
  <c r="I36" i="30"/>
  <c r="G37" i="30"/>
  <c r="I37" i="30"/>
  <c r="G38" i="30"/>
  <c r="I38" i="30"/>
  <c r="G39" i="30"/>
  <c r="I39" i="30"/>
  <c r="G40" i="30"/>
  <c r="I40" i="30"/>
  <c r="G41" i="30"/>
  <c r="I41" i="30"/>
  <c r="G42" i="30"/>
  <c r="I42" i="30"/>
  <c r="G43" i="30"/>
  <c r="I43" i="30"/>
  <c r="G44" i="30"/>
  <c r="I44" i="30"/>
  <c r="G45" i="30"/>
  <c r="I45" i="30"/>
  <c r="G46" i="30"/>
  <c r="I46" i="30"/>
  <c r="G47" i="30"/>
  <c r="I47" i="30"/>
  <c r="G48" i="30"/>
  <c r="I48" i="30"/>
  <c r="G49" i="30"/>
  <c r="I49" i="30"/>
  <c r="G50" i="30"/>
  <c r="I50" i="30"/>
  <c r="G51" i="30"/>
  <c r="I51" i="30"/>
  <c r="G52" i="30"/>
  <c r="I52" i="30"/>
  <c r="G53" i="30"/>
  <c r="I53" i="30"/>
  <c r="B63" i="30"/>
  <c r="B64" i="30"/>
  <c r="B62" i="30"/>
  <c r="U2" i="30"/>
  <c r="U3" i="30"/>
  <c r="U4" i="30"/>
  <c r="U5" i="30"/>
  <c r="U6" i="30"/>
  <c r="U7" i="30"/>
  <c r="U8" i="30"/>
  <c r="U9" i="30"/>
  <c r="U10" i="30"/>
  <c r="U11" i="30"/>
  <c r="U12" i="30"/>
  <c r="U13" i="30"/>
  <c r="U14" i="30"/>
  <c r="U15" i="30"/>
  <c r="U16" i="30"/>
  <c r="U17" i="30"/>
  <c r="U18" i="30"/>
  <c r="U19" i="30"/>
  <c r="U20" i="30"/>
  <c r="U21" i="30"/>
  <c r="U22" i="30"/>
  <c r="U23" i="30"/>
  <c r="U24" i="30"/>
  <c r="U25" i="30"/>
  <c r="U26" i="30"/>
  <c r="U27" i="30"/>
  <c r="U28" i="30"/>
  <c r="U29" i="30"/>
  <c r="U30" i="30"/>
  <c r="U31" i="30"/>
  <c r="U32" i="30"/>
  <c r="U33" i="30"/>
  <c r="U34" i="30"/>
  <c r="U35" i="30"/>
  <c r="U36" i="30"/>
  <c r="U37" i="30"/>
  <c r="U38" i="30"/>
  <c r="U39" i="30"/>
  <c r="U40" i="30"/>
  <c r="U41" i="30"/>
  <c r="U42" i="30"/>
  <c r="U43" i="30"/>
  <c r="U44" i="30"/>
  <c r="U45" i="30"/>
  <c r="U46" i="30"/>
  <c r="U47" i="30"/>
  <c r="U48" i="30"/>
  <c r="U49" i="30"/>
  <c r="U50" i="30"/>
  <c r="U51" i="30"/>
  <c r="U52" i="30"/>
  <c r="U53" i="30"/>
  <c r="U54" i="30"/>
  <c r="U55" i="30"/>
  <c r="T2" i="30"/>
  <c r="T3" i="30"/>
  <c r="T4" i="30"/>
  <c r="T5" i="30"/>
  <c r="T6" i="30"/>
  <c r="T7" i="30"/>
  <c r="T8" i="30"/>
  <c r="T9" i="30"/>
  <c r="T10" i="30"/>
  <c r="T11" i="30"/>
  <c r="T12" i="30"/>
  <c r="T13" i="30"/>
  <c r="T14" i="30"/>
  <c r="T15" i="30"/>
  <c r="T16" i="30"/>
  <c r="T17" i="30"/>
  <c r="T18" i="30"/>
  <c r="T19" i="30"/>
  <c r="T20" i="30"/>
  <c r="T21" i="30"/>
  <c r="T22" i="30"/>
  <c r="T23" i="30"/>
  <c r="T24" i="30"/>
  <c r="T25" i="30"/>
  <c r="T26" i="30"/>
  <c r="T27" i="30"/>
  <c r="T28" i="30"/>
  <c r="T29" i="30"/>
  <c r="T30" i="30"/>
  <c r="T31" i="30"/>
  <c r="T32" i="30"/>
  <c r="T33" i="30"/>
  <c r="T34" i="30"/>
  <c r="T35" i="30"/>
  <c r="T36" i="30"/>
  <c r="T37" i="30"/>
  <c r="T38" i="30"/>
  <c r="T39" i="30"/>
  <c r="T40" i="30"/>
  <c r="T41" i="30"/>
  <c r="T42" i="30"/>
  <c r="T43" i="30"/>
  <c r="T44" i="30"/>
  <c r="T45" i="30"/>
  <c r="T46" i="30"/>
  <c r="T47" i="30"/>
  <c r="T48" i="30"/>
  <c r="T49" i="30"/>
  <c r="T50" i="30"/>
  <c r="T51" i="30"/>
  <c r="T52" i="30"/>
  <c r="T53" i="30"/>
  <c r="T54" i="30"/>
  <c r="T55" i="30"/>
  <c r="S2" i="30"/>
  <c r="S3" i="30"/>
  <c r="S4" i="30"/>
  <c r="S5" i="30"/>
  <c r="S6" i="30"/>
  <c r="S7" i="30"/>
  <c r="S8" i="30"/>
  <c r="S9" i="30"/>
  <c r="S10" i="30"/>
  <c r="S11" i="30"/>
  <c r="S12" i="30"/>
  <c r="S13" i="30"/>
  <c r="S14" i="30"/>
  <c r="S15" i="30"/>
  <c r="S16" i="30"/>
  <c r="S17" i="30"/>
  <c r="S18" i="30"/>
  <c r="S19" i="30"/>
  <c r="S20" i="30"/>
  <c r="S21" i="30"/>
  <c r="S22" i="30"/>
  <c r="S23" i="30"/>
  <c r="S24" i="30"/>
  <c r="S25" i="30"/>
  <c r="S26" i="30"/>
  <c r="S27" i="30"/>
  <c r="S28" i="30"/>
  <c r="S29" i="30"/>
  <c r="S30" i="30"/>
  <c r="S31" i="30"/>
  <c r="S32" i="30"/>
  <c r="S33" i="30"/>
  <c r="S34" i="30"/>
  <c r="S35" i="30"/>
  <c r="S36" i="30"/>
  <c r="S37" i="30"/>
  <c r="S38" i="30"/>
  <c r="S39" i="30"/>
  <c r="S40" i="30"/>
  <c r="S41" i="30"/>
  <c r="S42" i="30"/>
  <c r="S43" i="30"/>
  <c r="S44" i="30"/>
  <c r="S45" i="30"/>
  <c r="S46" i="30"/>
  <c r="S47" i="30"/>
  <c r="S48" i="30"/>
  <c r="S49" i="30"/>
  <c r="S50" i="30"/>
  <c r="S51" i="30"/>
  <c r="S52" i="30"/>
  <c r="S53" i="30"/>
  <c r="S54" i="30"/>
  <c r="S55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A50" i="30"/>
  <c r="A46" i="30"/>
  <c r="A42" i="30"/>
  <c r="A38" i="30"/>
  <c r="A33" i="30"/>
  <c r="A29" i="30"/>
  <c r="A25" i="30"/>
  <c r="A20" i="30"/>
  <c r="A16" i="30"/>
  <c r="A12" i="30"/>
  <c r="A7" i="30"/>
  <c r="A3" i="30"/>
  <c r="C2" i="30"/>
  <c r="F2" i="30"/>
  <c r="D2" i="30"/>
  <c r="A2" i="30"/>
  <c r="D54" i="29"/>
  <c r="D55" i="29"/>
  <c r="D56" i="29"/>
  <c r="D57" i="29"/>
  <c r="D58" i="29"/>
  <c r="D59" i="29"/>
  <c r="D60" i="29"/>
  <c r="D61" i="29"/>
  <c r="D62" i="29"/>
  <c r="D63" i="29"/>
  <c r="D64" i="29"/>
  <c r="D65" i="29"/>
  <c r="D66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AA4" i="22"/>
  <c r="AA3" i="22"/>
  <c r="B3" i="22"/>
  <c r="B4" i="22"/>
  <c r="B5" i="22"/>
  <c r="C5" i="22"/>
  <c r="B6" i="22"/>
  <c r="C6" i="22"/>
  <c r="B7" i="22"/>
  <c r="C7" i="22"/>
  <c r="B8" i="22"/>
  <c r="C8" i="22"/>
  <c r="B9" i="22"/>
  <c r="C9" i="22"/>
  <c r="B10" i="22"/>
  <c r="C10" i="22"/>
  <c r="B11" i="22"/>
  <c r="C11" i="22"/>
  <c r="B12" i="22"/>
  <c r="C12" i="22"/>
  <c r="B13" i="22"/>
  <c r="C13" i="22"/>
  <c r="B14" i="22"/>
  <c r="C14" i="22"/>
  <c r="B15" i="22"/>
  <c r="C15" i="22"/>
  <c r="B16" i="22"/>
  <c r="C16" i="22"/>
  <c r="B17" i="22"/>
  <c r="C17" i="22"/>
  <c r="B18" i="22"/>
  <c r="C18" i="22"/>
  <c r="B19" i="22"/>
  <c r="C19" i="22"/>
  <c r="B20" i="22"/>
  <c r="C20" i="22"/>
  <c r="B21" i="22"/>
  <c r="C21" i="22"/>
  <c r="B22" i="22"/>
  <c r="C22" i="22"/>
  <c r="B23" i="22"/>
  <c r="C23" i="22"/>
  <c r="B24" i="22"/>
  <c r="C24" i="22"/>
  <c r="B25" i="22"/>
  <c r="C25" i="22"/>
  <c r="B26" i="22"/>
  <c r="C26" i="22"/>
  <c r="B27" i="22"/>
  <c r="C27" i="22"/>
  <c r="B28" i="22"/>
  <c r="C28" i="22"/>
  <c r="B29" i="22"/>
  <c r="C29" i="22"/>
  <c r="B30" i="22"/>
  <c r="C30" i="22"/>
  <c r="B31" i="22"/>
  <c r="C31" i="22"/>
  <c r="B32" i="22"/>
  <c r="C32" i="22"/>
  <c r="B33" i="22"/>
  <c r="C33" i="22"/>
  <c r="B34" i="22"/>
  <c r="C34" i="22"/>
  <c r="B35" i="22"/>
  <c r="C35" i="22"/>
  <c r="B36" i="22"/>
  <c r="C36" i="22"/>
  <c r="B37" i="22"/>
  <c r="C37" i="22"/>
  <c r="B38" i="22"/>
  <c r="C38" i="22"/>
  <c r="B39" i="22"/>
  <c r="C39" i="22"/>
  <c r="B40" i="22"/>
  <c r="C40" i="22"/>
  <c r="B41" i="22"/>
  <c r="C41" i="22"/>
  <c r="B42" i="22"/>
  <c r="C42" i="22"/>
  <c r="B43" i="22"/>
  <c r="C43" i="22"/>
  <c r="B44" i="22"/>
  <c r="C44" i="22"/>
  <c r="B45" i="22"/>
  <c r="C45" i="22"/>
  <c r="B46" i="22"/>
  <c r="C46" i="22"/>
  <c r="B47" i="22"/>
  <c r="C47" i="22"/>
  <c r="B48" i="22"/>
  <c r="C48" i="22"/>
  <c r="B49" i="22"/>
  <c r="C49" i="22"/>
  <c r="B50" i="22"/>
  <c r="C50" i="22"/>
  <c r="B51" i="22"/>
  <c r="C51" i="22"/>
  <c r="B52" i="22"/>
  <c r="C52" i="22"/>
  <c r="B53" i="22"/>
  <c r="C53" i="22"/>
  <c r="C54" i="22"/>
  <c r="B2" i="22"/>
  <c r="C4" i="22"/>
  <c r="M4" i="2"/>
  <c r="N4" i="2"/>
  <c r="M7" i="2"/>
  <c r="N7" i="2"/>
  <c r="M2" i="2"/>
  <c r="M3" i="2"/>
  <c r="M5" i="2"/>
  <c r="M6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N2" i="2"/>
  <c r="N3" i="2"/>
  <c r="N5" i="2"/>
  <c r="N6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E4" i="22"/>
  <c r="E5" i="22"/>
  <c r="E6" i="22"/>
  <c r="E7" i="22"/>
  <c r="E8" i="22"/>
  <c r="E9" i="22"/>
  <c r="E10" i="22"/>
  <c r="E11" i="22"/>
  <c r="E12" i="22"/>
  <c r="E13" i="22"/>
  <c r="E14" i="22"/>
  <c r="E15" i="22"/>
  <c r="E16" i="22"/>
  <c r="E17" i="22"/>
  <c r="E18" i="22"/>
  <c r="E19" i="22"/>
  <c r="E20" i="22"/>
  <c r="E21" i="22"/>
  <c r="E22" i="22"/>
  <c r="E23" i="22"/>
  <c r="E24" i="22"/>
  <c r="E25" i="22"/>
  <c r="E26" i="22"/>
  <c r="E27" i="22"/>
  <c r="E28" i="22"/>
  <c r="E29" i="22"/>
  <c r="E30" i="22"/>
  <c r="E31" i="22"/>
  <c r="E32" i="22"/>
  <c r="E33" i="22"/>
  <c r="E34" i="22"/>
  <c r="E35" i="22"/>
  <c r="E36" i="22"/>
  <c r="E37" i="22"/>
  <c r="E38" i="22"/>
  <c r="E39" i="22"/>
  <c r="E40" i="22"/>
  <c r="E41" i="22"/>
  <c r="E42" i="22"/>
  <c r="E43" i="22"/>
  <c r="E44" i="22"/>
  <c r="E45" i="22"/>
  <c r="E46" i="22"/>
  <c r="E47" i="22"/>
  <c r="E48" i="22"/>
  <c r="E49" i="22"/>
  <c r="E50" i="22"/>
  <c r="E51" i="22"/>
  <c r="E52" i="22"/>
  <c r="E53" i="22"/>
  <c r="AA2" i="22"/>
  <c r="AA1" i="22"/>
  <c r="H2" i="22"/>
  <c r="H3" i="22"/>
  <c r="H4" i="22"/>
  <c r="H5" i="22"/>
  <c r="H6" i="22"/>
  <c r="H7" i="22"/>
  <c r="H8" i="22"/>
  <c r="H9" i="22"/>
  <c r="H10" i="22"/>
  <c r="H11" i="22"/>
  <c r="H12" i="22"/>
  <c r="H13" i="22"/>
  <c r="H14" i="22"/>
  <c r="H15" i="22"/>
  <c r="H16" i="22"/>
  <c r="H17" i="22"/>
  <c r="H18" i="22"/>
  <c r="H19" i="22"/>
  <c r="H20" i="22"/>
  <c r="H21" i="22"/>
  <c r="H22" i="22"/>
  <c r="H23" i="22"/>
  <c r="H24" i="22"/>
  <c r="H25" i="22"/>
  <c r="H26" i="22"/>
  <c r="H27" i="22"/>
  <c r="H28" i="22"/>
  <c r="H29" i="22"/>
  <c r="H30" i="22"/>
  <c r="H31" i="22"/>
  <c r="H32" i="22"/>
  <c r="H33" i="22"/>
  <c r="H34" i="22"/>
  <c r="H35" i="22"/>
  <c r="H36" i="22"/>
  <c r="H37" i="22"/>
  <c r="H38" i="22"/>
  <c r="H39" i="22"/>
  <c r="H40" i="22"/>
  <c r="H41" i="22"/>
  <c r="H42" i="22"/>
  <c r="H43" i="22"/>
  <c r="H44" i="22"/>
  <c r="H45" i="22"/>
  <c r="H46" i="22"/>
  <c r="H47" i="22"/>
  <c r="H48" i="22"/>
  <c r="H49" i="22"/>
  <c r="H50" i="22"/>
  <c r="H51" i="22"/>
  <c r="H52" i="22"/>
  <c r="H53" i="22"/>
  <c r="G2" i="22"/>
  <c r="G3" i="22"/>
  <c r="G4" i="22"/>
  <c r="G5" i="22"/>
  <c r="G6" i="22"/>
  <c r="G7" i="22"/>
  <c r="G8" i="22"/>
  <c r="G9" i="22"/>
  <c r="G10" i="22"/>
  <c r="G11" i="22"/>
  <c r="G12" i="22"/>
  <c r="G13" i="22"/>
  <c r="G14" i="22"/>
  <c r="G15" i="22"/>
  <c r="G16" i="22"/>
  <c r="G17" i="22"/>
  <c r="G18" i="22"/>
  <c r="G19" i="22"/>
  <c r="G20" i="22"/>
  <c r="G21" i="22"/>
  <c r="G22" i="22"/>
  <c r="G23" i="22"/>
  <c r="G24" i="22"/>
  <c r="G25" i="22"/>
  <c r="G26" i="22"/>
  <c r="G27" i="22"/>
  <c r="G28" i="22"/>
  <c r="G29" i="22"/>
  <c r="G30" i="22"/>
  <c r="G31" i="22"/>
  <c r="G32" i="22"/>
  <c r="G33" i="22"/>
  <c r="G34" i="22"/>
  <c r="G35" i="22"/>
  <c r="G36" i="22"/>
  <c r="G37" i="22"/>
  <c r="G38" i="22"/>
  <c r="G39" i="22"/>
  <c r="G40" i="22"/>
  <c r="G41" i="22"/>
  <c r="G42" i="22"/>
  <c r="G43" i="22"/>
  <c r="G44" i="22"/>
  <c r="G45" i="22"/>
  <c r="G46" i="22"/>
  <c r="G47" i="22"/>
  <c r="G48" i="22"/>
  <c r="G49" i="22"/>
  <c r="G50" i="22"/>
  <c r="G51" i="22"/>
  <c r="G52" i="22"/>
  <c r="G53" i="22"/>
  <c r="F2" i="22"/>
  <c r="F3" i="22"/>
  <c r="F4" i="22"/>
  <c r="F5" i="22"/>
  <c r="F6" i="22"/>
  <c r="F7" i="22"/>
  <c r="F8" i="22"/>
  <c r="F9" i="22"/>
  <c r="F10" i="22"/>
  <c r="F11" i="22"/>
  <c r="F12" i="22"/>
  <c r="F13" i="22"/>
  <c r="F14" i="22"/>
  <c r="F15" i="22"/>
  <c r="F16" i="22"/>
  <c r="F17" i="22"/>
  <c r="F18" i="22"/>
  <c r="F19" i="22"/>
  <c r="F20" i="22"/>
  <c r="F21" i="22"/>
  <c r="F22" i="22"/>
  <c r="F23" i="22"/>
  <c r="F24" i="22"/>
  <c r="F25" i="22"/>
  <c r="F26" i="22"/>
  <c r="F27" i="22"/>
  <c r="F28" i="22"/>
  <c r="F29" i="22"/>
  <c r="F30" i="22"/>
  <c r="F31" i="22"/>
  <c r="F32" i="22"/>
  <c r="F33" i="22"/>
  <c r="F34" i="22"/>
  <c r="F35" i="22"/>
  <c r="F36" i="22"/>
  <c r="F37" i="22"/>
  <c r="F38" i="22"/>
  <c r="F39" i="22"/>
  <c r="F40" i="22"/>
  <c r="F41" i="22"/>
  <c r="F42" i="22"/>
  <c r="F43" i="22"/>
  <c r="F44" i="22"/>
  <c r="F45" i="22"/>
  <c r="F46" i="22"/>
  <c r="F47" i="22"/>
  <c r="F48" i="22"/>
  <c r="F49" i="22"/>
  <c r="F50" i="22"/>
  <c r="F51" i="22"/>
  <c r="F52" i="22"/>
  <c r="F53" i="22"/>
  <c r="P2" i="2"/>
  <c r="P3" i="2"/>
  <c r="Q3" i="2"/>
  <c r="R3" i="2"/>
  <c r="P5" i="2"/>
  <c r="Q5" i="2"/>
  <c r="R5" i="2"/>
  <c r="P6" i="2"/>
  <c r="Q6" i="2"/>
  <c r="R6" i="2"/>
  <c r="P7" i="2"/>
  <c r="Q7" i="2"/>
  <c r="R7" i="2"/>
  <c r="P8" i="2"/>
  <c r="Q8" i="2"/>
  <c r="R8" i="2"/>
  <c r="P9" i="2"/>
  <c r="Q9" i="2"/>
  <c r="R9" i="2"/>
  <c r="P10" i="2"/>
  <c r="Q10" i="2"/>
  <c r="R10" i="2"/>
  <c r="P11" i="2"/>
  <c r="Q11" i="2"/>
  <c r="R11" i="2"/>
  <c r="P12" i="2"/>
  <c r="Q12" i="2"/>
  <c r="R12" i="2"/>
  <c r="P13" i="2"/>
  <c r="Q13" i="2"/>
  <c r="R13" i="2"/>
  <c r="P14" i="2"/>
  <c r="Q14" i="2"/>
  <c r="R14" i="2"/>
  <c r="P15" i="2"/>
  <c r="Q15" i="2"/>
  <c r="R15" i="2"/>
  <c r="P16" i="2"/>
  <c r="Q16" i="2"/>
  <c r="R16" i="2"/>
  <c r="P17" i="2"/>
  <c r="Q17" i="2"/>
  <c r="R17" i="2"/>
  <c r="P18" i="2"/>
  <c r="Q18" i="2"/>
  <c r="R18" i="2"/>
  <c r="P19" i="2"/>
  <c r="Q19" i="2"/>
  <c r="R19" i="2"/>
  <c r="P20" i="2"/>
  <c r="Q20" i="2"/>
  <c r="R20" i="2"/>
  <c r="P23" i="2"/>
  <c r="Q23" i="2"/>
  <c r="R23" i="2"/>
  <c r="P24" i="2"/>
  <c r="Q24" i="2"/>
  <c r="R24" i="2"/>
  <c r="P25" i="2"/>
  <c r="Q25" i="2"/>
  <c r="R25" i="2"/>
  <c r="P26" i="2"/>
  <c r="Q26" i="2"/>
  <c r="R26" i="2"/>
  <c r="P27" i="2"/>
  <c r="Q27" i="2"/>
  <c r="R27" i="2"/>
  <c r="P28" i="2"/>
  <c r="Q28" i="2"/>
  <c r="R28" i="2"/>
  <c r="P29" i="2"/>
  <c r="Q29" i="2"/>
  <c r="R29" i="2"/>
  <c r="P30" i="2"/>
  <c r="Q30" i="2"/>
  <c r="R30" i="2"/>
  <c r="P31" i="2"/>
  <c r="Q31" i="2"/>
  <c r="R31" i="2"/>
  <c r="P32" i="2"/>
  <c r="Q32" i="2"/>
  <c r="R32" i="2"/>
  <c r="P33" i="2"/>
  <c r="Q33" i="2"/>
  <c r="R33" i="2"/>
  <c r="P34" i="2"/>
  <c r="Q34" i="2"/>
  <c r="R34" i="2"/>
  <c r="P35" i="2"/>
  <c r="Q35" i="2"/>
  <c r="R35" i="2"/>
  <c r="P36" i="2"/>
  <c r="Q36" i="2"/>
  <c r="R36" i="2"/>
  <c r="P37" i="2"/>
  <c r="Q37" i="2"/>
  <c r="R37" i="2"/>
  <c r="P38" i="2"/>
  <c r="Q38" i="2"/>
  <c r="R38" i="2"/>
  <c r="P39" i="2"/>
  <c r="Q39" i="2"/>
  <c r="R39" i="2"/>
  <c r="P40" i="2"/>
  <c r="Q40" i="2"/>
  <c r="R40" i="2"/>
  <c r="P41" i="2"/>
  <c r="Q41" i="2"/>
  <c r="R41" i="2"/>
  <c r="P42" i="2"/>
  <c r="Q42" i="2"/>
  <c r="R42" i="2"/>
  <c r="P43" i="2"/>
  <c r="Q43" i="2"/>
  <c r="R43" i="2"/>
  <c r="P44" i="2"/>
  <c r="Q44" i="2"/>
  <c r="R44" i="2"/>
  <c r="P45" i="2"/>
  <c r="Q45" i="2"/>
  <c r="R45" i="2"/>
  <c r="P46" i="2"/>
  <c r="Q46" i="2"/>
  <c r="R46" i="2"/>
  <c r="P47" i="2"/>
  <c r="Q47" i="2"/>
  <c r="R47" i="2"/>
  <c r="P49" i="2"/>
  <c r="Q49" i="2"/>
  <c r="R49" i="2"/>
  <c r="P50" i="2"/>
  <c r="Q50" i="2"/>
  <c r="R50" i="2"/>
  <c r="P52" i="2"/>
  <c r="Q52" i="2"/>
  <c r="R52" i="2"/>
  <c r="P53" i="2"/>
  <c r="Q53" i="2"/>
  <c r="R53" i="2"/>
  <c r="P54" i="2"/>
  <c r="Q54" i="2"/>
  <c r="R54" i="2"/>
  <c r="P55" i="2"/>
  <c r="Q55" i="2"/>
  <c r="R55" i="2"/>
  <c r="P56" i="2"/>
  <c r="Q56" i="2"/>
  <c r="R56" i="2"/>
  <c r="P57" i="2"/>
  <c r="Q57" i="2"/>
  <c r="R57" i="2"/>
  <c r="P58" i="2"/>
  <c r="Q58" i="2"/>
  <c r="R58" i="2"/>
  <c r="P59" i="2"/>
  <c r="Q59" i="2"/>
  <c r="R59" i="2"/>
  <c r="P60" i="2"/>
  <c r="Q60" i="2"/>
  <c r="R60" i="2"/>
  <c r="P61" i="2"/>
  <c r="Q61" i="2"/>
  <c r="R61" i="2"/>
  <c r="P62" i="2"/>
  <c r="Q62" i="2"/>
  <c r="R62" i="2"/>
  <c r="P63" i="2"/>
  <c r="Q63" i="2"/>
  <c r="R63" i="2"/>
  <c r="P64" i="2"/>
  <c r="Q64" i="2"/>
  <c r="R64" i="2"/>
  <c r="P65" i="2"/>
  <c r="Q65" i="2"/>
  <c r="R65" i="2"/>
  <c r="P66" i="2"/>
  <c r="Q66" i="2"/>
  <c r="R66" i="2"/>
  <c r="P67" i="2"/>
  <c r="Q67" i="2"/>
  <c r="R67" i="2"/>
  <c r="P68" i="2"/>
  <c r="Q68" i="2"/>
  <c r="R68" i="2"/>
  <c r="P70" i="2"/>
  <c r="Q70" i="2"/>
  <c r="R70" i="2"/>
  <c r="P71" i="2"/>
  <c r="Q71" i="2"/>
  <c r="R71" i="2"/>
  <c r="P72" i="2"/>
  <c r="Q72" i="2"/>
  <c r="R72" i="2"/>
  <c r="P74" i="2"/>
  <c r="Q74" i="2"/>
  <c r="R74" i="2"/>
  <c r="P75" i="2"/>
  <c r="Q75" i="2"/>
  <c r="R75" i="2"/>
  <c r="P76" i="2"/>
  <c r="Q76" i="2"/>
  <c r="R76" i="2"/>
  <c r="P77" i="2"/>
  <c r="Q77" i="2"/>
  <c r="R77" i="2"/>
  <c r="P78" i="2"/>
  <c r="Q78" i="2"/>
  <c r="R78" i="2"/>
  <c r="P79" i="2"/>
  <c r="Q79" i="2"/>
  <c r="R79" i="2"/>
  <c r="P80" i="2"/>
  <c r="Q80" i="2"/>
  <c r="R80" i="2"/>
  <c r="P81" i="2"/>
  <c r="Q81" i="2"/>
  <c r="R81" i="2"/>
  <c r="P82" i="2"/>
  <c r="Q82" i="2"/>
  <c r="R82" i="2"/>
  <c r="P83" i="2"/>
  <c r="Q83" i="2"/>
  <c r="R83" i="2"/>
  <c r="P84" i="2"/>
  <c r="Q84" i="2"/>
  <c r="R84" i="2"/>
  <c r="P85" i="2"/>
  <c r="Q85" i="2"/>
  <c r="R85" i="2"/>
  <c r="P87" i="2"/>
  <c r="Q87" i="2"/>
  <c r="R87" i="2"/>
  <c r="P88" i="2"/>
  <c r="Q88" i="2"/>
  <c r="R88" i="2"/>
  <c r="P89" i="2"/>
  <c r="Q89" i="2"/>
  <c r="R89" i="2"/>
  <c r="P90" i="2"/>
  <c r="Q90" i="2"/>
  <c r="R90" i="2"/>
  <c r="P91" i="2"/>
  <c r="Q91" i="2"/>
  <c r="R91" i="2"/>
  <c r="P92" i="2"/>
  <c r="Q92" i="2"/>
  <c r="R92" i="2"/>
  <c r="P93" i="2"/>
  <c r="Q93" i="2"/>
  <c r="R93" i="2"/>
  <c r="P96" i="2"/>
  <c r="Q96" i="2"/>
  <c r="R96" i="2"/>
  <c r="P97" i="2"/>
  <c r="Q97" i="2"/>
  <c r="R97" i="2"/>
  <c r="P98" i="2"/>
  <c r="Q98" i="2"/>
  <c r="R98" i="2"/>
  <c r="P99" i="2"/>
  <c r="Q99" i="2"/>
  <c r="R99" i="2"/>
  <c r="P100" i="2"/>
  <c r="Q100" i="2"/>
  <c r="R100" i="2"/>
  <c r="P101" i="2"/>
  <c r="Q101" i="2"/>
  <c r="R101" i="2"/>
  <c r="P102" i="2"/>
  <c r="Q102" i="2"/>
  <c r="R102" i="2"/>
  <c r="P103" i="2"/>
  <c r="Q103" i="2"/>
  <c r="R103" i="2"/>
  <c r="P105" i="2"/>
  <c r="Q105" i="2"/>
  <c r="R105" i="2"/>
  <c r="P106" i="2"/>
  <c r="Q106" i="2"/>
  <c r="R106" i="2"/>
  <c r="P107" i="2"/>
  <c r="Q107" i="2"/>
  <c r="R107" i="2"/>
  <c r="P108" i="2"/>
  <c r="Q108" i="2"/>
  <c r="R108" i="2"/>
  <c r="P109" i="2"/>
  <c r="Q109" i="2"/>
  <c r="R109" i="2"/>
  <c r="P110" i="2"/>
  <c r="Q110" i="2"/>
  <c r="R110" i="2"/>
  <c r="P111" i="2"/>
  <c r="Q111" i="2"/>
  <c r="R111" i="2"/>
  <c r="P112" i="2"/>
  <c r="Q112" i="2"/>
  <c r="R112" i="2"/>
  <c r="P113" i="2"/>
  <c r="Q113" i="2"/>
  <c r="R113" i="2"/>
  <c r="P114" i="2"/>
  <c r="Q114" i="2"/>
  <c r="R114" i="2"/>
  <c r="P115" i="2"/>
  <c r="Q115" i="2"/>
  <c r="R115" i="2"/>
  <c r="P116" i="2"/>
  <c r="Q116" i="2"/>
  <c r="R116" i="2"/>
  <c r="P117" i="2"/>
  <c r="Q117" i="2"/>
  <c r="R117" i="2"/>
  <c r="P118" i="2"/>
  <c r="Q118" i="2"/>
  <c r="R118" i="2"/>
  <c r="P119" i="2"/>
  <c r="Q119" i="2"/>
  <c r="R119" i="2"/>
  <c r="P120" i="2"/>
  <c r="Q120" i="2"/>
  <c r="R120" i="2"/>
  <c r="P121" i="2"/>
  <c r="Q121" i="2"/>
  <c r="R121" i="2"/>
  <c r="P122" i="2"/>
  <c r="Q122" i="2"/>
  <c r="R122" i="2"/>
  <c r="P123" i="2"/>
  <c r="Q123" i="2"/>
  <c r="R123" i="2"/>
  <c r="P124" i="2"/>
  <c r="Q124" i="2"/>
  <c r="R124" i="2"/>
  <c r="P125" i="2"/>
  <c r="Q125" i="2"/>
  <c r="R125" i="2"/>
  <c r="P126" i="2"/>
  <c r="Q126" i="2"/>
  <c r="R126" i="2"/>
  <c r="P127" i="2"/>
  <c r="Q127" i="2"/>
  <c r="R127" i="2"/>
  <c r="P128" i="2"/>
  <c r="Q128" i="2"/>
  <c r="R128" i="2"/>
  <c r="P129" i="2"/>
  <c r="Q129" i="2"/>
  <c r="R129" i="2"/>
  <c r="P130" i="2"/>
  <c r="Q130" i="2"/>
  <c r="R130" i="2"/>
  <c r="P131" i="2"/>
  <c r="Q131" i="2"/>
  <c r="R131" i="2"/>
  <c r="P132" i="2"/>
  <c r="Q132" i="2"/>
  <c r="R132" i="2"/>
  <c r="P133" i="2"/>
  <c r="Q133" i="2"/>
  <c r="R133" i="2"/>
  <c r="P134" i="2"/>
  <c r="Q134" i="2"/>
  <c r="R134" i="2"/>
  <c r="P135" i="2"/>
  <c r="Q135" i="2"/>
  <c r="R135" i="2"/>
  <c r="P136" i="2"/>
  <c r="Q136" i="2"/>
  <c r="R136" i="2"/>
  <c r="P137" i="2"/>
  <c r="Q137" i="2"/>
  <c r="R137" i="2"/>
  <c r="P138" i="2"/>
  <c r="Q138" i="2"/>
  <c r="R138" i="2"/>
  <c r="P139" i="2"/>
  <c r="Q139" i="2"/>
  <c r="R139" i="2"/>
  <c r="P140" i="2"/>
  <c r="Q140" i="2"/>
  <c r="R140" i="2"/>
  <c r="P141" i="2"/>
  <c r="Q141" i="2"/>
  <c r="R141" i="2"/>
  <c r="P142" i="2"/>
  <c r="Q142" i="2"/>
  <c r="R142" i="2"/>
  <c r="P143" i="2"/>
  <c r="Q143" i="2"/>
  <c r="R143" i="2"/>
  <c r="P144" i="2"/>
  <c r="Q144" i="2"/>
  <c r="R144" i="2"/>
  <c r="P146" i="2"/>
  <c r="Q146" i="2"/>
  <c r="R146" i="2"/>
  <c r="P147" i="2"/>
  <c r="Q147" i="2"/>
  <c r="R147" i="2"/>
  <c r="P148" i="2"/>
  <c r="Q148" i="2"/>
  <c r="R148" i="2"/>
  <c r="P149" i="2"/>
  <c r="Q149" i="2"/>
  <c r="R149" i="2"/>
  <c r="P150" i="2"/>
  <c r="Q150" i="2"/>
  <c r="R150" i="2"/>
  <c r="P151" i="2"/>
  <c r="Q151" i="2"/>
  <c r="R151" i="2"/>
  <c r="P152" i="2"/>
  <c r="Q152" i="2"/>
  <c r="R152" i="2"/>
  <c r="P153" i="2"/>
  <c r="Q153" i="2"/>
  <c r="R153" i="2"/>
  <c r="P154" i="2"/>
  <c r="Q154" i="2"/>
  <c r="R154" i="2"/>
  <c r="P155" i="2"/>
  <c r="Q155" i="2"/>
  <c r="R155" i="2"/>
  <c r="P156" i="2"/>
  <c r="Q156" i="2"/>
  <c r="R156" i="2"/>
  <c r="P157" i="2"/>
  <c r="Q157" i="2"/>
  <c r="R157" i="2"/>
  <c r="P158" i="2"/>
  <c r="Q158" i="2"/>
  <c r="R158" i="2"/>
  <c r="P160" i="2"/>
  <c r="Q160" i="2"/>
  <c r="R160" i="2"/>
  <c r="P161" i="2"/>
  <c r="Q161" i="2"/>
  <c r="R161" i="2"/>
  <c r="P163" i="2"/>
  <c r="Q163" i="2"/>
  <c r="R163" i="2"/>
  <c r="P164" i="2"/>
  <c r="Q164" i="2"/>
  <c r="R164" i="2"/>
  <c r="P165" i="2"/>
  <c r="Q165" i="2"/>
  <c r="R165" i="2"/>
  <c r="P166" i="2"/>
  <c r="Q166" i="2"/>
  <c r="R166" i="2"/>
  <c r="P167" i="2"/>
  <c r="Q167" i="2"/>
  <c r="R167" i="2"/>
  <c r="P168" i="2"/>
  <c r="Q168" i="2"/>
  <c r="R168" i="2"/>
  <c r="P169" i="2"/>
  <c r="Q169" i="2"/>
  <c r="R169" i="2"/>
  <c r="P170" i="2"/>
  <c r="Q170" i="2"/>
  <c r="R170" i="2"/>
  <c r="P171" i="2"/>
  <c r="Q171" i="2"/>
  <c r="R171" i="2"/>
  <c r="P172" i="2"/>
  <c r="Q172" i="2"/>
  <c r="R172" i="2"/>
  <c r="P173" i="2"/>
  <c r="Q173" i="2"/>
  <c r="R173" i="2"/>
  <c r="P174" i="2"/>
  <c r="Q174" i="2"/>
  <c r="R174" i="2"/>
  <c r="P175" i="2"/>
  <c r="Q175" i="2"/>
  <c r="R175" i="2"/>
  <c r="P176" i="2"/>
  <c r="Q176" i="2"/>
  <c r="R176" i="2"/>
  <c r="P177" i="2"/>
  <c r="Q177" i="2"/>
  <c r="R177" i="2"/>
  <c r="P178" i="2"/>
  <c r="Q178" i="2"/>
  <c r="R178" i="2"/>
  <c r="P181" i="2"/>
  <c r="Q181" i="2"/>
  <c r="R181" i="2"/>
  <c r="P182" i="2"/>
  <c r="Q182" i="2"/>
  <c r="R182" i="2"/>
  <c r="P183" i="2"/>
  <c r="Q183" i="2"/>
  <c r="R183" i="2"/>
  <c r="P184" i="2"/>
  <c r="Q184" i="2"/>
  <c r="R184" i="2"/>
  <c r="P185" i="2"/>
  <c r="Q185" i="2"/>
  <c r="R185" i="2"/>
  <c r="P186" i="2"/>
  <c r="Q186" i="2"/>
  <c r="R186" i="2"/>
  <c r="P187" i="2"/>
  <c r="Q187" i="2"/>
  <c r="R187" i="2"/>
  <c r="P188" i="2"/>
  <c r="Q188" i="2"/>
  <c r="R188" i="2"/>
  <c r="P189" i="2"/>
  <c r="Q189" i="2"/>
  <c r="R189" i="2"/>
  <c r="P190" i="2"/>
  <c r="Q190" i="2"/>
  <c r="R190" i="2"/>
  <c r="P191" i="2"/>
  <c r="Q191" i="2"/>
  <c r="R191" i="2"/>
  <c r="P192" i="2"/>
  <c r="Q192" i="2"/>
  <c r="R192" i="2"/>
  <c r="P193" i="2"/>
  <c r="Q193" i="2"/>
  <c r="R193" i="2"/>
  <c r="P194" i="2"/>
  <c r="Q194" i="2"/>
  <c r="R194" i="2"/>
  <c r="P195" i="2"/>
  <c r="Q195" i="2"/>
  <c r="R195" i="2"/>
  <c r="P196" i="2"/>
  <c r="Q196" i="2"/>
  <c r="R196" i="2"/>
  <c r="P197" i="2"/>
  <c r="Q197" i="2"/>
  <c r="R197" i="2"/>
  <c r="P198" i="2"/>
  <c r="Q198" i="2"/>
  <c r="R198" i="2"/>
  <c r="P199" i="2"/>
  <c r="Q199" i="2"/>
  <c r="R199" i="2"/>
  <c r="P200" i="2"/>
  <c r="Q200" i="2"/>
  <c r="R200" i="2"/>
  <c r="P202" i="2"/>
  <c r="Q202" i="2"/>
  <c r="R202" i="2"/>
  <c r="P203" i="2"/>
  <c r="Q203" i="2"/>
  <c r="R203" i="2"/>
  <c r="P205" i="2"/>
  <c r="Q205" i="2"/>
  <c r="R205" i="2"/>
  <c r="P206" i="2"/>
  <c r="Q206" i="2"/>
  <c r="R206" i="2"/>
  <c r="P207" i="2"/>
  <c r="Q207" i="2"/>
  <c r="R207" i="2"/>
  <c r="P208" i="2"/>
  <c r="Q208" i="2"/>
  <c r="R208" i="2"/>
  <c r="P209" i="2"/>
  <c r="Q209" i="2"/>
  <c r="R209" i="2"/>
  <c r="P211" i="2"/>
  <c r="Q211" i="2"/>
  <c r="R211" i="2"/>
  <c r="P212" i="2"/>
  <c r="Q212" i="2"/>
  <c r="R212" i="2"/>
  <c r="P213" i="2"/>
  <c r="Q213" i="2"/>
  <c r="R213" i="2"/>
  <c r="P214" i="2"/>
  <c r="Q214" i="2"/>
  <c r="R214" i="2"/>
  <c r="P215" i="2"/>
  <c r="Q215" i="2"/>
  <c r="R215" i="2"/>
  <c r="P217" i="2"/>
  <c r="Q217" i="2"/>
  <c r="R217" i="2"/>
  <c r="P218" i="2"/>
  <c r="Q218" i="2"/>
  <c r="R218" i="2"/>
  <c r="P219" i="2"/>
  <c r="Q219" i="2"/>
  <c r="R219" i="2"/>
  <c r="P220" i="2"/>
  <c r="Q220" i="2"/>
  <c r="R220" i="2"/>
  <c r="P221" i="2"/>
  <c r="Q221" i="2"/>
  <c r="R221" i="2"/>
  <c r="P222" i="2"/>
  <c r="Q222" i="2"/>
  <c r="R222" i="2"/>
  <c r="P223" i="2"/>
  <c r="Q223" i="2"/>
  <c r="R223" i="2"/>
  <c r="P224" i="2"/>
  <c r="Q224" i="2"/>
  <c r="R224" i="2"/>
  <c r="P225" i="2"/>
  <c r="Q225" i="2"/>
  <c r="R225" i="2"/>
  <c r="P226" i="2"/>
  <c r="Q226" i="2"/>
  <c r="R226" i="2"/>
  <c r="P227" i="2"/>
  <c r="Q227" i="2"/>
  <c r="R227" i="2"/>
  <c r="P228" i="2"/>
  <c r="Q228" i="2"/>
  <c r="R228" i="2"/>
  <c r="P229" i="2"/>
  <c r="Q229" i="2"/>
  <c r="R229" i="2"/>
  <c r="P231" i="2"/>
  <c r="Q231" i="2"/>
  <c r="R231" i="2"/>
  <c r="P232" i="2"/>
  <c r="Q232" i="2"/>
  <c r="R232" i="2"/>
  <c r="P233" i="2"/>
  <c r="Q233" i="2"/>
  <c r="R233" i="2"/>
  <c r="P234" i="2"/>
  <c r="Q234" i="2"/>
  <c r="R234" i="2"/>
  <c r="P235" i="2"/>
  <c r="Q235" i="2"/>
  <c r="R235" i="2"/>
  <c r="P236" i="2"/>
  <c r="Q236" i="2"/>
  <c r="R236" i="2"/>
  <c r="P237" i="2"/>
  <c r="Q237" i="2"/>
  <c r="R237" i="2"/>
  <c r="P238" i="2"/>
  <c r="Q238" i="2"/>
  <c r="R238" i="2"/>
  <c r="P239" i="2"/>
  <c r="Q239" i="2"/>
  <c r="R239" i="2"/>
  <c r="P240" i="2"/>
  <c r="Q240" i="2"/>
  <c r="R240" i="2"/>
  <c r="P241" i="2"/>
  <c r="Q241" i="2"/>
  <c r="R241" i="2"/>
  <c r="P242" i="2"/>
  <c r="Q242" i="2"/>
  <c r="R242" i="2"/>
  <c r="P243" i="2"/>
  <c r="Q243" i="2"/>
  <c r="R243" i="2"/>
  <c r="P245" i="2"/>
  <c r="Q245" i="2"/>
  <c r="R245" i="2"/>
  <c r="P246" i="2"/>
  <c r="Q246" i="2"/>
  <c r="R246" i="2"/>
  <c r="P247" i="2"/>
  <c r="Q247" i="2"/>
  <c r="R247" i="2"/>
  <c r="P248" i="2"/>
  <c r="Q248" i="2"/>
  <c r="R248" i="2"/>
  <c r="P249" i="2"/>
  <c r="Q249" i="2"/>
  <c r="R249" i="2"/>
  <c r="P250" i="2"/>
  <c r="Q250" i="2"/>
  <c r="R250" i="2"/>
  <c r="P251" i="2"/>
  <c r="Q251" i="2"/>
  <c r="R251" i="2"/>
  <c r="P252" i="2"/>
  <c r="Q252" i="2"/>
  <c r="R252" i="2"/>
  <c r="P253" i="2"/>
  <c r="Q253" i="2"/>
  <c r="R253" i="2"/>
  <c r="P254" i="2"/>
  <c r="Q254" i="2"/>
  <c r="R254" i="2"/>
  <c r="P255" i="2"/>
  <c r="Q255" i="2"/>
  <c r="R255" i="2"/>
  <c r="P256" i="2"/>
  <c r="Q256" i="2"/>
  <c r="R256" i="2"/>
  <c r="P257" i="2"/>
  <c r="Q257" i="2"/>
  <c r="R257" i="2"/>
  <c r="P258" i="2"/>
  <c r="Q258" i="2"/>
  <c r="R258" i="2"/>
  <c r="P259" i="2"/>
  <c r="Q259" i="2"/>
  <c r="R259" i="2"/>
  <c r="P260" i="2"/>
  <c r="Q260" i="2"/>
  <c r="R260" i="2"/>
  <c r="P261" i="2"/>
  <c r="Q261" i="2"/>
  <c r="R261" i="2"/>
  <c r="P262" i="2"/>
  <c r="Q262" i="2"/>
  <c r="R262" i="2"/>
  <c r="P263" i="2"/>
  <c r="Q263" i="2"/>
  <c r="R263" i="2"/>
  <c r="P264" i="2"/>
  <c r="Q264" i="2"/>
  <c r="R264" i="2"/>
  <c r="P265" i="2"/>
  <c r="Q265" i="2"/>
  <c r="R265" i="2"/>
  <c r="P266" i="2"/>
  <c r="Q266" i="2"/>
  <c r="R266" i="2"/>
  <c r="P267" i="2"/>
  <c r="Q267" i="2"/>
  <c r="R267" i="2"/>
  <c r="P268" i="2"/>
  <c r="Q268" i="2"/>
  <c r="R268" i="2"/>
  <c r="P269" i="2"/>
  <c r="Q269" i="2"/>
  <c r="R269" i="2"/>
  <c r="P270" i="2"/>
  <c r="Q270" i="2"/>
  <c r="R270" i="2"/>
  <c r="P271" i="2"/>
  <c r="Q271" i="2"/>
  <c r="R271" i="2"/>
  <c r="P272" i="2"/>
  <c r="Q272" i="2"/>
  <c r="R272" i="2"/>
  <c r="P273" i="2"/>
  <c r="Q273" i="2"/>
  <c r="R273" i="2"/>
  <c r="P274" i="2"/>
  <c r="Q274" i="2"/>
  <c r="R274" i="2"/>
  <c r="P276" i="2"/>
  <c r="Q276" i="2"/>
  <c r="R276" i="2"/>
  <c r="P277" i="2"/>
  <c r="Q277" i="2"/>
  <c r="R277" i="2"/>
  <c r="P278" i="2"/>
  <c r="Q278" i="2"/>
  <c r="R278" i="2"/>
  <c r="P280" i="2"/>
  <c r="Q280" i="2"/>
  <c r="R280" i="2"/>
  <c r="P281" i="2"/>
  <c r="Q281" i="2"/>
  <c r="R281" i="2"/>
  <c r="P282" i="2"/>
  <c r="Q282" i="2"/>
  <c r="R282" i="2"/>
  <c r="P283" i="2"/>
  <c r="Q283" i="2"/>
  <c r="R283" i="2"/>
  <c r="P284" i="2"/>
  <c r="Q284" i="2"/>
  <c r="R284" i="2"/>
  <c r="P285" i="2"/>
  <c r="Q285" i="2"/>
  <c r="R285" i="2"/>
  <c r="P286" i="2"/>
  <c r="Q286" i="2"/>
  <c r="R286" i="2"/>
  <c r="P287" i="2"/>
  <c r="Q287" i="2"/>
  <c r="R287" i="2"/>
  <c r="P288" i="2"/>
  <c r="Q288" i="2"/>
  <c r="R288" i="2"/>
  <c r="P289" i="2"/>
  <c r="Q289" i="2"/>
  <c r="R289" i="2"/>
  <c r="P290" i="2"/>
  <c r="Q290" i="2"/>
  <c r="R290" i="2"/>
  <c r="P291" i="2"/>
  <c r="Q291" i="2"/>
  <c r="R291" i="2"/>
  <c r="P292" i="2"/>
  <c r="Q292" i="2"/>
  <c r="R292" i="2"/>
  <c r="P293" i="2"/>
  <c r="Q293" i="2"/>
  <c r="R293" i="2"/>
  <c r="P294" i="2"/>
  <c r="Q294" i="2"/>
  <c r="R294" i="2"/>
  <c r="P295" i="2"/>
  <c r="Q295" i="2"/>
  <c r="R295" i="2"/>
  <c r="P296" i="2"/>
  <c r="Q296" i="2"/>
  <c r="R296" i="2"/>
  <c r="P298" i="2"/>
  <c r="Q298" i="2"/>
  <c r="R298" i="2"/>
  <c r="P299" i="2"/>
  <c r="Q299" i="2"/>
  <c r="R299" i="2"/>
  <c r="P300" i="2"/>
  <c r="Q300" i="2"/>
  <c r="R300" i="2"/>
  <c r="P301" i="2"/>
  <c r="Q301" i="2"/>
  <c r="R301" i="2"/>
  <c r="P302" i="2"/>
  <c r="Q302" i="2"/>
  <c r="R302" i="2"/>
  <c r="P303" i="2"/>
  <c r="Q303" i="2"/>
  <c r="R303" i="2"/>
  <c r="P304" i="2"/>
  <c r="Q304" i="2"/>
  <c r="R304" i="2"/>
  <c r="P305" i="2"/>
  <c r="Q305" i="2"/>
  <c r="R305" i="2"/>
  <c r="P306" i="2"/>
  <c r="Q306" i="2"/>
  <c r="R306" i="2"/>
  <c r="P307" i="2"/>
  <c r="Q307" i="2"/>
  <c r="R307" i="2"/>
  <c r="P309" i="2"/>
  <c r="Q309" i="2"/>
  <c r="R309" i="2"/>
  <c r="P310" i="2"/>
  <c r="Q310" i="2"/>
  <c r="R310" i="2"/>
  <c r="P311" i="2"/>
  <c r="Q311" i="2"/>
  <c r="R311" i="2"/>
  <c r="P312" i="2"/>
  <c r="Q312" i="2"/>
  <c r="R312" i="2"/>
  <c r="P313" i="2"/>
  <c r="Q313" i="2"/>
  <c r="R313" i="2"/>
  <c r="P314" i="2"/>
  <c r="Q314" i="2"/>
  <c r="R314" i="2"/>
  <c r="P315" i="2"/>
  <c r="Q315" i="2"/>
  <c r="R315" i="2"/>
  <c r="P317" i="2"/>
  <c r="Q317" i="2"/>
  <c r="R317" i="2"/>
  <c r="P318" i="2"/>
  <c r="Q318" i="2"/>
  <c r="R318" i="2"/>
  <c r="P319" i="2"/>
  <c r="Q319" i="2"/>
  <c r="R319" i="2"/>
  <c r="P320" i="2"/>
  <c r="Q320" i="2"/>
  <c r="R320" i="2"/>
  <c r="P321" i="2"/>
  <c r="Q321" i="2"/>
  <c r="R321" i="2"/>
  <c r="P322" i="2"/>
  <c r="Q322" i="2"/>
  <c r="R322" i="2"/>
  <c r="P323" i="2"/>
  <c r="Q323" i="2"/>
  <c r="R323" i="2"/>
  <c r="P324" i="2"/>
  <c r="Q324" i="2"/>
  <c r="R324" i="2"/>
  <c r="P325" i="2"/>
  <c r="Q325" i="2"/>
  <c r="R325" i="2"/>
  <c r="P327" i="2"/>
  <c r="Q327" i="2"/>
  <c r="R327" i="2"/>
  <c r="P328" i="2"/>
  <c r="Q328" i="2"/>
  <c r="R328" i="2"/>
  <c r="P329" i="2"/>
  <c r="Q329" i="2"/>
  <c r="R329" i="2"/>
  <c r="P330" i="2"/>
  <c r="Q330" i="2"/>
  <c r="R330" i="2"/>
  <c r="P331" i="2"/>
  <c r="Q331" i="2"/>
  <c r="R331" i="2"/>
  <c r="P332" i="2"/>
  <c r="Q332" i="2"/>
  <c r="R332" i="2"/>
  <c r="P333" i="2"/>
  <c r="Q333" i="2"/>
  <c r="R333" i="2"/>
  <c r="P334" i="2"/>
  <c r="Q334" i="2"/>
  <c r="R334" i="2"/>
  <c r="P335" i="2"/>
  <c r="Q335" i="2"/>
  <c r="R335" i="2"/>
  <c r="P336" i="2"/>
  <c r="Q336" i="2"/>
  <c r="R336" i="2"/>
  <c r="P337" i="2"/>
  <c r="Q337" i="2"/>
  <c r="R337" i="2"/>
  <c r="P338" i="2"/>
  <c r="Q338" i="2"/>
  <c r="R338" i="2"/>
  <c r="P339" i="2"/>
  <c r="Q339" i="2"/>
  <c r="R339" i="2"/>
  <c r="P340" i="2"/>
  <c r="Q340" i="2"/>
  <c r="R340" i="2"/>
  <c r="P342" i="2"/>
  <c r="Q342" i="2"/>
  <c r="R342" i="2"/>
  <c r="P343" i="2"/>
  <c r="Q343" i="2"/>
  <c r="R343" i="2"/>
  <c r="P344" i="2"/>
  <c r="Q344" i="2"/>
  <c r="R344" i="2"/>
  <c r="P345" i="2"/>
  <c r="Q345" i="2"/>
  <c r="R345" i="2"/>
  <c r="P346" i="2"/>
  <c r="Q346" i="2"/>
  <c r="R346" i="2"/>
  <c r="P347" i="2"/>
  <c r="Q347" i="2"/>
  <c r="R347" i="2"/>
  <c r="P348" i="2"/>
  <c r="Q348" i="2"/>
  <c r="R348" i="2"/>
  <c r="P349" i="2"/>
  <c r="Q349" i="2"/>
  <c r="R349" i="2"/>
  <c r="P350" i="2"/>
  <c r="Q350" i="2"/>
  <c r="R350" i="2"/>
  <c r="P351" i="2"/>
  <c r="Q351" i="2"/>
  <c r="R351" i="2"/>
  <c r="P352" i="2"/>
  <c r="Q352" i="2"/>
  <c r="R352" i="2"/>
  <c r="P353" i="2"/>
  <c r="Q353" i="2"/>
  <c r="R353" i="2"/>
  <c r="P354" i="2"/>
  <c r="Q354" i="2"/>
  <c r="R354" i="2"/>
  <c r="P355" i="2"/>
  <c r="Q355" i="2"/>
  <c r="R355" i="2"/>
  <c r="P356" i="2"/>
  <c r="Q356" i="2"/>
  <c r="R356" i="2"/>
  <c r="P357" i="2"/>
  <c r="Q357" i="2"/>
  <c r="R357" i="2"/>
  <c r="P358" i="2"/>
  <c r="Q358" i="2"/>
  <c r="R358" i="2"/>
  <c r="P359" i="2"/>
  <c r="Q359" i="2"/>
  <c r="R359" i="2"/>
  <c r="P361" i="2"/>
  <c r="Q361" i="2"/>
  <c r="R361" i="2"/>
  <c r="P362" i="2"/>
  <c r="Q362" i="2"/>
  <c r="R362" i="2"/>
  <c r="P363" i="2"/>
  <c r="Q363" i="2"/>
  <c r="R363" i="2"/>
  <c r="P364" i="2"/>
  <c r="Q364" i="2"/>
  <c r="R364" i="2"/>
  <c r="P365" i="2"/>
  <c r="Q365" i="2"/>
  <c r="R365" i="2"/>
  <c r="P366" i="2"/>
  <c r="Q366" i="2"/>
  <c r="R366" i="2"/>
  <c r="P367" i="2"/>
  <c r="Q367" i="2"/>
  <c r="R367" i="2"/>
  <c r="P368" i="2"/>
  <c r="Q368" i="2"/>
  <c r="R368" i="2"/>
  <c r="P369" i="2"/>
  <c r="Q369" i="2"/>
  <c r="R369" i="2"/>
  <c r="P370" i="2"/>
  <c r="Q370" i="2"/>
  <c r="R370" i="2"/>
  <c r="P371" i="2"/>
  <c r="Q371" i="2"/>
  <c r="R371" i="2"/>
  <c r="P372" i="2"/>
  <c r="Q372" i="2"/>
  <c r="R372" i="2"/>
  <c r="P373" i="2"/>
  <c r="Q373" i="2"/>
  <c r="R373" i="2"/>
  <c r="P374" i="2"/>
  <c r="Q374" i="2"/>
  <c r="R374" i="2"/>
  <c r="P375" i="2"/>
  <c r="Q375" i="2"/>
  <c r="R375" i="2"/>
  <c r="P376" i="2"/>
  <c r="Q376" i="2"/>
  <c r="R376" i="2"/>
  <c r="P377" i="2"/>
  <c r="Q377" i="2"/>
  <c r="R377" i="2"/>
  <c r="P378" i="2"/>
  <c r="Q378" i="2"/>
  <c r="R378" i="2"/>
  <c r="P379" i="2"/>
  <c r="Q379" i="2"/>
  <c r="R379" i="2"/>
  <c r="P380" i="2"/>
  <c r="Q380" i="2"/>
  <c r="R380" i="2"/>
  <c r="P382" i="2"/>
  <c r="Q382" i="2"/>
  <c r="R382" i="2"/>
  <c r="P383" i="2"/>
  <c r="Q383" i="2"/>
  <c r="R383" i="2"/>
  <c r="P385" i="2"/>
  <c r="Q385" i="2"/>
  <c r="R385" i="2"/>
  <c r="P386" i="2"/>
  <c r="Q386" i="2"/>
  <c r="R386" i="2"/>
  <c r="P387" i="2"/>
  <c r="Q387" i="2"/>
  <c r="R387" i="2"/>
  <c r="P388" i="2"/>
  <c r="Q388" i="2"/>
  <c r="R388" i="2"/>
  <c r="P389" i="2"/>
  <c r="Q389" i="2"/>
  <c r="R389" i="2"/>
  <c r="P390" i="2"/>
  <c r="Q390" i="2"/>
  <c r="R390" i="2"/>
  <c r="P391" i="2"/>
  <c r="Q391" i="2"/>
  <c r="R391" i="2"/>
  <c r="P393" i="2"/>
  <c r="Q393" i="2"/>
  <c r="R393" i="2"/>
  <c r="P394" i="2"/>
  <c r="Q394" i="2"/>
  <c r="R394" i="2"/>
  <c r="P395" i="2"/>
  <c r="Q395" i="2"/>
  <c r="R395" i="2"/>
  <c r="P396" i="2"/>
  <c r="Q396" i="2"/>
  <c r="R396" i="2"/>
  <c r="P397" i="2"/>
  <c r="Q397" i="2"/>
  <c r="R397" i="2"/>
  <c r="P398" i="2"/>
  <c r="Q398" i="2"/>
  <c r="R398" i="2"/>
  <c r="P399" i="2"/>
  <c r="Q399" i="2"/>
  <c r="R399" i="2"/>
  <c r="P400" i="2"/>
  <c r="Q400" i="2"/>
  <c r="R400" i="2"/>
  <c r="P401" i="2"/>
  <c r="Q401" i="2"/>
  <c r="R401" i="2"/>
  <c r="P402" i="2"/>
  <c r="Q402" i="2"/>
  <c r="R402" i="2"/>
  <c r="P403" i="2"/>
  <c r="Q403" i="2"/>
  <c r="R403" i="2"/>
  <c r="P404" i="2"/>
  <c r="Q404" i="2"/>
  <c r="R404" i="2"/>
  <c r="P405" i="2"/>
  <c r="Q405" i="2"/>
  <c r="R405" i="2"/>
  <c r="P406" i="2"/>
  <c r="Q406" i="2"/>
  <c r="R406" i="2"/>
  <c r="P407" i="2"/>
  <c r="Q407" i="2"/>
  <c r="R407" i="2"/>
  <c r="P408" i="2"/>
  <c r="Q408" i="2"/>
  <c r="R408" i="2"/>
  <c r="P409" i="2"/>
  <c r="Q409" i="2"/>
  <c r="R409" i="2"/>
  <c r="P411" i="2"/>
  <c r="Q411" i="2"/>
  <c r="R411" i="2"/>
  <c r="P413" i="2"/>
  <c r="Q413" i="2"/>
  <c r="R413" i="2"/>
  <c r="P416" i="2"/>
  <c r="Q416" i="2"/>
  <c r="R416" i="2"/>
  <c r="P418" i="2"/>
  <c r="Q418" i="2"/>
  <c r="R418" i="2"/>
  <c r="P419" i="2"/>
  <c r="Q419" i="2"/>
  <c r="R419" i="2"/>
  <c r="P420" i="2"/>
  <c r="Q420" i="2"/>
  <c r="R420" i="2"/>
  <c r="P421" i="2"/>
  <c r="Q421" i="2"/>
  <c r="R421" i="2"/>
  <c r="P422" i="2"/>
  <c r="Q422" i="2"/>
  <c r="R422" i="2"/>
  <c r="P423" i="2"/>
  <c r="Q423" i="2"/>
  <c r="R423" i="2"/>
  <c r="P424" i="2"/>
  <c r="Q424" i="2"/>
  <c r="R424" i="2"/>
  <c r="P425" i="2"/>
  <c r="Q425" i="2"/>
  <c r="R425" i="2"/>
  <c r="P426" i="2"/>
  <c r="Q426" i="2"/>
  <c r="R426" i="2"/>
  <c r="P427" i="2"/>
  <c r="Q427" i="2"/>
  <c r="R427" i="2"/>
  <c r="P428" i="2"/>
  <c r="Q428" i="2"/>
  <c r="R428" i="2"/>
  <c r="P429" i="2"/>
  <c r="Q429" i="2"/>
  <c r="R429" i="2"/>
  <c r="P431" i="2"/>
  <c r="Q431" i="2"/>
  <c r="R431" i="2"/>
  <c r="P432" i="2"/>
  <c r="Q432" i="2"/>
  <c r="R432" i="2"/>
  <c r="P433" i="2"/>
  <c r="Q433" i="2"/>
  <c r="R433" i="2"/>
  <c r="P434" i="2"/>
  <c r="Q434" i="2"/>
  <c r="R434" i="2"/>
  <c r="P435" i="2"/>
  <c r="Q435" i="2"/>
  <c r="R435" i="2"/>
  <c r="P436" i="2"/>
  <c r="Q436" i="2"/>
  <c r="R436" i="2"/>
  <c r="P437" i="2"/>
  <c r="Q437" i="2"/>
  <c r="R437" i="2"/>
  <c r="P438" i="2"/>
  <c r="Q438" i="2"/>
  <c r="R438" i="2"/>
  <c r="P439" i="2"/>
  <c r="Q439" i="2"/>
  <c r="R439" i="2"/>
  <c r="P440" i="2"/>
  <c r="Q440" i="2"/>
  <c r="R440" i="2"/>
  <c r="P441" i="2"/>
  <c r="Q441" i="2"/>
  <c r="R441" i="2"/>
  <c r="P443" i="2"/>
  <c r="Q443" i="2"/>
  <c r="R443" i="2"/>
  <c r="P444" i="2"/>
  <c r="Q444" i="2"/>
  <c r="R444" i="2"/>
  <c r="P445" i="2"/>
  <c r="Q445" i="2"/>
  <c r="R445" i="2"/>
  <c r="P446" i="2"/>
  <c r="Q446" i="2"/>
  <c r="R446" i="2"/>
  <c r="P447" i="2"/>
  <c r="Q447" i="2"/>
  <c r="R447" i="2"/>
  <c r="P448" i="2"/>
  <c r="Q448" i="2"/>
  <c r="R448" i="2"/>
  <c r="P449" i="2"/>
  <c r="Q449" i="2"/>
  <c r="R449" i="2"/>
  <c r="P450" i="2"/>
  <c r="Q450" i="2"/>
  <c r="R450" i="2"/>
  <c r="P451" i="2"/>
  <c r="Q451" i="2"/>
  <c r="R451" i="2"/>
  <c r="P452" i="2"/>
  <c r="Q452" i="2"/>
  <c r="R452" i="2"/>
  <c r="P453" i="2"/>
  <c r="Q453" i="2"/>
  <c r="R453" i="2"/>
  <c r="P454" i="2"/>
  <c r="Q454" i="2"/>
  <c r="R454" i="2"/>
  <c r="P456" i="2"/>
  <c r="Q456" i="2"/>
  <c r="R456" i="2"/>
  <c r="P457" i="2"/>
  <c r="Q457" i="2"/>
  <c r="R457" i="2"/>
  <c r="P458" i="2"/>
  <c r="Q458" i="2"/>
  <c r="R458" i="2"/>
  <c r="P459" i="2"/>
  <c r="Q459" i="2"/>
  <c r="R459" i="2"/>
  <c r="P460" i="2"/>
  <c r="Q460" i="2"/>
  <c r="R460" i="2"/>
  <c r="P461" i="2"/>
  <c r="Q461" i="2"/>
  <c r="R461" i="2"/>
  <c r="P462" i="2"/>
  <c r="Q462" i="2"/>
  <c r="R462" i="2"/>
  <c r="P463" i="2"/>
  <c r="Q463" i="2"/>
  <c r="R463" i="2"/>
  <c r="P464" i="2"/>
  <c r="Q464" i="2"/>
  <c r="R464" i="2"/>
  <c r="P465" i="2"/>
  <c r="Q465" i="2"/>
  <c r="R465" i="2"/>
  <c r="P466" i="2"/>
  <c r="Q466" i="2"/>
  <c r="R466" i="2"/>
  <c r="P467" i="2"/>
  <c r="Q467" i="2"/>
  <c r="R467" i="2"/>
  <c r="P468" i="2"/>
  <c r="Q468" i="2"/>
  <c r="R468" i="2"/>
  <c r="P470" i="2"/>
  <c r="Q470" i="2"/>
  <c r="R470" i="2"/>
  <c r="P471" i="2"/>
  <c r="Q471" i="2"/>
  <c r="R471" i="2"/>
  <c r="P472" i="2"/>
  <c r="Q472" i="2"/>
  <c r="R472" i="2"/>
  <c r="P473" i="2"/>
  <c r="Q473" i="2"/>
  <c r="R473" i="2"/>
  <c r="P474" i="2"/>
  <c r="Q474" i="2"/>
  <c r="R474" i="2"/>
  <c r="P476" i="2"/>
  <c r="Q476" i="2"/>
  <c r="R476" i="2"/>
  <c r="P477" i="2"/>
  <c r="Q477" i="2"/>
  <c r="R477" i="2"/>
  <c r="P478" i="2"/>
  <c r="Q478" i="2"/>
  <c r="R478" i="2"/>
  <c r="P479" i="2"/>
  <c r="Q479" i="2"/>
  <c r="R479" i="2"/>
  <c r="P480" i="2"/>
  <c r="Q480" i="2"/>
  <c r="R480" i="2"/>
  <c r="P481" i="2"/>
  <c r="Q481" i="2"/>
  <c r="R481" i="2"/>
  <c r="P482" i="2"/>
  <c r="Q482" i="2"/>
  <c r="R482" i="2"/>
  <c r="P483" i="2"/>
  <c r="Q483" i="2"/>
  <c r="R483" i="2"/>
  <c r="P485" i="2"/>
  <c r="Q485" i="2"/>
  <c r="R485" i="2"/>
  <c r="P486" i="2"/>
  <c r="Q486" i="2"/>
  <c r="R486" i="2"/>
  <c r="P487" i="2"/>
  <c r="Q487" i="2"/>
  <c r="R487" i="2"/>
  <c r="P488" i="2"/>
  <c r="Q488" i="2"/>
  <c r="R488" i="2"/>
  <c r="P489" i="2"/>
  <c r="Q489" i="2"/>
  <c r="R489" i="2"/>
  <c r="P490" i="2"/>
  <c r="Q490" i="2"/>
  <c r="R490" i="2"/>
  <c r="P491" i="2"/>
  <c r="Q491" i="2"/>
  <c r="R491" i="2"/>
  <c r="P492" i="2"/>
  <c r="Q492" i="2"/>
  <c r="R492" i="2"/>
  <c r="P493" i="2"/>
  <c r="Q493" i="2"/>
  <c r="R493" i="2"/>
  <c r="P494" i="2"/>
  <c r="Q494" i="2"/>
  <c r="R494" i="2"/>
  <c r="P495" i="2"/>
  <c r="Q495" i="2"/>
  <c r="R495" i="2"/>
  <c r="P496" i="2"/>
  <c r="Q496" i="2"/>
  <c r="R496" i="2"/>
  <c r="P497" i="2"/>
  <c r="Q497" i="2"/>
  <c r="R497" i="2"/>
  <c r="P498" i="2"/>
  <c r="Q498" i="2"/>
  <c r="R498" i="2"/>
  <c r="P500" i="2"/>
  <c r="Q500" i="2"/>
  <c r="R500" i="2"/>
  <c r="P501" i="2"/>
  <c r="Q501" i="2"/>
  <c r="R501" i="2"/>
  <c r="P502" i="2"/>
  <c r="Q502" i="2"/>
  <c r="R502" i="2"/>
  <c r="P503" i="2"/>
  <c r="Q503" i="2"/>
  <c r="R503" i="2"/>
  <c r="P504" i="2"/>
  <c r="Q504" i="2"/>
  <c r="R504" i="2"/>
  <c r="P505" i="2"/>
  <c r="Q505" i="2"/>
  <c r="R505" i="2"/>
  <c r="P506" i="2"/>
  <c r="Q506" i="2"/>
  <c r="R506" i="2"/>
  <c r="P507" i="2"/>
  <c r="Q507" i="2"/>
  <c r="R507" i="2"/>
  <c r="P508" i="2"/>
  <c r="Q508" i="2"/>
  <c r="R508" i="2"/>
  <c r="P509" i="2"/>
  <c r="Q509" i="2"/>
  <c r="R509" i="2"/>
  <c r="P510" i="2"/>
  <c r="Q510" i="2"/>
  <c r="R510" i="2"/>
  <c r="P511" i="2"/>
  <c r="Q511" i="2"/>
  <c r="R511" i="2"/>
  <c r="P512" i="2"/>
  <c r="Q512" i="2"/>
  <c r="R512" i="2"/>
  <c r="P513" i="2"/>
  <c r="Q513" i="2"/>
  <c r="R513" i="2"/>
  <c r="P514" i="2"/>
  <c r="Q514" i="2"/>
  <c r="R514" i="2"/>
  <c r="P515" i="2"/>
  <c r="Q515" i="2"/>
  <c r="R515" i="2"/>
  <c r="P516" i="2"/>
  <c r="Q516" i="2"/>
  <c r="R516" i="2"/>
  <c r="P517" i="2"/>
  <c r="Q517" i="2"/>
  <c r="R517" i="2"/>
  <c r="P518" i="2"/>
  <c r="Q518" i="2"/>
  <c r="R518" i="2"/>
  <c r="P519" i="2"/>
  <c r="Q519" i="2"/>
  <c r="R519" i="2"/>
  <c r="P520" i="2"/>
  <c r="Q520" i="2"/>
  <c r="R520" i="2"/>
  <c r="P521" i="2"/>
  <c r="Q521" i="2"/>
  <c r="R521" i="2"/>
  <c r="P522" i="2"/>
  <c r="Q522" i="2"/>
  <c r="R522" i="2"/>
  <c r="P523" i="2"/>
  <c r="Q523" i="2"/>
  <c r="R523" i="2"/>
  <c r="P524" i="2"/>
  <c r="Q524" i="2"/>
  <c r="R524" i="2"/>
  <c r="P525" i="2"/>
  <c r="Q525" i="2"/>
  <c r="R525" i="2"/>
  <c r="P526" i="2"/>
  <c r="Q526" i="2"/>
  <c r="R526" i="2"/>
  <c r="P527" i="2"/>
  <c r="Q527" i="2"/>
  <c r="R527" i="2"/>
  <c r="P528" i="2"/>
  <c r="Q528" i="2"/>
  <c r="R528" i="2"/>
  <c r="P529" i="2"/>
  <c r="Q529" i="2"/>
  <c r="R529" i="2"/>
  <c r="P530" i="2"/>
  <c r="Q530" i="2"/>
  <c r="R530" i="2"/>
  <c r="P531" i="2"/>
  <c r="Q531" i="2"/>
  <c r="R531" i="2"/>
  <c r="P532" i="2"/>
  <c r="Q532" i="2"/>
  <c r="R532" i="2"/>
  <c r="P533" i="2"/>
  <c r="Q533" i="2"/>
  <c r="R533" i="2"/>
  <c r="P534" i="2"/>
  <c r="Q534" i="2"/>
  <c r="R534" i="2"/>
  <c r="P535" i="2"/>
  <c r="Q535" i="2"/>
  <c r="R535" i="2"/>
  <c r="P536" i="2"/>
  <c r="Q536" i="2"/>
  <c r="R536" i="2"/>
  <c r="P537" i="2"/>
  <c r="Q537" i="2"/>
  <c r="R537" i="2"/>
  <c r="P538" i="2"/>
  <c r="Q538" i="2"/>
  <c r="R538" i="2"/>
  <c r="P539" i="2"/>
  <c r="Q539" i="2"/>
  <c r="R539" i="2"/>
  <c r="P540" i="2"/>
  <c r="Q540" i="2"/>
  <c r="R540" i="2"/>
  <c r="P541" i="2"/>
  <c r="Q541" i="2"/>
  <c r="R541" i="2"/>
  <c r="P542" i="2"/>
  <c r="Q542" i="2"/>
  <c r="R542" i="2"/>
  <c r="P543" i="2"/>
  <c r="Q543" i="2"/>
  <c r="R543" i="2"/>
  <c r="P544" i="2"/>
  <c r="Q544" i="2"/>
  <c r="R544" i="2"/>
  <c r="P545" i="2"/>
  <c r="Q545" i="2"/>
  <c r="R545" i="2"/>
  <c r="P546" i="2"/>
  <c r="Q546" i="2"/>
  <c r="R546" i="2"/>
  <c r="P547" i="2"/>
  <c r="Q547" i="2"/>
  <c r="R547" i="2"/>
  <c r="P548" i="2"/>
  <c r="Q548" i="2"/>
  <c r="R548" i="2"/>
  <c r="P549" i="2"/>
  <c r="Q549" i="2"/>
  <c r="R549" i="2"/>
  <c r="P550" i="2"/>
  <c r="Q550" i="2"/>
  <c r="R550" i="2"/>
  <c r="P551" i="2"/>
  <c r="Q551" i="2"/>
  <c r="R551" i="2"/>
  <c r="P552" i="2"/>
  <c r="Q552" i="2"/>
  <c r="R552" i="2"/>
  <c r="P553" i="2"/>
  <c r="Q553" i="2"/>
  <c r="R553" i="2"/>
  <c r="P555" i="2"/>
  <c r="Q555" i="2"/>
  <c r="R555" i="2"/>
  <c r="P556" i="2"/>
  <c r="Q556" i="2"/>
  <c r="R556" i="2"/>
  <c r="P557" i="2"/>
  <c r="Q557" i="2"/>
  <c r="R557" i="2"/>
  <c r="P558" i="2"/>
  <c r="Q558" i="2"/>
  <c r="R558" i="2"/>
  <c r="P559" i="2"/>
  <c r="Q559" i="2"/>
  <c r="R559" i="2"/>
  <c r="P561" i="2"/>
  <c r="Q561" i="2"/>
  <c r="R561" i="2"/>
  <c r="P562" i="2"/>
  <c r="Q562" i="2"/>
  <c r="R562" i="2"/>
  <c r="P563" i="2"/>
  <c r="Q563" i="2"/>
  <c r="R563" i="2"/>
  <c r="P564" i="2"/>
  <c r="Q564" i="2"/>
  <c r="R564" i="2"/>
  <c r="P565" i="2"/>
  <c r="Q565" i="2"/>
  <c r="R565" i="2"/>
  <c r="P566" i="2"/>
  <c r="Q566" i="2"/>
  <c r="R566" i="2"/>
  <c r="P567" i="2"/>
  <c r="Q567" i="2"/>
  <c r="R567" i="2"/>
  <c r="P568" i="2"/>
  <c r="Q568" i="2"/>
  <c r="R568" i="2"/>
  <c r="P569" i="2"/>
  <c r="Q569" i="2"/>
  <c r="R569" i="2"/>
  <c r="P570" i="2"/>
  <c r="Q570" i="2"/>
  <c r="R570" i="2"/>
  <c r="P571" i="2"/>
  <c r="Q571" i="2"/>
  <c r="R571" i="2"/>
  <c r="P572" i="2"/>
  <c r="Q572" i="2"/>
  <c r="R572" i="2"/>
  <c r="P573" i="2"/>
  <c r="Q573" i="2"/>
  <c r="R573" i="2"/>
  <c r="P574" i="2"/>
  <c r="Q574" i="2"/>
  <c r="R574" i="2"/>
  <c r="P575" i="2"/>
  <c r="Q575" i="2"/>
  <c r="R575" i="2"/>
  <c r="P576" i="2"/>
  <c r="Q576" i="2"/>
  <c r="R576" i="2"/>
  <c r="P577" i="2"/>
  <c r="Q577" i="2"/>
  <c r="R577" i="2"/>
  <c r="P578" i="2"/>
  <c r="Q578" i="2"/>
  <c r="R578" i="2"/>
  <c r="P579" i="2"/>
  <c r="Q579" i="2"/>
  <c r="R579" i="2"/>
  <c r="P580" i="2"/>
  <c r="Q580" i="2"/>
  <c r="R580" i="2"/>
  <c r="P581" i="2"/>
  <c r="Q581" i="2"/>
  <c r="R581" i="2"/>
  <c r="P582" i="2"/>
  <c r="Q582" i="2"/>
  <c r="R582" i="2"/>
  <c r="P583" i="2"/>
  <c r="Q583" i="2"/>
  <c r="R583" i="2"/>
  <c r="P584" i="2"/>
  <c r="Q584" i="2"/>
  <c r="R584" i="2"/>
  <c r="P585" i="2"/>
  <c r="Q585" i="2"/>
  <c r="R585" i="2"/>
  <c r="P586" i="2"/>
  <c r="Q586" i="2"/>
  <c r="R586" i="2"/>
  <c r="P587" i="2"/>
  <c r="Q587" i="2"/>
  <c r="R587" i="2"/>
  <c r="P588" i="2"/>
  <c r="Q588" i="2"/>
  <c r="R588" i="2"/>
  <c r="P589" i="2"/>
  <c r="Q589" i="2"/>
  <c r="R589" i="2"/>
  <c r="P590" i="2"/>
  <c r="Q590" i="2"/>
  <c r="R590" i="2"/>
  <c r="P591" i="2"/>
  <c r="Q591" i="2"/>
  <c r="R591" i="2"/>
  <c r="P592" i="2"/>
  <c r="Q592" i="2"/>
  <c r="R592" i="2"/>
  <c r="P593" i="2"/>
  <c r="Q593" i="2"/>
  <c r="R593" i="2"/>
  <c r="P594" i="2"/>
  <c r="Q594" i="2"/>
  <c r="R594" i="2"/>
  <c r="P596" i="2"/>
  <c r="Q596" i="2"/>
  <c r="R596" i="2"/>
  <c r="P597" i="2"/>
  <c r="Q597" i="2"/>
  <c r="R597" i="2"/>
  <c r="P598" i="2"/>
  <c r="Q598" i="2"/>
  <c r="R598" i="2"/>
  <c r="P599" i="2"/>
  <c r="Q599" i="2"/>
  <c r="R599" i="2"/>
  <c r="P600" i="2"/>
  <c r="Q600" i="2"/>
  <c r="R600" i="2"/>
  <c r="P602" i="2"/>
  <c r="Q602" i="2"/>
  <c r="R602" i="2"/>
  <c r="P603" i="2"/>
  <c r="Q603" i="2"/>
  <c r="R603" i="2"/>
  <c r="P604" i="2"/>
  <c r="Q604" i="2"/>
  <c r="R604" i="2"/>
  <c r="P605" i="2"/>
  <c r="Q605" i="2"/>
  <c r="R605" i="2"/>
  <c r="P606" i="2"/>
  <c r="Q606" i="2"/>
  <c r="R606" i="2"/>
  <c r="P607" i="2"/>
  <c r="Q607" i="2"/>
  <c r="R607" i="2"/>
  <c r="P608" i="2"/>
  <c r="Q608" i="2"/>
  <c r="R608" i="2"/>
  <c r="P609" i="2"/>
  <c r="Q609" i="2"/>
  <c r="R609" i="2"/>
  <c r="P610" i="2"/>
  <c r="Q610" i="2"/>
  <c r="R610" i="2"/>
  <c r="P611" i="2"/>
  <c r="Q611" i="2"/>
  <c r="R611" i="2"/>
  <c r="P612" i="2"/>
  <c r="Q612" i="2"/>
  <c r="R612" i="2"/>
  <c r="P613" i="2"/>
  <c r="Q613" i="2"/>
  <c r="R613" i="2"/>
  <c r="P614" i="2"/>
  <c r="Q614" i="2"/>
  <c r="R614" i="2"/>
  <c r="P615" i="2"/>
  <c r="Q615" i="2"/>
  <c r="R615" i="2"/>
  <c r="P616" i="2"/>
  <c r="Q616" i="2"/>
  <c r="R616" i="2"/>
  <c r="P617" i="2"/>
  <c r="Q617" i="2"/>
  <c r="R617" i="2"/>
  <c r="P618" i="2"/>
  <c r="Q618" i="2"/>
  <c r="R618" i="2"/>
  <c r="P619" i="2"/>
  <c r="Q619" i="2"/>
  <c r="R619" i="2"/>
  <c r="P621" i="2"/>
  <c r="Q621" i="2"/>
  <c r="R621" i="2"/>
  <c r="P622" i="2"/>
  <c r="Q622" i="2"/>
  <c r="R622" i="2"/>
  <c r="P623" i="2"/>
  <c r="Q623" i="2"/>
  <c r="R623" i="2"/>
  <c r="P624" i="2"/>
  <c r="Q624" i="2"/>
  <c r="R624" i="2"/>
  <c r="P625" i="2"/>
  <c r="Q625" i="2"/>
  <c r="R625" i="2"/>
  <c r="P626" i="2"/>
  <c r="Q626" i="2"/>
  <c r="R626" i="2"/>
  <c r="P627" i="2"/>
  <c r="Q627" i="2"/>
  <c r="R627" i="2"/>
  <c r="P628" i="2"/>
  <c r="Q628" i="2"/>
  <c r="R628" i="2"/>
  <c r="P629" i="2"/>
  <c r="Q629" i="2"/>
  <c r="R629" i="2"/>
  <c r="P630" i="2"/>
  <c r="Q630" i="2"/>
  <c r="R630" i="2"/>
  <c r="P632" i="2"/>
  <c r="Q632" i="2"/>
  <c r="R632" i="2"/>
  <c r="P633" i="2"/>
  <c r="Q633" i="2"/>
  <c r="R633" i="2"/>
  <c r="P635" i="2"/>
  <c r="Q635" i="2"/>
  <c r="R635" i="2"/>
  <c r="P636" i="2"/>
  <c r="Q636" i="2"/>
  <c r="R636" i="2"/>
  <c r="P637" i="2"/>
  <c r="Q637" i="2"/>
  <c r="R637" i="2"/>
  <c r="P638" i="2"/>
  <c r="Q638" i="2"/>
  <c r="R638" i="2"/>
  <c r="P639" i="2"/>
  <c r="Q639" i="2"/>
  <c r="R639" i="2"/>
  <c r="P640" i="2"/>
  <c r="Q640" i="2"/>
  <c r="R640" i="2"/>
  <c r="P641" i="2"/>
  <c r="Q641" i="2"/>
  <c r="R641" i="2"/>
  <c r="P642" i="2"/>
  <c r="Q642" i="2"/>
  <c r="R642" i="2"/>
  <c r="P643" i="2"/>
  <c r="Q643" i="2"/>
  <c r="R643" i="2"/>
  <c r="P644" i="2"/>
  <c r="Q644" i="2"/>
  <c r="R644" i="2"/>
  <c r="P645" i="2"/>
  <c r="Q645" i="2"/>
  <c r="R645" i="2"/>
  <c r="P647" i="2"/>
  <c r="Q647" i="2"/>
  <c r="R647" i="2"/>
  <c r="P648" i="2"/>
  <c r="Q648" i="2"/>
  <c r="R648" i="2"/>
  <c r="P649" i="2"/>
  <c r="Q649" i="2"/>
  <c r="R649" i="2"/>
  <c r="P650" i="2"/>
  <c r="Q650" i="2"/>
  <c r="R650" i="2"/>
  <c r="P651" i="2"/>
  <c r="Q651" i="2"/>
  <c r="R651" i="2"/>
  <c r="P652" i="2"/>
  <c r="Q652" i="2"/>
  <c r="R652" i="2"/>
  <c r="P653" i="2"/>
  <c r="Q653" i="2"/>
  <c r="R653" i="2"/>
  <c r="P654" i="2"/>
  <c r="Q654" i="2"/>
  <c r="R654" i="2"/>
  <c r="P655" i="2"/>
  <c r="Q655" i="2"/>
  <c r="R655" i="2"/>
  <c r="P656" i="2"/>
  <c r="Q656" i="2"/>
  <c r="R656" i="2"/>
  <c r="P657" i="2"/>
  <c r="Q657" i="2"/>
  <c r="R657" i="2"/>
  <c r="P658" i="2"/>
  <c r="Q658" i="2"/>
  <c r="R658" i="2"/>
  <c r="P659" i="2"/>
  <c r="Q659" i="2"/>
  <c r="R659" i="2"/>
  <c r="P660" i="2"/>
  <c r="Q660" i="2"/>
  <c r="R660" i="2"/>
  <c r="P661" i="2"/>
  <c r="Q661" i="2"/>
  <c r="R661" i="2"/>
  <c r="P662" i="2"/>
  <c r="Q662" i="2"/>
  <c r="R662" i="2"/>
  <c r="P663" i="2"/>
  <c r="Q663" i="2"/>
  <c r="R663" i="2"/>
  <c r="P664" i="2"/>
  <c r="Q664" i="2"/>
  <c r="R664" i="2"/>
  <c r="P665" i="2"/>
  <c r="Q665" i="2"/>
  <c r="R665" i="2"/>
  <c r="P666" i="2"/>
  <c r="Q666" i="2"/>
  <c r="R666" i="2"/>
  <c r="P667" i="2"/>
  <c r="Q667" i="2"/>
  <c r="R667" i="2"/>
  <c r="P668" i="2"/>
  <c r="Q668" i="2"/>
  <c r="R668" i="2"/>
  <c r="P669" i="2"/>
  <c r="Q669" i="2"/>
  <c r="R669" i="2"/>
  <c r="P670" i="2"/>
  <c r="Q670" i="2"/>
  <c r="R670" i="2"/>
  <c r="P671" i="2"/>
  <c r="Q671" i="2"/>
  <c r="R671" i="2"/>
  <c r="P672" i="2"/>
  <c r="Q672" i="2"/>
  <c r="R672" i="2"/>
  <c r="P673" i="2"/>
  <c r="Q673" i="2"/>
  <c r="R673" i="2"/>
  <c r="P674" i="2"/>
  <c r="Q674" i="2"/>
  <c r="R674" i="2"/>
  <c r="P675" i="2"/>
  <c r="Q675" i="2"/>
  <c r="R675" i="2"/>
  <c r="P676" i="2"/>
  <c r="Q676" i="2"/>
  <c r="R676" i="2"/>
  <c r="P677" i="2"/>
  <c r="Q677" i="2"/>
  <c r="R677" i="2"/>
  <c r="P678" i="2"/>
  <c r="Q678" i="2"/>
  <c r="R678" i="2"/>
  <c r="P679" i="2"/>
  <c r="Q679" i="2"/>
  <c r="R679" i="2"/>
  <c r="P680" i="2"/>
  <c r="Q680" i="2"/>
  <c r="R680" i="2"/>
  <c r="P681" i="2"/>
  <c r="Q681" i="2"/>
  <c r="R681" i="2"/>
  <c r="P682" i="2"/>
  <c r="Q682" i="2"/>
  <c r="R682" i="2"/>
  <c r="P683" i="2"/>
  <c r="Q683" i="2"/>
  <c r="R683" i="2"/>
  <c r="P684" i="2"/>
  <c r="Q684" i="2"/>
  <c r="R684" i="2"/>
  <c r="P685" i="2"/>
  <c r="Q685" i="2"/>
  <c r="R685" i="2"/>
  <c r="P686" i="2"/>
  <c r="Q686" i="2"/>
  <c r="R686" i="2"/>
  <c r="P687" i="2"/>
  <c r="Q687" i="2"/>
  <c r="R687" i="2"/>
  <c r="P689" i="2"/>
  <c r="Q689" i="2"/>
  <c r="R689" i="2"/>
  <c r="P690" i="2"/>
  <c r="Q690" i="2"/>
  <c r="R690" i="2"/>
  <c r="P691" i="2"/>
  <c r="Q691" i="2"/>
  <c r="R691" i="2"/>
  <c r="P693" i="2"/>
  <c r="Q693" i="2"/>
  <c r="R693" i="2"/>
  <c r="P694" i="2"/>
  <c r="Q694" i="2"/>
  <c r="R694" i="2"/>
  <c r="P695" i="2"/>
  <c r="Q695" i="2"/>
  <c r="R695" i="2"/>
  <c r="P696" i="2"/>
  <c r="Q696" i="2"/>
  <c r="R696" i="2"/>
  <c r="P697" i="2"/>
  <c r="Q697" i="2"/>
  <c r="R697" i="2"/>
  <c r="P698" i="2"/>
  <c r="Q698" i="2"/>
  <c r="R698" i="2"/>
  <c r="P699" i="2"/>
  <c r="Q699" i="2"/>
  <c r="R699" i="2"/>
  <c r="P700" i="2"/>
  <c r="Q700" i="2"/>
  <c r="R700" i="2"/>
  <c r="P702" i="2"/>
  <c r="Q702" i="2"/>
  <c r="R702" i="2"/>
  <c r="P703" i="2"/>
  <c r="Q703" i="2"/>
  <c r="R703" i="2"/>
  <c r="P704" i="2"/>
  <c r="Q704" i="2"/>
  <c r="R704" i="2"/>
  <c r="P705" i="2"/>
  <c r="Q705" i="2"/>
  <c r="R705" i="2"/>
  <c r="P706" i="2"/>
  <c r="Q706" i="2"/>
  <c r="R706" i="2"/>
  <c r="P707" i="2"/>
  <c r="Q707" i="2"/>
  <c r="R707" i="2"/>
  <c r="P708" i="2"/>
  <c r="Q708" i="2"/>
  <c r="R708" i="2"/>
  <c r="P709" i="2"/>
  <c r="Q709" i="2"/>
  <c r="R709" i="2"/>
  <c r="P710" i="2"/>
  <c r="Q710" i="2"/>
  <c r="R710" i="2"/>
  <c r="P711" i="2"/>
  <c r="Q711" i="2"/>
  <c r="R711" i="2"/>
  <c r="P712" i="2"/>
  <c r="Q712" i="2"/>
  <c r="R712" i="2"/>
  <c r="P713" i="2"/>
  <c r="Q713" i="2"/>
  <c r="R713" i="2"/>
  <c r="P714" i="2"/>
  <c r="Q714" i="2"/>
  <c r="R714" i="2"/>
  <c r="P716" i="2"/>
  <c r="Q716" i="2"/>
  <c r="R716" i="2"/>
  <c r="P717" i="2"/>
  <c r="Q717" i="2"/>
  <c r="R717" i="2"/>
  <c r="P718" i="2"/>
  <c r="Q718" i="2"/>
  <c r="R718" i="2"/>
  <c r="P719" i="2"/>
  <c r="Q719" i="2"/>
  <c r="R719" i="2"/>
  <c r="P720" i="2"/>
  <c r="Q720" i="2"/>
  <c r="R720" i="2"/>
  <c r="P721" i="2"/>
  <c r="Q721" i="2"/>
  <c r="R721" i="2"/>
  <c r="P722" i="2"/>
  <c r="Q722" i="2"/>
  <c r="R722" i="2"/>
  <c r="P723" i="2"/>
  <c r="Q723" i="2"/>
  <c r="R723" i="2"/>
  <c r="P724" i="2"/>
  <c r="Q724" i="2"/>
  <c r="R724" i="2"/>
  <c r="P725" i="2"/>
  <c r="Q725" i="2"/>
  <c r="R725" i="2"/>
  <c r="P726" i="2"/>
  <c r="Q726" i="2"/>
  <c r="R726" i="2"/>
  <c r="P728" i="2"/>
  <c r="Q728" i="2"/>
  <c r="R728" i="2"/>
  <c r="P729" i="2"/>
  <c r="Q729" i="2"/>
  <c r="R729" i="2"/>
  <c r="P730" i="2"/>
  <c r="Q730" i="2"/>
  <c r="R730" i="2"/>
  <c r="P732" i="2"/>
  <c r="Q732" i="2"/>
  <c r="R732" i="2"/>
  <c r="P733" i="2"/>
  <c r="Q733" i="2"/>
  <c r="R733" i="2"/>
  <c r="P734" i="2"/>
  <c r="Q734" i="2"/>
  <c r="R734" i="2"/>
  <c r="P735" i="2"/>
  <c r="Q735" i="2"/>
  <c r="R735" i="2"/>
  <c r="P736" i="2"/>
  <c r="Q736" i="2"/>
  <c r="R736" i="2"/>
  <c r="P737" i="2"/>
  <c r="Q737" i="2"/>
  <c r="R737" i="2"/>
  <c r="P738" i="2"/>
  <c r="Q738" i="2"/>
  <c r="R738" i="2"/>
  <c r="P739" i="2"/>
  <c r="Q739" i="2"/>
  <c r="R739" i="2"/>
  <c r="P741" i="2"/>
  <c r="Q741" i="2"/>
  <c r="R741" i="2"/>
  <c r="P742" i="2"/>
  <c r="Q742" i="2"/>
  <c r="R742" i="2"/>
  <c r="P743" i="2"/>
  <c r="Q743" i="2"/>
  <c r="R743" i="2"/>
  <c r="P744" i="2"/>
  <c r="Q744" i="2"/>
  <c r="R744" i="2"/>
  <c r="P745" i="2"/>
  <c r="Q745" i="2"/>
  <c r="R745" i="2"/>
  <c r="P746" i="2"/>
  <c r="Q746" i="2"/>
  <c r="R746" i="2"/>
  <c r="P747" i="2"/>
  <c r="Q747" i="2"/>
  <c r="R747" i="2"/>
  <c r="P748" i="2"/>
  <c r="Q748" i="2"/>
  <c r="R748" i="2"/>
  <c r="P750" i="2"/>
  <c r="Q750" i="2"/>
  <c r="R750" i="2"/>
  <c r="P751" i="2"/>
  <c r="Q751" i="2"/>
  <c r="R751" i="2"/>
  <c r="P753" i="2"/>
  <c r="Q753" i="2"/>
  <c r="R753" i="2"/>
  <c r="P754" i="2"/>
  <c r="Q754" i="2"/>
  <c r="R754" i="2"/>
  <c r="P755" i="2"/>
  <c r="Q755" i="2"/>
  <c r="R755" i="2"/>
  <c r="P756" i="2"/>
  <c r="Q756" i="2"/>
  <c r="R756" i="2"/>
  <c r="P757" i="2"/>
  <c r="Q757" i="2"/>
  <c r="R757" i="2"/>
  <c r="P758" i="2"/>
  <c r="Q758" i="2"/>
  <c r="R758" i="2"/>
  <c r="P759" i="2"/>
  <c r="Q759" i="2"/>
  <c r="R759" i="2"/>
  <c r="P761" i="2"/>
  <c r="Q761" i="2"/>
  <c r="R761" i="2"/>
  <c r="P762" i="2"/>
  <c r="Q762" i="2"/>
  <c r="R762" i="2"/>
  <c r="P763" i="2"/>
  <c r="Q763" i="2"/>
  <c r="R763" i="2"/>
  <c r="P764" i="2"/>
  <c r="Q764" i="2"/>
  <c r="R764" i="2"/>
  <c r="P766" i="2"/>
  <c r="Q766" i="2"/>
  <c r="R766" i="2"/>
  <c r="P767" i="2"/>
  <c r="Q767" i="2"/>
  <c r="R767" i="2"/>
  <c r="P768" i="2"/>
  <c r="Q768" i="2"/>
  <c r="R768" i="2"/>
  <c r="P769" i="2"/>
  <c r="Q769" i="2"/>
  <c r="R769" i="2"/>
  <c r="P770" i="2"/>
  <c r="Q770" i="2"/>
  <c r="R770" i="2"/>
  <c r="P771" i="2"/>
  <c r="Q771" i="2"/>
  <c r="R771" i="2"/>
  <c r="P772" i="2"/>
  <c r="Q772" i="2"/>
  <c r="R772" i="2"/>
  <c r="P773" i="2"/>
  <c r="Q773" i="2"/>
  <c r="R773" i="2"/>
  <c r="P774" i="2"/>
  <c r="Q774" i="2"/>
  <c r="R774" i="2"/>
  <c r="P775" i="2"/>
  <c r="Q775" i="2"/>
  <c r="R775" i="2"/>
  <c r="P776" i="2"/>
  <c r="Q776" i="2"/>
  <c r="R776" i="2"/>
  <c r="P777" i="2"/>
  <c r="Q777" i="2"/>
  <c r="R777" i="2"/>
  <c r="P778" i="2"/>
  <c r="Q778" i="2"/>
  <c r="R778" i="2"/>
  <c r="P779" i="2"/>
  <c r="Q779" i="2"/>
  <c r="R779" i="2"/>
  <c r="P780" i="2"/>
  <c r="Q780" i="2"/>
  <c r="R780" i="2"/>
  <c r="P781" i="2"/>
  <c r="Q781" i="2"/>
  <c r="R781" i="2"/>
  <c r="P782" i="2"/>
  <c r="Q782" i="2"/>
  <c r="R782" i="2"/>
  <c r="P783" i="2"/>
  <c r="Q783" i="2"/>
  <c r="R783" i="2"/>
  <c r="P784" i="2"/>
  <c r="Q784" i="2"/>
  <c r="R784" i="2"/>
  <c r="P785" i="2"/>
  <c r="Q785" i="2"/>
  <c r="R785" i="2"/>
  <c r="P786" i="2"/>
  <c r="Q786" i="2"/>
  <c r="R786" i="2"/>
  <c r="P787" i="2"/>
  <c r="Q787" i="2"/>
  <c r="R787" i="2"/>
  <c r="P788" i="2"/>
  <c r="Q788" i="2"/>
  <c r="R788" i="2"/>
  <c r="P789" i="2"/>
  <c r="Q789" i="2"/>
  <c r="R789" i="2"/>
  <c r="P791" i="2"/>
  <c r="Q791" i="2"/>
  <c r="R791" i="2"/>
  <c r="P792" i="2"/>
  <c r="Q792" i="2"/>
  <c r="R792" i="2"/>
  <c r="P793" i="2"/>
  <c r="Q793" i="2"/>
  <c r="R793" i="2"/>
  <c r="P794" i="2"/>
  <c r="Q794" i="2"/>
  <c r="R794" i="2"/>
  <c r="P795" i="2"/>
  <c r="Q795" i="2"/>
  <c r="R795" i="2"/>
  <c r="P796" i="2"/>
  <c r="Q796" i="2"/>
  <c r="R796" i="2"/>
  <c r="P797" i="2"/>
  <c r="Q797" i="2"/>
  <c r="R797" i="2"/>
  <c r="P801" i="2"/>
  <c r="Q801" i="2"/>
  <c r="R801" i="2"/>
  <c r="P802" i="2"/>
  <c r="Q802" i="2"/>
  <c r="R802" i="2"/>
  <c r="P803" i="2"/>
  <c r="Q803" i="2"/>
  <c r="R803" i="2"/>
  <c r="P804" i="2"/>
  <c r="Q804" i="2"/>
  <c r="R804" i="2"/>
  <c r="P805" i="2"/>
  <c r="Q805" i="2"/>
  <c r="R805" i="2"/>
  <c r="P807" i="2"/>
  <c r="Q807" i="2"/>
  <c r="R807" i="2"/>
  <c r="P808" i="2"/>
  <c r="Q808" i="2"/>
  <c r="R808" i="2"/>
  <c r="P810" i="2"/>
  <c r="Q810" i="2"/>
  <c r="R810" i="2"/>
  <c r="P811" i="2"/>
  <c r="Q811" i="2"/>
  <c r="R811" i="2"/>
  <c r="P812" i="2"/>
  <c r="Q812" i="2"/>
  <c r="R812" i="2"/>
  <c r="P813" i="2"/>
  <c r="Q813" i="2"/>
  <c r="R813" i="2"/>
  <c r="P814" i="2"/>
  <c r="Q814" i="2"/>
  <c r="R814" i="2"/>
  <c r="P815" i="2"/>
  <c r="Q815" i="2"/>
  <c r="R815" i="2"/>
  <c r="P816" i="2"/>
  <c r="Q816" i="2"/>
  <c r="R816" i="2"/>
  <c r="P817" i="2"/>
  <c r="Q817" i="2"/>
  <c r="R817" i="2"/>
  <c r="P818" i="2"/>
  <c r="Q818" i="2"/>
  <c r="R818" i="2"/>
  <c r="P819" i="2"/>
  <c r="Q819" i="2"/>
  <c r="R819" i="2"/>
  <c r="P820" i="2"/>
  <c r="Q820" i="2"/>
  <c r="R820" i="2"/>
  <c r="P821" i="2"/>
  <c r="Q821" i="2"/>
  <c r="R821" i="2"/>
  <c r="P822" i="2"/>
  <c r="Q822" i="2"/>
  <c r="R822" i="2"/>
  <c r="P823" i="2"/>
  <c r="Q823" i="2"/>
  <c r="R823" i="2"/>
  <c r="P824" i="2"/>
  <c r="Q824" i="2"/>
  <c r="R824" i="2"/>
  <c r="P825" i="2"/>
  <c r="Q825" i="2"/>
  <c r="R825" i="2"/>
  <c r="P826" i="2"/>
  <c r="Q826" i="2"/>
  <c r="R826" i="2"/>
  <c r="P828" i="2"/>
  <c r="Q828" i="2"/>
  <c r="R828" i="2"/>
  <c r="P829" i="2"/>
  <c r="Q829" i="2"/>
  <c r="R829" i="2"/>
  <c r="P830" i="2"/>
  <c r="Q830" i="2"/>
  <c r="R830" i="2"/>
  <c r="P831" i="2"/>
  <c r="Q831" i="2"/>
  <c r="R831" i="2"/>
  <c r="P832" i="2"/>
  <c r="Q832" i="2"/>
  <c r="R832" i="2"/>
  <c r="P833" i="2"/>
  <c r="Q833" i="2"/>
  <c r="R833" i="2"/>
  <c r="P834" i="2"/>
  <c r="Q834" i="2"/>
  <c r="R834" i="2"/>
  <c r="P835" i="2"/>
  <c r="Q835" i="2"/>
  <c r="R835" i="2"/>
  <c r="P836" i="2"/>
  <c r="Q836" i="2"/>
  <c r="R836" i="2"/>
  <c r="P837" i="2"/>
  <c r="Q837" i="2"/>
  <c r="R837" i="2"/>
  <c r="P838" i="2"/>
  <c r="Q838" i="2"/>
  <c r="R838" i="2"/>
  <c r="P840" i="2"/>
  <c r="Q840" i="2"/>
  <c r="R840" i="2"/>
  <c r="P841" i="2"/>
  <c r="Q841" i="2"/>
  <c r="R841" i="2"/>
  <c r="P842" i="2"/>
  <c r="Q842" i="2"/>
  <c r="R842" i="2"/>
  <c r="P843" i="2"/>
  <c r="Q843" i="2"/>
  <c r="R843" i="2"/>
  <c r="P844" i="2"/>
  <c r="Q844" i="2"/>
  <c r="R844" i="2"/>
  <c r="P846" i="2"/>
  <c r="Q846" i="2"/>
  <c r="R846" i="2"/>
  <c r="P847" i="2"/>
  <c r="Q847" i="2"/>
  <c r="R847" i="2"/>
  <c r="P848" i="2"/>
  <c r="Q848" i="2"/>
  <c r="R848" i="2"/>
  <c r="P850" i="2"/>
  <c r="Q850" i="2"/>
  <c r="R850" i="2"/>
  <c r="P851" i="2"/>
  <c r="Q851" i="2"/>
  <c r="R851" i="2"/>
  <c r="P853" i="2"/>
  <c r="Q853" i="2"/>
  <c r="R853" i="2"/>
  <c r="P854" i="2"/>
  <c r="Q854" i="2"/>
  <c r="R854" i="2"/>
  <c r="P855" i="2"/>
  <c r="Q855" i="2"/>
  <c r="R855" i="2"/>
  <c r="P856" i="2"/>
  <c r="Q856" i="2"/>
  <c r="R856" i="2"/>
  <c r="P857" i="2"/>
  <c r="Q857" i="2"/>
  <c r="R857" i="2"/>
  <c r="P858" i="2"/>
  <c r="Q858" i="2"/>
  <c r="R858" i="2"/>
  <c r="P860" i="2"/>
  <c r="Q860" i="2"/>
  <c r="R860" i="2"/>
  <c r="P861" i="2"/>
  <c r="Q861" i="2"/>
  <c r="R861" i="2"/>
  <c r="P862" i="2"/>
  <c r="Q862" i="2"/>
  <c r="R862" i="2"/>
  <c r="P863" i="2"/>
  <c r="Q863" i="2"/>
  <c r="R863" i="2"/>
  <c r="P864" i="2"/>
  <c r="Q864" i="2"/>
  <c r="R864" i="2"/>
  <c r="P865" i="2"/>
  <c r="Q865" i="2"/>
  <c r="R865" i="2"/>
  <c r="P866" i="2"/>
  <c r="Q866" i="2"/>
  <c r="R866" i="2"/>
  <c r="P867" i="2"/>
  <c r="Q867" i="2"/>
  <c r="R867" i="2"/>
  <c r="P868" i="2"/>
  <c r="Q868" i="2"/>
  <c r="R868" i="2"/>
  <c r="P869" i="2"/>
  <c r="Q869" i="2"/>
  <c r="R869" i="2"/>
  <c r="P870" i="2"/>
  <c r="Q870" i="2"/>
  <c r="R870" i="2"/>
  <c r="P871" i="2"/>
  <c r="Q871" i="2"/>
  <c r="R871" i="2"/>
  <c r="P873" i="2"/>
  <c r="Q873" i="2"/>
  <c r="R873" i="2"/>
  <c r="P874" i="2"/>
  <c r="Q874" i="2"/>
  <c r="R874" i="2"/>
  <c r="P875" i="2"/>
  <c r="Q875" i="2"/>
  <c r="R875" i="2"/>
  <c r="P876" i="2"/>
  <c r="Q876" i="2"/>
  <c r="R876" i="2"/>
  <c r="P877" i="2"/>
  <c r="Q877" i="2"/>
  <c r="R877" i="2"/>
  <c r="P878" i="2"/>
  <c r="Q878" i="2"/>
  <c r="R878" i="2"/>
  <c r="P879" i="2"/>
  <c r="Q879" i="2"/>
  <c r="R879" i="2"/>
  <c r="P880" i="2"/>
  <c r="Q880" i="2"/>
  <c r="R880" i="2"/>
  <c r="P881" i="2"/>
  <c r="Q881" i="2"/>
  <c r="R881" i="2"/>
  <c r="P882" i="2"/>
  <c r="Q882" i="2"/>
  <c r="R882" i="2"/>
  <c r="P883" i="2"/>
  <c r="Q883" i="2"/>
  <c r="R883" i="2"/>
  <c r="P884" i="2"/>
  <c r="Q884" i="2"/>
  <c r="R884" i="2"/>
  <c r="P885" i="2"/>
  <c r="Q885" i="2"/>
  <c r="R885" i="2"/>
  <c r="P886" i="2"/>
  <c r="Q886" i="2"/>
  <c r="R886" i="2"/>
  <c r="P887" i="2"/>
  <c r="Q887" i="2"/>
  <c r="R887" i="2"/>
  <c r="P888" i="2"/>
  <c r="Q888" i="2"/>
  <c r="R888" i="2"/>
  <c r="P889" i="2"/>
  <c r="Q889" i="2"/>
  <c r="R889" i="2"/>
  <c r="P890" i="2"/>
  <c r="Q890" i="2"/>
  <c r="R890" i="2"/>
  <c r="P891" i="2"/>
  <c r="Q891" i="2"/>
  <c r="R891" i="2"/>
  <c r="P892" i="2"/>
  <c r="Q892" i="2"/>
  <c r="R892" i="2"/>
  <c r="P894" i="2"/>
  <c r="Q894" i="2"/>
  <c r="R894" i="2"/>
  <c r="P895" i="2"/>
  <c r="Q895" i="2"/>
  <c r="R895" i="2"/>
  <c r="P896" i="2"/>
  <c r="Q896" i="2"/>
  <c r="R896" i="2"/>
  <c r="P897" i="2"/>
  <c r="Q897" i="2"/>
  <c r="R897" i="2"/>
  <c r="P898" i="2"/>
  <c r="Q898" i="2"/>
  <c r="R898" i="2"/>
  <c r="P899" i="2"/>
  <c r="Q899" i="2"/>
  <c r="R899" i="2"/>
  <c r="P902" i="2"/>
  <c r="Q902" i="2"/>
  <c r="R902" i="2"/>
  <c r="P903" i="2"/>
  <c r="Q903" i="2"/>
  <c r="R903" i="2"/>
  <c r="P904" i="2"/>
  <c r="Q904" i="2"/>
  <c r="R904" i="2"/>
  <c r="P905" i="2"/>
  <c r="Q905" i="2"/>
  <c r="R905" i="2"/>
  <c r="P906" i="2"/>
  <c r="Q906" i="2"/>
  <c r="R906" i="2"/>
  <c r="P908" i="2"/>
  <c r="Q908" i="2"/>
  <c r="R908" i="2"/>
  <c r="P909" i="2"/>
  <c r="Q909" i="2"/>
  <c r="R909" i="2"/>
  <c r="P910" i="2"/>
  <c r="Q910" i="2"/>
  <c r="R910" i="2"/>
  <c r="P911" i="2"/>
  <c r="Q911" i="2"/>
  <c r="R911" i="2"/>
  <c r="P912" i="2"/>
  <c r="Q912" i="2"/>
  <c r="R912" i="2"/>
  <c r="P913" i="2"/>
  <c r="Q913" i="2"/>
  <c r="R913" i="2"/>
  <c r="P914" i="2"/>
  <c r="Q914" i="2"/>
  <c r="R914" i="2"/>
  <c r="P915" i="2"/>
  <c r="Q915" i="2"/>
  <c r="R915" i="2"/>
  <c r="P916" i="2"/>
  <c r="Q916" i="2"/>
  <c r="R916" i="2"/>
  <c r="P917" i="2"/>
  <c r="Q917" i="2"/>
  <c r="R917" i="2"/>
  <c r="P918" i="2"/>
  <c r="Q918" i="2"/>
  <c r="R918" i="2"/>
  <c r="P919" i="2"/>
  <c r="Q919" i="2"/>
  <c r="R919" i="2"/>
  <c r="P920" i="2"/>
  <c r="Q920" i="2"/>
  <c r="R920" i="2"/>
  <c r="P921" i="2"/>
  <c r="Q921" i="2"/>
  <c r="R921" i="2"/>
  <c r="P922" i="2"/>
  <c r="Q922" i="2"/>
  <c r="R922" i="2"/>
  <c r="P924" i="2"/>
  <c r="Q924" i="2"/>
  <c r="R924" i="2"/>
  <c r="P925" i="2"/>
  <c r="Q925" i="2"/>
  <c r="R925" i="2"/>
  <c r="P926" i="2"/>
  <c r="Q926" i="2"/>
  <c r="R926" i="2"/>
  <c r="P927" i="2"/>
  <c r="Q927" i="2"/>
  <c r="R927" i="2"/>
  <c r="P928" i="2"/>
  <c r="Q928" i="2"/>
  <c r="R928" i="2"/>
  <c r="P929" i="2"/>
  <c r="Q929" i="2"/>
  <c r="R929" i="2"/>
  <c r="P930" i="2"/>
  <c r="Q930" i="2"/>
  <c r="R930" i="2"/>
  <c r="P931" i="2"/>
  <c r="Q931" i="2"/>
  <c r="R931" i="2"/>
  <c r="P932" i="2"/>
  <c r="Q932" i="2"/>
  <c r="R932" i="2"/>
  <c r="P933" i="2"/>
  <c r="Q933" i="2"/>
  <c r="R933" i="2"/>
  <c r="P934" i="2"/>
  <c r="Q934" i="2"/>
  <c r="R934" i="2"/>
  <c r="P935" i="2"/>
  <c r="Q935" i="2"/>
  <c r="R935" i="2"/>
  <c r="P936" i="2"/>
  <c r="Q936" i="2"/>
  <c r="R936" i="2"/>
  <c r="P937" i="2"/>
  <c r="Q937" i="2"/>
  <c r="R937" i="2"/>
  <c r="P938" i="2"/>
  <c r="Q938" i="2"/>
  <c r="R938" i="2"/>
  <c r="P939" i="2"/>
  <c r="Q939" i="2"/>
  <c r="R939" i="2"/>
  <c r="P940" i="2"/>
  <c r="Q940" i="2"/>
  <c r="R940" i="2"/>
  <c r="P941" i="2"/>
  <c r="Q941" i="2"/>
  <c r="R941" i="2"/>
  <c r="P942" i="2"/>
  <c r="Q942" i="2"/>
  <c r="R942" i="2"/>
  <c r="P943" i="2"/>
  <c r="Q943" i="2"/>
  <c r="R943" i="2"/>
  <c r="P944" i="2"/>
  <c r="Q944" i="2"/>
  <c r="R944" i="2"/>
  <c r="P945" i="2"/>
  <c r="Q945" i="2"/>
  <c r="R945" i="2"/>
  <c r="P946" i="2"/>
  <c r="Q946" i="2"/>
  <c r="R946" i="2"/>
  <c r="P947" i="2"/>
  <c r="Q947" i="2"/>
  <c r="R947" i="2"/>
  <c r="P948" i="2"/>
  <c r="Q948" i="2"/>
  <c r="R948" i="2"/>
  <c r="P949" i="2"/>
  <c r="Q949" i="2"/>
  <c r="R949" i="2"/>
  <c r="P950" i="2"/>
  <c r="Q950" i="2"/>
  <c r="R950" i="2"/>
  <c r="P951" i="2"/>
  <c r="Q951" i="2"/>
  <c r="R951" i="2"/>
  <c r="P952" i="2"/>
  <c r="Q952" i="2"/>
  <c r="R952" i="2"/>
  <c r="P953" i="2"/>
  <c r="Q953" i="2"/>
  <c r="R953" i="2"/>
  <c r="P954" i="2"/>
  <c r="Q954" i="2"/>
  <c r="R954" i="2"/>
  <c r="P957" i="2"/>
  <c r="Q957" i="2"/>
  <c r="R957" i="2"/>
  <c r="P958" i="2"/>
  <c r="Q958" i="2"/>
  <c r="R958" i="2"/>
  <c r="P960" i="2"/>
  <c r="Q960" i="2"/>
  <c r="R960" i="2"/>
  <c r="P961" i="2"/>
  <c r="Q961" i="2"/>
  <c r="R961" i="2"/>
  <c r="P962" i="2"/>
  <c r="Q962" i="2"/>
  <c r="R962" i="2"/>
  <c r="P964" i="2"/>
  <c r="Q964" i="2"/>
  <c r="R964" i="2"/>
  <c r="P965" i="2"/>
  <c r="Q965" i="2"/>
  <c r="R965" i="2"/>
  <c r="P966" i="2"/>
  <c r="Q966" i="2"/>
  <c r="R966" i="2"/>
  <c r="P967" i="2"/>
  <c r="Q967" i="2"/>
  <c r="R967" i="2"/>
  <c r="P968" i="2"/>
  <c r="Q968" i="2"/>
  <c r="R968" i="2"/>
  <c r="P969" i="2"/>
  <c r="Q969" i="2"/>
  <c r="R969" i="2"/>
  <c r="P970" i="2"/>
  <c r="Q970" i="2"/>
  <c r="R970" i="2"/>
  <c r="P972" i="2"/>
  <c r="Q972" i="2"/>
  <c r="R972" i="2"/>
  <c r="P973" i="2"/>
  <c r="Q973" i="2"/>
  <c r="R973" i="2"/>
  <c r="P974" i="2"/>
  <c r="Q974" i="2"/>
  <c r="R974" i="2"/>
  <c r="P975" i="2"/>
  <c r="Q975" i="2"/>
  <c r="R975" i="2"/>
  <c r="P976" i="2"/>
  <c r="Q976" i="2"/>
  <c r="R976" i="2"/>
  <c r="P977" i="2"/>
  <c r="Q977" i="2"/>
  <c r="R977" i="2"/>
  <c r="P978" i="2"/>
  <c r="Q978" i="2"/>
  <c r="R978" i="2"/>
  <c r="P979" i="2"/>
  <c r="Q979" i="2"/>
  <c r="R979" i="2"/>
  <c r="P980" i="2"/>
  <c r="Q980" i="2"/>
  <c r="R980" i="2"/>
  <c r="P981" i="2"/>
  <c r="Q981" i="2"/>
  <c r="R981" i="2"/>
  <c r="P982" i="2"/>
  <c r="Q982" i="2"/>
  <c r="R982" i="2"/>
  <c r="P983" i="2"/>
  <c r="Q983" i="2"/>
  <c r="R983" i="2"/>
  <c r="P984" i="2"/>
  <c r="Q984" i="2"/>
  <c r="R984" i="2"/>
  <c r="P985" i="2"/>
  <c r="Q985" i="2"/>
  <c r="R985" i="2"/>
  <c r="P986" i="2"/>
  <c r="Q986" i="2"/>
  <c r="R986" i="2"/>
  <c r="P987" i="2"/>
  <c r="Q987" i="2"/>
  <c r="R987" i="2"/>
  <c r="P988" i="2"/>
  <c r="Q988" i="2"/>
  <c r="R988" i="2"/>
  <c r="P989" i="2"/>
  <c r="Q989" i="2"/>
  <c r="R989" i="2"/>
  <c r="P990" i="2"/>
  <c r="Q990" i="2"/>
  <c r="R990" i="2"/>
  <c r="P991" i="2"/>
  <c r="Q991" i="2"/>
  <c r="R991" i="2"/>
  <c r="P992" i="2"/>
  <c r="Q992" i="2"/>
  <c r="R992" i="2"/>
  <c r="P993" i="2"/>
  <c r="Q993" i="2"/>
  <c r="R993" i="2"/>
  <c r="P994" i="2"/>
  <c r="Q994" i="2"/>
  <c r="R994" i="2"/>
  <c r="P996" i="2"/>
  <c r="Q996" i="2"/>
  <c r="R996" i="2"/>
  <c r="P997" i="2"/>
  <c r="Q997" i="2"/>
  <c r="R997" i="2"/>
  <c r="P998" i="2"/>
  <c r="Q998" i="2"/>
  <c r="R998" i="2"/>
  <c r="P999" i="2"/>
  <c r="Q999" i="2"/>
  <c r="R999" i="2"/>
  <c r="P1000" i="2"/>
  <c r="Q1000" i="2"/>
  <c r="R1000" i="2"/>
  <c r="P1001" i="2"/>
  <c r="Q1001" i="2"/>
  <c r="R1001" i="2"/>
  <c r="P1003" i="2"/>
  <c r="Q1003" i="2"/>
  <c r="R1003" i="2"/>
  <c r="P1004" i="2"/>
  <c r="Q1004" i="2"/>
  <c r="R1004" i="2"/>
  <c r="P1005" i="2"/>
  <c r="Q1005" i="2"/>
  <c r="R1005" i="2"/>
  <c r="P1006" i="2"/>
  <c r="Q1006" i="2"/>
  <c r="R1006" i="2"/>
  <c r="P1007" i="2"/>
  <c r="Q1007" i="2"/>
  <c r="R1007" i="2"/>
  <c r="P1008" i="2"/>
  <c r="Q1008" i="2"/>
  <c r="R1008" i="2"/>
  <c r="P1009" i="2"/>
  <c r="Q1009" i="2"/>
  <c r="R1009" i="2"/>
  <c r="P1010" i="2"/>
  <c r="Q1010" i="2"/>
  <c r="R1010" i="2"/>
  <c r="P1011" i="2"/>
  <c r="Q1011" i="2"/>
  <c r="R1011" i="2"/>
  <c r="P1012" i="2"/>
  <c r="Q1012" i="2"/>
  <c r="R1012" i="2"/>
  <c r="P1013" i="2"/>
  <c r="Q1013" i="2"/>
  <c r="R1013" i="2"/>
  <c r="P1014" i="2"/>
  <c r="Q1014" i="2"/>
  <c r="R1014" i="2"/>
  <c r="P1015" i="2"/>
  <c r="Q1015" i="2"/>
  <c r="R1015" i="2"/>
  <c r="P1016" i="2"/>
  <c r="Q1016" i="2"/>
  <c r="R1016" i="2"/>
  <c r="P1017" i="2"/>
  <c r="Q1017" i="2"/>
  <c r="R1017" i="2"/>
  <c r="P1018" i="2"/>
  <c r="Q1018" i="2"/>
  <c r="R1018" i="2"/>
  <c r="P1019" i="2"/>
  <c r="Q1019" i="2"/>
  <c r="R1019" i="2"/>
  <c r="P1020" i="2"/>
  <c r="Q1020" i="2"/>
  <c r="R1020" i="2"/>
  <c r="P1021" i="2"/>
  <c r="Q1021" i="2"/>
  <c r="R1021" i="2"/>
  <c r="P1022" i="2"/>
  <c r="Q1022" i="2"/>
  <c r="R1022" i="2"/>
  <c r="P1023" i="2"/>
  <c r="Q1023" i="2"/>
  <c r="R1023" i="2"/>
  <c r="P1024" i="2"/>
  <c r="Q1024" i="2"/>
  <c r="R1024" i="2"/>
  <c r="P1025" i="2"/>
  <c r="Q1025" i="2"/>
  <c r="R1025" i="2"/>
  <c r="P1027" i="2"/>
  <c r="Q1027" i="2"/>
  <c r="R1027" i="2"/>
  <c r="P1028" i="2"/>
  <c r="Q1028" i="2"/>
  <c r="R1028" i="2"/>
  <c r="P1029" i="2"/>
  <c r="Q1029" i="2"/>
  <c r="R1029" i="2"/>
  <c r="P1030" i="2"/>
  <c r="Q1030" i="2"/>
  <c r="R1030" i="2"/>
  <c r="P1031" i="2"/>
  <c r="Q1031" i="2"/>
  <c r="R1031" i="2"/>
  <c r="P1032" i="2"/>
  <c r="Q1032" i="2"/>
  <c r="R1032" i="2"/>
  <c r="P1033" i="2"/>
  <c r="Q1033" i="2"/>
  <c r="R1033" i="2"/>
  <c r="P1035" i="2"/>
  <c r="Q1035" i="2"/>
  <c r="R1035" i="2"/>
  <c r="P1036" i="2"/>
  <c r="Q1036" i="2"/>
  <c r="R1036" i="2"/>
  <c r="P1037" i="2"/>
  <c r="Q1037" i="2"/>
  <c r="R1037" i="2"/>
  <c r="P1038" i="2"/>
  <c r="Q1038" i="2"/>
  <c r="R1038" i="2"/>
  <c r="P1039" i="2"/>
  <c r="Q1039" i="2"/>
  <c r="R1039" i="2"/>
  <c r="P1040" i="2"/>
  <c r="Q1040" i="2"/>
  <c r="R1040" i="2"/>
  <c r="P1041" i="2"/>
  <c r="Q1041" i="2"/>
  <c r="R1041" i="2"/>
  <c r="P1042" i="2"/>
  <c r="Q1042" i="2"/>
  <c r="R1042" i="2"/>
  <c r="P1044" i="2"/>
  <c r="Q1044" i="2"/>
  <c r="R1044" i="2"/>
  <c r="P1046" i="2"/>
  <c r="Q1046" i="2"/>
  <c r="R1046" i="2"/>
  <c r="P1047" i="2"/>
  <c r="Q1047" i="2"/>
  <c r="R1047" i="2"/>
  <c r="P1048" i="2"/>
  <c r="Q1048" i="2"/>
  <c r="R1048" i="2"/>
  <c r="P1049" i="2"/>
  <c r="Q1049" i="2"/>
  <c r="R1049" i="2"/>
  <c r="P1050" i="2"/>
  <c r="Q1050" i="2"/>
  <c r="R1050" i="2"/>
  <c r="P1051" i="2"/>
  <c r="Q1051" i="2"/>
  <c r="R1051" i="2"/>
  <c r="P1052" i="2"/>
  <c r="Q1052" i="2"/>
  <c r="R1052" i="2"/>
  <c r="P1053" i="2"/>
  <c r="Q1053" i="2"/>
  <c r="R1053" i="2"/>
  <c r="P1054" i="2"/>
  <c r="Q1054" i="2"/>
  <c r="R1054" i="2"/>
  <c r="P1055" i="2"/>
  <c r="Q1055" i="2"/>
  <c r="R1055" i="2"/>
  <c r="P1056" i="2"/>
  <c r="Q1056" i="2"/>
  <c r="R1056" i="2"/>
  <c r="P1057" i="2"/>
  <c r="Q1057" i="2"/>
  <c r="R1057" i="2"/>
  <c r="P1058" i="2"/>
  <c r="Q1058" i="2"/>
  <c r="R1058" i="2"/>
  <c r="P1059" i="2"/>
  <c r="Q1059" i="2"/>
  <c r="R1059" i="2"/>
  <c r="P1060" i="2"/>
  <c r="Q1060" i="2"/>
  <c r="R1060" i="2"/>
  <c r="P1061" i="2"/>
  <c r="Q1061" i="2"/>
  <c r="R1061" i="2"/>
  <c r="P1062" i="2"/>
  <c r="Q1062" i="2"/>
  <c r="R1062" i="2"/>
  <c r="P1063" i="2"/>
  <c r="Q1063" i="2"/>
  <c r="R1063" i="2"/>
  <c r="P1064" i="2"/>
  <c r="Q1064" i="2"/>
  <c r="R1064" i="2"/>
  <c r="P1065" i="2"/>
  <c r="Q1065" i="2"/>
  <c r="R1065" i="2"/>
  <c r="P1066" i="2"/>
  <c r="Q1066" i="2"/>
  <c r="R1066" i="2"/>
  <c r="P1067" i="2"/>
  <c r="Q1067" i="2"/>
  <c r="R1067" i="2"/>
  <c r="P1068" i="2"/>
  <c r="Q1068" i="2"/>
  <c r="R1068" i="2"/>
  <c r="P1069" i="2"/>
  <c r="Q1069" i="2"/>
  <c r="R1069" i="2"/>
  <c r="P1070" i="2"/>
  <c r="Q1070" i="2"/>
  <c r="R1070" i="2"/>
  <c r="P1071" i="2"/>
  <c r="Q1071" i="2"/>
  <c r="R1071" i="2"/>
  <c r="P1073" i="2"/>
  <c r="Q1073" i="2"/>
  <c r="R1073" i="2"/>
  <c r="P1075" i="2"/>
  <c r="Q1075" i="2"/>
  <c r="R1075" i="2"/>
  <c r="P1076" i="2"/>
  <c r="Q1076" i="2"/>
  <c r="R1076" i="2"/>
  <c r="P1077" i="2"/>
  <c r="Q1077" i="2"/>
  <c r="R1077" i="2"/>
  <c r="P1078" i="2"/>
  <c r="Q1078" i="2"/>
  <c r="R1078" i="2"/>
  <c r="P1079" i="2"/>
  <c r="Q1079" i="2"/>
  <c r="R1079" i="2"/>
  <c r="P1080" i="2"/>
  <c r="Q1080" i="2"/>
  <c r="R1080" i="2"/>
  <c r="P1082" i="2"/>
  <c r="Q1082" i="2"/>
  <c r="R1082" i="2"/>
  <c r="P1083" i="2"/>
  <c r="Q1083" i="2"/>
  <c r="R1083" i="2"/>
  <c r="P1084" i="2"/>
  <c r="Q1084" i="2"/>
  <c r="R1084" i="2"/>
  <c r="P1085" i="2"/>
  <c r="Q1085" i="2"/>
  <c r="R1085" i="2"/>
  <c r="P1086" i="2"/>
  <c r="Q1086" i="2"/>
  <c r="R1086" i="2"/>
  <c r="P1087" i="2"/>
  <c r="Q1087" i="2"/>
  <c r="R1087" i="2"/>
  <c r="P1088" i="2"/>
  <c r="Q1088" i="2"/>
  <c r="R1088" i="2"/>
  <c r="P1089" i="2"/>
  <c r="Q1089" i="2"/>
  <c r="R1089" i="2"/>
  <c r="P1090" i="2"/>
  <c r="Q1090" i="2"/>
  <c r="R1090" i="2"/>
  <c r="P1091" i="2"/>
  <c r="Q1091" i="2"/>
  <c r="R1091" i="2"/>
  <c r="P1092" i="2"/>
  <c r="Q1092" i="2"/>
  <c r="R1092" i="2"/>
  <c r="P1093" i="2"/>
  <c r="Q1093" i="2"/>
  <c r="R1093" i="2"/>
  <c r="P1095" i="2"/>
  <c r="Q1095" i="2"/>
  <c r="R1095" i="2"/>
  <c r="P1096" i="2"/>
  <c r="Q1096" i="2"/>
  <c r="R1096" i="2"/>
  <c r="P1097" i="2"/>
  <c r="Q1097" i="2"/>
  <c r="R1097" i="2"/>
  <c r="P1098" i="2"/>
  <c r="Q1098" i="2"/>
  <c r="R1098" i="2"/>
  <c r="P1099" i="2"/>
  <c r="Q1099" i="2"/>
  <c r="R1099" i="2"/>
  <c r="P1100" i="2"/>
  <c r="Q1100" i="2"/>
  <c r="R1100" i="2"/>
  <c r="P1101" i="2"/>
  <c r="Q1101" i="2"/>
  <c r="R1101" i="2"/>
  <c r="P1102" i="2"/>
  <c r="Q1102" i="2"/>
  <c r="R1102" i="2"/>
  <c r="P1103" i="2"/>
  <c r="Q1103" i="2"/>
  <c r="R1103" i="2"/>
  <c r="P1104" i="2"/>
  <c r="Q1104" i="2"/>
  <c r="R1104" i="2"/>
  <c r="P1105" i="2"/>
  <c r="Q1105" i="2"/>
  <c r="R1105" i="2"/>
  <c r="P1106" i="2"/>
  <c r="Q1106" i="2"/>
  <c r="R1106" i="2"/>
  <c r="P1107" i="2"/>
  <c r="Q1107" i="2"/>
  <c r="R1107" i="2"/>
  <c r="P1108" i="2"/>
  <c r="Q1108" i="2"/>
  <c r="R1108" i="2"/>
  <c r="P1109" i="2"/>
  <c r="Q1109" i="2"/>
  <c r="R1109" i="2"/>
  <c r="P1110" i="2"/>
  <c r="Q1110" i="2"/>
  <c r="R1110" i="2"/>
  <c r="P1111" i="2"/>
  <c r="Q1111" i="2"/>
  <c r="R1111" i="2"/>
  <c r="P1112" i="2"/>
  <c r="Q1112" i="2"/>
  <c r="R1112" i="2"/>
  <c r="P1113" i="2"/>
  <c r="Q1113" i="2"/>
  <c r="R1113" i="2"/>
  <c r="P1114" i="2"/>
  <c r="Q1114" i="2"/>
  <c r="R1114" i="2"/>
  <c r="P1115" i="2"/>
  <c r="Q1115" i="2"/>
  <c r="R1115" i="2"/>
  <c r="P1116" i="2"/>
  <c r="Q1116" i="2"/>
  <c r="R1116" i="2"/>
  <c r="P1117" i="2"/>
  <c r="Q1117" i="2"/>
  <c r="R1117" i="2"/>
  <c r="P1118" i="2"/>
  <c r="Q1118" i="2"/>
  <c r="R1118" i="2"/>
  <c r="P1119" i="2"/>
  <c r="Q1119" i="2"/>
  <c r="R1119" i="2"/>
  <c r="P1120" i="2"/>
  <c r="Q1120" i="2"/>
  <c r="R1120" i="2"/>
  <c r="P1121" i="2"/>
  <c r="Q1121" i="2"/>
  <c r="R1121" i="2"/>
  <c r="P1122" i="2"/>
  <c r="Q1122" i="2"/>
  <c r="R1122" i="2"/>
  <c r="P1123" i="2"/>
  <c r="Q1123" i="2"/>
  <c r="R1123" i="2"/>
  <c r="P1124" i="2"/>
  <c r="Q1124" i="2"/>
  <c r="R1124" i="2"/>
  <c r="P1127" i="2"/>
  <c r="Q1127" i="2"/>
  <c r="R1127" i="2"/>
  <c r="P1128" i="2"/>
  <c r="Q1128" i="2"/>
  <c r="R1128" i="2"/>
  <c r="P1129" i="2"/>
  <c r="Q1129" i="2"/>
  <c r="R1129" i="2"/>
  <c r="P1130" i="2"/>
  <c r="Q1130" i="2"/>
  <c r="R1130" i="2"/>
  <c r="P1131" i="2"/>
  <c r="Q1131" i="2"/>
  <c r="R1131" i="2"/>
  <c r="P1132" i="2"/>
  <c r="Q1132" i="2"/>
  <c r="R1132" i="2"/>
  <c r="P1133" i="2"/>
  <c r="Q1133" i="2"/>
  <c r="R1133" i="2"/>
  <c r="P1134" i="2"/>
  <c r="Q1134" i="2"/>
  <c r="R1134" i="2"/>
  <c r="P1135" i="2"/>
  <c r="Q1135" i="2"/>
  <c r="R1135" i="2"/>
  <c r="P1136" i="2"/>
  <c r="Q1136" i="2"/>
  <c r="R1136" i="2"/>
  <c r="P1137" i="2"/>
  <c r="Q1137" i="2"/>
  <c r="R1137" i="2"/>
  <c r="P1138" i="2"/>
  <c r="Q1138" i="2"/>
  <c r="R1138" i="2"/>
  <c r="P1139" i="2"/>
  <c r="Q1139" i="2"/>
  <c r="R1139" i="2"/>
  <c r="P1141" i="2"/>
  <c r="Q1141" i="2"/>
  <c r="R1141" i="2"/>
  <c r="P1142" i="2"/>
  <c r="Q1142" i="2"/>
  <c r="R1142" i="2"/>
  <c r="P1143" i="2"/>
  <c r="Q1143" i="2"/>
  <c r="R1143" i="2"/>
  <c r="P1144" i="2"/>
  <c r="Q1144" i="2"/>
  <c r="R1144" i="2"/>
  <c r="P1145" i="2"/>
  <c r="Q1145" i="2"/>
  <c r="R1145" i="2"/>
  <c r="P1147" i="2"/>
  <c r="Q1147" i="2"/>
  <c r="R1147" i="2"/>
  <c r="P1148" i="2"/>
  <c r="Q1148" i="2"/>
  <c r="R1148" i="2"/>
  <c r="P1149" i="2"/>
  <c r="Q1149" i="2"/>
  <c r="R1149" i="2"/>
  <c r="P1150" i="2"/>
  <c r="Q1150" i="2"/>
  <c r="R1150" i="2"/>
  <c r="P1151" i="2"/>
  <c r="Q1151" i="2"/>
  <c r="R1151" i="2"/>
  <c r="P1152" i="2"/>
  <c r="Q1152" i="2"/>
  <c r="R1152" i="2"/>
  <c r="P1153" i="2"/>
  <c r="Q1153" i="2"/>
  <c r="R1153" i="2"/>
  <c r="P1154" i="2"/>
  <c r="Q1154" i="2"/>
  <c r="R1154" i="2"/>
  <c r="P1155" i="2"/>
  <c r="Q1155" i="2"/>
  <c r="R1155" i="2"/>
  <c r="P1156" i="2"/>
  <c r="Q1156" i="2"/>
  <c r="R1156" i="2"/>
  <c r="P1157" i="2"/>
  <c r="Q1157" i="2"/>
  <c r="R1157" i="2"/>
  <c r="P1158" i="2"/>
  <c r="Q1158" i="2"/>
  <c r="R1158" i="2"/>
  <c r="P1159" i="2"/>
  <c r="Q1159" i="2"/>
  <c r="R1159" i="2"/>
  <c r="P1160" i="2"/>
  <c r="Q1160" i="2"/>
  <c r="R1160" i="2"/>
  <c r="P1162" i="2"/>
  <c r="Q1162" i="2"/>
  <c r="R1162" i="2"/>
  <c r="P1163" i="2"/>
  <c r="Q1163" i="2"/>
  <c r="R1163" i="2"/>
  <c r="P1164" i="2"/>
  <c r="Q1164" i="2"/>
  <c r="R1164" i="2"/>
  <c r="P1166" i="2"/>
  <c r="Q1166" i="2"/>
  <c r="R1166" i="2"/>
  <c r="P1167" i="2"/>
  <c r="Q1167" i="2"/>
  <c r="R1167" i="2"/>
  <c r="P1168" i="2"/>
  <c r="Q1168" i="2"/>
  <c r="R1168" i="2"/>
  <c r="P1169" i="2"/>
  <c r="Q1169" i="2"/>
  <c r="R1169" i="2"/>
  <c r="P1170" i="2"/>
  <c r="Q1170" i="2"/>
  <c r="R1170" i="2"/>
  <c r="P1171" i="2"/>
  <c r="Q1171" i="2"/>
  <c r="R1171" i="2"/>
  <c r="P1172" i="2"/>
  <c r="Q1172" i="2"/>
  <c r="R1172" i="2"/>
  <c r="P1173" i="2"/>
  <c r="Q1173" i="2"/>
  <c r="R1173" i="2"/>
  <c r="P1174" i="2"/>
  <c r="Q1174" i="2"/>
  <c r="R1174" i="2"/>
  <c r="P1175" i="2"/>
  <c r="Q1175" i="2"/>
  <c r="R1175" i="2"/>
  <c r="P1176" i="2"/>
  <c r="Q1176" i="2"/>
  <c r="R1176" i="2"/>
  <c r="P1177" i="2"/>
  <c r="Q1177" i="2"/>
  <c r="R1177" i="2"/>
  <c r="P1178" i="2"/>
  <c r="Q1178" i="2"/>
  <c r="R1178" i="2"/>
  <c r="P1179" i="2"/>
  <c r="Q1179" i="2"/>
  <c r="R1179" i="2"/>
  <c r="P1180" i="2"/>
  <c r="Q1180" i="2"/>
  <c r="R1180" i="2"/>
  <c r="P1181" i="2"/>
  <c r="Q1181" i="2"/>
  <c r="R1181" i="2"/>
  <c r="P1182" i="2"/>
  <c r="Q1182" i="2"/>
  <c r="R1182" i="2"/>
  <c r="P1183" i="2"/>
  <c r="Q1183" i="2"/>
  <c r="R1183" i="2"/>
  <c r="P1184" i="2"/>
  <c r="Q1184" i="2"/>
  <c r="R1184" i="2"/>
  <c r="P1185" i="2"/>
  <c r="Q1185" i="2"/>
  <c r="R1185" i="2"/>
  <c r="P1186" i="2"/>
  <c r="Q1186" i="2"/>
  <c r="R1186" i="2"/>
  <c r="P1187" i="2"/>
  <c r="Q1187" i="2"/>
  <c r="R1187" i="2"/>
  <c r="P1188" i="2"/>
  <c r="Q1188" i="2"/>
  <c r="R1188" i="2"/>
  <c r="P1189" i="2"/>
  <c r="Q1189" i="2"/>
  <c r="R1189" i="2"/>
  <c r="P1190" i="2"/>
  <c r="Q1190" i="2"/>
  <c r="R1190" i="2"/>
  <c r="P1191" i="2"/>
  <c r="Q1191" i="2"/>
  <c r="R1191" i="2"/>
  <c r="P1192" i="2"/>
  <c r="Q1192" i="2"/>
  <c r="R1192" i="2"/>
  <c r="P1193" i="2"/>
  <c r="Q1193" i="2"/>
  <c r="R1193" i="2"/>
  <c r="P1194" i="2"/>
  <c r="Q1194" i="2"/>
  <c r="R1194" i="2"/>
  <c r="P1195" i="2"/>
  <c r="Q1195" i="2"/>
  <c r="R1195" i="2"/>
  <c r="P1196" i="2"/>
  <c r="Q1196" i="2"/>
  <c r="R1196" i="2"/>
  <c r="P1197" i="2"/>
  <c r="Q1197" i="2"/>
  <c r="R1197" i="2"/>
  <c r="P1198" i="2"/>
  <c r="Q1198" i="2"/>
  <c r="R1198" i="2"/>
  <c r="P1199" i="2"/>
  <c r="Q1199" i="2"/>
  <c r="R1199" i="2"/>
  <c r="P1200" i="2"/>
  <c r="Q1200" i="2"/>
  <c r="R1200" i="2"/>
  <c r="P1201" i="2"/>
  <c r="Q1201" i="2"/>
  <c r="R1201" i="2"/>
  <c r="P1202" i="2"/>
  <c r="Q1202" i="2"/>
  <c r="R1202" i="2"/>
  <c r="P1203" i="2"/>
  <c r="Q1203" i="2"/>
  <c r="R1203" i="2"/>
  <c r="P1204" i="2"/>
  <c r="Q1204" i="2"/>
  <c r="R1204" i="2"/>
  <c r="P1205" i="2"/>
  <c r="Q1205" i="2"/>
  <c r="R1205" i="2"/>
  <c r="P1206" i="2"/>
  <c r="Q1206" i="2"/>
  <c r="R1206" i="2"/>
  <c r="P1207" i="2"/>
  <c r="Q1207" i="2"/>
  <c r="R1207" i="2"/>
  <c r="P1208" i="2"/>
  <c r="Q1208" i="2"/>
  <c r="R1208" i="2"/>
  <c r="P1210" i="2"/>
  <c r="Q1210" i="2"/>
  <c r="R1210" i="2"/>
  <c r="P1211" i="2"/>
  <c r="Q1211" i="2"/>
  <c r="R1211" i="2"/>
  <c r="P1212" i="2"/>
  <c r="Q1212" i="2"/>
  <c r="R1212" i="2"/>
  <c r="P1213" i="2"/>
  <c r="Q1213" i="2"/>
  <c r="R1213" i="2"/>
  <c r="P1214" i="2"/>
  <c r="Q1214" i="2"/>
  <c r="R1214" i="2"/>
  <c r="P1215" i="2"/>
  <c r="Q1215" i="2"/>
  <c r="R1215" i="2"/>
  <c r="P1216" i="2"/>
  <c r="Q1216" i="2"/>
  <c r="R1216" i="2"/>
  <c r="P1217" i="2"/>
  <c r="Q1217" i="2"/>
  <c r="R1217" i="2"/>
  <c r="P1218" i="2"/>
  <c r="Q1218" i="2"/>
  <c r="R1218" i="2"/>
  <c r="P1219" i="2"/>
  <c r="Q1219" i="2"/>
  <c r="R1219" i="2"/>
  <c r="P1220" i="2"/>
  <c r="Q1220" i="2"/>
  <c r="R1220" i="2"/>
  <c r="P1221" i="2"/>
  <c r="Q1221" i="2"/>
  <c r="R1221" i="2"/>
  <c r="P1222" i="2"/>
  <c r="Q1222" i="2"/>
  <c r="R1222" i="2"/>
  <c r="P1224" i="2"/>
  <c r="Q1224" i="2"/>
  <c r="R1224" i="2"/>
  <c r="P1225" i="2"/>
  <c r="Q1225" i="2"/>
  <c r="R1225" i="2"/>
  <c r="P1226" i="2"/>
  <c r="Q1226" i="2"/>
  <c r="R1226" i="2"/>
  <c r="P1227" i="2"/>
  <c r="Q1227" i="2"/>
  <c r="R1227" i="2"/>
  <c r="P1228" i="2"/>
  <c r="Q1228" i="2"/>
  <c r="R1228" i="2"/>
  <c r="P1229" i="2"/>
  <c r="Q1229" i="2"/>
  <c r="R1229" i="2"/>
  <c r="P1230" i="2"/>
  <c r="Q1230" i="2"/>
  <c r="R1230" i="2"/>
  <c r="P1231" i="2"/>
  <c r="Q1231" i="2"/>
  <c r="R1231" i="2"/>
  <c r="P1232" i="2"/>
  <c r="Q1232" i="2"/>
  <c r="R1232" i="2"/>
  <c r="P1233" i="2"/>
  <c r="Q1233" i="2"/>
  <c r="R1233" i="2"/>
  <c r="P1234" i="2"/>
  <c r="Q1234" i="2"/>
  <c r="R1234" i="2"/>
  <c r="P1235" i="2"/>
  <c r="Q1235" i="2"/>
  <c r="R1235" i="2"/>
  <c r="P1236" i="2"/>
  <c r="Q1236" i="2"/>
  <c r="R1236" i="2"/>
  <c r="P1238" i="2"/>
  <c r="Q1238" i="2"/>
  <c r="R1238" i="2"/>
  <c r="P1239" i="2"/>
  <c r="Q1239" i="2"/>
  <c r="R1239" i="2"/>
  <c r="P1240" i="2"/>
  <c r="Q1240" i="2"/>
  <c r="R1240" i="2"/>
  <c r="P1241" i="2"/>
  <c r="Q1241" i="2"/>
  <c r="R1241" i="2"/>
  <c r="P1242" i="2"/>
  <c r="Q1242" i="2"/>
  <c r="R1242" i="2"/>
  <c r="P1243" i="2"/>
  <c r="Q1243" i="2"/>
  <c r="R1243" i="2"/>
  <c r="P1244" i="2"/>
  <c r="Q1244" i="2"/>
  <c r="R1244" i="2"/>
  <c r="P1246" i="2"/>
  <c r="Q1246" i="2"/>
  <c r="R1246" i="2"/>
  <c r="P1247" i="2"/>
  <c r="Q1247" i="2"/>
  <c r="R1247" i="2"/>
  <c r="P1248" i="2"/>
  <c r="Q1248" i="2"/>
  <c r="R1248" i="2"/>
  <c r="P1249" i="2"/>
  <c r="Q1249" i="2"/>
  <c r="R1249" i="2"/>
  <c r="P1251" i="2"/>
  <c r="Q1251" i="2"/>
  <c r="R1251" i="2"/>
  <c r="P1252" i="2"/>
  <c r="Q1252" i="2"/>
  <c r="R1252" i="2"/>
  <c r="P1253" i="2"/>
  <c r="Q1253" i="2"/>
  <c r="R1253" i="2"/>
  <c r="P1255" i="2"/>
  <c r="Q1255" i="2"/>
  <c r="R1255" i="2"/>
  <c r="P1256" i="2"/>
  <c r="Q1256" i="2"/>
  <c r="R1256" i="2"/>
  <c r="P1257" i="2"/>
  <c r="Q1257" i="2"/>
  <c r="R1257" i="2"/>
  <c r="P1258" i="2"/>
  <c r="Q1258" i="2"/>
  <c r="R1258" i="2"/>
  <c r="P1260" i="2"/>
  <c r="Q1260" i="2"/>
  <c r="R1260" i="2"/>
  <c r="P1261" i="2"/>
  <c r="Q1261" i="2"/>
  <c r="R1261" i="2"/>
  <c r="P1262" i="2"/>
  <c r="Q1262" i="2"/>
  <c r="R1262" i="2"/>
  <c r="P1263" i="2"/>
  <c r="Q1263" i="2"/>
  <c r="R1263" i="2"/>
  <c r="P1264" i="2"/>
  <c r="Q1264" i="2"/>
  <c r="R1264" i="2"/>
  <c r="P1265" i="2"/>
  <c r="Q1265" i="2"/>
  <c r="R1265" i="2"/>
  <c r="P1266" i="2"/>
  <c r="Q1266" i="2"/>
  <c r="R1266" i="2"/>
  <c r="P1267" i="2"/>
  <c r="Q1267" i="2"/>
  <c r="R1267" i="2"/>
  <c r="P1268" i="2"/>
  <c r="Q1268" i="2"/>
  <c r="R1268" i="2"/>
  <c r="P1269" i="2"/>
  <c r="Q1269" i="2"/>
  <c r="R1269" i="2"/>
  <c r="P1270" i="2"/>
  <c r="Q1270" i="2"/>
  <c r="R1270" i="2"/>
  <c r="P1271" i="2"/>
  <c r="Q1271" i="2"/>
  <c r="R1271" i="2"/>
  <c r="P1272" i="2"/>
  <c r="Q1272" i="2"/>
  <c r="R1272" i="2"/>
  <c r="P1274" i="2"/>
  <c r="Q1274" i="2"/>
  <c r="R1274" i="2"/>
  <c r="P1275" i="2"/>
  <c r="Q1275" i="2"/>
  <c r="R1275" i="2"/>
  <c r="P1277" i="2"/>
  <c r="Q1277" i="2"/>
  <c r="R1277" i="2"/>
  <c r="P1278" i="2"/>
  <c r="Q1278" i="2"/>
  <c r="R1278" i="2"/>
  <c r="P1279" i="2"/>
  <c r="Q1279" i="2"/>
  <c r="R1279" i="2"/>
  <c r="P1281" i="2"/>
  <c r="Q1281" i="2"/>
  <c r="R1281" i="2"/>
  <c r="P1283" i="2"/>
  <c r="Q1283" i="2"/>
  <c r="R1283" i="2"/>
  <c r="P1285" i="2"/>
  <c r="Q1285" i="2"/>
  <c r="R1285" i="2"/>
  <c r="P1286" i="2"/>
  <c r="Q1286" i="2"/>
  <c r="R1286" i="2"/>
  <c r="P1287" i="2"/>
  <c r="Q1287" i="2"/>
  <c r="R1287" i="2"/>
  <c r="P1289" i="2"/>
  <c r="Q1289" i="2"/>
  <c r="R1289" i="2"/>
  <c r="P1290" i="2"/>
  <c r="Q1290" i="2"/>
  <c r="R1290" i="2"/>
  <c r="P1291" i="2"/>
  <c r="Q1291" i="2"/>
  <c r="R1291" i="2"/>
  <c r="P1292" i="2"/>
  <c r="Q1292" i="2"/>
  <c r="R1292" i="2"/>
  <c r="P1293" i="2"/>
  <c r="Q1293" i="2"/>
  <c r="R1293" i="2"/>
  <c r="P1294" i="2"/>
  <c r="Q1294" i="2"/>
  <c r="R1294" i="2"/>
  <c r="P1296" i="2"/>
  <c r="Q1296" i="2"/>
  <c r="R1296" i="2"/>
  <c r="P1297" i="2"/>
  <c r="Q1297" i="2"/>
  <c r="R1297" i="2"/>
  <c r="P1298" i="2"/>
  <c r="Q1298" i="2"/>
  <c r="R1298" i="2"/>
  <c r="P1300" i="2"/>
  <c r="Q1300" i="2"/>
  <c r="R1300" i="2"/>
  <c r="P1301" i="2"/>
  <c r="Q1301" i="2"/>
  <c r="R1301" i="2"/>
  <c r="P1302" i="2"/>
  <c r="Q1302" i="2"/>
  <c r="R1302" i="2"/>
  <c r="P1303" i="2"/>
  <c r="Q1303" i="2"/>
  <c r="R1303" i="2"/>
  <c r="P1304" i="2"/>
  <c r="Q1304" i="2"/>
  <c r="R1304" i="2"/>
  <c r="P1305" i="2"/>
  <c r="Q1305" i="2"/>
  <c r="R1305" i="2"/>
  <c r="P1306" i="2"/>
  <c r="Q1306" i="2"/>
  <c r="R1306" i="2"/>
  <c r="P1307" i="2"/>
  <c r="Q1307" i="2"/>
  <c r="R1307" i="2"/>
  <c r="P1308" i="2"/>
  <c r="Q1308" i="2"/>
  <c r="R1308" i="2"/>
  <c r="P1309" i="2"/>
  <c r="Q1309" i="2"/>
  <c r="R1309" i="2"/>
  <c r="P1310" i="2"/>
  <c r="Q1310" i="2"/>
  <c r="R1310" i="2"/>
  <c r="P1311" i="2"/>
  <c r="Q1311" i="2"/>
  <c r="R1311" i="2"/>
  <c r="P1312" i="2"/>
  <c r="Q1312" i="2"/>
  <c r="R1312" i="2"/>
  <c r="P1313" i="2"/>
  <c r="Q1313" i="2"/>
  <c r="R1313" i="2"/>
  <c r="P1314" i="2"/>
  <c r="Q1314" i="2"/>
  <c r="R1314" i="2"/>
  <c r="P1316" i="2"/>
  <c r="Q1316" i="2"/>
  <c r="R1316" i="2"/>
  <c r="P1317" i="2"/>
  <c r="Q1317" i="2"/>
  <c r="R1317" i="2"/>
  <c r="P1318" i="2"/>
  <c r="Q1318" i="2"/>
  <c r="R1318" i="2"/>
  <c r="P1319" i="2"/>
  <c r="Q1319" i="2"/>
  <c r="R1319" i="2"/>
  <c r="P1321" i="2"/>
  <c r="Q1321" i="2"/>
  <c r="R1321" i="2"/>
  <c r="P1322" i="2"/>
  <c r="Q1322" i="2"/>
  <c r="R1322" i="2"/>
  <c r="P1323" i="2"/>
  <c r="Q1323" i="2"/>
  <c r="R1323" i="2"/>
  <c r="P1324" i="2"/>
  <c r="Q1324" i="2"/>
  <c r="R1324" i="2"/>
  <c r="P1325" i="2"/>
  <c r="Q1325" i="2"/>
  <c r="R1325" i="2"/>
  <c r="P1326" i="2"/>
  <c r="Q1326" i="2"/>
  <c r="R1326" i="2"/>
  <c r="P1327" i="2"/>
  <c r="Q1327" i="2"/>
  <c r="R1327" i="2"/>
  <c r="P1328" i="2"/>
  <c r="Q1328" i="2"/>
  <c r="R1328" i="2"/>
  <c r="P1330" i="2"/>
  <c r="Q1330" i="2"/>
  <c r="R1330" i="2"/>
  <c r="P1331" i="2"/>
  <c r="Q1331" i="2"/>
  <c r="R1331" i="2"/>
  <c r="P1332" i="2"/>
  <c r="Q1332" i="2"/>
  <c r="R1332" i="2"/>
  <c r="P1333" i="2"/>
  <c r="Q1333" i="2"/>
  <c r="R1333" i="2"/>
  <c r="P1334" i="2"/>
  <c r="Q1334" i="2"/>
  <c r="R1334" i="2"/>
  <c r="P1335" i="2"/>
  <c r="Q1335" i="2"/>
  <c r="R1335" i="2"/>
  <c r="P1336" i="2"/>
  <c r="Q1336" i="2"/>
  <c r="R1336" i="2"/>
  <c r="P1337" i="2"/>
  <c r="Q1337" i="2"/>
  <c r="R1337" i="2"/>
  <c r="P1338" i="2"/>
  <c r="Q1338" i="2"/>
  <c r="R1338" i="2"/>
  <c r="P1339" i="2"/>
  <c r="Q1339" i="2"/>
  <c r="R1339" i="2"/>
  <c r="P1340" i="2"/>
  <c r="Q1340" i="2"/>
  <c r="R1340" i="2"/>
  <c r="P1341" i="2"/>
  <c r="Q1341" i="2"/>
  <c r="R1341" i="2"/>
  <c r="P1342" i="2"/>
  <c r="Q1342" i="2"/>
  <c r="R1342" i="2"/>
  <c r="P1343" i="2"/>
  <c r="Q1343" i="2"/>
  <c r="R1343" i="2"/>
  <c r="P1344" i="2"/>
  <c r="Q1344" i="2"/>
  <c r="R1344" i="2"/>
  <c r="P1345" i="2"/>
  <c r="Q1345" i="2"/>
  <c r="R1345" i="2"/>
  <c r="P1346" i="2"/>
  <c r="Q1346" i="2"/>
  <c r="R1346" i="2"/>
  <c r="P1347" i="2"/>
  <c r="Q1347" i="2"/>
  <c r="R1347" i="2"/>
  <c r="P1348" i="2"/>
  <c r="Q1348" i="2"/>
  <c r="R1348" i="2"/>
  <c r="P1349" i="2"/>
  <c r="Q1349" i="2"/>
  <c r="R1349" i="2"/>
  <c r="P1350" i="2"/>
  <c r="Q1350" i="2"/>
  <c r="R1350" i="2"/>
  <c r="P1351" i="2"/>
  <c r="Q1351" i="2"/>
  <c r="R1351" i="2"/>
  <c r="P1352" i="2"/>
  <c r="Q1352" i="2"/>
  <c r="R1352" i="2"/>
  <c r="P1353" i="2"/>
  <c r="Q1353" i="2"/>
  <c r="R1353" i="2"/>
  <c r="P1354" i="2"/>
  <c r="Q1354" i="2"/>
  <c r="R1354" i="2"/>
  <c r="P1355" i="2"/>
  <c r="Q1355" i="2"/>
  <c r="R1355" i="2"/>
  <c r="P1356" i="2"/>
  <c r="Q1356" i="2"/>
  <c r="R1356" i="2"/>
  <c r="P1358" i="2"/>
  <c r="Q1358" i="2"/>
  <c r="R1358" i="2"/>
  <c r="P1359" i="2"/>
  <c r="Q1359" i="2"/>
  <c r="R1359" i="2"/>
  <c r="P1360" i="2"/>
  <c r="Q1360" i="2"/>
  <c r="R1360" i="2"/>
  <c r="P1361" i="2"/>
  <c r="Q1361" i="2"/>
  <c r="R1361" i="2"/>
  <c r="P1362" i="2"/>
  <c r="Q1362" i="2"/>
  <c r="R1362" i="2"/>
  <c r="P1363" i="2"/>
  <c r="Q1363" i="2"/>
  <c r="R1363" i="2"/>
  <c r="P1365" i="2"/>
  <c r="Q1365" i="2"/>
  <c r="R1365" i="2"/>
  <c r="P1367" i="2"/>
  <c r="Q1367" i="2"/>
  <c r="R1367" i="2"/>
  <c r="P1369" i="2"/>
  <c r="Q1369" i="2"/>
  <c r="R1369" i="2"/>
  <c r="P1370" i="2"/>
  <c r="Q1370" i="2"/>
  <c r="R1370" i="2"/>
  <c r="P1371" i="2"/>
  <c r="Q1371" i="2"/>
  <c r="R1371" i="2"/>
  <c r="P1373" i="2"/>
  <c r="Q1373" i="2"/>
  <c r="R1373" i="2"/>
  <c r="P1374" i="2"/>
  <c r="Q1374" i="2"/>
  <c r="R1374" i="2"/>
  <c r="P1375" i="2"/>
  <c r="Q1375" i="2"/>
  <c r="R1375" i="2"/>
  <c r="P1376" i="2"/>
  <c r="Q1376" i="2"/>
  <c r="R1376" i="2"/>
  <c r="P1377" i="2"/>
  <c r="Q1377" i="2"/>
  <c r="R1377" i="2"/>
  <c r="P1378" i="2"/>
  <c r="Q1378" i="2"/>
  <c r="R1378" i="2"/>
  <c r="P1379" i="2"/>
  <c r="Q1379" i="2"/>
  <c r="R1379" i="2"/>
  <c r="P1380" i="2"/>
  <c r="Q1380" i="2"/>
  <c r="R1380" i="2"/>
  <c r="P1381" i="2"/>
  <c r="Q1381" i="2"/>
  <c r="R1381" i="2"/>
  <c r="P1382" i="2"/>
  <c r="Q1382" i="2"/>
  <c r="R1382" i="2"/>
  <c r="P1383" i="2"/>
  <c r="Q1383" i="2"/>
  <c r="R1383" i="2"/>
  <c r="P1384" i="2"/>
  <c r="Q1384" i="2"/>
  <c r="R1384" i="2"/>
  <c r="P1385" i="2"/>
  <c r="Q1385" i="2"/>
  <c r="R1385" i="2"/>
  <c r="P1386" i="2"/>
  <c r="Q1386" i="2"/>
  <c r="R1386" i="2"/>
  <c r="P1387" i="2"/>
  <c r="Q1387" i="2"/>
  <c r="R1387" i="2"/>
  <c r="P1389" i="2"/>
  <c r="Q1389" i="2"/>
  <c r="R1389" i="2"/>
  <c r="P1390" i="2"/>
  <c r="Q1390" i="2"/>
  <c r="R1390" i="2"/>
  <c r="P1391" i="2"/>
  <c r="Q1391" i="2"/>
  <c r="R1391" i="2"/>
  <c r="P1392" i="2"/>
  <c r="Q1392" i="2"/>
  <c r="R1392" i="2"/>
  <c r="P1393" i="2"/>
  <c r="Q1393" i="2"/>
  <c r="R1393" i="2"/>
  <c r="P1394" i="2"/>
  <c r="Q1394" i="2"/>
  <c r="R1394" i="2"/>
  <c r="P1395" i="2"/>
  <c r="Q1395" i="2"/>
  <c r="R1395" i="2"/>
  <c r="P1396" i="2"/>
  <c r="Q1396" i="2"/>
  <c r="R1396" i="2"/>
  <c r="P1398" i="2"/>
  <c r="Q1398" i="2"/>
  <c r="R1398" i="2"/>
  <c r="P1399" i="2"/>
  <c r="Q1399" i="2"/>
  <c r="R1399" i="2"/>
  <c r="P1400" i="2"/>
  <c r="Q1400" i="2"/>
  <c r="R1400" i="2"/>
  <c r="P1401" i="2"/>
  <c r="Q1401" i="2"/>
  <c r="R1401" i="2"/>
  <c r="P1402" i="2"/>
  <c r="Q1402" i="2"/>
  <c r="R1402" i="2"/>
  <c r="P1403" i="2"/>
  <c r="Q1403" i="2"/>
  <c r="R1403" i="2"/>
  <c r="P1404" i="2"/>
  <c r="Q1404" i="2"/>
  <c r="R1404" i="2"/>
  <c r="P1405" i="2"/>
  <c r="Q1405" i="2"/>
  <c r="R1405" i="2"/>
  <c r="P1406" i="2"/>
  <c r="Q1406" i="2"/>
  <c r="R1406" i="2"/>
  <c r="P1407" i="2"/>
  <c r="Q1407" i="2"/>
  <c r="R1407" i="2"/>
  <c r="P1408" i="2"/>
  <c r="Q1408" i="2"/>
  <c r="R1408" i="2"/>
  <c r="P1409" i="2"/>
  <c r="Q1409" i="2"/>
  <c r="R1409" i="2"/>
  <c r="P1410" i="2"/>
  <c r="Q1410" i="2"/>
  <c r="R1410" i="2"/>
  <c r="P1412" i="2"/>
  <c r="Q1412" i="2"/>
  <c r="R1412" i="2"/>
  <c r="P1413" i="2"/>
  <c r="Q1413" i="2"/>
  <c r="R1413" i="2"/>
  <c r="P1414" i="2"/>
  <c r="Q1414" i="2"/>
  <c r="R1414" i="2"/>
  <c r="P1415" i="2"/>
  <c r="Q1415" i="2"/>
  <c r="R1415" i="2"/>
  <c r="P1416" i="2"/>
  <c r="Q1416" i="2"/>
  <c r="R1416" i="2"/>
  <c r="P1417" i="2"/>
  <c r="Q1417" i="2"/>
  <c r="R1417" i="2"/>
  <c r="P1418" i="2"/>
  <c r="Q1418" i="2"/>
  <c r="R1418" i="2"/>
  <c r="P1419" i="2"/>
  <c r="Q1419" i="2"/>
  <c r="R1419" i="2"/>
  <c r="P1420" i="2"/>
  <c r="Q1420" i="2"/>
  <c r="R1420" i="2"/>
  <c r="P1421" i="2"/>
  <c r="Q1421" i="2"/>
  <c r="R1421" i="2"/>
  <c r="P1422" i="2"/>
  <c r="Q1422" i="2"/>
  <c r="R1422" i="2"/>
  <c r="P1423" i="2"/>
  <c r="Q1423" i="2"/>
  <c r="R1423" i="2"/>
  <c r="P1424" i="2"/>
  <c r="Q1424" i="2"/>
  <c r="R1424" i="2"/>
  <c r="P1425" i="2"/>
  <c r="Q1425" i="2"/>
  <c r="R1425" i="2"/>
  <c r="P1426" i="2"/>
  <c r="Q1426" i="2"/>
  <c r="R1426" i="2"/>
  <c r="P1427" i="2"/>
  <c r="Q1427" i="2"/>
  <c r="R1427" i="2"/>
  <c r="P1428" i="2"/>
  <c r="Q1428" i="2"/>
  <c r="R1428" i="2"/>
  <c r="P1429" i="2"/>
  <c r="Q1429" i="2"/>
  <c r="R1429" i="2"/>
  <c r="P1430" i="2"/>
  <c r="Q1430" i="2"/>
  <c r="R1430" i="2"/>
  <c r="P1431" i="2"/>
  <c r="Q1431" i="2"/>
  <c r="R1431" i="2"/>
  <c r="P1432" i="2"/>
  <c r="Q1432" i="2"/>
  <c r="R1432" i="2"/>
  <c r="P1433" i="2"/>
  <c r="Q1433" i="2"/>
  <c r="R1433" i="2"/>
  <c r="P1434" i="2"/>
  <c r="Q1434" i="2"/>
  <c r="R1434" i="2"/>
  <c r="P1435" i="2"/>
  <c r="Q1435" i="2"/>
  <c r="R1435" i="2"/>
  <c r="P1436" i="2"/>
  <c r="Q1436" i="2"/>
  <c r="R1436" i="2"/>
  <c r="P1438" i="2"/>
  <c r="Q1438" i="2"/>
  <c r="R1438" i="2"/>
  <c r="P1439" i="2"/>
  <c r="Q1439" i="2"/>
  <c r="R1439" i="2"/>
  <c r="P1440" i="2"/>
  <c r="Q1440" i="2"/>
  <c r="R1440" i="2"/>
  <c r="P1441" i="2"/>
  <c r="Q1441" i="2"/>
  <c r="R1441" i="2"/>
  <c r="P1442" i="2"/>
  <c r="Q1442" i="2"/>
  <c r="R1442" i="2"/>
  <c r="P1443" i="2"/>
  <c r="Q1443" i="2"/>
  <c r="R1443" i="2"/>
  <c r="P1444" i="2"/>
  <c r="Q1444" i="2"/>
  <c r="R1444" i="2"/>
  <c r="P1445" i="2"/>
  <c r="Q1445" i="2"/>
  <c r="R1445" i="2"/>
  <c r="P1446" i="2"/>
  <c r="Q1446" i="2"/>
  <c r="R1446" i="2"/>
  <c r="P1447" i="2"/>
  <c r="Q1447" i="2"/>
  <c r="R1447" i="2"/>
  <c r="P1448" i="2"/>
  <c r="Q1448" i="2"/>
  <c r="R1448" i="2"/>
  <c r="P1449" i="2"/>
  <c r="Q1449" i="2"/>
  <c r="R1449" i="2"/>
  <c r="P1450" i="2"/>
  <c r="Q1450" i="2"/>
  <c r="R1450" i="2"/>
  <c r="P1451" i="2"/>
  <c r="Q1451" i="2"/>
  <c r="R1451" i="2"/>
  <c r="P1452" i="2"/>
  <c r="Q1452" i="2"/>
  <c r="R1452" i="2"/>
  <c r="P1454" i="2"/>
  <c r="Q1454" i="2"/>
  <c r="R1454" i="2"/>
  <c r="P1456" i="2"/>
  <c r="Q1456" i="2"/>
  <c r="R1456" i="2"/>
  <c r="P1457" i="2"/>
  <c r="Q1457" i="2"/>
  <c r="R1457" i="2"/>
  <c r="P1458" i="2"/>
  <c r="Q1458" i="2"/>
  <c r="R1458" i="2"/>
  <c r="P1459" i="2"/>
  <c r="Q1459" i="2"/>
  <c r="R1459" i="2"/>
  <c r="P1460" i="2"/>
  <c r="Q1460" i="2"/>
  <c r="R1460" i="2"/>
  <c r="P1461" i="2"/>
  <c r="Q1461" i="2"/>
  <c r="R1461" i="2"/>
  <c r="P1462" i="2"/>
  <c r="Q1462" i="2"/>
  <c r="R1462" i="2"/>
  <c r="P1463" i="2"/>
  <c r="Q1463" i="2"/>
  <c r="R1463" i="2"/>
  <c r="P1464" i="2"/>
  <c r="Q1464" i="2"/>
  <c r="R1464" i="2"/>
  <c r="P1465" i="2"/>
  <c r="Q1465" i="2"/>
  <c r="R1465" i="2"/>
  <c r="P1466" i="2"/>
  <c r="Q1466" i="2"/>
  <c r="R1466" i="2"/>
  <c r="P1467" i="2"/>
  <c r="Q1467" i="2"/>
  <c r="R1467" i="2"/>
  <c r="P1468" i="2"/>
  <c r="Q1468" i="2"/>
  <c r="R1468" i="2"/>
  <c r="P1469" i="2"/>
  <c r="Q1469" i="2"/>
  <c r="R1469" i="2"/>
  <c r="P1470" i="2"/>
  <c r="Q1470" i="2"/>
  <c r="R1470" i="2"/>
  <c r="P1471" i="2"/>
  <c r="Q1471" i="2"/>
  <c r="R1471" i="2"/>
  <c r="P1472" i="2"/>
  <c r="Q1472" i="2"/>
  <c r="R1472" i="2"/>
  <c r="P1473" i="2"/>
  <c r="Q1473" i="2"/>
  <c r="R1473" i="2"/>
  <c r="P1474" i="2"/>
  <c r="Q1474" i="2"/>
  <c r="R1474" i="2"/>
  <c r="P1475" i="2"/>
  <c r="Q1475" i="2"/>
  <c r="R1475" i="2"/>
  <c r="P1476" i="2"/>
  <c r="Q1476" i="2"/>
  <c r="R1476" i="2"/>
  <c r="P1477" i="2"/>
  <c r="Q1477" i="2"/>
  <c r="R1477" i="2"/>
  <c r="P1478" i="2"/>
  <c r="Q1478" i="2"/>
  <c r="R1478" i="2"/>
  <c r="P1479" i="2"/>
  <c r="Q1479" i="2"/>
  <c r="R1479" i="2"/>
  <c r="P1480" i="2"/>
  <c r="Q1480" i="2"/>
  <c r="R1480" i="2"/>
  <c r="P1481" i="2"/>
  <c r="Q1481" i="2"/>
  <c r="R1481" i="2"/>
  <c r="P1482" i="2"/>
  <c r="Q1482" i="2"/>
  <c r="R1482" i="2"/>
  <c r="P1483" i="2"/>
  <c r="Q1483" i="2"/>
  <c r="R1483" i="2"/>
  <c r="P1484" i="2"/>
  <c r="Q1484" i="2"/>
  <c r="R1484" i="2"/>
  <c r="P1485" i="2"/>
  <c r="Q1485" i="2"/>
  <c r="R1485" i="2"/>
  <c r="P1486" i="2"/>
  <c r="Q1486" i="2"/>
  <c r="R1486" i="2"/>
  <c r="P1487" i="2"/>
  <c r="Q1487" i="2"/>
  <c r="R1487" i="2"/>
  <c r="P1488" i="2"/>
  <c r="Q1488" i="2"/>
  <c r="R1488" i="2"/>
  <c r="P1489" i="2"/>
  <c r="Q1489" i="2"/>
  <c r="R1489" i="2"/>
  <c r="P1491" i="2"/>
  <c r="Q1491" i="2"/>
  <c r="R1491" i="2"/>
  <c r="P1492" i="2"/>
  <c r="Q1492" i="2"/>
  <c r="R1492" i="2"/>
  <c r="P1493" i="2"/>
  <c r="Q1493" i="2"/>
  <c r="R1493" i="2"/>
  <c r="P1494" i="2"/>
  <c r="Q1494" i="2"/>
  <c r="R1494" i="2"/>
  <c r="P1495" i="2"/>
  <c r="Q1495" i="2"/>
  <c r="R1495" i="2"/>
  <c r="P1496" i="2"/>
  <c r="Q1496" i="2"/>
  <c r="R1496" i="2"/>
  <c r="P1497" i="2"/>
  <c r="Q1497" i="2"/>
  <c r="R1497" i="2"/>
  <c r="P1498" i="2"/>
  <c r="Q1498" i="2"/>
  <c r="R1498" i="2"/>
  <c r="P1499" i="2"/>
  <c r="Q1499" i="2"/>
  <c r="R1499" i="2"/>
  <c r="P1500" i="2"/>
  <c r="Q1500" i="2"/>
  <c r="R1500" i="2"/>
  <c r="P1501" i="2"/>
  <c r="Q1501" i="2"/>
  <c r="R1501" i="2"/>
  <c r="P1502" i="2"/>
  <c r="Q1502" i="2"/>
  <c r="R1502" i="2"/>
  <c r="P1504" i="2"/>
  <c r="Q1504" i="2"/>
  <c r="R1504" i="2"/>
  <c r="P1505" i="2"/>
  <c r="Q1505" i="2"/>
  <c r="R1505" i="2"/>
  <c r="P1506" i="2"/>
  <c r="Q1506" i="2"/>
  <c r="R1506" i="2"/>
  <c r="P1507" i="2"/>
  <c r="Q1507" i="2"/>
  <c r="R1507" i="2"/>
  <c r="P1509" i="2"/>
  <c r="Q1509" i="2"/>
  <c r="R1509" i="2"/>
  <c r="P1510" i="2"/>
  <c r="Q1510" i="2"/>
  <c r="R1510" i="2"/>
  <c r="P1511" i="2"/>
  <c r="Q1511" i="2"/>
  <c r="R1511" i="2"/>
  <c r="P1512" i="2"/>
  <c r="Q1512" i="2"/>
  <c r="R1512" i="2"/>
  <c r="P1513" i="2"/>
  <c r="Q1513" i="2"/>
  <c r="R1513" i="2"/>
  <c r="P1514" i="2"/>
  <c r="Q1514" i="2"/>
  <c r="R1514" i="2"/>
  <c r="P1515" i="2"/>
  <c r="Q1515" i="2"/>
  <c r="R1515" i="2"/>
  <c r="P1516" i="2"/>
  <c r="Q1516" i="2"/>
  <c r="R1516" i="2"/>
  <c r="P1517" i="2"/>
  <c r="Q1517" i="2"/>
  <c r="R1517" i="2"/>
  <c r="P1518" i="2"/>
  <c r="Q1518" i="2"/>
  <c r="R1518" i="2"/>
  <c r="P1519" i="2"/>
  <c r="Q1519" i="2"/>
  <c r="R1519" i="2"/>
  <c r="P1520" i="2"/>
  <c r="Q1520" i="2"/>
  <c r="R1520" i="2"/>
  <c r="P1521" i="2"/>
  <c r="Q1521" i="2"/>
  <c r="R1521" i="2"/>
  <c r="P1522" i="2"/>
  <c r="Q1522" i="2"/>
  <c r="R1522" i="2"/>
  <c r="P1523" i="2"/>
  <c r="Q1523" i="2"/>
  <c r="R1523" i="2"/>
  <c r="P1524" i="2"/>
  <c r="Q1524" i="2"/>
  <c r="R1524" i="2"/>
  <c r="P1525" i="2"/>
  <c r="Q1525" i="2"/>
  <c r="R1525" i="2"/>
  <c r="P1526" i="2"/>
  <c r="Q1526" i="2"/>
  <c r="R1526" i="2"/>
  <c r="P1527" i="2"/>
  <c r="Q1527" i="2"/>
  <c r="R1527" i="2"/>
  <c r="P1528" i="2"/>
  <c r="Q1528" i="2"/>
  <c r="R1528" i="2"/>
  <c r="P1529" i="2"/>
  <c r="Q1529" i="2"/>
  <c r="R1529" i="2"/>
  <c r="P1530" i="2"/>
  <c r="Q1530" i="2"/>
  <c r="R1530" i="2"/>
  <c r="P1531" i="2"/>
  <c r="Q1531" i="2"/>
  <c r="R1531" i="2"/>
  <c r="P1532" i="2"/>
  <c r="Q1532" i="2"/>
  <c r="R1532" i="2"/>
  <c r="P1533" i="2"/>
  <c r="Q1533" i="2"/>
  <c r="R1533" i="2"/>
  <c r="P1534" i="2"/>
  <c r="Q1534" i="2"/>
  <c r="R1534" i="2"/>
  <c r="P1536" i="2"/>
  <c r="Q1536" i="2"/>
  <c r="R1536" i="2"/>
  <c r="P1537" i="2"/>
  <c r="Q1537" i="2"/>
  <c r="R1537" i="2"/>
  <c r="P1538" i="2"/>
  <c r="Q1538" i="2"/>
  <c r="R1538" i="2"/>
  <c r="P1539" i="2"/>
  <c r="Q1539" i="2"/>
  <c r="R1539" i="2"/>
  <c r="P1540" i="2"/>
  <c r="Q1540" i="2"/>
  <c r="R1540" i="2"/>
  <c r="P1541" i="2"/>
  <c r="Q1541" i="2"/>
  <c r="R1541" i="2"/>
  <c r="P1542" i="2"/>
  <c r="Q1542" i="2"/>
  <c r="R1542" i="2"/>
  <c r="P1543" i="2"/>
  <c r="Q1543" i="2"/>
  <c r="R1543" i="2"/>
  <c r="P1544" i="2"/>
  <c r="Q1544" i="2"/>
  <c r="R1544" i="2"/>
  <c r="P1546" i="2"/>
  <c r="Q1546" i="2"/>
  <c r="R1546" i="2"/>
  <c r="P1547" i="2"/>
  <c r="Q1547" i="2"/>
  <c r="R1547" i="2"/>
  <c r="P1548" i="2"/>
  <c r="Q1548" i="2"/>
  <c r="R1548" i="2"/>
  <c r="P1549" i="2"/>
  <c r="Q1549" i="2"/>
  <c r="R1549" i="2"/>
  <c r="P1551" i="2"/>
  <c r="Q1551" i="2"/>
  <c r="R1551" i="2"/>
  <c r="P1552" i="2"/>
  <c r="Q1552" i="2"/>
  <c r="R1552" i="2"/>
  <c r="P1553" i="2"/>
  <c r="Q1553" i="2"/>
  <c r="R1553" i="2"/>
  <c r="P1554" i="2"/>
  <c r="Q1554" i="2"/>
  <c r="R1554" i="2"/>
  <c r="P1555" i="2"/>
  <c r="Q1555" i="2"/>
  <c r="R1555" i="2"/>
  <c r="P1557" i="2"/>
  <c r="Q1557" i="2"/>
  <c r="R1557" i="2"/>
  <c r="P1558" i="2"/>
  <c r="Q1558" i="2"/>
  <c r="R1558" i="2"/>
  <c r="P1560" i="2"/>
  <c r="Q1560" i="2"/>
  <c r="R1560" i="2"/>
  <c r="P1561" i="2"/>
  <c r="Q1561" i="2"/>
  <c r="R1561" i="2"/>
  <c r="P1562" i="2"/>
  <c r="Q1562" i="2"/>
  <c r="R1562" i="2"/>
  <c r="P1563" i="2"/>
  <c r="Q1563" i="2"/>
  <c r="R1563" i="2"/>
  <c r="P1564" i="2"/>
  <c r="Q1564" i="2"/>
  <c r="R1564" i="2"/>
  <c r="P1566" i="2"/>
  <c r="Q1566" i="2"/>
  <c r="R1566" i="2"/>
  <c r="P1567" i="2"/>
  <c r="Q1567" i="2"/>
  <c r="R1567" i="2"/>
  <c r="P1568" i="2"/>
  <c r="Q1568" i="2"/>
  <c r="R1568" i="2"/>
  <c r="P1569" i="2"/>
  <c r="Q1569" i="2"/>
  <c r="R1569" i="2"/>
  <c r="P1570" i="2"/>
  <c r="Q1570" i="2"/>
  <c r="R1570" i="2"/>
  <c r="P1571" i="2"/>
  <c r="Q1571" i="2"/>
  <c r="R1571" i="2"/>
  <c r="P1572" i="2"/>
  <c r="Q1572" i="2"/>
  <c r="R1572" i="2"/>
  <c r="P1573" i="2"/>
  <c r="Q1573" i="2"/>
  <c r="R1573" i="2"/>
  <c r="P1575" i="2"/>
  <c r="Q1575" i="2"/>
  <c r="R1575" i="2"/>
  <c r="P1576" i="2"/>
  <c r="Q1576" i="2"/>
  <c r="R1576" i="2"/>
  <c r="P1577" i="2"/>
  <c r="Q1577" i="2"/>
  <c r="R1577" i="2"/>
  <c r="P1578" i="2"/>
  <c r="Q1578" i="2"/>
  <c r="R1578" i="2"/>
  <c r="P1579" i="2"/>
  <c r="Q1579" i="2"/>
  <c r="R1579" i="2"/>
  <c r="P1580" i="2"/>
  <c r="Q1580" i="2"/>
  <c r="R1580" i="2"/>
  <c r="P1581" i="2"/>
  <c r="Q1581" i="2"/>
  <c r="R1581" i="2"/>
  <c r="P1582" i="2"/>
  <c r="Q1582" i="2"/>
  <c r="R1582" i="2"/>
  <c r="P1583" i="2"/>
  <c r="Q1583" i="2"/>
  <c r="R1583" i="2"/>
  <c r="P1584" i="2"/>
  <c r="Q1584" i="2"/>
  <c r="R1584" i="2"/>
  <c r="P1585" i="2"/>
  <c r="Q1585" i="2"/>
  <c r="R1585" i="2"/>
  <c r="P1586" i="2"/>
  <c r="Q1586" i="2"/>
  <c r="R1586" i="2"/>
  <c r="P1588" i="2"/>
  <c r="Q1588" i="2"/>
  <c r="R1588" i="2"/>
  <c r="P1589" i="2"/>
  <c r="Q1589" i="2"/>
  <c r="R1589" i="2"/>
  <c r="P1590" i="2"/>
  <c r="Q1590" i="2"/>
  <c r="R1590" i="2"/>
  <c r="P1591" i="2"/>
  <c r="Q1591" i="2"/>
  <c r="R1591" i="2"/>
  <c r="P1592" i="2"/>
  <c r="Q1592" i="2"/>
  <c r="R1592" i="2"/>
  <c r="P1593" i="2"/>
  <c r="Q1593" i="2"/>
  <c r="R1593" i="2"/>
  <c r="P1594" i="2"/>
  <c r="Q1594" i="2"/>
  <c r="R1594" i="2"/>
  <c r="P1595" i="2"/>
  <c r="Q1595" i="2"/>
  <c r="R1595" i="2"/>
  <c r="P1596" i="2"/>
  <c r="Q1596" i="2"/>
  <c r="R1596" i="2"/>
  <c r="P1597" i="2"/>
  <c r="Q1597" i="2"/>
  <c r="R1597" i="2"/>
  <c r="P1598" i="2"/>
  <c r="Q1598" i="2"/>
  <c r="R1598" i="2"/>
  <c r="P1599" i="2"/>
  <c r="Q1599" i="2"/>
  <c r="R1599" i="2"/>
  <c r="P1600" i="2"/>
  <c r="Q1600" i="2"/>
  <c r="R1600" i="2"/>
  <c r="P1601" i="2"/>
  <c r="Q1601" i="2"/>
  <c r="R1601" i="2"/>
  <c r="P1602" i="2"/>
  <c r="Q1602" i="2"/>
  <c r="R1602" i="2"/>
  <c r="P1603" i="2"/>
  <c r="Q1603" i="2"/>
  <c r="R1603" i="2"/>
  <c r="P1604" i="2"/>
  <c r="Q1604" i="2"/>
  <c r="R1604" i="2"/>
  <c r="P1606" i="2"/>
  <c r="Q1606" i="2"/>
  <c r="R1606" i="2"/>
  <c r="P1607" i="2"/>
  <c r="Q1607" i="2"/>
  <c r="R1607" i="2"/>
  <c r="P1609" i="2"/>
  <c r="Q1609" i="2"/>
  <c r="R1609" i="2"/>
  <c r="P1610" i="2"/>
  <c r="Q1610" i="2"/>
  <c r="R1610" i="2"/>
  <c r="P1612" i="2"/>
  <c r="Q1612" i="2"/>
  <c r="R1612" i="2"/>
  <c r="P1613" i="2"/>
  <c r="Q1613" i="2"/>
  <c r="R1613" i="2"/>
  <c r="P1614" i="2"/>
  <c r="Q1614" i="2"/>
  <c r="R1614" i="2"/>
  <c r="P1615" i="2"/>
  <c r="Q1615" i="2"/>
  <c r="R1615" i="2"/>
  <c r="P1616" i="2"/>
  <c r="Q1616" i="2"/>
  <c r="R1616" i="2"/>
  <c r="P1617" i="2"/>
  <c r="Q1617" i="2"/>
  <c r="R1617" i="2"/>
  <c r="P1618" i="2"/>
  <c r="Q1618" i="2"/>
  <c r="R1618" i="2"/>
  <c r="P1619" i="2"/>
  <c r="Q1619" i="2"/>
  <c r="R1619" i="2"/>
  <c r="P1620" i="2"/>
  <c r="Q1620" i="2"/>
  <c r="R1620" i="2"/>
  <c r="P1621" i="2"/>
  <c r="Q1621" i="2"/>
  <c r="R1621" i="2"/>
  <c r="P1622" i="2"/>
  <c r="Q1622" i="2"/>
  <c r="R1622" i="2"/>
  <c r="P1623" i="2"/>
  <c r="Q1623" i="2"/>
  <c r="R1623" i="2"/>
  <c r="P1624" i="2"/>
  <c r="Q1624" i="2"/>
  <c r="R1624" i="2"/>
  <c r="P1625" i="2"/>
  <c r="Q1625" i="2"/>
  <c r="R1625" i="2"/>
  <c r="P1626" i="2"/>
  <c r="Q1626" i="2"/>
  <c r="R1626" i="2"/>
  <c r="P1627" i="2"/>
  <c r="Q1627" i="2"/>
  <c r="R1627" i="2"/>
  <c r="P1628" i="2"/>
  <c r="Q1628" i="2"/>
  <c r="R1628" i="2"/>
  <c r="P1629" i="2"/>
  <c r="Q1629" i="2"/>
  <c r="R1629" i="2"/>
  <c r="P1630" i="2"/>
  <c r="Q1630" i="2"/>
  <c r="R1630" i="2"/>
  <c r="P1631" i="2"/>
  <c r="Q1631" i="2"/>
  <c r="R1631" i="2"/>
  <c r="P1632" i="2"/>
  <c r="Q1632" i="2"/>
  <c r="R1632" i="2"/>
  <c r="P1633" i="2"/>
  <c r="Q1633" i="2"/>
  <c r="R1633" i="2"/>
  <c r="P1634" i="2"/>
  <c r="Q1634" i="2"/>
  <c r="R1634" i="2"/>
  <c r="P1635" i="2"/>
  <c r="Q1635" i="2"/>
  <c r="R1635" i="2"/>
  <c r="P1637" i="2"/>
  <c r="Q1637" i="2"/>
  <c r="R1637" i="2"/>
  <c r="P1638" i="2"/>
  <c r="Q1638" i="2"/>
  <c r="R1638" i="2"/>
  <c r="P1639" i="2"/>
  <c r="Q1639" i="2"/>
  <c r="R1639" i="2"/>
  <c r="P1640" i="2"/>
  <c r="Q1640" i="2"/>
  <c r="R1640" i="2"/>
  <c r="P1641" i="2"/>
  <c r="Q1641" i="2"/>
  <c r="R1641" i="2"/>
  <c r="P1642" i="2"/>
  <c r="Q1642" i="2"/>
  <c r="R1642" i="2"/>
  <c r="P1643" i="2"/>
  <c r="Q1643" i="2"/>
  <c r="R1643" i="2"/>
  <c r="P1644" i="2"/>
  <c r="Q1644" i="2"/>
  <c r="R1644" i="2"/>
  <c r="P1645" i="2"/>
  <c r="Q1645" i="2"/>
  <c r="R1645" i="2"/>
  <c r="P1647" i="2"/>
  <c r="Q1647" i="2"/>
  <c r="R1647" i="2"/>
  <c r="P1648" i="2"/>
  <c r="Q1648" i="2"/>
  <c r="R1648" i="2"/>
  <c r="P1649" i="2"/>
  <c r="Q1649" i="2"/>
  <c r="R1649" i="2"/>
  <c r="P1651" i="2"/>
  <c r="Q1651" i="2"/>
  <c r="R1651" i="2"/>
  <c r="P1652" i="2"/>
  <c r="Q1652" i="2"/>
  <c r="R1652" i="2"/>
  <c r="P1653" i="2"/>
  <c r="Q1653" i="2"/>
  <c r="R1653" i="2"/>
  <c r="P1654" i="2"/>
  <c r="Q1654" i="2"/>
  <c r="R1654" i="2"/>
  <c r="P1655" i="2"/>
  <c r="Q1655" i="2"/>
  <c r="R1655" i="2"/>
  <c r="P1656" i="2"/>
  <c r="Q1656" i="2"/>
  <c r="R1656" i="2"/>
  <c r="P1657" i="2"/>
  <c r="Q1657" i="2"/>
  <c r="R1657" i="2"/>
  <c r="P1658" i="2"/>
  <c r="Q1658" i="2"/>
  <c r="R1658" i="2"/>
  <c r="P1659" i="2"/>
  <c r="Q1659" i="2"/>
  <c r="R1659" i="2"/>
  <c r="P1660" i="2"/>
  <c r="Q1660" i="2"/>
  <c r="R1660" i="2"/>
  <c r="P1661" i="2"/>
  <c r="Q1661" i="2"/>
  <c r="R1661" i="2"/>
  <c r="P1662" i="2"/>
  <c r="Q1662" i="2"/>
  <c r="R1662" i="2"/>
  <c r="P1663" i="2"/>
  <c r="Q1663" i="2"/>
  <c r="R1663" i="2"/>
  <c r="P1665" i="2"/>
  <c r="Q1665" i="2"/>
  <c r="R1665" i="2"/>
  <c r="P1666" i="2"/>
  <c r="Q1666" i="2"/>
  <c r="R1666" i="2"/>
  <c r="P1667" i="2"/>
  <c r="Q1667" i="2"/>
  <c r="R1667" i="2"/>
  <c r="P1668" i="2"/>
  <c r="Q1668" i="2"/>
  <c r="R1668" i="2"/>
  <c r="P1669" i="2"/>
  <c r="Q1669" i="2"/>
  <c r="R1669" i="2"/>
  <c r="P1670" i="2"/>
  <c r="Q1670" i="2"/>
  <c r="R1670" i="2"/>
  <c r="P1671" i="2"/>
  <c r="Q1671" i="2"/>
  <c r="R1671" i="2"/>
  <c r="P1672" i="2"/>
  <c r="Q1672" i="2"/>
  <c r="R1672" i="2"/>
  <c r="P1673" i="2"/>
  <c r="Q1673" i="2"/>
  <c r="R1673" i="2"/>
  <c r="P1674" i="2"/>
  <c r="Q1674" i="2"/>
  <c r="R1674" i="2"/>
  <c r="P1675" i="2"/>
  <c r="Q1675" i="2"/>
  <c r="R1675" i="2"/>
  <c r="P1676" i="2"/>
  <c r="Q1676" i="2"/>
  <c r="R1676" i="2"/>
  <c r="P1677" i="2"/>
  <c r="Q1677" i="2"/>
  <c r="R1677" i="2"/>
  <c r="P1678" i="2"/>
  <c r="Q1678" i="2"/>
  <c r="R1678" i="2"/>
  <c r="P1679" i="2"/>
  <c r="Q1679" i="2"/>
  <c r="R1679" i="2"/>
  <c r="P1680" i="2"/>
  <c r="Q1680" i="2"/>
  <c r="R1680" i="2"/>
  <c r="P1681" i="2"/>
  <c r="Q1681" i="2"/>
  <c r="R1681" i="2"/>
  <c r="P1682" i="2"/>
  <c r="Q1682" i="2"/>
  <c r="R1682" i="2"/>
  <c r="P1683" i="2"/>
  <c r="Q1683" i="2"/>
  <c r="R1683" i="2"/>
  <c r="P1685" i="2"/>
  <c r="Q1685" i="2"/>
  <c r="R1685" i="2"/>
  <c r="P1686" i="2"/>
  <c r="Q1686" i="2"/>
  <c r="R1686" i="2"/>
  <c r="P1687" i="2"/>
  <c r="Q1687" i="2"/>
  <c r="R1687" i="2"/>
  <c r="P1688" i="2"/>
  <c r="Q1688" i="2"/>
  <c r="R1688" i="2"/>
  <c r="P1689" i="2"/>
  <c r="Q1689" i="2"/>
  <c r="R1689" i="2"/>
  <c r="P1690" i="2"/>
  <c r="Q1690" i="2"/>
  <c r="R1690" i="2"/>
  <c r="P1691" i="2"/>
  <c r="Q1691" i="2"/>
  <c r="R1691" i="2"/>
  <c r="P1692" i="2"/>
  <c r="Q1692" i="2"/>
  <c r="R1692" i="2"/>
  <c r="P1693" i="2"/>
  <c r="Q1693" i="2"/>
  <c r="R1693" i="2"/>
  <c r="P1694" i="2"/>
  <c r="Q1694" i="2"/>
  <c r="R1694" i="2"/>
  <c r="P1696" i="2"/>
  <c r="Q1696" i="2"/>
  <c r="R1696" i="2"/>
  <c r="P1697" i="2"/>
  <c r="Q1697" i="2"/>
  <c r="R1697" i="2"/>
  <c r="P1698" i="2"/>
  <c r="Q1698" i="2"/>
  <c r="R1698" i="2"/>
  <c r="P1699" i="2"/>
  <c r="Q1699" i="2"/>
  <c r="R1699" i="2"/>
  <c r="P1700" i="2"/>
  <c r="Q1700" i="2"/>
  <c r="R1700" i="2"/>
  <c r="P1701" i="2"/>
  <c r="Q1701" i="2"/>
  <c r="R1701" i="2"/>
  <c r="P1702" i="2"/>
  <c r="Q1702" i="2"/>
  <c r="R1702" i="2"/>
  <c r="P1703" i="2"/>
  <c r="Q1703" i="2"/>
  <c r="R1703" i="2"/>
  <c r="P1704" i="2"/>
  <c r="Q1704" i="2"/>
  <c r="R1704" i="2"/>
  <c r="P1705" i="2"/>
  <c r="Q1705" i="2"/>
  <c r="R1705" i="2"/>
  <c r="P1706" i="2"/>
  <c r="Q1706" i="2"/>
  <c r="R1706" i="2"/>
  <c r="P1707" i="2"/>
  <c r="Q1707" i="2"/>
  <c r="R1707" i="2"/>
  <c r="P1708" i="2"/>
  <c r="Q1708" i="2"/>
  <c r="R1708" i="2"/>
  <c r="P1709" i="2"/>
  <c r="Q1709" i="2"/>
  <c r="R1709" i="2"/>
  <c r="P1710" i="2"/>
  <c r="Q1710" i="2"/>
  <c r="R1710" i="2"/>
  <c r="P1711" i="2"/>
  <c r="Q1711" i="2"/>
  <c r="R1711" i="2"/>
  <c r="P1712" i="2"/>
  <c r="Q1712" i="2"/>
  <c r="R1712" i="2"/>
  <c r="P1713" i="2"/>
  <c r="Q1713" i="2"/>
  <c r="R1713" i="2"/>
  <c r="P1714" i="2"/>
  <c r="Q1714" i="2"/>
  <c r="R1714" i="2"/>
  <c r="P1715" i="2"/>
  <c r="Q1715" i="2"/>
  <c r="R1715" i="2"/>
  <c r="P1717" i="2"/>
  <c r="Q1717" i="2"/>
  <c r="R1717" i="2"/>
  <c r="P1718" i="2"/>
  <c r="Q1718" i="2"/>
  <c r="R1718" i="2"/>
  <c r="P1719" i="2"/>
  <c r="Q1719" i="2"/>
  <c r="R1719" i="2"/>
  <c r="P1720" i="2"/>
  <c r="Q1720" i="2"/>
  <c r="R1720" i="2"/>
  <c r="P1722" i="2"/>
  <c r="Q1722" i="2"/>
  <c r="R1722" i="2"/>
  <c r="P1723" i="2"/>
  <c r="Q1723" i="2"/>
  <c r="R1723" i="2"/>
  <c r="P1724" i="2"/>
  <c r="Q1724" i="2"/>
  <c r="R1724" i="2"/>
  <c r="P1725" i="2"/>
  <c r="Q1725" i="2"/>
  <c r="R1725" i="2"/>
  <c r="P1726" i="2"/>
  <c r="Q1726" i="2"/>
  <c r="R1726" i="2"/>
  <c r="P1727" i="2"/>
  <c r="Q1727" i="2"/>
  <c r="R1727" i="2"/>
  <c r="P1728" i="2"/>
  <c r="Q1728" i="2"/>
  <c r="R1728" i="2"/>
  <c r="P1729" i="2"/>
  <c r="Q1729" i="2"/>
  <c r="R1729" i="2"/>
  <c r="P1730" i="2"/>
  <c r="Q1730" i="2"/>
  <c r="R1730" i="2"/>
  <c r="P1731" i="2"/>
  <c r="Q1731" i="2"/>
  <c r="R1731" i="2"/>
  <c r="P1732" i="2"/>
  <c r="Q1732" i="2"/>
  <c r="R1732" i="2"/>
  <c r="P1733" i="2"/>
  <c r="Q1733" i="2"/>
  <c r="R1733" i="2"/>
  <c r="P1734" i="2"/>
  <c r="Q1734" i="2"/>
  <c r="R1734" i="2"/>
  <c r="P1735" i="2"/>
  <c r="Q1735" i="2"/>
  <c r="R1735" i="2"/>
  <c r="P1736" i="2"/>
  <c r="Q1736" i="2"/>
  <c r="R1736" i="2"/>
  <c r="P1737" i="2"/>
  <c r="Q1737" i="2"/>
  <c r="R1737" i="2"/>
  <c r="P1738" i="2"/>
  <c r="Q1738" i="2"/>
  <c r="R1738" i="2"/>
  <c r="P1739" i="2"/>
  <c r="Q1739" i="2"/>
  <c r="R1739" i="2"/>
  <c r="P1740" i="2"/>
  <c r="Q1740" i="2"/>
  <c r="R1740" i="2"/>
  <c r="P1741" i="2"/>
  <c r="Q1741" i="2"/>
  <c r="R1741" i="2"/>
  <c r="P1742" i="2"/>
  <c r="Q1742" i="2"/>
  <c r="R1742" i="2"/>
  <c r="P1743" i="2"/>
  <c r="Q1743" i="2"/>
  <c r="R1743" i="2"/>
  <c r="P1744" i="2"/>
  <c r="Q1744" i="2"/>
  <c r="R1744" i="2"/>
  <c r="P1745" i="2"/>
  <c r="Q1745" i="2"/>
  <c r="R1745" i="2"/>
  <c r="P1746" i="2"/>
  <c r="Q1746" i="2"/>
  <c r="R1746" i="2"/>
  <c r="P1747" i="2"/>
  <c r="Q1747" i="2"/>
  <c r="R1747" i="2"/>
  <c r="P1748" i="2"/>
  <c r="Q1748" i="2"/>
  <c r="R1748" i="2"/>
  <c r="P1749" i="2"/>
  <c r="Q1749" i="2"/>
  <c r="R1749" i="2"/>
  <c r="P1750" i="2"/>
  <c r="Q1750" i="2"/>
  <c r="R1750" i="2"/>
  <c r="P1751" i="2"/>
  <c r="Q1751" i="2"/>
  <c r="R1751" i="2"/>
  <c r="P1752" i="2"/>
  <c r="Q1752" i="2"/>
  <c r="R1752" i="2"/>
  <c r="P1754" i="2"/>
  <c r="Q1754" i="2"/>
  <c r="R1754" i="2"/>
  <c r="P1755" i="2"/>
  <c r="Q1755" i="2"/>
  <c r="R1755" i="2"/>
  <c r="P1756" i="2"/>
  <c r="Q1756" i="2"/>
  <c r="R1756" i="2"/>
  <c r="P1757" i="2"/>
  <c r="Q1757" i="2"/>
  <c r="R1757" i="2"/>
  <c r="P1758" i="2"/>
  <c r="Q1758" i="2"/>
  <c r="R1758" i="2"/>
  <c r="P1759" i="2"/>
  <c r="Q1759" i="2"/>
  <c r="R1759" i="2"/>
  <c r="P1760" i="2"/>
  <c r="Q1760" i="2"/>
  <c r="R1760" i="2"/>
  <c r="P1761" i="2"/>
  <c r="Q1761" i="2"/>
  <c r="R1761" i="2"/>
  <c r="P1762" i="2"/>
  <c r="Q1762" i="2"/>
  <c r="R1762" i="2"/>
  <c r="P1763" i="2"/>
  <c r="Q1763" i="2"/>
  <c r="R1763" i="2"/>
  <c r="P1764" i="2"/>
  <c r="Q1764" i="2"/>
  <c r="R1764" i="2"/>
  <c r="P1765" i="2"/>
  <c r="Q1765" i="2"/>
  <c r="R1765" i="2"/>
  <c r="P1766" i="2"/>
  <c r="Q1766" i="2"/>
  <c r="R1766" i="2"/>
  <c r="P1767" i="2"/>
  <c r="Q1767" i="2"/>
  <c r="R1767" i="2"/>
  <c r="P1768" i="2"/>
  <c r="Q1768" i="2"/>
  <c r="R1768" i="2"/>
  <c r="P1770" i="2"/>
  <c r="Q1770" i="2"/>
  <c r="R1770" i="2"/>
  <c r="P1771" i="2"/>
  <c r="Q1771" i="2"/>
  <c r="R1771" i="2"/>
  <c r="P1772" i="2"/>
  <c r="Q1772" i="2"/>
  <c r="R1772" i="2"/>
  <c r="P1773" i="2"/>
  <c r="Q1773" i="2"/>
  <c r="R1773" i="2"/>
  <c r="P1774" i="2"/>
  <c r="Q1774" i="2"/>
  <c r="R1774" i="2"/>
  <c r="P1775" i="2"/>
  <c r="Q1775" i="2"/>
  <c r="R1775" i="2"/>
  <c r="P1777" i="2"/>
  <c r="Q1777" i="2"/>
  <c r="R1777" i="2"/>
  <c r="P1778" i="2"/>
  <c r="Q1778" i="2"/>
  <c r="R1778" i="2"/>
  <c r="P1779" i="2"/>
  <c r="Q1779" i="2"/>
  <c r="R1779" i="2"/>
  <c r="P1780" i="2"/>
  <c r="Q1780" i="2"/>
  <c r="R1780" i="2"/>
  <c r="P1781" i="2"/>
  <c r="Q1781" i="2"/>
  <c r="R1781" i="2"/>
  <c r="P1782" i="2"/>
  <c r="Q1782" i="2"/>
  <c r="R1782" i="2"/>
  <c r="P1783" i="2"/>
  <c r="Q1783" i="2"/>
  <c r="R1783" i="2"/>
  <c r="P1784" i="2"/>
  <c r="Q1784" i="2"/>
  <c r="R1784" i="2"/>
  <c r="P1785" i="2"/>
  <c r="Q1785" i="2"/>
  <c r="R1785" i="2"/>
  <c r="P1786" i="2"/>
  <c r="Q1786" i="2"/>
  <c r="R1786" i="2"/>
  <c r="P1787" i="2"/>
  <c r="Q1787" i="2"/>
  <c r="R1787" i="2"/>
  <c r="P1788" i="2"/>
  <c r="Q1788" i="2"/>
  <c r="R1788" i="2"/>
  <c r="P1789" i="2"/>
  <c r="Q1789" i="2"/>
  <c r="R1789" i="2"/>
  <c r="P1790" i="2"/>
  <c r="Q1790" i="2"/>
  <c r="R1790" i="2"/>
  <c r="P1791" i="2"/>
  <c r="Q1791" i="2"/>
  <c r="R1791" i="2"/>
  <c r="P1794" i="2"/>
  <c r="Q1794" i="2"/>
  <c r="R1794" i="2"/>
  <c r="P1795" i="2"/>
  <c r="Q1795" i="2"/>
  <c r="R1795" i="2"/>
  <c r="P1796" i="2"/>
  <c r="Q1796" i="2"/>
  <c r="R1796" i="2"/>
  <c r="P1797" i="2"/>
  <c r="Q1797" i="2"/>
  <c r="R1797" i="2"/>
  <c r="P1798" i="2"/>
  <c r="Q1798" i="2"/>
  <c r="R1798" i="2"/>
  <c r="P1799" i="2"/>
  <c r="Q1799" i="2"/>
  <c r="R1799" i="2"/>
  <c r="P1800" i="2"/>
  <c r="Q1800" i="2"/>
  <c r="R1800" i="2"/>
  <c r="P1801" i="2"/>
  <c r="Q1801" i="2"/>
  <c r="R1801" i="2"/>
  <c r="P1802" i="2"/>
  <c r="Q1802" i="2"/>
  <c r="R1802" i="2"/>
  <c r="P1803" i="2"/>
  <c r="Q1803" i="2"/>
  <c r="R1803" i="2"/>
  <c r="P1804" i="2"/>
  <c r="Q1804" i="2"/>
  <c r="R1804" i="2"/>
  <c r="P1805" i="2"/>
  <c r="Q1805" i="2"/>
  <c r="R1805" i="2"/>
  <c r="P1806" i="2"/>
  <c r="Q1806" i="2"/>
  <c r="R1806" i="2"/>
  <c r="P1807" i="2"/>
  <c r="Q1807" i="2"/>
  <c r="R1807" i="2"/>
  <c r="P1808" i="2"/>
  <c r="Q1808" i="2"/>
  <c r="R1808" i="2"/>
  <c r="P1809" i="2"/>
  <c r="Q1809" i="2"/>
  <c r="R1809" i="2"/>
  <c r="P1810" i="2"/>
  <c r="Q1810" i="2"/>
  <c r="R1810" i="2"/>
  <c r="P1811" i="2"/>
  <c r="Q1811" i="2"/>
  <c r="R1811" i="2"/>
  <c r="P1812" i="2"/>
  <c r="Q1812" i="2"/>
  <c r="R1812" i="2"/>
  <c r="P1813" i="2"/>
  <c r="Q1813" i="2"/>
  <c r="R1813" i="2"/>
  <c r="P1814" i="2"/>
  <c r="Q1814" i="2"/>
  <c r="R1814" i="2"/>
  <c r="P1815" i="2"/>
  <c r="Q1815" i="2"/>
  <c r="R1815" i="2"/>
  <c r="P1816" i="2"/>
  <c r="Q1816" i="2"/>
  <c r="R1816" i="2"/>
  <c r="P1817" i="2"/>
  <c r="Q1817" i="2"/>
  <c r="R1817" i="2"/>
  <c r="P1819" i="2"/>
  <c r="Q1819" i="2"/>
  <c r="R1819" i="2"/>
  <c r="P1820" i="2"/>
  <c r="Q1820" i="2"/>
  <c r="R1820" i="2"/>
  <c r="P1821" i="2"/>
  <c r="Q1821" i="2"/>
  <c r="R1821" i="2"/>
  <c r="P1822" i="2"/>
  <c r="Q1822" i="2"/>
  <c r="R1822" i="2"/>
  <c r="P1823" i="2"/>
  <c r="Q1823" i="2"/>
  <c r="R1823" i="2"/>
  <c r="P1824" i="2"/>
  <c r="Q1824" i="2"/>
  <c r="R1824" i="2"/>
  <c r="P1825" i="2"/>
  <c r="Q1825" i="2"/>
  <c r="R1825" i="2"/>
  <c r="P1826" i="2"/>
  <c r="Q1826" i="2"/>
  <c r="R1826" i="2"/>
  <c r="P1827" i="2"/>
  <c r="Q1827" i="2"/>
  <c r="R1827" i="2"/>
  <c r="P1828" i="2"/>
  <c r="Q1828" i="2"/>
  <c r="R1828" i="2"/>
  <c r="P1829" i="2"/>
  <c r="Q1829" i="2"/>
  <c r="R1829" i="2"/>
  <c r="P1830" i="2"/>
  <c r="Q1830" i="2"/>
  <c r="R1830" i="2"/>
  <c r="P1831" i="2"/>
  <c r="Q1831" i="2"/>
  <c r="R1831" i="2"/>
  <c r="P1834" i="2"/>
  <c r="Q1834" i="2"/>
  <c r="R1834" i="2"/>
  <c r="P1835" i="2"/>
  <c r="Q1835" i="2"/>
  <c r="R1835" i="2"/>
  <c r="P1836" i="2"/>
  <c r="Q1836" i="2"/>
  <c r="R1836" i="2"/>
  <c r="P1837" i="2"/>
  <c r="Q1837" i="2"/>
  <c r="R1837" i="2"/>
  <c r="P1839" i="2"/>
  <c r="Q1839" i="2"/>
  <c r="R1839" i="2"/>
  <c r="P1841" i="2"/>
  <c r="Q1841" i="2"/>
  <c r="R1841" i="2"/>
  <c r="P1844" i="2"/>
  <c r="Q1844" i="2"/>
  <c r="R1844" i="2"/>
  <c r="P1845" i="2"/>
  <c r="Q1845" i="2"/>
  <c r="R1845" i="2"/>
  <c r="P1846" i="2"/>
  <c r="Q1846" i="2"/>
  <c r="R1846" i="2"/>
  <c r="P1847" i="2"/>
  <c r="Q1847" i="2"/>
  <c r="R1847" i="2"/>
  <c r="P1849" i="2"/>
  <c r="Q1849" i="2"/>
  <c r="R1849" i="2"/>
  <c r="P1850" i="2"/>
  <c r="Q1850" i="2"/>
  <c r="R1850" i="2"/>
  <c r="P1851" i="2"/>
  <c r="Q1851" i="2"/>
  <c r="R1851" i="2"/>
  <c r="P1852" i="2"/>
  <c r="Q1852" i="2"/>
  <c r="R1852" i="2"/>
  <c r="P1853" i="2"/>
  <c r="Q1853" i="2"/>
  <c r="R1853" i="2"/>
  <c r="P1854" i="2"/>
  <c r="Q1854" i="2"/>
  <c r="R1854" i="2"/>
  <c r="P1855" i="2"/>
  <c r="Q1855" i="2"/>
  <c r="R1855" i="2"/>
  <c r="P1856" i="2"/>
  <c r="Q1856" i="2"/>
  <c r="R1856" i="2"/>
  <c r="P1857" i="2"/>
  <c r="Q1857" i="2"/>
  <c r="R1857" i="2"/>
  <c r="P1858" i="2"/>
  <c r="Q1858" i="2"/>
  <c r="R1858" i="2"/>
  <c r="P1859" i="2"/>
  <c r="Q1859" i="2"/>
  <c r="R1859" i="2"/>
  <c r="P1860" i="2"/>
  <c r="Q1860" i="2"/>
  <c r="R1860" i="2"/>
  <c r="P1863" i="2"/>
  <c r="Q1863" i="2"/>
  <c r="R1863" i="2"/>
  <c r="P1864" i="2"/>
  <c r="Q1864" i="2"/>
  <c r="R1864" i="2"/>
  <c r="P1865" i="2"/>
  <c r="Q1865" i="2"/>
  <c r="R1865" i="2"/>
  <c r="P1866" i="2"/>
  <c r="Q1866" i="2"/>
  <c r="R1866" i="2"/>
  <c r="P1867" i="2"/>
  <c r="Q1867" i="2"/>
  <c r="R1867" i="2"/>
  <c r="P1868" i="2"/>
  <c r="Q1868" i="2"/>
  <c r="R1868" i="2"/>
  <c r="P1869" i="2"/>
  <c r="Q1869" i="2"/>
  <c r="R1869" i="2"/>
  <c r="P1870" i="2"/>
  <c r="Q1870" i="2"/>
  <c r="R1870" i="2"/>
  <c r="P1871" i="2"/>
  <c r="Q1871" i="2"/>
  <c r="R1871" i="2"/>
  <c r="P1872" i="2"/>
  <c r="Q1872" i="2"/>
  <c r="R1872" i="2"/>
  <c r="P1873" i="2"/>
  <c r="Q1873" i="2"/>
  <c r="R1873" i="2"/>
  <c r="P1874" i="2"/>
  <c r="Q1874" i="2"/>
  <c r="R1874" i="2"/>
  <c r="P1875" i="2"/>
  <c r="Q1875" i="2"/>
  <c r="R1875" i="2"/>
  <c r="P1876" i="2"/>
  <c r="Q1876" i="2"/>
  <c r="R1876" i="2"/>
  <c r="P1877" i="2"/>
  <c r="Q1877" i="2"/>
  <c r="R1877" i="2"/>
  <c r="P1880" i="2"/>
  <c r="Q1880" i="2"/>
  <c r="R1880" i="2"/>
  <c r="P1881" i="2"/>
  <c r="Q1881" i="2"/>
  <c r="R1881" i="2"/>
  <c r="P1882" i="2"/>
  <c r="Q1882" i="2"/>
  <c r="R1882" i="2"/>
  <c r="P1883" i="2"/>
  <c r="Q1883" i="2"/>
  <c r="R1883" i="2"/>
  <c r="P1884" i="2"/>
  <c r="Q1884" i="2"/>
  <c r="R1884" i="2"/>
  <c r="P1885" i="2"/>
  <c r="Q1885" i="2"/>
  <c r="R1885" i="2"/>
  <c r="P1886" i="2"/>
  <c r="Q1886" i="2"/>
  <c r="R1886" i="2"/>
  <c r="P1887" i="2"/>
  <c r="Q1887" i="2"/>
  <c r="R1887" i="2"/>
  <c r="P1888" i="2"/>
  <c r="Q1888" i="2"/>
  <c r="R1888" i="2"/>
  <c r="P1889" i="2"/>
  <c r="Q1889" i="2"/>
  <c r="R1889" i="2"/>
  <c r="P1890" i="2"/>
  <c r="Q1890" i="2"/>
  <c r="R1890" i="2"/>
  <c r="P1891" i="2"/>
  <c r="Q1891" i="2"/>
  <c r="R1891" i="2"/>
  <c r="P1892" i="2"/>
  <c r="Q1892" i="2"/>
  <c r="R1892" i="2"/>
  <c r="P1893" i="2"/>
  <c r="Q1893" i="2"/>
  <c r="R1893" i="2"/>
  <c r="P1894" i="2"/>
  <c r="Q1894" i="2"/>
  <c r="R1894" i="2"/>
  <c r="P1895" i="2"/>
  <c r="Q1895" i="2"/>
  <c r="R1895" i="2"/>
  <c r="P1896" i="2"/>
  <c r="Q1896" i="2"/>
  <c r="R1896" i="2"/>
  <c r="P1897" i="2"/>
  <c r="Q1897" i="2"/>
  <c r="R1897" i="2"/>
  <c r="P1898" i="2"/>
  <c r="Q1898" i="2"/>
  <c r="R1898" i="2"/>
  <c r="P1899" i="2"/>
  <c r="Q1899" i="2"/>
  <c r="R1899" i="2"/>
  <c r="P1900" i="2"/>
  <c r="Q1900" i="2"/>
  <c r="R1900" i="2"/>
  <c r="P1901" i="2"/>
  <c r="Q1901" i="2"/>
  <c r="R1901" i="2"/>
  <c r="P1902" i="2"/>
  <c r="Q1902" i="2"/>
  <c r="R1902" i="2"/>
  <c r="P1903" i="2"/>
  <c r="Q1903" i="2"/>
  <c r="R1903" i="2"/>
  <c r="P1904" i="2"/>
  <c r="Q1904" i="2"/>
  <c r="R1904" i="2"/>
  <c r="P1905" i="2"/>
  <c r="Q1905" i="2"/>
  <c r="R1905" i="2"/>
  <c r="P1907" i="2"/>
  <c r="Q1907" i="2"/>
  <c r="R1907" i="2"/>
  <c r="P1908" i="2"/>
  <c r="Q1908" i="2"/>
  <c r="R1908" i="2"/>
  <c r="P1909" i="2"/>
  <c r="Q1909" i="2"/>
  <c r="R1909" i="2"/>
  <c r="P1910" i="2"/>
  <c r="Q1910" i="2"/>
  <c r="R1910" i="2"/>
  <c r="P1911" i="2"/>
  <c r="Q1911" i="2"/>
  <c r="R1911" i="2"/>
  <c r="P1913" i="2"/>
  <c r="Q1913" i="2"/>
  <c r="R1913" i="2"/>
  <c r="P1914" i="2"/>
  <c r="Q1914" i="2"/>
  <c r="R1914" i="2"/>
  <c r="P1915" i="2"/>
  <c r="Q1915" i="2"/>
  <c r="R1915" i="2"/>
  <c r="P1916" i="2"/>
  <c r="Q1916" i="2"/>
  <c r="R1916" i="2"/>
  <c r="P1917" i="2"/>
  <c r="Q1917" i="2"/>
  <c r="R1917" i="2"/>
  <c r="P1918" i="2"/>
  <c r="Q1918" i="2"/>
  <c r="R1918" i="2"/>
  <c r="P1919" i="2"/>
  <c r="Q1919" i="2"/>
  <c r="R1919" i="2"/>
  <c r="P1920" i="2"/>
  <c r="Q1920" i="2"/>
  <c r="R1920" i="2"/>
  <c r="P1921" i="2"/>
  <c r="Q1921" i="2"/>
  <c r="R1921" i="2"/>
  <c r="P1922" i="2"/>
  <c r="Q1922" i="2"/>
  <c r="R1922" i="2"/>
  <c r="P1923" i="2"/>
  <c r="Q1923" i="2"/>
  <c r="R1923" i="2"/>
  <c r="P1924" i="2"/>
  <c r="Q1924" i="2"/>
  <c r="R1924" i="2"/>
  <c r="P1925" i="2"/>
  <c r="Q1925" i="2"/>
  <c r="R1925" i="2"/>
  <c r="P1926" i="2"/>
  <c r="Q1926" i="2"/>
  <c r="R1926" i="2"/>
  <c r="P1927" i="2"/>
  <c r="Q1927" i="2"/>
  <c r="R1927" i="2"/>
  <c r="P1928" i="2"/>
  <c r="Q1928" i="2"/>
  <c r="R1928" i="2"/>
  <c r="P1929" i="2"/>
  <c r="Q1929" i="2"/>
  <c r="R1929" i="2"/>
  <c r="P1931" i="2"/>
  <c r="Q1931" i="2"/>
  <c r="R1931" i="2"/>
  <c r="P1932" i="2"/>
  <c r="Q1932" i="2"/>
  <c r="R1932" i="2"/>
  <c r="P1933" i="2"/>
  <c r="Q1933" i="2"/>
  <c r="R1933" i="2"/>
  <c r="P1934" i="2"/>
  <c r="Q1934" i="2"/>
  <c r="R1934" i="2"/>
  <c r="P1935" i="2"/>
  <c r="Q1935" i="2"/>
  <c r="R1935" i="2"/>
  <c r="P1937" i="2"/>
  <c r="Q1937" i="2"/>
  <c r="R1937" i="2"/>
  <c r="P1939" i="2"/>
  <c r="Q1939" i="2"/>
  <c r="R1939" i="2"/>
  <c r="P1940" i="2"/>
  <c r="Q1940" i="2"/>
  <c r="R1940" i="2"/>
  <c r="P1941" i="2"/>
  <c r="Q1941" i="2"/>
  <c r="R1941" i="2"/>
  <c r="P1942" i="2"/>
  <c r="Q1942" i="2"/>
  <c r="R1942" i="2"/>
  <c r="P1943" i="2"/>
  <c r="Q1943" i="2"/>
  <c r="R1943" i="2"/>
  <c r="P1944" i="2"/>
  <c r="Q1944" i="2"/>
  <c r="R1944" i="2"/>
  <c r="P1946" i="2"/>
  <c r="Q1946" i="2"/>
  <c r="R1946" i="2"/>
  <c r="P1947" i="2"/>
  <c r="Q1947" i="2"/>
  <c r="R1947" i="2"/>
  <c r="P1948" i="2"/>
  <c r="Q1948" i="2"/>
  <c r="R1948" i="2"/>
  <c r="P1949" i="2"/>
  <c r="Q1949" i="2"/>
  <c r="R1949" i="2"/>
  <c r="P1951" i="2"/>
  <c r="Q1951" i="2"/>
  <c r="R1951" i="2"/>
  <c r="P1952" i="2"/>
  <c r="Q1952" i="2"/>
  <c r="R1952" i="2"/>
  <c r="P1953" i="2"/>
  <c r="Q1953" i="2"/>
  <c r="R1953" i="2"/>
  <c r="P1954" i="2"/>
  <c r="Q1954" i="2"/>
  <c r="R1954" i="2"/>
  <c r="P1955" i="2"/>
  <c r="Q1955" i="2"/>
  <c r="R1955" i="2"/>
  <c r="P1956" i="2"/>
  <c r="Q1956" i="2"/>
  <c r="R1956" i="2"/>
  <c r="P1957" i="2"/>
  <c r="Q1957" i="2"/>
  <c r="R1957" i="2"/>
  <c r="P1958" i="2"/>
  <c r="Q1958" i="2"/>
  <c r="R1958" i="2"/>
  <c r="P1959" i="2"/>
  <c r="Q1959" i="2"/>
  <c r="R1959" i="2"/>
  <c r="P1960" i="2"/>
  <c r="Q1960" i="2"/>
  <c r="R1960" i="2"/>
  <c r="P1961" i="2"/>
  <c r="Q1961" i="2"/>
  <c r="R1961" i="2"/>
  <c r="P1962" i="2"/>
  <c r="Q1962" i="2"/>
  <c r="R1962" i="2"/>
  <c r="P1963" i="2"/>
  <c r="Q1963" i="2"/>
  <c r="R1963" i="2"/>
  <c r="P1964" i="2"/>
  <c r="Q1964" i="2"/>
  <c r="R1964" i="2"/>
  <c r="P1965" i="2"/>
  <c r="Q1965" i="2"/>
  <c r="R1965" i="2"/>
  <c r="P1966" i="2"/>
  <c r="Q1966" i="2"/>
  <c r="R1966" i="2"/>
  <c r="P1968" i="2"/>
  <c r="Q1968" i="2"/>
  <c r="R1968" i="2"/>
  <c r="P1969" i="2"/>
  <c r="Q1969" i="2"/>
  <c r="R1969" i="2"/>
  <c r="P1970" i="2"/>
  <c r="Q1970" i="2"/>
  <c r="R1970" i="2"/>
  <c r="P1971" i="2"/>
  <c r="Q1971" i="2"/>
  <c r="R1971" i="2"/>
  <c r="P1972" i="2"/>
  <c r="Q1972" i="2"/>
  <c r="R1972" i="2"/>
  <c r="P1973" i="2"/>
  <c r="Q1973" i="2"/>
  <c r="R1973" i="2"/>
  <c r="P1974" i="2"/>
  <c r="Q1974" i="2"/>
  <c r="R1974" i="2"/>
  <c r="P1975" i="2"/>
  <c r="Q1975" i="2"/>
  <c r="R1975" i="2"/>
  <c r="P1976" i="2"/>
  <c r="Q1976" i="2"/>
  <c r="R1976" i="2"/>
  <c r="P1977" i="2"/>
  <c r="Q1977" i="2"/>
  <c r="R1977" i="2"/>
  <c r="P1979" i="2"/>
  <c r="Q1979" i="2"/>
  <c r="R1979" i="2"/>
  <c r="P1981" i="2"/>
  <c r="Q1981" i="2"/>
  <c r="R1981" i="2"/>
  <c r="P1982" i="2"/>
  <c r="Q1982" i="2"/>
  <c r="R1982" i="2"/>
  <c r="P1983" i="2"/>
  <c r="Q1983" i="2"/>
  <c r="R1983" i="2"/>
  <c r="P1984" i="2"/>
  <c r="Q1984" i="2"/>
  <c r="R1984" i="2"/>
  <c r="P1985" i="2"/>
  <c r="Q1985" i="2"/>
  <c r="R1985" i="2"/>
  <c r="P1986" i="2"/>
  <c r="Q1986" i="2"/>
  <c r="R1986" i="2"/>
  <c r="P1987" i="2"/>
  <c r="Q1987" i="2"/>
  <c r="R1987" i="2"/>
  <c r="P1988" i="2"/>
  <c r="Q1988" i="2"/>
  <c r="R1988" i="2"/>
  <c r="P1989" i="2"/>
  <c r="Q1989" i="2"/>
  <c r="R1989" i="2"/>
  <c r="P1990" i="2"/>
  <c r="Q1990" i="2"/>
  <c r="R1990" i="2"/>
  <c r="P1991" i="2"/>
  <c r="Q1991" i="2"/>
  <c r="R1991" i="2"/>
  <c r="P1993" i="2"/>
  <c r="Q1993" i="2"/>
  <c r="R1993" i="2"/>
  <c r="P1994" i="2"/>
  <c r="Q1994" i="2"/>
  <c r="R1994" i="2"/>
  <c r="P1995" i="2"/>
  <c r="Q1995" i="2"/>
  <c r="R1995" i="2"/>
  <c r="P1996" i="2"/>
  <c r="Q1996" i="2"/>
  <c r="R1996" i="2"/>
  <c r="P1997" i="2"/>
  <c r="Q1997" i="2"/>
  <c r="R1997" i="2"/>
  <c r="P1998" i="2"/>
  <c r="Q1998" i="2"/>
  <c r="R1998" i="2"/>
  <c r="P1999" i="2"/>
  <c r="Q1999" i="2"/>
  <c r="R1999" i="2"/>
  <c r="P2000" i="2"/>
  <c r="Q2000" i="2"/>
  <c r="R2000" i="2"/>
  <c r="P2001" i="2"/>
  <c r="Q2001" i="2"/>
  <c r="R2001" i="2"/>
  <c r="P2002" i="2"/>
  <c r="Q2002" i="2"/>
  <c r="R2002" i="2"/>
  <c r="P2003" i="2"/>
  <c r="Q2003" i="2"/>
  <c r="R2003" i="2"/>
  <c r="P2004" i="2"/>
  <c r="Q2004" i="2"/>
  <c r="R2004" i="2"/>
  <c r="P2005" i="2"/>
  <c r="Q2005" i="2"/>
  <c r="R2005" i="2"/>
  <c r="P2006" i="2"/>
  <c r="Q2006" i="2"/>
  <c r="R2006" i="2"/>
  <c r="P2007" i="2"/>
  <c r="Q2007" i="2"/>
  <c r="R2007" i="2"/>
  <c r="P2009" i="2"/>
  <c r="Q2009" i="2"/>
  <c r="R2009" i="2"/>
  <c r="P2010" i="2"/>
  <c r="Q2010" i="2"/>
  <c r="R2010" i="2"/>
  <c r="P2011" i="2"/>
  <c r="Q2011" i="2"/>
  <c r="R2011" i="2"/>
  <c r="P2012" i="2"/>
  <c r="Q2012" i="2"/>
  <c r="R2012" i="2"/>
  <c r="P2013" i="2"/>
  <c r="Q2013" i="2"/>
  <c r="R2013" i="2"/>
  <c r="P2016" i="2"/>
  <c r="Q2016" i="2"/>
  <c r="R2016" i="2"/>
  <c r="P2017" i="2"/>
  <c r="Q2017" i="2"/>
  <c r="R2017" i="2"/>
  <c r="P2018" i="2"/>
  <c r="Q2018" i="2"/>
  <c r="R2018" i="2"/>
  <c r="P2020" i="2"/>
  <c r="Q2020" i="2"/>
  <c r="R2020" i="2"/>
  <c r="P2021" i="2"/>
  <c r="Q2021" i="2"/>
  <c r="R2021" i="2"/>
  <c r="P2022" i="2"/>
  <c r="Q2022" i="2"/>
  <c r="R2022" i="2"/>
  <c r="P2023" i="2"/>
  <c r="Q2023" i="2"/>
  <c r="R2023" i="2"/>
  <c r="P2024" i="2"/>
  <c r="Q2024" i="2"/>
  <c r="R2024" i="2"/>
  <c r="P2025" i="2"/>
  <c r="Q2025" i="2"/>
  <c r="R2025" i="2"/>
  <c r="P2026" i="2"/>
  <c r="Q2026" i="2"/>
  <c r="R2026" i="2"/>
  <c r="P2027" i="2"/>
  <c r="Q2027" i="2"/>
  <c r="R2027" i="2"/>
  <c r="P2029" i="2"/>
  <c r="Q2029" i="2"/>
  <c r="R2029" i="2"/>
  <c r="P2030" i="2"/>
  <c r="Q2030" i="2"/>
  <c r="R2030" i="2"/>
  <c r="P2031" i="2"/>
  <c r="Q2031" i="2"/>
  <c r="R2031" i="2"/>
  <c r="P2032" i="2"/>
  <c r="Q2032" i="2"/>
  <c r="R2032" i="2"/>
  <c r="P2033" i="2"/>
  <c r="Q2033" i="2"/>
  <c r="R2033" i="2"/>
  <c r="P2034" i="2"/>
  <c r="Q2034" i="2"/>
  <c r="R2034" i="2"/>
  <c r="P2035" i="2"/>
  <c r="Q2035" i="2"/>
  <c r="R2035" i="2"/>
  <c r="P2036" i="2"/>
  <c r="Q2036" i="2"/>
  <c r="R2036" i="2"/>
  <c r="P2037" i="2"/>
  <c r="Q2037" i="2"/>
  <c r="R2037" i="2"/>
  <c r="P2038" i="2"/>
  <c r="Q2038" i="2"/>
  <c r="R2038" i="2"/>
  <c r="P2039" i="2"/>
  <c r="Q2039" i="2"/>
  <c r="R2039" i="2"/>
  <c r="P2040" i="2"/>
  <c r="Q2040" i="2"/>
  <c r="R2040" i="2"/>
  <c r="P2042" i="2"/>
  <c r="Q2042" i="2"/>
  <c r="R2042" i="2"/>
  <c r="P2045" i="2"/>
  <c r="Q2045" i="2"/>
  <c r="R2045" i="2"/>
  <c r="P2046" i="2"/>
  <c r="Q2046" i="2"/>
  <c r="R2046" i="2"/>
  <c r="P2047" i="2"/>
  <c r="Q2047" i="2"/>
  <c r="R2047" i="2"/>
  <c r="P2048" i="2"/>
  <c r="Q2048" i="2"/>
  <c r="R2048" i="2"/>
  <c r="P2049" i="2"/>
  <c r="Q2049" i="2"/>
  <c r="R2049" i="2"/>
  <c r="P2050" i="2"/>
  <c r="Q2050" i="2"/>
  <c r="R2050" i="2"/>
  <c r="P2052" i="2"/>
  <c r="Q2052" i="2"/>
  <c r="R2052" i="2"/>
  <c r="P2053" i="2"/>
  <c r="Q2053" i="2"/>
  <c r="R2053" i="2"/>
  <c r="P2055" i="2"/>
  <c r="Q2055" i="2"/>
  <c r="R2055" i="2"/>
  <c r="P2056" i="2"/>
  <c r="Q2056" i="2"/>
  <c r="R2056" i="2"/>
  <c r="P2057" i="2"/>
  <c r="Q2057" i="2"/>
  <c r="R2057" i="2"/>
  <c r="P2058" i="2"/>
  <c r="Q2058" i="2"/>
  <c r="R2058" i="2"/>
  <c r="P2059" i="2"/>
  <c r="Q2059" i="2"/>
  <c r="R2059" i="2"/>
  <c r="P2061" i="2"/>
  <c r="Q2061" i="2"/>
  <c r="R2061" i="2"/>
  <c r="P2062" i="2"/>
  <c r="Q2062" i="2"/>
  <c r="R2062" i="2"/>
  <c r="P2063" i="2"/>
  <c r="Q2063" i="2"/>
  <c r="R2063" i="2"/>
  <c r="P2064" i="2"/>
  <c r="Q2064" i="2"/>
  <c r="R2064" i="2"/>
  <c r="P2065" i="2"/>
  <c r="Q2065" i="2"/>
  <c r="R2065" i="2"/>
  <c r="P2066" i="2"/>
  <c r="Q2066" i="2"/>
  <c r="R2066" i="2"/>
  <c r="P2067" i="2"/>
  <c r="Q2067" i="2"/>
  <c r="R2067" i="2"/>
  <c r="P2068" i="2"/>
  <c r="Q2068" i="2"/>
  <c r="R2068" i="2"/>
  <c r="P2069" i="2"/>
  <c r="Q2069" i="2"/>
  <c r="R2069" i="2"/>
  <c r="P2070" i="2"/>
  <c r="Q2070" i="2"/>
  <c r="R2070" i="2"/>
  <c r="P2071" i="2"/>
  <c r="Q2071" i="2"/>
  <c r="R2071" i="2"/>
  <c r="P2072" i="2"/>
  <c r="Q2072" i="2"/>
  <c r="R2072" i="2"/>
  <c r="P2073" i="2"/>
  <c r="Q2073" i="2"/>
  <c r="R2073" i="2"/>
  <c r="P2074" i="2"/>
  <c r="Q2074" i="2"/>
  <c r="R2074" i="2"/>
  <c r="P2076" i="2"/>
  <c r="Q2076" i="2"/>
  <c r="R2076" i="2"/>
  <c r="P2077" i="2"/>
  <c r="Q2077" i="2"/>
  <c r="R2077" i="2"/>
  <c r="P2078" i="2"/>
  <c r="Q2078" i="2"/>
  <c r="R2078" i="2"/>
  <c r="P2079" i="2"/>
  <c r="Q2079" i="2"/>
  <c r="R2079" i="2"/>
  <c r="P2080" i="2"/>
  <c r="Q2080" i="2"/>
  <c r="R2080" i="2"/>
  <c r="P2081" i="2"/>
  <c r="Q2081" i="2"/>
  <c r="R2081" i="2"/>
  <c r="P2083" i="2"/>
  <c r="Q2083" i="2"/>
  <c r="R2083" i="2"/>
  <c r="P2084" i="2"/>
  <c r="Q2084" i="2"/>
  <c r="R2084" i="2"/>
  <c r="P2085" i="2"/>
  <c r="Q2085" i="2"/>
  <c r="R2085" i="2"/>
  <c r="P2086" i="2"/>
  <c r="Q2086" i="2"/>
  <c r="R2086" i="2"/>
  <c r="P2087" i="2"/>
  <c r="Q2087" i="2"/>
  <c r="R2087" i="2"/>
  <c r="P2089" i="2"/>
  <c r="Q2089" i="2"/>
  <c r="R2089" i="2"/>
  <c r="P2090" i="2"/>
  <c r="Q2090" i="2"/>
  <c r="R2090" i="2"/>
  <c r="P2091" i="2"/>
  <c r="Q2091" i="2"/>
  <c r="R2091" i="2"/>
  <c r="P2092" i="2"/>
  <c r="Q2092" i="2"/>
  <c r="R2092" i="2"/>
  <c r="P2093" i="2"/>
  <c r="Q2093" i="2"/>
  <c r="R2093" i="2"/>
  <c r="P2094" i="2"/>
  <c r="Q2094" i="2"/>
  <c r="R2094" i="2"/>
  <c r="P2095" i="2"/>
  <c r="Q2095" i="2"/>
  <c r="R2095" i="2"/>
  <c r="P2096" i="2"/>
  <c r="Q2096" i="2"/>
  <c r="R2096" i="2"/>
  <c r="P2097" i="2"/>
  <c r="Q2097" i="2"/>
  <c r="R2097" i="2"/>
  <c r="P2099" i="2"/>
  <c r="Q2099" i="2"/>
  <c r="R2099" i="2"/>
  <c r="P2100" i="2"/>
  <c r="Q2100" i="2"/>
  <c r="R2100" i="2"/>
  <c r="P2101" i="2"/>
  <c r="Q2101" i="2"/>
  <c r="R2101" i="2"/>
  <c r="P2103" i="2"/>
  <c r="Q2103" i="2"/>
  <c r="R2103" i="2"/>
  <c r="P2104" i="2"/>
  <c r="Q2104" i="2"/>
  <c r="R2104" i="2"/>
  <c r="P2105" i="2"/>
  <c r="Q2105" i="2"/>
  <c r="R2105" i="2"/>
  <c r="P2106" i="2"/>
  <c r="Q2106" i="2"/>
  <c r="R2106" i="2"/>
  <c r="P2107" i="2"/>
  <c r="Q2107" i="2"/>
  <c r="R2107" i="2"/>
  <c r="P2108" i="2"/>
  <c r="Q2108" i="2"/>
  <c r="R2108" i="2"/>
  <c r="P2109" i="2"/>
  <c r="Q2109" i="2"/>
  <c r="R2109" i="2"/>
  <c r="P2111" i="2"/>
  <c r="Q2111" i="2"/>
  <c r="R2111" i="2"/>
  <c r="P2112" i="2"/>
  <c r="Q2112" i="2"/>
  <c r="R2112" i="2"/>
  <c r="P2113" i="2"/>
  <c r="Q2113" i="2"/>
  <c r="R2113" i="2"/>
  <c r="P2114" i="2"/>
  <c r="Q2114" i="2"/>
  <c r="R2114" i="2"/>
  <c r="P2115" i="2"/>
  <c r="Q2115" i="2"/>
  <c r="R2115" i="2"/>
  <c r="P2116" i="2"/>
  <c r="Q2116" i="2"/>
  <c r="R2116" i="2"/>
  <c r="P2117" i="2"/>
  <c r="Q2117" i="2"/>
  <c r="R2117" i="2"/>
  <c r="P2118" i="2"/>
  <c r="Q2118" i="2"/>
  <c r="R2118" i="2"/>
  <c r="P2119" i="2"/>
  <c r="Q2119" i="2"/>
  <c r="R2119" i="2"/>
  <c r="P2120" i="2"/>
  <c r="Q2120" i="2"/>
  <c r="R2120" i="2"/>
  <c r="P2121" i="2"/>
  <c r="Q2121" i="2"/>
  <c r="R2121" i="2"/>
  <c r="P2122" i="2"/>
  <c r="Q2122" i="2"/>
  <c r="R2122" i="2"/>
  <c r="P2123" i="2"/>
  <c r="Q2123" i="2"/>
  <c r="R2123" i="2"/>
  <c r="P2124" i="2"/>
  <c r="Q2124" i="2"/>
  <c r="R2124" i="2"/>
  <c r="P2125" i="2"/>
  <c r="Q2125" i="2"/>
  <c r="R2125" i="2"/>
  <c r="P2127" i="2"/>
  <c r="Q2127" i="2"/>
  <c r="R2127" i="2"/>
  <c r="P2128" i="2"/>
  <c r="Q2128" i="2"/>
  <c r="R2128" i="2"/>
  <c r="P2129" i="2"/>
  <c r="Q2129" i="2"/>
  <c r="R2129" i="2"/>
  <c r="P2130" i="2"/>
  <c r="Q2130" i="2"/>
  <c r="R2130" i="2"/>
  <c r="P2131" i="2"/>
  <c r="Q2131" i="2"/>
  <c r="R2131" i="2"/>
  <c r="P2132" i="2"/>
  <c r="Q2132" i="2"/>
  <c r="R2132" i="2"/>
  <c r="P2133" i="2"/>
  <c r="Q2133" i="2"/>
  <c r="R2133" i="2"/>
  <c r="P2134" i="2"/>
  <c r="Q2134" i="2"/>
  <c r="R2134" i="2"/>
  <c r="P2135" i="2"/>
  <c r="Q2135" i="2"/>
  <c r="R2135" i="2"/>
  <c r="P2136" i="2"/>
  <c r="Q2136" i="2"/>
  <c r="R2136" i="2"/>
  <c r="P2137" i="2"/>
  <c r="Q2137" i="2"/>
  <c r="R2137" i="2"/>
  <c r="P2138" i="2"/>
  <c r="Q2138" i="2"/>
  <c r="R2138" i="2"/>
  <c r="P2139" i="2"/>
  <c r="Q2139" i="2"/>
  <c r="R2139" i="2"/>
  <c r="P2140" i="2"/>
  <c r="Q2140" i="2"/>
  <c r="R2140" i="2"/>
  <c r="P2141" i="2"/>
  <c r="Q2141" i="2"/>
  <c r="R2141" i="2"/>
  <c r="P2143" i="2"/>
  <c r="Q2143" i="2"/>
  <c r="R2143" i="2"/>
  <c r="P2144" i="2"/>
  <c r="Q2144" i="2"/>
  <c r="R2144" i="2"/>
  <c r="P2145" i="2"/>
  <c r="Q2145" i="2"/>
  <c r="R2145" i="2"/>
  <c r="P2146" i="2"/>
  <c r="Q2146" i="2"/>
  <c r="R2146" i="2"/>
  <c r="P2147" i="2"/>
  <c r="Q2147" i="2"/>
  <c r="R2147" i="2"/>
  <c r="P2148" i="2"/>
  <c r="Q2148" i="2"/>
  <c r="R2148" i="2"/>
  <c r="P2149" i="2"/>
  <c r="Q2149" i="2"/>
  <c r="R2149" i="2"/>
  <c r="P2152" i="2"/>
  <c r="Q2152" i="2"/>
  <c r="R2152" i="2"/>
  <c r="P2153" i="2"/>
  <c r="Q2153" i="2"/>
  <c r="R2153" i="2"/>
  <c r="P2154" i="2"/>
  <c r="Q2154" i="2"/>
  <c r="R2154" i="2"/>
  <c r="P2155" i="2"/>
  <c r="Q2155" i="2"/>
  <c r="R2155" i="2"/>
  <c r="P2156" i="2"/>
  <c r="Q2156" i="2"/>
  <c r="R2156" i="2"/>
  <c r="P2157" i="2"/>
  <c r="Q2157" i="2"/>
  <c r="R2157" i="2"/>
  <c r="P2158" i="2"/>
  <c r="Q2158" i="2"/>
  <c r="R2158" i="2"/>
  <c r="P2159" i="2"/>
  <c r="Q2159" i="2"/>
  <c r="R2159" i="2"/>
  <c r="P2160" i="2"/>
  <c r="Q2160" i="2"/>
  <c r="R2160" i="2"/>
  <c r="P2161" i="2"/>
  <c r="Q2161" i="2"/>
  <c r="R2161" i="2"/>
  <c r="P2162" i="2"/>
  <c r="Q2162" i="2"/>
  <c r="R2162" i="2"/>
  <c r="P2163" i="2"/>
  <c r="Q2163" i="2"/>
  <c r="R2163" i="2"/>
  <c r="P2164" i="2"/>
  <c r="Q2164" i="2"/>
  <c r="R2164" i="2"/>
  <c r="P2165" i="2"/>
  <c r="Q2165" i="2"/>
  <c r="R2165" i="2"/>
  <c r="P2166" i="2"/>
  <c r="Q2166" i="2"/>
  <c r="R2166" i="2"/>
  <c r="P2167" i="2"/>
  <c r="Q2167" i="2"/>
  <c r="R2167" i="2"/>
  <c r="P2168" i="2"/>
  <c r="Q2168" i="2"/>
  <c r="R2168" i="2"/>
  <c r="P2169" i="2"/>
  <c r="Q2169" i="2"/>
  <c r="R2169" i="2"/>
  <c r="P2170" i="2"/>
  <c r="Q2170" i="2"/>
  <c r="R2170" i="2"/>
  <c r="P2172" i="2"/>
  <c r="Q2172" i="2"/>
  <c r="R2172" i="2"/>
  <c r="P2173" i="2"/>
  <c r="Q2173" i="2"/>
  <c r="R2173" i="2"/>
  <c r="P2174" i="2"/>
  <c r="Q2174" i="2"/>
  <c r="R2174" i="2"/>
  <c r="P2176" i="2"/>
  <c r="Q2176" i="2"/>
  <c r="R2176" i="2"/>
  <c r="P2177" i="2"/>
  <c r="Q2177" i="2"/>
  <c r="R2177" i="2"/>
  <c r="P2178" i="2"/>
  <c r="Q2178" i="2"/>
  <c r="R2178" i="2"/>
  <c r="P2179" i="2"/>
  <c r="Q2179" i="2"/>
  <c r="R2179" i="2"/>
  <c r="P2180" i="2"/>
  <c r="Q2180" i="2"/>
  <c r="R2180" i="2"/>
  <c r="P2182" i="2"/>
  <c r="Q2182" i="2"/>
  <c r="R2182" i="2"/>
  <c r="P2183" i="2"/>
  <c r="Q2183" i="2"/>
  <c r="R2183" i="2"/>
  <c r="P2184" i="2"/>
  <c r="Q2184" i="2"/>
  <c r="R2184" i="2"/>
  <c r="P2185" i="2"/>
  <c r="Q2185" i="2"/>
  <c r="R2185" i="2"/>
  <c r="P2186" i="2"/>
  <c r="Q2186" i="2"/>
  <c r="R2186" i="2"/>
  <c r="P2187" i="2"/>
  <c r="Q2187" i="2"/>
  <c r="R2187" i="2"/>
  <c r="P2188" i="2"/>
  <c r="Q2188" i="2"/>
  <c r="R2188" i="2"/>
  <c r="P2189" i="2"/>
  <c r="Q2189" i="2"/>
  <c r="R2189" i="2"/>
  <c r="P2190" i="2"/>
  <c r="Q2190" i="2"/>
  <c r="R2190" i="2"/>
  <c r="P2191" i="2"/>
  <c r="Q2191" i="2"/>
  <c r="R2191" i="2"/>
  <c r="P2192" i="2"/>
  <c r="Q2192" i="2"/>
  <c r="R2192" i="2"/>
  <c r="P2193" i="2"/>
  <c r="Q2193" i="2"/>
  <c r="R2193" i="2"/>
  <c r="P2194" i="2"/>
  <c r="Q2194" i="2"/>
  <c r="R2194" i="2"/>
  <c r="P2195" i="2"/>
  <c r="Q2195" i="2"/>
  <c r="R2195" i="2"/>
  <c r="P2196" i="2"/>
  <c r="Q2196" i="2"/>
  <c r="R2196" i="2"/>
  <c r="P2197" i="2"/>
  <c r="Q2197" i="2"/>
  <c r="R2197" i="2"/>
  <c r="P2198" i="2"/>
  <c r="Q2198" i="2"/>
  <c r="R2198" i="2"/>
  <c r="P2199" i="2"/>
  <c r="Q2199" i="2"/>
  <c r="R2199" i="2"/>
  <c r="P2200" i="2"/>
  <c r="Q2200" i="2"/>
  <c r="R2200" i="2"/>
  <c r="P2201" i="2"/>
  <c r="Q2201" i="2"/>
  <c r="R2201" i="2"/>
  <c r="P2202" i="2"/>
  <c r="Q2202" i="2"/>
  <c r="R2202" i="2"/>
  <c r="P2203" i="2"/>
  <c r="Q2203" i="2"/>
  <c r="R2203" i="2"/>
  <c r="P2204" i="2"/>
  <c r="Q2204" i="2"/>
  <c r="R2204" i="2"/>
  <c r="P2205" i="2"/>
  <c r="Q2205" i="2"/>
  <c r="R2205" i="2"/>
  <c r="P2206" i="2"/>
  <c r="Q2206" i="2"/>
  <c r="R2206" i="2"/>
  <c r="P2207" i="2"/>
  <c r="Q2207" i="2"/>
  <c r="R2207" i="2"/>
  <c r="P2208" i="2"/>
  <c r="Q2208" i="2"/>
  <c r="R2208" i="2"/>
  <c r="P2209" i="2"/>
  <c r="Q2209" i="2"/>
  <c r="R2209" i="2"/>
  <c r="P2210" i="2"/>
  <c r="Q2210" i="2"/>
  <c r="R2210" i="2"/>
  <c r="P2211" i="2"/>
  <c r="Q2211" i="2"/>
  <c r="R2211" i="2"/>
  <c r="Q2" i="2"/>
  <c r="R2" i="2"/>
  <c r="M53" i="33"/>
  <c r="P52" i="33"/>
  <c r="P51" i="33"/>
  <c r="P50" i="33"/>
  <c r="P49" i="33"/>
  <c r="P48" i="33"/>
  <c r="P47" i="33"/>
  <c r="P46" i="33"/>
  <c r="P45" i="33"/>
  <c r="P44" i="33"/>
  <c r="P43" i="33"/>
  <c r="P42" i="33"/>
  <c r="P41" i="33"/>
  <c r="P40" i="33"/>
  <c r="P39" i="33"/>
  <c r="P38" i="33"/>
  <c r="P37" i="33"/>
  <c r="P36" i="33"/>
  <c r="P35" i="33"/>
  <c r="P34" i="33"/>
  <c r="P33" i="33"/>
  <c r="P32" i="33"/>
  <c r="P31" i="33"/>
  <c r="P30" i="33"/>
  <c r="P29" i="33"/>
  <c r="P28" i="33"/>
  <c r="P27" i="33"/>
  <c r="P26" i="33"/>
  <c r="P25" i="33"/>
  <c r="P24" i="33"/>
  <c r="P23" i="33"/>
  <c r="P22" i="33"/>
  <c r="P21" i="33"/>
  <c r="P20" i="33"/>
  <c r="P19" i="33"/>
  <c r="P18" i="33"/>
  <c r="P17" i="33"/>
  <c r="P16" i="33"/>
  <c r="P15" i="33"/>
  <c r="P14" i="33"/>
  <c r="P13" i="33"/>
  <c r="P12" i="33"/>
  <c r="P11" i="33"/>
  <c r="P10" i="33"/>
  <c r="P9" i="33"/>
  <c r="P8" i="33"/>
  <c r="P7" i="33"/>
  <c r="P6" i="3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<sst xmlns="http://schemas.openxmlformats.org/spreadsheetml/2006/main" count="11704" uniqueCount="614">
  <si>
    <t>Index</t>
  </si>
  <si>
    <t>Tabs</t>
  </si>
  <si>
    <t>Directory</t>
  </si>
  <si>
    <t>Joyce Chen – 1003057577</t>
  </si>
  <si>
    <t>raw</t>
  </si>
  <si>
    <t>Ella Wang –1003795592</t>
  </si>
  <si>
    <t>Weekly Table</t>
  </si>
  <si>
    <t>Bader Al-Hilawani – 1009724498</t>
  </si>
  <si>
    <t>Graphs</t>
  </si>
  <si>
    <t>Pivot - Summary</t>
  </si>
  <si>
    <t>Pivot - Breakdown</t>
  </si>
  <si>
    <t>By Day of Week</t>
  </si>
  <si>
    <t>Trend</t>
  </si>
  <si>
    <t>OR Time Forecasts</t>
  </si>
  <si>
    <t>Total # of Surgeries - MA</t>
  </si>
  <si>
    <t>Total # of Surgeries-DES-JY-UP</t>
  </si>
  <si>
    <t>Total # of Surgeries-DES-JY-PN</t>
  </si>
  <si>
    <t>Total # of Surgeries-DES-JY-PS</t>
  </si>
  <si>
    <t>Total # of Surgeries - DES</t>
  </si>
  <si>
    <t>Total # of Surgeries - SES</t>
  </si>
  <si>
    <t>Total # of Surgeries - WMA</t>
  </si>
  <si>
    <t>Data - Weekly Seasonal</t>
  </si>
  <si>
    <t>Graph- Weekly Seasonal</t>
  </si>
  <si>
    <t>Holts Patient</t>
  </si>
  <si>
    <t>Data - Weekly MA</t>
  </si>
  <si>
    <t>Graphs - Weekly MA</t>
  </si>
  <si>
    <t>Patient</t>
  </si>
  <si>
    <t>Delivery Date</t>
  </si>
  <si>
    <t>Day of Week</t>
  </si>
  <si>
    <t>WEEK</t>
  </si>
  <si>
    <t>Delivery Time</t>
  </si>
  <si>
    <t>CS type</t>
  </si>
  <si>
    <t>Plan vs Unplan</t>
  </si>
  <si>
    <t>TYPE</t>
  </si>
  <si>
    <t>OR Arrival Time</t>
  </si>
  <si>
    <t>OR Departure Time</t>
  </si>
  <si>
    <t>Total Patient OR time</t>
  </si>
  <si>
    <t>Filled Times</t>
  </si>
  <si>
    <t>YEAR</t>
  </si>
  <si>
    <t>Month</t>
  </si>
  <si>
    <t>Fixed Errors</t>
  </si>
  <si>
    <t>Sum of Day</t>
  </si>
  <si>
    <t>Count of Day</t>
  </si>
  <si>
    <t>Average of Day</t>
  </si>
  <si>
    <t>Count of week</t>
  </si>
  <si>
    <t>Sum of Week</t>
  </si>
  <si>
    <t xml:space="preserve">Average of week </t>
  </si>
  <si>
    <t>2013-04-01</t>
  </si>
  <si>
    <t>Monday</t>
  </si>
  <si>
    <t>Unplanned-urgent</t>
  </si>
  <si>
    <t>NULL</t>
  </si>
  <si>
    <t>Planned-not as sched</t>
  </si>
  <si>
    <t>2013-04-02</t>
  </si>
  <si>
    <t>Tuesday</t>
  </si>
  <si>
    <t>Planned-as scheduled</t>
  </si>
  <si>
    <t>2013-04-03</t>
  </si>
  <si>
    <t>Wednesday</t>
  </si>
  <si>
    <t>Unplanned-crash</t>
  </si>
  <si>
    <t>2013-04-04</t>
  </si>
  <si>
    <t>Thursday</t>
  </si>
  <si>
    <t>2013-04-05</t>
  </si>
  <si>
    <t>Friday</t>
  </si>
  <si>
    <t>2013-04-06</t>
  </si>
  <si>
    <t>Saturday</t>
  </si>
  <si>
    <t>2013-04-07</t>
  </si>
  <si>
    <t>Sunday</t>
  </si>
  <si>
    <t>2013-04-08</t>
  </si>
  <si>
    <t>2013-04-09</t>
  </si>
  <si>
    <t>2013-04-10</t>
  </si>
  <si>
    <t>2013-04-11</t>
  </si>
  <si>
    <t>2013-04-12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</si>
  <si>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</si>
  <si>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</si>
  <si>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</si>
  <si>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</si>
  <si>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</si>
  <si>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</si>
  <si>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</si>
  <si>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</si>
  <si>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</si>
  <si>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</si>
  <si>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</si>
  <si>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</si>
  <si>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</si>
  <si>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</si>
  <si>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</si>
  <si>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</si>
  <si>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</si>
  <si>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</si>
  <si>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</si>
  <si>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</si>
  <si>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</si>
  <si>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</si>
  <si>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</si>
  <si>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</si>
  <si>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</si>
  <si>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</si>
  <si>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</si>
  <si>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</si>
  <si>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</si>
  <si>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</si>
  <si>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</si>
  <si>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</si>
  <si>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</si>
  <si>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</si>
  <si>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</si>
  <si>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</si>
  <si>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</si>
  <si>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</si>
  <si>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</si>
  <si>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</si>
  <si>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</si>
  <si>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</si>
  <si>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</si>
  <si>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</si>
  <si>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</si>
  <si>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</si>
  <si>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</si>
  <si>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</si>
  <si>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</si>
  <si>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</si>
  <si>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</si>
  <si>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</si>
  <si>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</si>
  <si>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</si>
  <si>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</si>
  <si>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</si>
  <si>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</si>
  <si>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</si>
  <si>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</si>
  <si>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</si>
  <si>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</si>
  <si>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</si>
  <si>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</si>
  <si>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</si>
  <si>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</si>
  <si>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</si>
  <si>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</si>
  <si>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</si>
  <si>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</si>
  <si>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</si>
  <si>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</si>
  <si>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</si>
  <si>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</si>
  <si>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</si>
  <si>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</si>
  <si>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</si>
  <si>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</si>
  <si>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</si>
  <si>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</si>
  <si>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</si>
  <si>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</si>
  <si>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</si>
  <si>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</si>
  <si>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</si>
  <si>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</si>
  <si>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</si>
  <si>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</si>
  <si>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</si>
  <si>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</si>
  <si>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</si>
  <si>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</si>
  <si>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</si>
  <si>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</si>
  <si>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OTHER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</si>
  <si>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</si>
  <si>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</si>
  <si>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</si>
  <si>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</si>
  <si>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</si>
  <si>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</si>
  <si>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</si>
  <si>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</si>
  <si>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</si>
  <si>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</si>
  <si>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</si>
  <si>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</si>
  <si>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</si>
  <si>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</si>
  <si>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</si>
  <si>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</si>
  <si>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</si>
  <si>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</si>
  <si>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</si>
  <si>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</si>
  <si>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</si>
  <si>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</si>
  <si>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</si>
  <si>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</si>
  <si>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</si>
  <si>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</si>
  <si>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</si>
  <si>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</si>
  <si>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</si>
  <si>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</si>
  <si>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</si>
  <si>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</si>
  <si>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</si>
  <si>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</si>
  <si>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</si>
  <si>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</si>
  <si>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</si>
  <si>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</si>
  <si>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</si>
  <si>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</si>
  <si>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</si>
  <si>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</si>
  <si>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</si>
  <si>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</si>
  <si>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</si>
  <si>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</si>
  <si>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</si>
  <si>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</si>
  <si>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</si>
  <si>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</si>
  <si>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</si>
  <si>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</si>
  <si>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</si>
  <si>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</si>
  <si>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</si>
  <si>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</si>
  <si>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</si>
  <si>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</si>
  <si>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</si>
  <si>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</si>
  <si>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</si>
  <si>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</si>
  <si>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</si>
  <si>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</si>
  <si>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</si>
  <si>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</si>
  <si>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</si>
  <si>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</si>
  <si>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</si>
  <si>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</si>
  <si>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</si>
  <si>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</si>
  <si>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</si>
  <si>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</si>
  <si>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</si>
  <si>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</si>
  <si>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</si>
  <si>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</si>
  <si>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</si>
  <si>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</si>
  <si>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</si>
  <si>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</si>
  <si>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</si>
  <si>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</si>
  <si>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</si>
  <si>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</si>
  <si>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</si>
  <si>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</si>
  <si>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</si>
  <si>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</si>
  <si>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</si>
  <si>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</si>
  <si>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</si>
  <si>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</si>
  <si>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</si>
  <si>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</si>
  <si>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</si>
  <si>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</si>
  <si>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</si>
  <si>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</si>
  <si>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</si>
  <si>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</si>
  <si>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</si>
  <si>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</si>
  <si>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</si>
  <si>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</si>
  <si>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</si>
  <si>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</si>
  <si>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</si>
  <si>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</si>
  <si>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</si>
  <si>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</si>
  <si>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</si>
  <si>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</si>
  <si>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</si>
  <si>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</si>
  <si>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</si>
  <si>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</si>
  <si>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</si>
  <si>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</si>
  <si>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</si>
  <si>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</si>
  <si>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</si>
  <si>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</si>
  <si>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</si>
  <si>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</si>
  <si>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</si>
  <si>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</si>
  <si>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</si>
  <si>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</si>
  <si>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</si>
  <si>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</si>
  <si>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</si>
  <si>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</si>
  <si>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</si>
  <si>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</si>
  <si>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</si>
  <si>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</si>
  <si>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</si>
  <si>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</si>
  <si>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</si>
  <si>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</si>
  <si>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</si>
  <si>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</si>
  <si>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</si>
  <si>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</si>
  <si>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</si>
  <si>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</si>
  <si>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</si>
  <si>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</si>
  <si>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</si>
  <si>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</si>
  <si>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</si>
  <si>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</si>
  <si>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</si>
  <si>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</si>
  <si>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</si>
  <si>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</si>
  <si>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Unplanned-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</si>
  <si>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</si>
  <si>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</si>
  <si>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</si>
  <si>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</si>
  <si>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</si>
  <si>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</si>
  <si>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</si>
  <si>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</si>
  <si>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</si>
  <si>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</si>
  <si>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</si>
  <si>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</si>
  <si>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</si>
  <si>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</si>
  <si>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</si>
  <si>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</si>
  <si>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</si>
  <si>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</si>
  <si>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</si>
  <si>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</si>
  <si>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</si>
  <si>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</si>
  <si>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</si>
  <si>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</si>
  <si>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</si>
  <si>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</si>
  <si>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</si>
  <si>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</si>
  <si>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</si>
  <si>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</si>
  <si>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</si>
  <si>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</si>
  <si>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</si>
  <si>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</si>
  <si>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</si>
  <si>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</si>
  <si>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</si>
  <si>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</si>
  <si>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</si>
  <si>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</si>
  <si>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</si>
  <si>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</si>
  <si>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</si>
  <si>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</si>
  <si>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</si>
  <si>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</si>
  <si>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</si>
  <si>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</si>
  <si>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</si>
  <si>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</si>
  <si>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</si>
  <si>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</si>
  <si>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</si>
  <si>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</si>
  <si>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</si>
  <si>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</si>
  <si>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</si>
  <si>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</si>
  <si>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</si>
  <si>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</si>
  <si>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</si>
  <si>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</si>
  <si>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</si>
  <si>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</si>
  <si>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</si>
  <si>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</si>
  <si>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</si>
  <si>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</si>
  <si>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</si>
  <si>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</si>
  <si>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</si>
  <si>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</si>
  <si>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</si>
  <si>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</si>
  <si>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</si>
  <si>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</si>
  <si>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</si>
  <si>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</si>
  <si>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</si>
  <si>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</si>
  <si>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</si>
  <si>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</si>
  <si>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</si>
  <si>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</si>
  <si>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</si>
  <si>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</si>
  <si>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</si>
  <si>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</si>
  <si>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</si>
  <si>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</si>
  <si>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</si>
  <si>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</si>
  <si>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</si>
  <si>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</si>
  <si>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</si>
  <si>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</si>
  <si>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</si>
  <si>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</si>
  <si>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</si>
  <si>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</si>
  <si>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PLANNED</t>
  </si>
  <si>
    <t>PLANNED - SCHED</t>
  </si>
  <si>
    <t>PLANNED - NOT SCHED</t>
  </si>
  <si>
    <t>UNPLANNED</t>
  </si>
  <si>
    <t>OR Surgery Time Summary</t>
  </si>
  <si>
    <t>OR Surgery Count Summary</t>
  </si>
  <si>
    <t>Sum of Filled Times</t>
  </si>
  <si>
    <t>Count of CS type</t>
  </si>
  <si>
    <t>Grand Total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</si>
  <si>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</si>
  <si>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</si>
  <si>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</si>
  <si>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</si>
  <si>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</si>
  <si>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</si>
  <si>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</si>
  <si>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</si>
  <si>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</si>
  <si>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</si>
  <si>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</si>
  <si>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</si>
  <si>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OR Surgery Time PLANNED vs UNPLANNED</t>
  </si>
  <si>
    <t>OR Surgery Time NOT SCHED VS SCHED</t>
  </si>
  <si>
    <t>OR Surgery Count NOT SCHED VS SCHED</t>
  </si>
  <si>
    <t>OR Surgery Count PLANNED vs UNPLANNED</t>
  </si>
  <si>
    <t>Count of TYPE</t>
  </si>
  <si>
    <t>Moving Average</t>
  </si>
  <si>
    <t>Weighted Moving Average</t>
  </si>
  <si>
    <t>Exponential Smoothing</t>
  </si>
  <si>
    <t>Holt-Winters</t>
  </si>
  <si>
    <t xml:space="preserve">Moving Avg </t>
  </si>
  <si>
    <t>unplanned OR time per day</t>
  </si>
  <si>
    <t>Week number</t>
  </si>
  <si>
    <t>Unique Week number</t>
  </si>
  <si>
    <t>MONTH</t>
  </si>
  <si>
    <t>unplanned OR time per week</t>
  </si>
  <si>
    <t>Moving Avg (K=2)</t>
  </si>
  <si>
    <t>Moving Avg (K=3)</t>
  </si>
  <si>
    <t>Moving Avg (K=4)</t>
  </si>
  <si>
    <t>Y-Y(hat)K=2</t>
  </si>
  <si>
    <t>Y-Y(hat)K=3</t>
  </si>
  <si>
    <t>Y-Y(hat)K=4</t>
  </si>
  <si>
    <t>Y(hat)K=2</t>
  </si>
  <si>
    <t>Y(hat)K=3</t>
  </si>
  <si>
    <t>Y(hat)K=4</t>
  </si>
  <si>
    <t>pred</t>
  </si>
  <si>
    <t>Y-Y(hat)</t>
  </si>
  <si>
    <t>alpha</t>
  </si>
  <si>
    <t>L</t>
  </si>
  <si>
    <t>T</t>
  </si>
  <si>
    <t>s</t>
  </si>
  <si>
    <t>K=2</t>
  </si>
  <si>
    <t>K=3</t>
  </si>
  <si>
    <t>K=4</t>
  </si>
  <si>
    <t>Mean</t>
  </si>
  <si>
    <t>STD</t>
  </si>
  <si>
    <t>3/31/2013</t>
  </si>
  <si>
    <t>MAD</t>
  </si>
  <si>
    <t>4/7/2013</t>
  </si>
  <si>
    <t>MSE</t>
  </si>
  <si>
    <t>4/14/2013</t>
  </si>
  <si>
    <t>RMSE</t>
  </si>
  <si>
    <t>4/21/2013</t>
  </si>
  <si>
    <t>4/28/2013</t>
  </si>
  <si>
    <t>5/5/2013</t>
  </si>
  <si>
    <t>Solved for MSE</t>
  </si>
  <si>
    <t xml:space="preserve">Weighted Moving Avg </t>
  </si>
  <si>
    <t>5/12/2013</t>
  </si>
  <si>
    <t>Alpha(K=2)</t>
  </si>
  <si>
    <t>Alpha(K=3)</t>
  </si>
  <si>
    <t>Alpha(K=4)</t>
  </si>
  <si>
    <t>5/19/2013</t>
  </si>
  <si>
    <t>5/26/2013</t>
  </si>
  <si>
    <t>6/2/2013</t>
  </si>
  <si>
    <t>6/9/2013</t>
  </si>
  <si>
    <t>6/16/2013</t>
  </si>
  <si>
    <t>total alpha</t>
  </si>
  <si>
    <t>2013-04-13</t>
  </si>
  <si>
    <t>6/23/2013</t>
  </si>
  <si>
    <t>6/30/2013</t>
  </si>
  <si>
    <t>7/7/2013</t>
  </si>
  <si>
    <t>7/14/2013</t>
  </si>
  <si>
    <t>alpha=</t>
  </si>
  <si>
    <t>7/21/2013</t>
  </si>
  <si>
    <t>7/28/2013</t>
  </si>
  <si>
    <t>8/4/2013</t>
  </si>
  <si>
    <t>8/11/2013</t>
  </si>
  <si>
    <t>8/18/2013</t>
  </si>
  <si>
    <t>8/25/2013</t>
  </si>
  <si>
    <t>c=4</t>
  </si>
  <si>
    <t>9/1/2013</t>
  </si>
  <si>
    <t>beta</t>
  </si>
  <si>
    <t>gamma</t>
  </si>
  <si>
    <t>9/8/2013</t>
  </si>
  <si>
    <t>9/15/2013</t>
  </si>
  <si>
    <t>9/22/2013</t>
  </si>
  <si>
    <t>9/29/2013</t>
  </si>
  <si>
    <t>10/6/2013</t>
  </si>
  <si>
    <t>10/13/2013</t>
  </si>
  <si>
    <t>10/20/2013</t>
  </si>
  <si>
    <t>10/27/2013</t>
  </si>
  <si>
    <t>11/3/2013</t>
  </si>
  <si>
    <t>11/10/2013</t>
  </si>
  <si>
    <t>11/17/2013</t>
  </si>
  <si>
    <t>11/24/2013</t>
  </si>
  <si>
    <t>12/1/2013</t>
  </si>
  <si>
    <t>12/8/2013</t>
  </si>
  <si>
    <t>12/15/2013</t>
  </si>
  <si>
    <t>12/22/2013</t>
  </si>
  <si>
    <t>12/29/2013</t>
  </si>
  <si>
    <t>1/5/2014</t>
  </si>
  <si>
    <t>1/12/2014</t>
  </si>
  <si>
    <t>1/19/2014</t>
  </si>
  <si>
    <t>1/26/2014</t>
  </si>
  <si>
    <t>2/2/2014</t>
  </si>
  <si>
    <t>2/9/2014</t>
  </si>
  <si>
    <t>2/16/2014</t>
  </si>
  <si>
    <t>2/23/2014</t>
  </si>
  <si>
    <t>3/2/2014</t>
  </si>
  <si>
    <t>3/9/2014</t>
  </si>
  <si>
    <t>3/16/2014</t>
  </si>
  <si>
    <t>3/23/2014</t>
  </si>
  <si>
    <t>3/30/2014</t>
  </si>
  <si>
    <t>4/6/2014</t>
  </si>
  <si>
    <t>4/13/2014</t>
  </si>
  <si>
    <t>4/20/2014</t>
  </si>
  <si>
    <t>4/27/2014</t>
  </si>
  <si>
    <t>Week #</t>
  </si>
  <si>
    <t xml:space="preserve">Week Starting </t>
  </si>
  <si>
    <t>Week Ending</t>
  </si>
  <si>
    <t xml:space="preserve">Total Patients </t>
  </si>
  <si>
    <t>5-Week MA</t>
  </si>
  <si>
    <t>10-Week MA</t>
  </si>
  <si>
    <t>MAD - 5 Week</t>
  </si>
  <si>
    <t>MSE - 5 week</t>
  </si>
  <si>
    <t>MAPE -5 Week</t>
  </si>
  <si>
    <t>MAD - 10 Week</t>
  </si>
  <si>
    <t>MSE - 10 week</t>
  </si>
  <si>
    <t>MAPE - 10 Week</t>
  </si>
  <si>
    <t xml:space="preserve">April </t>
  </si>
  <si>
    <t>June</t>
  </si>
  <si>
    <t>July</t>
  </si>
  <si>
    <t xml:space="preserve">August </t>
  </si>
  <si>
    <t>September</t>
  </si>
  <si>
    <t>October</t>
  </si>
  <si>
    <t xml:space="preserve">Novemeber </t>
  </si>
  <si>
    <t>December</t>
  </si>
  <si>
    <t xml:space="preserve">Janurary </t>
  </si>
  <si>
    <t xml:space="preserve">February </t>
  </si>
  <si>
    <t xml:space="preserve">March </t>
  </si>
  <si>
    <t>E(t) - Expected</t>
  </si>
  <si>
    <t>T(t) - Trend</t>
  </si>
  <si>
    <t xml:space="preserve">Y(t)+1 - Forecast </t>
  </si>
  <si>
    <t>Error</t>
  </si>
  <si>
    <t xml:space="preserve"> %Error</t>
  </si>
  <si>
    <t>MAPE - Y(t)</t>
  </si>
  <si>
    <t>MAPE - Y(t)+1</t>
  </si>
  <si>
    <t xml:space="preserve">Alpha </t>
  </si>
  <si>
    <t>Beta</t>
  </si>
  <si>
    <t>SES</t>
  </si>
  <si>
    <t>MAPE - 5 Weeks</t>
  </si>
  <si>
    <t>5-Week WMA</t>
  </si>
  <si>
    <t>10-Week WMA</t>
  </si>
  <si>
    <t>MAPE - 10 Weeks</t>
  </si>
  <si>
    <t>Weights</t>
  </si>
  <si>
    <t>E</t>
  </si>
  <si>
    <t>Forecast</t>
  </si>
  <si>
    <t>Seasonality</t>
  </si>
  <si>
    <t>k=</t>
  </si>
  <si>
    <t>Forecast(PLANNED)</t>
  </si>
  <si>
    <t>Lower Confidence Bound(PLANNED)</t>
  </si>
  <si>
    <t>Upper Confidence Bound(PLANNED)</t>
  </si>
  <si>
    <t>Statistic</t>
  </si>
  <si>
    <t>Value</t>
  </si>
  <si>
    <t>Column1</t>
  </si>
  <si>
    <t>Alpha</t>
  </si>
  <si>
    <t>Gamma</t>
  </si>
  <si>
    <t>MASE</t>
  </si>
  <si>
    <t>SMAPE</t>
  </si>
  <si>
    <t>MAE</t>
  </si>
  <si>
    <t>3 Week Moving Average Planned</t>
  </si>
  <si>
    <t>Error Squared</t>
  </si>
  <si>
    <t>2 Week Moving Average Planned</t>
  </si>
  <si>
    <t>Planned total</t>
  </si>
  <si>
    <t>Planned as sched</t>
  </si>
  <si>
    <t>Planned not as sched</t>
  </si>
  <si>
    <t>Unplanned</t>
  </si>
  <si>
    <t>Standard Errors</t>
  </si>
  <si>
    <t xml:space="preserve"> </t>
  </si>
  <si>
    <t>MIE 1623 - Project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</si>
</sst>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yyyy\-mm\-dd\ hh:mm:ss.000"/>
    <numFmt numFmtId="165" formatCode="hh:mm"/>
    <numFmt numFmtId="166" formatCode="_-* #,##0.0_-;\-* #,##0.0_-;_-* &quot;-&quot;??_-;_-@_-"/>
    <numFmt numFmtId="167" formatCode="_-* #,##0_-;\-* #,##0_-;_-* &quot;-&quot;??_-;_-@_-"/>
    <numFmt numFmtId="168" formatCode="_-* #,##0.000_-;\-* #,##0.000_-;_-* &quot;-&quot;??_-;_-@_-"/>
    <numFmt numFmtId="169" formatCode="0.0"/>
    <numFmt numFmtId="170" formatCode="0.0000000000000"/>
  </numFmts>
  <fonts count="1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4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202022"/>
      <name val="Inconsolata"/>
      <family val="3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202022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F0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176">
    <xf numFmtId="0" fontId="0" fillId="0" borderId="0" xfId="0"/>
    <xf numFmtId="164" fontId="0" fillId="0" borderId="1" xfId="0" applyNumberFormat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0" borderId="1" xfId="0" applyBorder="1" applyAlignment="1">
      <alignment horizontal="left"/>
    </xf>
    <xf numFmtId="165" fontId="0" fillId="0" borderId="1" xfId="0" applyNumberFormat="1" applyBorder="1" applyAlignment="1">
      <alignment horizontal="left"/>
    </xf>
    <xf numFmtId="2" fontId="0" fillId="0" borderId="1" xfId="0" applyNumberFormat="1" applyBorder="1" applyAlignment="1">
      <alignment horizontal="left"/>
    </xf>
    <xf numFmtId="2" fontId="0" fillId="0" borderId="0" xfId="0" applyNumberFormat="1" applyAlignment="1">
      <alignment horizontal="left"/>
    </xf>
    <xf numFmtId="14" fontId="0" fillId="0" borderId="1" xfId="0" applyNumberFormat="1" applyBorder="1" applyAlignment="1">
      <alignment horizontal="left"/>
    </xf>
    <xf numFmtId="166" fontId="0" fillId="0" borderId="0" xfId="27" applyNumberFormat="1" applyFont="1"/>
    <xf numFmtId="0" fontId="0" fillId="0" borderId="0" xfId="0" pivotButton="1"/>
    <xf numFmtId="43" fontId="0" fillId="0" borderId="0" xfId="0" applyNumberFormat="1"/>
    <xf numFmtId="167" fontId="0" fillId="0" borderId="0" xfId="0" applyNumberFormat="1"/>
    <xf numFmtId="0" fontId="0" fillId="3" borderId="1" xfId="0" applyFill="1" applyBorder="1" applyAlignment="1">
      <alignment horizontal="left"/>
    </xf>
    <xf numFmtId="0" fontId="0" fillId="3" borderId="2" xfId="0" applyFill="1" applyBorder="1" applyAlignment="1">
      <alignment horizontal="left"/>
    </xf>
    <xf numFmtId="0" fontId="0" fillId="4" borderId="1" xfId="0" applyFill="1" applyBorder="1" applyAlignment="1">
      <alignment horizontal="left"/>
    </xf>
    <xf numFmtId="0" fontId="4" fillId="4" borderId="2" xfId="0" applyFont="1" applyFill="1" applyBorder="1" applyAlignment="1">
      <alignment horizontal="left"/>
    </xf>
    <xf numFmtId="167" fontId="0" fillId="0" borderId="0" xfId="27" applyNumberFormat="1" applyFont="1"/>
    <xf numFmtId="14" fontId="0" fillId="0" borderId="0" xfId="0" applyNumberFormat="1"/>
    <xf numFmtId="43" fontId="0" fillId="0" borderId="0" xfId="27" applyFont="1"/>
    <xf numFmtId="0" fontId="0" fillId="5" borderId="0" xfId="0" applyFill="1"/>
    <xf numFmtId="0" fontId="0" fillId="6" borderId="0" xfId="0" applyFill="1"/>
    <xf numFmtId="168" fontId="0" fillId="0" borderId="0" xfId="27" applyNumberFormat="1" applyFont="1"/>
    <xf numFmtId="4" fontId="0" fillId="0" borderId="0" xfId="0" applyNumberFormat="1"/>
    <xf numFmtId="43" fontId="0" fillId="7" borderId="0" xfId="27" applyFont="1" applyFill="1"/>
    <xf numFmtId="43" fontId="0" fillId="0" borderId="0" xfId="27" applyFont="1" applyFill="1"/>
    <xf numFmtId="167" fontId="0" fillId="0" borderId="0" xfId="27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4" fontId="5" fillId="0" borderId="0" xfId="0" applyNumberFormat="1" applyFont="1"/>
    <xf numFmtId="0" fontId="5" fillId="0" borderId="0" xfId="0" applyFont="1"/>
    <xf numFmtId="14" fontId="6" fillId="0" borderId="1" xfId="0" applyNumberFormat="1" applyFont="1" applyBorder="1"/>
    <xf numFmtId="0" fontId="6" fillId="5" borderId="1" xfId="0" applyFont="1" applyFill="1" applyBorder="1"/>
    <xf numFmtId="0" fontId="6" fillId="6" borderId="1" xfId="0" applyFont="1" applyFill="1" applyBorder="1"/>
    <xf numFmtId="167" fontId="6" fillId="0" borderId="1" xfId="27" applyNumberFormat="1" applyFont="1" applyBorder="1"/>
    <xf numFmtId="14" fontId="6" fillId="0" borderId="0" xfId="0" applyNumberFormat="1" applyFont="1"/>
    <xf numFmtId="167" fontId="6" fillId="8" borderId="1" xfId="27" applyNumberFormat="1" applyFont="1" applyFill="1" applyBorder="1"/>
    <xf numFmtId="168" fontId="0" fillId="5" borderId="0" xfId="27" applyNumberFormat="1" applyFont="1" applyFill="1"/>
    <xf numFmtId="43" fontId="0" fillId="5" borderId="0" xfId="27" applyFont="1" applyFill="1"/>
    <xf numFmtId="43" fontId="0" fillId="5" borderId="0" xfId="0" applyNumberFormat="1" applyFill="1"/>
    <xf numFmtId="14" fontId="0" fillId="5" borderId="0" xfId="0" applyNumberFormat="1" applyFill="1"/>
    <xf numFmtId="168" fontId="0" fillId="6" borderId="0" xfId="27" applyNumberFormat="1" applyFont="1" applyFill="1"/>
    <xf numFmtId="43" fontId="0" fillId="6" borderId="0" xfId="27" applyFont="1" applyFill="1"/>
    <xf numFmtId="43" fontId="0" fillId="6" borderId="0" xfId="0" applyNumberFormat="1" applyFill="1"/>
    <xf numFmtId="14" fontId="0" fillId="6" borderId="0" xfId="0" applyNumberFormat="1" applyFill="1"/>
    <xf numFmtId="167" fontId="4" fillId="4" borderId="2" xfId="27" applyNumberFormat="1" applyFont="1" applyFill="1" applyBorder="1" applyAlignment="1">
      <alignment horizontal="left"/>
    </xf>
    <xf numFmtId="167" fontId="0" fillId="0" borderId="0" xfId="27" applyNumberFormat="1" applyFont="1" applyFill="1"/>
    <xf numFmtId="169" fontId="0" fillId="0" borderId="0" xfId="0" applyNumberFormat="1" applyAlignment="1">
      <alignment horizontal="center" vertical="center"/>
    </xf>
    <xf numFmtId="0" fontId="0" fillId="0" borderId="0" xfId="0" applyAlignment="1">
      <alignment horizontal="right"/>
    </xf>
    <xf numFmtId="170" fontId="0" fillId="0" borderId="0" xfId="0" applyNumberFormat="1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8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0" fontId="0" fillId="0" borderId="9" xfId="0" applyNumberFormat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9" xfId="0" applyBorder="1"/>
    <xf numFmtId="0" fontId="0" fillId="0" borderId="7" xfId="0" applyBorder="1"/>
    <xf numFmtId="0" fontId="0" fillId="0" borderId="12" xfId="0" applyBorder="1"/>
    <xf numFmtId="0" fontId="0" fillId="0" borderId="13" xfId="0" applyBorder="1"/>
    <xf numFmtId="0" fontId="0" fillId="0" borderId="14" xfId="0" applyBorder="1" applyAlignment="1">
      <alignment horizontal="center" vertical="center"/>
    </xf>
    <xf numFmtId="169" fontId="0" fillId="2" borderId="15" xfId="0" applyNumberFormat="1" applyFill="1" applyBorder="1" applyAlignment="1">
      <alignment horizontal="center" vertical="center"/>
    </xf>
    <xf numFmtId="169" fontId="0" fillId="2" borderId="16" xfId="0" applyNumberForma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169" fontId="0" fillId="2" borderId="5" xfId="0" applyNumberForma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10" fontId="0" fillId="2" borderId="17" xfId="0" applyNumberFormat="1" applyFill="1" applyBorder="1" applyAlignment="1">
      <alignment horizontal="center" vertical="center"/>
    </xf>
    <xf numFmtId="169" fontId="0" fillId="2" borderId="7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0" fontId="0" fillId="2" borderId="1" xfId="0" applyNumberFormat="1" applyFill="1" applyBorder="1" applyAlignment="1">
      <alignment horizontal="center" vertical="center"/>
    </xf>
    <xf numFmtId="169" fontId="0" fillId="2" borderId="1" xfId="0" applyNumberFormat="1" applyFill="1" applyBorder="1" applyAlignment="1">
      <alignment horizontal="center" vertical="center"/>
    </xf>
    <xf numFmtId="2" fontId="0" fillId="2" borderId="10" xfId="0" applyNumberFormat="1" applyFill="1" applyBorder="1" applyAlignment="1">
      <alignment horizontal="center" vertical="center"/>
    </xf>
    <xf numFmtId="0" fontId="7" fillId="9" borderId="18" xfId="0" applyFont="1" applyFill="1" applyBorder="1" applyAlignment="1">
      <alignment horizontal="center" vertical="center"/>
    </xf>
    <xf numFmtId="0" fontId="7" fillId="9" borderId="19" xfId="0" applyFont="1" applyFill="1" applyBorder="1" applyAlignment="1">
      <alignment horizontal="center" vertical="center"/>
    </xf>
    <xf numFmtId="0" fontId="7" fillId="9" borderId="20" xfId="0" applyFont="1" applyFill="1" applyBorder="1" applyAlignment="1">
      <alignment horizontal="center" vertical="center"/>
    </xf>
    <xf numFmtId="0" fontId="7" fillId="9" borderId="21" xfId="0" applyFont="1" applyFill="1" applyBorder="1" applyAlignment="1">
      <alignment horizontal="center" vertical="center"/>
    </xf>
    <xf numFmtId="0" fontId="7" fillId="10" borderId="19" xfId="0" applyFont="1" applyFill="1" applyBorder="1" applyAlignment="1">
      <alignment horizontal="center" vertical="center"/>
    </xf>
    <xf numFmtId="0" fontId="7" fillId="10" borderId="21" xfId="0" applyFont="1" applyFill="1" applyBorder="1" applyAlignment="1">
      <alignment horizontal="center" vertical="center"/>
    </xf>
    <xf numFmtId="0" fontId="7" fillId="10" borderId="7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14" fontId="0" fillId="0" borderId="15" xfId="0" applyNumberFormat="1" applyBorder="1"/>
    <xf numFmtId="14" fontId="0" fillId="0" borderId="17" xfId="0" applyNumberFormat="1" applyBorder="1"/>
    <xf numFmtId="169" fontId="0" fillId="0" borderId="22" xfId="0" applyNumberFormat="1" applyBorder="1" applyAlignment="1">
      <alignment horizontal="center" vertical="center"/>
    </xf>
    <xf numFmtId="2" fontId="0" fillId="0" borderId="23" xfId="0" applyNumberFormat="1" applyBorder="1" applyAlignment="1">
      <alignment horizontal="center" vertical="center"/>
    </xf>
    <xf numFmtId="14" fontId="0" fillId="0" borderId="18" xfId="0" applyNumberFormat="1" applyBorder="1"/>
    <xf numFmtId="0" fontId="0" fillId="0" borderId="21" xfId="0" applyBorder="1" applyAlignment="1">
      <alignment horizontal="center" vertical="center"/>
    </xf>
    <xf numFmtId="169" fontId="0" fillId="0" borderId="24" xfId="0" applyNumberFormat="1" applyBorder="1" applyAlignment="1">
      <alignment horizontal="center" vertical="center"/>
    </xf>
    <xf numFmtId="2" fontId="0" fillId="0" borderId="25" xfId="0" applyNumberFormat="1" applyBorder="1" applyAlignment="1">
      <alignment horizontal="center" vertical="center"/>
    </xf>
    <xf numFmtId="10" fontId="0" fillId="0" borderId="7" xfId="0" applyNumberFormat="1" applyBorder="1" applyAlignment="1">
      <alignment horizontal="center" vertical="center"/>
    </xf>
    <xf numFmtId="2" fontId="0" fillId="0" borderId="16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vertical="center"/>
    </xf>
    <xf numFmtId="0" fontId="0" fillId="0" borderId="11" xfId="0" applyBorder="1" applyAlignment="1">
      <alignment horizontal="center" vertical="center"/>
    </xf>
    <xf numFmtId="169" fontId="0" fillId="0" borderId="26" xfId="0" applyNumberFormat="1" applyBorder="1" applyAlignment="1">
      <alignment horizontal="center" vertical="center"/>
    </xf>
    <xf numFmtId="2" fontId="0" fillId="0" borderId="27" xfId="0" applyNumberFormat="1" applyBorder="1" applyAlignment="1">
      <alignment horizontal="center" vertical="center"/>
    </xf>
    <xf numFmtId="0" fontId="0" fillId="2" borderId="22" xfId="0" applyFill="1" applyBorder="1"/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2" fontId="0" fillId="2" borderId="25" xfId="0" applyNumberFormat="1" applyFill="1" applyBorder="1" applyAlignment="1">
      <alignment horizontal="center" vertical="center"/>
    </xf>
    <xf numFmtId="0" fontId="0" fillId="9" borderId="26" xfId="0" applyFill="1" applyBorder="1" applyAlignment="1">
      <alignment horizontal="center" vertical="center"/>
    </xf>
    <xf numFmtId="0" fontId="0" fillId="9" borderId="27" xfId="0" applyFill="1" applyBorder="1" applyAlignment="1">
      <alignment horizontal="center" vertical="center"/>
    </xf>
    <xf numFmtId="0" fontId="0" fillId="0" borderId="28" xfId="0" applyBorder="1"/>
    <xf numFmtId="0" fontId="0" fillId="0" borderId="22" xfId="0" applyBorder="1"/>
    <xf numFmtId="10" fontId="0" fillId="0" borderId="28" xfId="0" applyNumberFormat="1" applyBorder="1" applyAlignment="1">
      <alignment horizontal="center" vertical="center"/>
    </xf>
    <xf numFmtId="0" fontId="7" fillId="9" borderId="29" xfId="0" applyFont="1" applyFill="1" applyBorder="1" applyAlignment="1">
      <alignment horizontal="center" vertical="center"/>
    </xf>
    <xf numFmtId="0" fontId="7" fillId="9" borderId="26" xfId="0" applyFont="1" applyFill="1" applyBorder="1" applyAlignment="1">
      <alignment horizontal="center" vertical="center"/>
    </xf>
    <xf numFmtId="0" fontId="7" fillId="10" borderId="29" xfId="0" applyFont="1" applyFill="1" applyBorder="1" applyAlignment="1">
      <alignment horizontal="center" vertical="center"/>
    </xf>
    <xf numFmtId="0" fontId="7" fillId="10" borderId="0" xfId="0" applyFont="1" applyFill="1" applyAlignment="1">
      <alignment horizontal="center" vertical="center"/>
    </xf>
    <xf numFmtId="0" fontId="7" fillId="10" borderId="30" xfId="0" applyFont="1" applyFill="1" applyBorder="1" applyAlignment="1">
      <alignment horizontal="center" vertical="center"/>
    </xf>
    <xf numFmtId="0" fontId="7" fillId="10" borderId="20" xfId="0" applyFont="1" applyFill="1" applyBorder="1" applyAlignment="1">
      <alignment horizontal="center" vertical="center"/>
    </xf>
    <xf numFmtId="169" fontId="0" fillId="0" borderId="2" xfId="0" applyNumberFormat="1" applyBorder="1" applyAlignment="1">
      <alignment horizontal="center" vertical="center"/>
    </xf>
    <xf numFmtId="0" fontId="0" fillId="0" borderId="5" xfId="0" applyBorder="1"/>
    <xf numFmtId="169" fontId="0" fillId="0" borderId="1" xfId="0" applyNumberFormat="1" applyBorder="1" applyAlignment="1">
      <alignment horizontal="center" vertical="center"/>
    </xf>
    <xf numFmtId="0" fontId="0" fillId="0" borderId="1" xfId="0" applyBorder="1"/>
    <xf numFmtId="0" fontId="7" fillId="10" borderId="31" xfId="0" applyFont="1" applyFill="1" applyBorder="1" applyAlignment="1">
      <alignment horizontal="center" vertical="center"/>
    </xf>
    <xf numFmtId="0" fontId="0" fillId="0" borderId="16" xfId="0" applyBorder="1"/>
    <xf numFmtId="169" fontId="0" fillId="0" borderId="0" xfId="0" applyNumberFormat="1"/>
    <xf numFmtId="9" fontId="0" fillId="0" borderId="15" xfId="0" applyNumberFormat="1" applyBorder="1"/>
    <xf numFmtId="9" fontId="0" fillId="0" borderId="6" xfId="0" applyNumberFormat="1" applyBorder="1"/>
    <xf numFmtId="169" fontId="0" fillId="0" borderId="1" xfId="0" applyNumberFormat="1" applyBorder="1"/>
    <xf numFmtId="0" fontId="0" fillId="0" borderId="17" xfId="0" applyBorder="1"/>
    <xf numFmtId="9" fontId="0" fillId="0" borderId="10" xfId="0" applyNumberFormat="1" applyBorder="1"/>
    <xf numFmtId="9" fontId="0" fillId="0" borderId="17" xfId="0" applyNumberFormat="1" applyBorder="1"/>
    <xf numFmtId="9" fontId="0" fillId="0" borderId="16" xfId="0" applyNumberFormat="1" applyBorder="1"/>
    <xf numFmtId="9" fontId="0" fillId="0" borderId="32" xfId="0" applyNumberFormat="1" applyBorder="1"/>
    <xf numFmtId="9" fontId="0" fillId="0" borderId="11" xfId="0" applyNumberFormat="1" applyBorder="1"/>
    <xf numFmtId="169" fontId="0" fillId="2" borderId="9" xfId="0" applyNumberFormat="1" applyFill="1" applyBorder="1" applyAlignment="1">
      <alignment horizontal="center" vertical="center"/>
    </xf>
    <xf numFmtId="10" fontId="0" fillId="2" borderId="9" xfId="0" applyNumberFormat="1" applyFill="1" applyBorder="1" applyAlignment="1">
      <alignment horizontal="center" vertical="center"/>
    </xf>
    <xf numFmtId="0" fontId="0" fillId="0" borderId="18" xfId="0" applyBorder="1"/>
    <xf numFmtId="0" fontId="0" fillId="0" borderId="19" xfId="0" applyBorder="1"/>
    <xf numFmtId="0" fontId="7" fillId="9" borderId="33" xfId="0" applyFont="1" applyFill="1" applyBorder="1" applyAlignment="1">
      <alignment horizontal="center" vertical="center"/>
    </xf>
    <xf numFmtId="0" fontId="7" fillId="9" borderId="34" xfId="0" applyFont="1" applyFill="1" applyBorder="1" applyAlignment="1">
      <alignment horizontal="center" vertical="center"/>
    </xf>
    <xf numFmtId="0" fontId="7" fillId="10" borderId="35" xfId="0" applyFont="1" applyFill="1" applyBorder="1" applyAlignment="1">
      <alignment horizontal="center" vertical="center"/>
    </xf>
    <xf numFmtId="0" fontId="9" fillId="0" borderId="0" xfId="0" applyFont="1" applyAlignment="1">
      <alignment vertical="center"/>
    </xf>
    <xf numFmtId="49" fontId="0" fillId="0" borderId="0" xfId="0" applyNumberFormat="1"/>
    <xf numFmtId="0" fontId="0" fillId="0" borderId="0" xfId="28" applyNumberFormat="1" applyFont="1"/>
    <xf numFmtId="0" fontId="0" fillId="0" borderId="0" xfId="0" applyAlignment="1">
      <alignment horizontal="left"/>
    </xf>
    <xf numFmtId="0" fontId="10" fillId="0" borderId="0" xfId="0" applyFont="1"/>
    <xf numFmtId="0" fontId="0" fillId="8" borderId="2" xfId="0" applyFill="1" applyBorder="1" applyAlignment="1">
      <alignment horizontal="left"/>
    </xf>
    <xf numFmtId="0" fontId="0" fillId="8" borderId="0" xfId="0" applyFill="1" applyAlignment="1">
      <alignment horizontal="left"/>
    </xf>
    <xf numFmtId="0" fontId="0" fillId="8" borderId="0" xfId="0" applyFill="1"/>
    <xf numFmtId="0" fontId="0" fillId="11" borderId="0" xfId="0" applyFill="1" applyAlignment="1">
      <alignment horizontal="left"/>
    </xf>
    <xf numFmtId="0" fontId="0" fillId="11" borderId="2" xfId="0" applyFill="1" applyBorder="1" applyAlignment="1">
      <alignment horizontal="left"/>
    </xf>
    <xf numFmtId="0" fontId="0" fillId="12" borderId="2" xfId="0" applyFill="1" applyBorder="1" applyAlignment="1">
      <alignment horizontal="left"/>
    </xf>
    <xf numFmtId="49" fontId="0" fillId="8" borderId="2" xfId="0" applyNumberFormat="1" applyFill="1" applyBorder="1" applyAlignment="1">
      <alignment horizontal="left"/>
    </xf>
    <xf numFmtId="0" fontId="11" fillId="13" borderId="2" xfId="0" applyFont="1" applyFill="1" applyBorder="1" applyAlignment="1">
      <alignment horizontal="left"/>
    </xf>
    <xf numFmtId="0" fontId="0" fillId="8" borderId="1" xfId="0" applyFill="1" applyBorder="1" applyAlignment="1">
      <alignment horizontal="left"/>
    </xf>
    <xf numFmtId="0" fontId="0" fillId="0" borderId="10" xfId="0" applyBorder="1"/>
    <xf numFmtId="0" fontId="12" fillId="0" borderId="10" xfId="0" applyFont="1" applyBorder="1" applyAlignment="1">
      <alignment vertical="center"/>
    </xf>
    <xf numFmtId="0" fontId="12" fillId="0" borderId="6" xfId="0" applyFont="1" applyBorder="1" applyAlignment="1">
      <alignment vertical="center"/>
    </xf>
    <xf numFmtId="0" fontId="0" fillId="0" borderId="15" xfId="0" applyBorder="1"/>
    <xf numFmtId="0" fontId="12" fillId="0" borderId="36" xfId="0" applyFont="1" applyBorder="1" applyAlignment="1">
      <alignment vertical="center"/>
    </xf>
    <xf numFmtId="0" fontId="0" fillId="0" borderId="37" xfId="0" applyBorder="1"/>
    <xf numFmtId="0" fontId="4" fillId="17" borderId="38" xfId="0" applyFont="1" applyFill="1" applyBorder="1"/>
    <xf numFmtId="0" fontId="4" fillId="17" borderId="39" xfId="0" applyFont="1" applyFill="1" applyBorder="1"/>
    <xf numFmtId="0" fontId="0" fillId="15" borderId="25" xfId="0" applyFill="1" applyBorder="1"/>
    <xf numFmtId="0" fontId="0" fillId="15" borderId="0" xfId="0" applyFill="1"/>
    <xf numFmtId="0" fontId="0" fillId="15" borderId="0" xfId="0" applyFill="1" applyAlignment="1">
      <alignment horizontal="center" vertical="center"/>
    </xf>
    <xf numFmtId="0" fontId="0" fillId="15" borderId="24" xfId="0" applyFill="1" applyBorder="1"/>
    <xf numFmtId="0" fontId="0" fillId="15" borderId="23" xfId="0" applyFill="1" applyBorder="1"/>
    <xf numFmtId="0" fontId="0" fillId="15" borderId="4" xfId="0" applyFill="1" applyBorder="1"/>
    <xf numFmtId="0" fontId="0" fillId="15" borderId="22" xfId="0" applyFill="1" applyBorder="1"/>
    <xf numFmtId="0" fontId="0" fillId="16" borderId="27" xfId="0" applyFill="1" applyBorder="1" applyAlignment="1">
      <alignment horizontal="center"/>
    </xf>
    <xf numFmtId="0" fontId="0" fillId="16" borderId="30" xfId="0" applyFill="1" applyBorder="1" applyAlignment="1">
      <alignment horizontal="center"/>
    </xf>
    <xf numFmtId="0" fontId="0" fillId="16" borderId="26" xfId="0" applyFill="1" applyBorder="1" applyAlignment="1">
      <alignment horizontal="center"/>
    </xf>
    <xf numFmtId="0" fontId="7" fillId="6" borderId="0" xfId="0" applyFont="1" applyFill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0" fillId="14" borderId="0" xfId="0" applyFill="1" applyAlignment="1">
      <alignment horizontal="center"/>
    </xf>
  </cellXfs>
  <cellStyles count="29">
    <cellStyle name="Comma" xfId="27" builtinId="3"/>
    <cellStyle name="Comma 2" xfId="28" xr:uid="{DE319386-3FC2-45C4-BAE1-3841D337A364}"/>
    <cellStyle name="Followed Hyperlink" xfId="24" builtinId="9" hidden="1"/>
    <cellStyle name="Followed Hyperlink" xfId="26" builtinId="9" hidden="1"/>
    <cellStyle name="Followed Hyperlink" xfId="10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12" builtinId="9" hidden="1"/>
    <cellStyle name="Followed Hyperlink" xfId="6" builtinId="9" hidden="1"/>
    <cellStyle name="Followed Hyperlink" xfId="8" builtinId="9" hidden="1"/>
    <cellStyle name="Followed Hyperlink" xfId="4" builtinId="9" hidden="1"/>
    <cellStyle name="Followed Hyperlink" xfId="2" builtinId="9" hidden="1"/>
    <cellStyle name="Hyperlink" xfId="15" builtinId="8" hidden="1"/>
    <cellStyle name="Hyperlink" xfId="17" builtinId="8" hidden="1"/>
    <cellStyle name="Hyperlink" xfId="19" builtinId="8" hidden="1"/>
    <cellStyle name="Hyperlink" xfId="23" builtinId="8" hidden="1"/>
    <cellStyle name="Hyperlink" xfId="25" builtinId="8" hidden="1"/>
    <cellStyle name="Hyperlink" xfId="21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3" builtinId="8" hidden="1"/>
    <cellStyle name="Hyperlink" xfId="5" builtinId="8" hidden="1"/>
    <cellStyle name="Hyperlink" xfId="1" builtinId="8" hidden="1"/>
    <cellStyle name="Normal" xfId="0" builtinId="0"/>
  </cellStyles>
  <dxfs count="21"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9" formatCode="yyyy/mm/dd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microsoft.com/office/2017/06/relationships/rdRichValueStructure" Target="richData/rdrichvaluestructure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eetMetadata" Target="metadata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35" Type="http://schemas.microsoft.com/office/2017/06/relationships/rdRichValueTypes" Target="richData/rdRichValueTyp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[StJuliusHospital_CSection.xlsx]Pivot - Breakdown!PivotTable4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CA" sz="1600"/>
              <a:t>Weekly Unplanned and Planned OR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Breakdown'!$D$4:$D$5</c:f>
              <c:strCache>
                <c:ptCount val="1"/>
                <c:pt idx="0">
                  <c:v>PLANNED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- Breakdown'!$A$6:$C$83</c:f>
              <c:multiLvlStrCache>
                <c:ptCount val="63"/>
                <c:lvl>
                  <c:pt idx="0">
                    <c:v>2013-03-31</c:v>
                  </c:pt>
                  <c:pt idx="1">
                    <c:v>2013-04-07</c:v>
                  </c:pt>
                  <c:pt idx="2">
                    <c:v>2013-04-14</c:v>
                  </c:pt>
                  <c:pt idx="3">
                    <c:v>2013-04-21</c:v>
                  </c:pt>
                  <c:pt idx="4">
                    <c:v>2013-04-28</c:v>
                  </c:pt>
                  <c:pt idx="5">
                    <c:v>2013-04-28</c:v>
                  </c:pt>
                  <c:pt idx="6">
                    <c:v>2013-05-05</c:v>
                  </c:pt>
                  <c:pt idx="7">
                    <c:v>2013-05-12</c:v>
                  </c:pt>
                  <c:pt idx="8">
                    <c:v>2013-05-19</c:v>
                  </c:pt>
                  <c:pt idx="9">
                    <c:v>2013-05-26</c:v>
                  </c:pt>
                  <c:pt idx="10">
                    <c:v>2013-05-26</c:v>
                  </c:pt>
                  <c:pt idx="11">
                    <c:v>2013-06-02</c:v>
                  </c:pt>
                  <c:pt idx="12">
                    <c:v>2013-06-09</c:v>
                  </c:pt>
                  <c:pt idx="13">
                    <c:v>2013-06-16</c:v>
                  </c:pt>
                  <c:pt idx="14">
                    <c:v>2013-06-23</c:v>
                  </c:pt>
                  <c:pt idx="15">
                    <c:v>2013-06-30</c:v>
                  </c:pt>
                  <c:pt idx="16">
                    <c:v>2013-07-07</c:v>
                  </c:pt>
                  <c:pt idx="17">
                    <c:v>2013-07-14</c:v>
                  </c:pt>
                  <c:pt idx="18">
                    <c:v>2013-07-21</c:v>
                  </c:pt>
                  <c:pt idx="19">
                    <c:v>2013-07-28</c:v>
                  </c:pt>
                  <c:pt idx="20">
                    <c:v>2013-07-28</c:v>
                  </c:pt>
                  <c:pt idx="21">
                    <c:v>2013-08-04</c:v>
                  </c:pt>
                  <c:pt idx="22">
                    <c:v>2013-08-11</c:v>
                  </c:pt>
                  <c:pt idx="23">
                    <c:v>2013-08-18</c:v>
                  </c:pt>
                  <c:pt idx="24">
                    <c:v>2013-08-25</c:v>
                  </c:pt>
                  <c:pt idx="25">
                    <c:v>2013-08-25</c:v>
                  </c:pt>
                  <c:pt idx="26">
                    <c:v>2013-09-01</c:v>
                  </c:pt>
                  <c:pt idx="27">
                    <c:v>2013-09-08</c:v>
                  </c:pt>
                  <c:pt idx="28">
                    <c:v>2013-09-15</c:v>
                  </c:pt>
                  <c:pt idx="29">
                    <c:v>2013-09-22</c:v>
                  </c:pt>
                  <c:pt idx="30">
                    <c:v>2013-09-29</c:v>
                  </c:pt>
                  <c:pt idx="31">
                    <c:v>2013-09-29</c:v>
                  </c:pt>
                  <c:pt idx="32">
                    <c:v>2013-10-06</c:v>
                  </c:pt>
                  <c:pt idx="33">
                    <c:v>2013-10-13</c:v>
                  </c:pt>
                  <c:pt idx="34">
                    <c:v>2013-10-20</c:v>
                  </c:pt>
                  <c:pt idx="35">
                    <c:v>2013-10-27</c:v>
                  </c:pt>
                  <c:pt idx="36">
                    <c:v>2013-10-27</c:v>
                  </c:pt>
                  <c:pt idx="37">
                    <c:v>2013-11-03</c:v>
                  </c:pt>
                  <c:pt idx="38">
                    <c:v>2013-11-10</c:v>
                  </c:pt>
                  <c:pt idx="39">
                    <c:v>2013-11-17</c:v>
                  </c:pt>
                  <c:pt idx="40">
                    <c:v>2013-11-24</c:v>
                  </c:pt>
                  <c:pt idx="41">
                    <c:v>2013-11-24</c:v>
                  </c:pt>
                  <c:pt idx="42">
                    <c:v>2013-12-01</c:v>
                  </c:pt>
                  <c:pt idx="43">
                    <c:v>2013-12-08</c:v>
                  </c:pt>
                  <c:pt idx="44">
                    <c:v>2013-12-15</c:v>
                  </c:pt>
                  <c:pt idx="45">
                    <c:v>2013-12-22</c:v>
                  </c:pt>
                  <c:pt idx="46">
                    <c:v>2013-12-29</c:v>
                  </c:pt>
                  <c:pt idx="47">
                    <c:v>2013-12-29</c:v>
                  </c:pt>
                  <c:pt idx="48">
                    <c:v>2014-01-05</c:v>
                  </c:pt>
                  <c:pt idx="49">
                    <c:v>2014-01-12</c:v>
                  </c:pt>
                  <c:pt idx="50">
                    <c:v>2014-01-19</c:v>
                  </c:pt>
                  <c:pt idx="51">
                    <c:v>2014-01-26</c:v>
                  </c:pt>
                  <c:pt idx="52">
                    <c:v>2014-01-26</c:v>
                  </c:pt>
                  <c:pt idx="53">
                    <c:v>2014-02-02</c:v>
                  </c:pt>
                  <c:pt idx="54">
                    <c:v>2014-02-09</c:v>
                  </c:pt>
                  <c:pt idx="55">
                    <c:v>2014-02-16</c:v>
                  </c:pt>
                  <c:pt idx="56">
                    <c:v>2014-02-23</c:v>
                  </c:pt>
                  <c:pt idx="57">
                    <c:v>2014-02-23</c:v>
                  </c:pt>
                  <c:pt idx="58">
                    <c:v>2014-03-02</c:v>
                  </c:pt>
                  <c:pt idx="59">
                    <c:v>2014-03-09</c:v>
                  </c:pt>
                  <c:pt idx="60">
                    <c:v>2014-03-16</c:v>
                  </c:pt>
                  <c:pt idx="61">
                    <c:v>2014-03-23</c:v>
                  </c:pt>
                  <c:pt idx="62">
                    <c:v>2014-03-30</c:v>
                  </c:pt>
                </c:lvl>
                <c:lvl>
                  <c:pt idx="0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5">
                    <c:v>Jul</c:v>
                  </c:pt>
                  <c:pt idx="20">
                    <c:v>Aug</c:v>
                  </c:pt>
                  <c:pt idx="25">
                    <c:v>Sep</c:v>
                  </c:pt>
                  <c:pt idx="31">
                    <c:v>Oct</c:v>
                  </c:pt>
                  <c:pt idx="36">
                    <c:v>Nov</c:v>
                  </c:pt>
                  <c:pt idx="41">
                    <c:v>Dec</c:v>
                  </c:pt>
                  <c:pt idx="47">
                    <c:v>Jan</c:v>
                  </c:pt>
                  <c:pt idx="52">
                    <c:v>Feb</c:v>
                  </c:pt>
                  <c:pt idx="57">
                    <c:v>Mar</c:v>
                  </c:pt>
                </c:lvl>
                <c:lvl>
                  <c:pt idx="0">
                    <c:v>2013</c:v>
                  </c:pt>
                  <c:pt idx="47">
                    <c:v>2014</c:v>
                  </c:pt>
                </c:lvl>
              </c:multiLvlStrCache>
            </c:multiLvlStrRef>
          </c:cat>
          <c:val>
            <c:numRef>
              <c:f>'Pivot - Breakdown'!$D$6:$D$83</c:f>
              <c:numCache>
                <c:formatCode>_-* #,##0_-;\-* #,##0_-;_-* "-"??_-;_-@_-</c:formatCode>
                <c:ptCount val="63"/>
                <c:pt idx="0">
                  <c:v>1735</c:v>
                </c:pt>
                <c:pt idx="1">
                  <c:v>1823.6</c:v>
                </c:pt>
                <c:pt idx="2">
                  <c:v>2016</c:v>
                </c:pt>
                <c:pt idx="3">
                  <c:v>1242</c:v>
                </c:pt>
                <c:pt idx="4">
                  <c:v>809</c:v>
                </c:pt>
                <c:pt idx="5">
                  <c:v>1071.5</c:v>
                </c:pt>
                <c:pt idx="6">
                  <c:v>2019.6000000000001</c:v>
                </c:pt>
                <c:pt idx="7">
                  <c:v>2765.5</c:v>
                </c:pt>
                <c:pt idx="8">
                  <c:v>1614</c:v>
                </c:pt>
                <c:pt idx="9">
                  <c:v>2081</c:v>
                </c:pt>
                <c:pt idx="10">
                  <c:v>252</c:v>
                </c:pt>
                <c:pt idx="11">
                  <c:v>1964.378787878788</c:v>
                </c:pt>
                <c:pt idx="12">
                  <c:v>2081</c:v>
                </c:pt>
                <c:pt idx="13">
                  <c:v>2337.8000000000002</c:v>
                </c:pt>
                <c:pt idx="14">
                  <c:v>3181</c:v>
                </c:pt>
                <c:pt idx="15">
                  <c:v>1961</c:v>
                </c:pt>
                <c:pt idx="16">
                  <c:v>1899.6666666666667</c:v>
                </c:pt>
                <c:pt idx="17">
                  <c:v>2260</c:v>
                </c:pt>
                <c:pt idx="18">
                  <c:v>2295</c:v>
                </c:pt>
                <c:pt idx="19">
                  <c:v>1037.2</c:v>
                </c:pt>
                <c:pt idx="20">
                  <c:v>749.22222222222217</c:v>
                </c:pt>
                <c:pt idx="21">
                  <c:v>2619.4404761904761</c:v>
                </c:pt>
                <c:pt idx="22">
                  <c:v>2763.2638888888887</c:v>
                </c:pt>
                <c:pt idx="23">
                  <c:v>2136.968253968254</c:v>
                </c:pt>
                <c:pt idx="24">
                  <c:v>2024</c:v>
                </c:pt>
                <c:pt idx="25">
                  <c:v>46</c:v>
                </c:pt>
                <c:pt idx="26">
                  <c:v>1719.2</c:v>
                </c:pt>
                <c:pt idx="27">
                  <c:v>2681.6</c:v>
                </c:pt>
                <c:pt idx="28">
                  <c:v>1922.4285714285713</c:v>
                </c:pt>
                <c:pt idx="29">
                  <c:v>2824.6623376623374</c:v>
                </c:pt>
                <c:pt idx="30">
                  <c:v>427</c:v>
                </c:pt>
                <c:pt idx="31">
                  <c:v>1159</c:v>
                </c:pt>
                <c:pt idx="32">
                  <c:v>1924</c:v>
                </c:pt>
                <c:pt idx="33">
                  <c:v>1757.2207792207791</c:v>
                </c:pt>
                <c:pt idx="34">
                  <c:v>1700.7333333333333</c:v>
                </c:pt>
                <c:pt idx="35">
                  <c:v>1873.5555555555557</c:v>
                </c:pt>
                <c:pt idx="36">
                  <c:v>468</c:v>
                </c:pt>
                <c:pt idx="37">
                  <c:v>2270.8000000000002</c:v>
                </c:pt>
                <c:pt idx="38">
                  <c:v>2004</c:v>
                </c:pt>
                <c:pt idx="39">
                  <c:v>2151.4</c:v>
                </c:pt>
                <c:pt idx="40">
                  <c:v>1735.5</c:v>
                </c:pt>
                <c:pt idx="41">
                  <c:v>118</c:v>
                </c:pt>
                <c:pt idx="42">
                  <c:v>2288.2777777777778</c:v>
                </c:pt>
                <c:pt idx="43">
                  <c:v>2153.833333333333</c:v>
                </c:pt>
                <c:pt idx="44">
                  <c:v>1704.5714285714284</c:v>
                </c:pt>
                <c:pt idx="45">
                  <c:v>1552.625</c:v>
                </c:pt>
                <c:pt idx="46">
                  <c:v>978.75</c:v>
                </c:pt>
                <c:pt idx="47">
                  <c:v>1084.2</c:v>
                </c:pt>
                <c:pt idx="48">
                  <c:v>2499.6999999999998</c:v>
                </c:pt>
                <c:pt idx="49">
                  <c:v>1799.25</c:v>
                </c:pt>
                <c:pt idx="50">
                  <c:v>1889</c:v>
                </c:pt>
                <c:pt idx="51">
                  <c:v>2386</c:v>
                </c:pt>
                <c:pt idx="52">
                  <c:v>81</c:v>
                </c:pt>
                <c:pt idx="53">
                  <c:v>1980</c:v>
                </c:pt>
                <c:pt idx="54">
                  <c:v>2200.8000000000002</c:v>
                </c:pt>
                <c:pt idx="55">
                  <c:v>1581.3333333333333</c:v>
                </c:pt>
                <c:pt idx="56">
                  <c:v>1723.2750000000001</c:v>
                </c:pt>
                <c:pt idx="57">
                  <c:v>108</c:v>
                </c:pt>
                <c:pt idx="58">
                  <c:v>2414.9499999999998</c:v>
                </c:pt>
                <c:pt idx="59">
                  <c:v>1860.7333333333331</c:v>
                </c:pt>
                <c:pt idx="60">
                  <c:v>2056.6</c:v>
                </c:pt>
                <c:pt idx="61">
                  <c:v>2062.2857142857142</c:v>
                </c:pt>
                <c:pt idx="62">
                  <c:v>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7C-4C92-A8F0-6F5145A6579A}"/>
            </c:ext>
          </c:extLst>
        </c:ser>
        <c:ser>
          <c:idx val="1"/>
          <c:order val="1"/>
          <c:tx>
            <c:strRef>
              <c:f>'Pivot - Breakdown'!$E$4:$E$5</c:f>
              <c:strCache>
                <c:ptCount val="1"/>
                <c:pt idx="0">
                  <c:v>UNPLANNED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- Breakdown'!$A$6:$C$83</c:f>
              <c:multiLvlStrCache>
                <c:ptCount val="63"/>
                <c:lvl>
                  <c:pt idx="0">
                    <c:v>2013-03-31</c:v>
                  </c:pt>
                  <c:pt idx="1">
                    <c:v>2013-04-07</c:v>
                  </c:pt>
                  <c:pt idx="2">
                    <c:v>2013-04-14</c:v>
                  </c:pt>
                  <c:pt idx="3">
                    <c:v>2013-04-21</c:v>
                  </c:pt>
                  <c:pt idx="4">
                    <c:v>2013-04-28</c:v>
                  </c:pt>
                  <c:pt idx="5">
                    <c:v>2013-04-28</c:v>
                  </c:pt>
                  <c:pt idx="6">
                    <c:v>2013-05-05</c:v>
                  </c:pt>
                  <c:pt idx="7">
                    <c:v>2013-05-12</c:v>
                  </c:pt>
                  <c:pt idx="8">
                    <c:v>2013-05-19</c:v>
                  </c:pt>
                  <c:pt idx="9">
                    <c:v>2013-05-26</c:v>
                  </c:pt>
                  <c:pt idx="10">
                    <c:v>2013-05-26</c:v>
                  </c:pt>
                  <c:pt idx="11">
                    <c:v>2013-06-02</c:v>
                  </c:pt>
                  <c:pt idx="12">
                    <c:v>2013-06-09</c:v>
                  </c:pt>
                  <c:pt idx="13">
                    <c:v>2013-06-16</c:v>
                  </c:pt>
                  <c:pt idx="14">
                    <c:v>2013-06-23</c:v>
                  </c:pt>
                  <c:pt idx="15">
                    <c:v>2013-06-30</c:v>
                  </c:pt>
                  <c:pt idx="16">
                    <c:v>2013-07-07</c:v>
                  </c:pt>
                  <c:pt idx="17">
                    <c:v>2013-07-14</c:v>
                  </c:pt>
                  <c:pt idx="18">
                    <c:v>2013-07-21</c:v>
                  </c:pt>
                  <c:pt idx="19">
                    <c:v>2013-07-28</c:v>
                  </c:pt>
                  <c:pt idx="20">
                    <c:v>2013-07-28</c:v>
                  </c:pt>
                  <c:pt idx="21">
                    <c:v>2013-08-04</c:v>
                  </c:pt>
                  <c:pt idx="22">
                    <c:v>2013-08-11</c:v>
                  </c:pt>
                  <c:pt idx="23">
                    <c:v>2013-08-18</c:v>
                  </c:pt>
                  <c:pt idx="24">
                    <c:v>2013-08-25</c:v>
                  </c:pt>
                  <c:pt idx="25">
                    <c:v>2013-08-25</c:v>
                  </c:pt>
                  <c:pt idx="26">
                    <c:v>2013-09-01</c:v>
                  </c:pt>
                  <c:pt idx="27">
                    <c:v>2013-09-08</c:v>
                  </c:pt>
                  <c:pt idx="28">
                    <c:v>2013-09-15</c:v>
                  </c:pt>
                  <c:pt idx="29">
                    <c:v>2013-09-22</c:v>
                  </c:pt>
                  <c:pt idx="30">
                    <c:v>2013-09-29</c:v>
                  </c:pt>
                  <c:pt idx="31">
                    <c:v>2013-09-29</c:v>
                  </c:pt>
                  <c:pt idx="32">
                    <c:v>2013-10-06</c:v>
                  </c:pt>
                  <c:pt idx="33">
                    <c:v>2013-10-13</c:v>
                  </c:pt>
                  <c:pt idx="34">
                    <c:v>2013-10-20</c:v>
                  </c:pt>
                  <c:pt idx="35">
                    <c:v>2013-10-27</c:v>
                  </c:pt>
                  <c:pt idx="36">
                    <c:v>2013-10-27</c:v>
                  </c:pt>
                  <c:pt idx="37">
                    <c:v>2013-11-03</c:v>
                  </c:pt>
                  <c:pt idx="38">
                    <c:v>2013-11-10</c:v>
                  </c:pt>
                  <c:pt idx="39">
                    <c:v>2013-11-17</c:v>
                  </c:pt>
                  <c:pt idx="40">
                    <c:v>2013-11-24</c:v>
                  </c:pt>
                  <c:pt idx="41">
                    <c:v>2013-11-24</c:v>
                  </c:pt>
                  <c:pt idx="42">
                    <c:v>2013-12-01</c:v>
                  </c:pt>
                  <c:pt idx="43">
                    <c:v>2013-12-08</c:v>
                  </c:pt>
                  <c:pt idx="44">
                    <c:v>2013-12-15</c:v>
                  </c:pt>
                  <c:pt idx="45">
                    <c:v>2013-12-22</c:v>
                  </c:pt>
                  <c:pt idx="46">
                    <c:v>2013-12-29</c:v>
                  </c:pt>
                  <c:pt idx="47">
                    <c:v>2013-12-29</c:v>
                  </c:pt>
                  <c:pt idx="48">
                    <c:v>2014-01-05</c:v>
                  </c:pt>
                  <c:pt idx="49">
                    <c:v>2014-01-12</c:v>
                  </c:pt>
                  <c:pt idx="50">
                    <c:v>2014-01-19</c:v>
                  </c:pt>
                  <c:pt idx="51">
                    <c:v>2014-01-26</c:v>
                  </c:pt>
                  <c:pt idx="52">
                    <c:v>2014-01-26</c:v>
                  </c:pt>
                  <c:pt idx="53">
                    <c:v>2014-02-02</c:v>
                  </c:pt>
                  <c:pt idx="54">
                    <c:v>2014-02-09</c:v>
                  </c:pt>
                  <c:pt idx="55">
                    <c:v>2014-02-16</c:v>
                  </c:pt>
                  <c:pt idx="56">
                    <c:v>2014-02-23</c:v>
                  </c:pt>
                  <c:pt idx="57">
                    <c:v>2014-02-23</c:v>
                  </c:pt>
                  <c:pt idx="58">
                    <c:v>2014-03-02</c:v>
                  </c:pt>
                  <c:pt idx="59">
                    <c:v>2014-03-09</c:v>
                  </c:pt>
                  <c:pt idx="60">
                    <c:v>2014-03-16</c:v>
                  </c:pt>
                  <c:pt idx="61">
                    <c:v>2014-03-23</c:v>
                  </c:pt>
                  <c:pt idx="62">
                    <c:v>2014-03-30</c:v>
                  </c:pt>
                </c:lvl>
                <c:lvl>
                  <c:pt idx="0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5">
                    <c:v>Jul</c:v>
                  </c:pt>
                  <c:pt idx="20">
                    <c:v>Aug</c:v>
                  </c:pt>
                  <c:pt idx="25">
                    <c:v>Sep</c:v>
                  </c:pt>
                  <c:pt idx="31">
                    <c:v>Oct</c:v>
                  </c:pt>
                  <c:pt idx="36">
                    <c:v>Nov</c:v>
                  </c:pt>
                  <c:pt idx="41">
                    <c:v>Dec</c:v>
                  </c:pt>
                  <c:pt idx="47">
                    <c:v>Jan</c:v>
                  </c:pt>
                  <c:pt idx="52">
                    <c:v>Feb</c:v>
                  </c:pt>
                  <c:pt idx="57">
                    <c:v>Mar</c:v>
                  </c:pt>
                </c:lvl>
                <c:lvl>
                  <c:pt idx="0">
                    <c:v>2013</c:v>
                  </c:pt>
                  <c:pt idx="47">
                    <c:v>2014</c:v>
                  </c:pt>
                </c:lvl>
              </c:multiLvlStrCache>
            </c:multiLvlStrRef>
          </c:cat>
          <c:val>
            <c:numRef>
              <c:f>'Pivot - Breakdown'!$E$6:$E$83</c:f>
              <c:numCache>
                <c:formatCode>_-* #,##0_-;\-* #,##0_-;_-* "-"??_-;_-@_-</c:formatCode>
                <c:ptCount val="63"/>
                <c:pt idx="0">
                  <c:v>1464.2222222222222</c:v>
                </c:pt>
                <c:pt idx="1">
                  <c:v>860.98888888888894</c:v>
                </c:pt>
                <c:pt idx="2">
                  <c:v>1794.5535714285716</c:v>
                </c:pt>
                <c:pt idx="3">
                  <c:v>1773.2857142857142</c:v>
                </c:pt>
                <c:pt idx="4">
                  <c:v>443.83333333333331</c:v>
                </c:pt>
                <c:pt idx="5">
                  <c:v>1023.5</c:v>
                </c:pt>
                <c:pt idx="6">
                  <c:v>1448.9333333333332</c:v>
                </c:pt>
                <c:pt idx="7">
                  <c:v>2058</c:v>
                </c:pt>
                <c:pt idx="8">
                  <c:v>2496.8777777777777</c:v>
                </c:pt>
                <c:pt idx="9">
                  <c:v>1240.1428571428571</c:v>
                </c:pt>
                <c:pt idx="10">
                  <c:v>566</c:v>
                </c:pt>
                <c:pt idx="11">
                  <c:v>1665.5692640692644</c:v>
                </c:pt>
                <c:pt idx="12">
                  <c:v>2555</c:v>
                </c:pt>
                <c:pt idx="13">
                  <c:v>2152.1999999999998</c:v>
                </c:pt>
                <c:pt idx="14">
                  <c:v>1574</c:v>
                </c:pt>
                <c:pt idx="15">
                  <c:v>1312.625</c:v>
                </c:pt>
                <c:pt idx="16">
                  <c:v>2019.6623376623377</c:v>
                </c:pt>
                <c:pt idx="17">
                  <c:v>1685</c:v>
                </c:pt>
                <c:pt idx="18">
                  <c:v>1559.7</c:v>
                </c:pt>
                <c:pt idx="19">
                  <c:v>688.44444444444446</c:v>
                </c:pt>
                <c:pt idx="20">
                  <c:v>986.83333333333337</c:v>
                </c:pt>
                <c:pt idx="21">
                  <c:v>2320.1428571428569</c:v>
                </c:pt>
                <c:pt idx="22">
                  <c:v>2272.344696969697</c:v>
                </c:pt>
                <c:pt idx="23">
                  <c:v>2015.1111111111111</c:v>
                </c:pt>
                <c:pt idx="24">
                  <c:v>1847.8888888888889</c:v>
                </c:pt>
                <c:pt idx="25">
                  <c:v>138</c:v>
                </c:pt>
                <c:pt idx="26">
                  <c:v>1565.5</c:v>
                </c:pt>
                <c:pt idx="27">
                  <c:v>2035.0583333333332</c:v>
                </c:pt>
                <c:pt idx="28">
                  <c:v>2537.4285714285716</c:v>
                </c:pt>
                <c:pt idx="29">
                  <c:v>1281.5714285714284</c:v>
                </c:pt>
                <c:pt idx="30">
                  <c:v>318.55555555555554</c:v>
                </c:pt>
                <c:pt idx="31">
                  <c:v>1808.1428571428571</c:v>
                </c:pt>
                <c:pt idx="32">
                  <c:v>2006.6666666666667</c:v>
                </c:pt>
                <c:pt idx="33">
                  <c:v>2544.242424242424</c:v>
                </c:pt>
                <c:pt idx="34">
                  <c:v>1897.4222222222224</c:v>
                </c:pt>
                <c:pt idx="35">
                  <c:v>396</c:v>
                </c:pt>
                <c:pt idx="36">
                  <c:v>693</c:v>
                </c:pt>
                <c:pt idx="37">
                  <c:v>1613.4833333333331</c:v>
                </c:pt>
                <c:pt idx="38">
                  <c:v>2810.0416666666665</c:v>
                </c:pt>
                <c:pt idx="39">
                  <c:v>1194.45</c:v>
                </c:pt>
                <c:pt idx="40">
                  <c:v>1074.5</c:v>
                </c:pt>
                <c:pt idx="41">
                  <c:v>221</c:v>
                </c:pt>
                <c:pt idx="42">
                  <c:v>2177.8888888888887</c:v>
                </c:pt>
                <c:pt idx="43">
                  <c:v>1554.7142857142858</c:v>
                </c:pt>
                <c:pt idx="44">
                  <c:v>1743.0714285714284</c:v>
                </c:pt>
                <c:pt idx="45">
                  <c:v>2204.1999999999998</c:v>
                </c:pt>
                <c:pt idx="46">
                  <c:v>337</c:v>
                </c:pt>
                <c:pt idx="47">
                  <c:v>507</c:v>
                </c:pt>
                <c:pt idx="48">
                  <c:v>1622.7</c:v>
                </c:pt>
                <c:pt idx="49">
                  <c:v>1829</c:v>
                </c:pt>
                <c:pt idx="50">
                  <c:v>2307.8000000000002</c:v>
                </c:pt>
                <c:pt idx="51">
                  <c:v>978.30000000000007</c:v>
                </c:pt>
                <c:pt idx="52">
                  <c:v>569</c:v>
                </c:pt>
                <c:pt idx="53">
                  <c:v>2399.435897435897</c:v>
                </c:pt>
                <c:pt idx="54">
                  <c:v>2013.0000000000002</c:v>
                </c:pt>
                <c:pt idx="55">
                  <c:v>2232.4</c:v>
                </c:pt>
                <c:pt idx="56">
                  <c:v>1033.75</c:v>
                </c:pt>
                <c:pt idx="57">
                  <c:v>814.57142857142856</c:v>
                </c:pt>
                <c:pt idx="58">
                  <c:v>1791.1333333333332</c:v>
                </c:pt>
                <c:pt idx="59">
                  <c:v>2019.0714285714284</c:v>
                </c:pt>
                <c:pt idx="60">
                  <c:v>2143.806818181818</c:v>
                </c:pt>
                <c:pt idx="61">
                  <c:v>1981.5584415584415</c:v>
                </c:pt>
                <c:pt idx="62">
                  <c:v>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7C-4C92-A8F0-6F5145A65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7850688"/>
        <c:axId val="847836128"/>
      </c:lineChart>
      <c:catAx>
        <c:axId val="84785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836128"/>
        <c:crosses val="autoZero"/>
        <c:auto val="1"/>
        <c:lblAlgn val="ctr"/>
        <c:lblOffset val="100"/>
        <c:noMultiLvlLbl val="0"/>
      </c:catAx>
      <c:valAx>
        <c:axId val="84783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OR 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85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solidFill>
        <a:schemeClr val="accent5"/>
      </a:solidFill>
      <a:prstDash val="solid"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[StJuliusHospital_CSection.xlsx]Pivot - Not SchedSched!PivotTable4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CA" sz="1600"/>
              <a:t>Weekly Unplanned and Planned (As Sched/Not As Sched) OR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Not SchedSched'!$D$4:$D$5</c:f>
              <c:strCache>
                <c:ptCount val="1"/>
                <c:pt idx="0">
                  <c:v>PLANNED - NOT SCHED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- Not SchedSched'!$A$6:$C$82</c:f>
              <c:multiLvlStrCache>
                <c:ptCount val="62"/>
                <c:lvl>
                  <c:pt idx="0">
                    <c:v>2013-03-31</c:v>
                  </c:pt>
                  <c:pt idx="1">
                    <c:v>2013-04-07</c:v>
                  </c:pt>
                  <c:pt idx="2">
                    <c:v>2013-04-14</c:v>
                  </c:pt>
                  <c:pt idx="3">
                    <c:v>2013-04-21</c:v>
                  </c:pt>
                  <c:pt idx="4">
                    <c:v>2013-04-28</c:v>
                  </c:pt>
                  <c:pt idx="5">
                    <c:v>2013-04-28</c:v>
                  </c:pt>
                  <c:pt idx="6">
                    <c:v>2013-05-05</c:v>
                  </c:pt>
                  <c:pt idx="7">
                    <c:v>2013-05-12</c:v>
                  </c:pt>
                  <c:pt idx="8">
                    <c:v>2013-05-19</c:v>
                  </c:pt>
                  <c:pt idx="9">
                    <c:v>2013-05-26</c:v>
                  </c:pt>
                  <c:pt idx="10">
                    <c:v>2013-05-26</c:v>
                  </c:pt>
                  <c:pt idx="11">
                    <c:v>2013-06-02</c:v>
                  </c:pt>
                  <c:pt idx="12">
                    <c:v>2013-06-09</c:v>
                  </c:pt>
                  <c:pt idx="13">
                    <c:v>2013-06-16</c:v>
                  </c:pt>
                  <c:pt idx="14">
                    <c:v>2013-06-23</c:v>
                  </c:pt>
                  <c:pt idx="15">
                    <c:v>2013-06-30</c:v>
                  </c:pt>
                  <c:pt idx="16">
                    <c:v>2013-07-07</c:v>
                  </c:pt>
                  <c:pt idx="17">
                    <c:v>2013-07-14</c:v>
                  </c:pt>
                  <c:pt idx="18">
                    <c:v>2013-07-21</c:v>
                  </c:pt>
                  <c:pt idx="19">
                    <c:v>2013-07-28</c:v>
                  </c:pt>
                  <c:pt idx="20">
                    <c:v>2013-07-28</c:v>
                  </c:pt>
                  <c:pt idx="21">
                    <c:v>2013-08-04</c:v>
                  </c:pt>
                  <c:pt idx="22">
                    <c:v>2013-08-11</c:v>
                  </c:pt>
                  <c:pt idx="23">
                    <c:v>2013-08-18</c:v>
                  </c:pt>
                  <c:pt idx="24">
                    <c:v>2013-08-25</c:v>
                  </c:pt>
                  <c:pt idx="25">
                    <c:v>2013-08-25</c:v>
                  </c:pt>
                  <c:pt idx="26">
                    <c:v>2013-09-01</c:v>
                  </c:pt>
                  <c:pt idx="27">
                    <c:v>2013-09-08</c:v>
                  </c:pt>
                  <c:pt idx="28">
                    <c:v>2013-09-15</c:v>
                  </c:pt>
                  <c:pt idx="29">
                    <c:v>2013-09-22</c:v>
                  </c:pt>
                  <c:pt idx="30">
                    <c:v>2013-09-29</c:v>
                  </c:pt>
                  <c:pt idx="31">
                    <c:v>2013-09-29</c:v>
                  </c:pt>
                  <c:pt idx="32">
                    <c:v>2013-10-06</c:v>
                  </c:pt>
                  <c:pt idx="33">
                    <c:v>2013-10-13</c:v>
                  </c:pt>
                  <c:pt idx="34">
                    <c:v>2013-10-20</c:v>
                  </c:pt>
                  <c:pt idx="35">
                    <c:v>2013-10-27</c:v>
                  </c:pt>
                  <c:pt idx="36">
                    <c:v>2013-10-27</c:v>
                  </c:pt>
                  <c:pt idx="37">
                    <c:v>2013-11-03</c:v>
                  </c:pt>
                  <c:pt idx="38">
                    <c:v>2013-11-10</c:v>
                  </c:pt>
                  <c:pt idx="39">
                    <c:v>2013-11-17</c:v>
                  </c:pt>
                  <c:pt idx="40">
                    <c:v>2013-11-24</c:v>
                  </c:pt>
                  <c:pt idx="41">
                    <c:v>2013-11-24</c:v>
                  </c:pt>
                  <c:pt idx="42">
                    <c:v>2013-12-01</c:v>
                  </c:pt>
                  <c:pt idx="43">
                    <c:v>2013-12-08</c:v>
                  </c:pt>
                  <c:pt idx="44">
                    <c:v>2013-12-15</c:v>
                  </c:pt>
                  <c:pt idx="45">
                    <c:v>2013-12-22</c:v>
                  </c:pt>
                  <c:pt idx="46">
                    <c:v>2013-12-29</c:v>
                  </c:pt>
                  <c:pt idx="47">
                    <c:v>2013-12-29</c:v>
                  </c:pt>
                  <c:pt idx="48">
                    <c:v>2014-01-05</c:v>
                  </c:pt>
                  <c:pt idx="49">
                    <c:v>2014-01-12</c:v>
                  </c:pt>
                  <c:pt idx="50">
                    <c:v>2014-01-19</c:v>
                  </c:pt>
                  <c:pt idx="51">
                    <c:v>2014-01-26</c:v>
                  </c:pt>
                  <c:pt idx="52">
                    <c:v>2014-01-26</c:v>
                  </c:pt>
                  <c:pt idx="53">
                    <c:v>2014-02-02</c:v>
                  </c:pt>
                  <c:pt idx="54">
                    <c:v>2014-02-09</c:v>
                  </c:pt>
                  <c:pt idx="55">
                    <c:v>2014-02-16</c:v>
                  </c:pt>
                  <c:pt idx="56">
                    <c:v>2014-02-23</c:v>
                  </c:pt>
                  <c:pt idx="57">
                    <c:v>2014-02-23</c:v>
                  </c:pt>
                  <c:pt idx="58">
                    <c:v>2014-03-02</c:v>
                  </c:pt>
                  <c:pt idx="59">
                    <c:v>2014-03-09</c:v>
                  </c:pt>
                  <c:pt idx="60">
                    <c:v>2014-03-16</c:v>
                  </c:pt>
                  <c:pt idx="61">
                    <c:v>2014-03-23</c:v>
                  </c:pt>
                </c:lvl>
                <c:lvl>
                  <c:pt idx="0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5">
                    <c:v>Jul</c:v>
                  </c:pt>
                  <c:pt idx="20">
                    <c:v>Aug</c:v>
                  </c:pt>
                  <c:pt idx="25">
                    <c:v>Sep</c:v>
                  </c:pt>
                  <c:pt idx="31">
                    <c:v>Oct</c:v>
                  </c:pt>
                  <c:pt idx="36">
                    <c:v>Nov</c:v>
                  </c:pt>
                  <c:pt idx="41">
                    <c:v>Dec</c:v>
                  </c:pt>
                  <c:pt idx="47">
                    <c:v>Jan</c:v>
                  </c:pt>
                  <c:pt idx="52">
                    <c:v>Feb</c:v>
                  </c:pt>
                  <c:pt idx="57">
                    <c:v>Mar</c:v>
                  </c:pt>
                </c:lvl>
                <c:lvl>
                  <c:pt idx="0">
                    <c:v>2013</c:v>
                  </c:pt>
                  <c:pt idx="47">
                    <c:v>2014</c:v>
                  </c:pt>
                </c:lvl>
              </c:multiLvlStrCache>
            </c:multiLvlStrRef>
          </c:cat>
          <c:val>
            <c:numRef>
              <c:f>'Pivot - Not SchedSched'!$D$6:$D$82</c:f>
              <c:numCache>
                <c:formatCode>_-* #,##0_-;\-* #,##0_-;_-* "-"??_-;_-@_-</c:formatCode>
                <c:ptCount val="62"/>
                <c:pt idx="0">
                  <c:v>169</c:v>
                </c:pt>
                <c:pt idx="1">
                  <c:v>74</c:v>
                </c:pt>
                <c:pt idx="2">
                  <c:v>303</c:v>
                </c:pt>
                <c:pt idx="3">
                  <c:v>271</c:v>
                </c:pt>
                <c:pt idx="5">
                  <c:v>522</c:v>
                </c:pt>
                <c:pt idx="6">
                  <c:v>235.9</c:v>
                </c:pt>
                <c:pt idx="7">
                  <c:v>514</c:v>
                </c:pt>
                <c:pt idx="8">
                  <c:v>608</c:v>
                </c:pt>
                <c:pt idx="9">
                  <c:v>295</c:v>
                </c:pt>
                <c:pt idx="10">
                  <c:v>252</c:v>
                </c:pt>
                <c:pt idx="11">
                  <c:v>228.37878787878788</c:v>
                </c:pt>
                <c:pt idx="12">
                  <c:v>276.39999999999998</c:v>
                </c:pt>
                <c:pt idx="13">
                  <c:v>595.20000000000005</c:v>
                </c:pt>
                <c:pt idx="14">
                  <c:v>1215</c:v>
                </c:pt>
                <c:pt idx="15">
                  <c:v>456</c:v>
                </c:pt>
                <c:pt idx="16">
                  <c:v>339.66666666666669</c:v>
                </c:pt>
                <c:pt idx="17">
                  <c:v>390</c:v>
                </c:pt>
                <c:pt idx="18">
                  <c:v>308</c:v>
                </c:pt>
                <c:pt idx="19">
                  <c:v>76.2</c:v>
                </c:pt>
                <c:pt idx="20">
                  <c:v>221</c:v>
                </c:pt>
                <c:pt idx="21">
                  <c:v>967.44047619047615</c:v>
                </c:pt>
                <c:pt idx="22">
                  <c:v>698.125</c:v>
                </c:pt>
                <c:pt idx="23">
                  <c:v>523.11111111111109</c:v>
                </c:pt>
                <c:pt idx="24">
                  <c:v>104</c:v>
                </c:pt>
                <c:pt idx="25">
                  <c:v>46</c:v>
                </c:pt>
                <c:pt idx="26">
                  <c:v>512</c:v>
                </c:pt>
                <c:pt idx="27">
                  <c:v>357</c:v>
                </c:pt>
                <c:pt idx="28">
                  <c:v>636</c:v>
                </c:pt>
                <c:pt idx="29">
                  <c:v>458.09090909090912</c:v>
                </c:pt>
                <c:pt idx="31">
                  <c:v>188</c:v>
                </c:pt>
                <c:pt idx="32">
                  <c:v>373</c:v>
                </c:pt>
                <c:pt idx="33">
                  <c:v>609.36363636363637</c:v>
                </c:pt>
                <c:pt idx="34">
                  <c:v>576.33333333333337</c:v>
                </c:pt>
                <c:pt idx="35">
                  <c:v>188</c:v>
                </c:pt>
                <c:pt idx="36">
                  <c:v>162</c:v>
                </c:pt>
                <c:pt idx="37">
                  <c:v>515.4</c:v>
                </c:pt>
                <c:pt idx="38">
                  <c:v>289</c:v>
                </c:pt>
                <c:pt idx="39">
                  <c:v>398.4</c:v>
                </c:pt>
                <c:pt idx="40">
                  <c:v>479.5</c:v>
                </c:pt>
                <c:pt idx="41">
                  <c:v>118</c:v>
                </c:pt>
                <c:pt idx="42">
                  <c:v>444.5</c:v>
                </c:pt>
                <c:pt idx="43">
                  <c:v>696</c:v>
                </c:pt>
                <c:pt idx="44">
                  <c:v>336</c:v>
                </c:pt>
                <c:pt idx="45">
                  <c:v>264.625</c:v>
                </c:pt>
                <c:pt idx="46">
                  <c:v>227.75</c:v>
                </c:pt>
                <c:pt idx="47">
                  <c:v>108</c:v>
                </c:pt>
                <c:pt idx="48">
                  <c:v>486</c:v>
                </c:pt>
                <c:pt idx="49">
                  <c:v>378.25</c:v>
                </c:pt>
                <c:pt idx="50">
                  <c:v>387</c:v>
                </c:pt>
                <c:pt idx="51">
                  <c:v>64.625</c:v>
                </c:pt>
                <c:pt idx="52">
                  <c:v>81</c:v>
                </c:pt>
                <c:pt idx="53">
                  <c:v>448</c:v>
                </c:pt>
                <c:pt idx="54">
                  <c:v>350</c:v>
                </c:pt>
                <c:pt idx="55">
                  <c:v>327</c:v>
                </c:pt>
                <c:pt idx="56">
                  <c:v>159.875</c:v>
                </c:pt>
                <c:pt idx="57">
                  <c:v>108</c:v>
                </c:pt>
                <c:pt idx="58">
                  <c:v>525</c:v>
                </c:pt>
                <c:pt idx="59">
                  <c:v>545.33333333333326</c:v>
                </c:pt>
                <c:pt idx="60">
                  <c:v>175</c:v>
                </c:pt>
                <c:pt idx="61">
                  <c:v>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D8-4AA8-BFD8-23A85D215EC1}"/>
            </c:ext>
          </c:extLst>
        </c:ser>
        <c:ser>
          <c:idx val="1"/>
          <c:order val="1"/>
          <c:tx>
            <c:strRef>
              <c:f>'Pivot - Not SchedSched'!$E$4:$E$5</c:f>
              <c:strCache>
                <c:ptCount val="1"/>
                <c:pt idx="0">
                  <c:v>PLANNED - SCHED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- Not SchedSched'!$A$6:$C$82</c:f>
              <c:multiLvlStrCache>
                <c:ptCount val="62"/>
                <c:lvl>
                  <c:pt idx="0">
                    <c:v>2013-03-31</c:v>
                  </c:pt>
                  <c:pt idx="1">
                    <c:v>2013-04-07</c:v>
                  </c:pt>
                  <c:pt idx="2">
                    <c:v>2013-04-14</c:v>
                  </c:pt>
                  <c:pt idx="3">
                    <c:v>2013-04-21</c:v>
                  </c:pt>
                  <c:pt idx="4">
                    <c:v>2013-04-28</c:v>
                  </c:pt>
                  <c:pt idx="5">
                    <c:v>2013-04-28</c:v>
                  </c:pt>
                  <c:pt idx="6">
                    <c:v>2013-05-05</c:v>
                  </c:pt>
                  <c:pt idx="7">
                    <c:v>2013-05-12</c:v>
                  </c:pt>
                  <c:pt idx="8">
                    <c:v>2013-05-19</c:v>
                  </c:pt>
                  <c:pt idx="9">
                    <c:v>2013-05-26</c:v>
                  </c:pt>
                  <c:pt idx="10">
                    <c:v>2013-05-26</c:v>
                  </c:pt>
                  <c:pt idx="11">
                    <c:v>2013-06-02</c:v>
                  </c:pt>
                  <c:pt idx="12">
                    <c:v>2013-06-09</c:v>
                  </c:pt>
                  <c:pt idx="13">
                    <c:v>2013-06-16</c:v>
                  </c:pt>
                  <c:pt idx="14">
                    <c:v>2013-06-23</c:v>
                  </c:pt>
                  <c:pt idx="15">
                    <c:v>2013-06-30</c:v>
                  </c:pt>
                  <c:pt idx="16">
                    <c:v>2013-07-07</c:v>
                  </c:pt>
                  <c:pt idx="17">
                    <c:v>2013-07-14</c:v>
                  </c:pt>
                  <c:pt idx="18">
                    <c:v>2013-07-21</c:v>
                  </c:pt>
                  <c:pt idx="19">
                    <c:v>2013-07-28</c:v>
                  </c:pt>
                  <c:pt idx="20">
                    <c:v>2013-07-28</c:v>
                  </c:pt>
                  <c:pt idx="21">
                    <c:v>2013-08-04</c:v>
                  </c:pt>
                  <c:pt idx="22">
                    <c:v>2013-08-11</c:v>
                  </c:pt>
                  <c:pt idx="23">
                    <c:v>2013-08-18</c:v>
                  </c:pt>
                  <c:pt idx="24">
                    <c:v>2013-08-25</c:v>
                  </c:pt>
                  <c:pt idx="25">
                    <c:v>2013-08-25</c:v>
                  </c:pt>
                  <c:pt idx="26">
                    <c:v>2013-09-01</c:v>
                  </c:pt>
                  <c:pt idx="27">
                    <c:v>2013-09-08</c:v>
                  </c:pt>
                  <c:pt idx="28">
                    <c:v>2013-09-15</c:v>
                  </c:pt>
                  <c:pt idx="29">
                    <c:v>2013-09-22</c:v>
                  </c:pt>
                  <c:pt idx="30">
                    <c:v>2013-09-29</c:v>
                  </c:pt>
                  <c:pt idx="31">
                    <c:v>2013-09-29</c:v>
                  </c:pt>
                  <c:pt idx="32">
                    <c:v>2013-10-06</c:v>
                  </c:pt>
                  <c:pt idx="33">
                    <c:v>2013-10-13</c:v>
                  </c:pt>
                  <c:pt idx="34">
                    <c:v>2013-10-20</c:v>
                  </c:pt>
                  <c:pt idx="35">
                    <c:v>2013-10-27</c:v>
                  </c:pt>
                  <c:pt idx="36">
                    <c:v>2013-10-27</c:v>
                  </c:pt>
                  <c:pt idx="37">
                    <c:v>2013-11-03</c:v>
                  </c:pt>
                  <c:pt idx="38">
                    <c:v>2013-11-10</c:v>
                  </c:pt>
                  <c:pt idx="39">
                    <c:v>2013-11-17</c:v>
                  </c:pt>
                  <c:pt idx="40">
                    <c:v>2013-11-24</c:v>
                  </c:pt>
                  <c:pt idx="41">
                    <c:v>2013-11-24</c:v>
                  </c:pt>
                  <c:pt idx="42">
                    <c:v>2013-12-01</c:v>
                  </c:pt>
                  <c:pt idx="43">
                    <c:v>2013-12-08</c:v>
                  </c:pt>
                  <c:pt idx="44">
                    <c:v>2013-12-15</c:v>
                  </c:pt>
                  <c:pt idx="45">
                    <c:v>2013-12-22</c:v>
                  </c:pt>
                  <c:pt idx="46">
                    <c:v>2013-12-29</c:v>
                  </c:pt>
                  <c:pt idx="47">
                    <c:v>2013-12-29</c:v>
                  </c:pt>
                  <c:pt idx="48">
                    <c:v>2014-01-05</c:v>
                  </c:pt>
                  <c:pt idx="49">
                    <c:v>2014-01-12</c:v>
                  </c:pt>
                  <c:pt idx="50">
                    <c:v>2014-01-19</c:v>
                  </c:pt>
                  <c:pt idx="51">
                    <c:v>2014-01-26</c:v>
                  </c:pt>
                  <c:pt idx="52">
                    <c:v>2014-01-26</c:v>
                  </c:pt>
                  <c:pt idx="53">
                    <c:v>2014-02-02</c:v>
                  </c:pt>
                  <c:pt idx="54">
                    <c:v>2014-02-09</c:v>
                  </c:pt>
                  <c:pt idx="55">
                    <c:v>2014-02-16</c:v>
                  </c:pt>
                  <c:pt idx="56">
                    <c:v>2014-02-23</c:v>
                  </c:pt>
                  <c:pt idx="57">
                    <c:v>2014-02-23</c:v>
                  </c:pt>
                  <c:pt idx="58">
                    <c:v>2014-03-02</c:v>
                  </c:pt>
                  <c:pt idx="59">
                    <c:v>2014-03-09</c:v>
                  </c:pt>
                  <c:pt idx="60">
                    <c:v>2014-03-16</c:v>
                  </c:pt>
                  <c:pt idx="61">
                    <c:v>2014-03-23</c:v>
                  </c:pt>
                </c:lvl>
                <c:lvl>
                  <c:pt idx="0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5">
                    <c:v>Jul</c:v>
                  </c:pt>
                  <c:pt idx="20">
                    <c:v>Aug</c:v>
                  </c:pt>
                  <c:pt idx="25">
                    <c:v>Sep</c:v>
                  </c:pt>
                  <c:pt idx="31">
                    <c:v>Oct</c:v>
                  </c:pt>
                  <c:pt idx="36">
                    <c:v>Nov</c:v>
                  </c:pt>
                  <c:pt idx="41">
                    <c:v>Dec</c:v>
                  </c:pt>
                  <c:pt idx="47">
                    <c:v>Jan</c:v>
                  </c:pt>
                  <c:pt idx="52">
                    <c:v>Feb</c:v>
                  </c:pt>
                  <c:pt idx="57">
                    <c:v>Mar</c:v>
                  </c:pt>
                </c:lvl>
                <c:lvl>
                  <c:pt idx="0">
                    <c:v>2013</c:v>
                  </c:pt>
                  <c:pt idx="47">
                    <c:v>2014</c:v>
                  </c:pt>
                </c:lvl>
              </c:multiLvlStrCache>
            </c:multiLvlStrRef>
          </c:cat>
          <c:val>
            <c:numRef>
              <c:f>'Pivot - Not SchedSched'!$E$6:$E$82</c:f>
              <c:numCache>
                <c:formatCode>_-* #,##0_-;\-* #,##0_-;_-* "-"??_-;_-@_-</c:formatCode>
                <c:ptCount val="62"/>
                <c:pt idx="0">
                  <c:v>1566</c:v>
                </c:pt>
                <c:pt idx="1">
                  <c:v>1749.6</c:v>
                </c:pt>
                <c:pt idx="2">
                  <c:v>1713</c:v>
                </c:pt>
                <c:pt idx="3">
                  <c:v>971</c:v>
                </c:pt>
                <c:pt idx="4">
                  <c:v>809</c:v>
                </c:pt>
                <c:pt idx="5">
                  <c:v>549.5</c:v>
                </c:pt>
                <c:pt idx="6">
                  <c:v>1783.7</c:v>
                </c:pt>
                <c:pt idx="7">
                  <c:v>2251.5</c:v>
                </c:pt>
                <c:pt idx="8">
                  <c:v>1006</c:v>
                </c:pt>
                <c:pt idx="9">
                  <c:v>1786</c:v>
                </c:pt>
                <c:pt idx="11">
                  <c:v>1736</c:v>
                </c:pt>
                <c:pt idx="12">
                  <c:v>1804.6</c:v>
                </c:pt>
                <c:pt idx="13">
                  <c:v>1742.6</c:v>
                </c:pt>
                <c:pt idx="14">
                  <c:v>1966</c:v>
                </c:pt>
                <c:pt idx="15">
                  <c:v>1505</c:v>
                </c:pt>
                <c:pt idx="16">
                  <c:v>1560</c:v>
                </c:pt>
                <c:pt idx="17">
                  <c:v>1870</c:v>
                </c:pt>
                <c:pt idx="18">
                  <c:v>1987</c:v>
                </c:pt>
                <c:pt idx="19">
                  <c:v>961</c:v>
                </c:pt>
                <c:pt idx="20">
                  <c:v>528.22222222222217</c:v>
                </c:pt>
                <c:pt idx="21">
                  <c:v>1652</c:v>
                </c:pt>
                <c:pt idx="22">
                  <c:v>2065.1388888888887</c:v>
                </c:pt>
                <c:pt idx="23">
                  <c:v>1613.8571428571429</c:v>
                </c:pt>
                <c:pt idx="24">
                  <c:v>1920</c:v>
                </c:pt>
                <c:pt idx="26">
                  <c:v>1207.2</c:v>
                </c:pt>
                <c:pt idx="27">
                  <c:v>2324.6</c:v>
                </c:pt>
                <c:pt idx="28">
                  <c:v>1286.4285714285713</c:v>
                </c:pt>
                <c:pt idx="29">
                  <c:v>2366.5714285714284</c:v>
                </c:pt>
                <c:pt idx="30">
                  <c:v>427</c:v>
                </c:pt>
                <c:pt idx="31">
                  <c:v>971</c:v>
                </c:pt>
                <c:pt idx="32">
                  <c:v>1551</c:v>
                </c:pt>
                <c:pt idx="33">
                  <c:v>1147.8571428571429</c:v>
                </c:pt>
                <c:pt idx="34">
                  <c:v>1124.4000000000001</c:v>
                </c:pt>
                <c:pt idx="35">
                  <c:v>1685.5555555555557</c:v>
                </c:pt>
                <c:pt idx="36">
                  <c:v>306</c:v>
                </c:pt>
                <c:pt idx="37">
                  <c:v>1755.4</c:v>
                </c:pt>
                <c:pt idx="38">
                  <c:v>1715</c:v>
                </c:pt>
                <c:pt idx="39">
                  <c:v>1753</c:v>
                </c:pt>
                <c:pt idx="40">
                  <c:v>1256</c:v>
                </c:pt>
                <c:pt idx="42">
                  <c:v>1843.7777777777778</c:v>
                </c:pt>
                <c:pt idx="43">
                  <c:v>1457.8333333333333</c:v>
                </c:pt>
                <c:pt idx="44">
                  <c:v>1368.5714285714284</c:v>
                </c:pt>
                <c:pt idx="45">
                  <c:v>1288</c:v>
                </c:pt>
                <c:pt idx="46">
                  <c:v>751</c:v>
                </c:pt>
                <c:pt idx="47">
                  <c:v>976.2</c:v>
                </c:pt>
                <c:pt idx="48">
                  <c:v>2013.7</c:v>
                </c:pt>
                <c:pt idx="49">
                  <c:v>1421</c:v>
                </c:pt>
                <c:pt idx="50">
                  <c:v>1502</c:v>
                </c:pt>
                <c:pt idx="51">
                  <c:v>2321.375</c:v>
                </c:pt>
                <c:pt idx="53">
                  <c:v>1532</c:v>
                </c:pt>
                <c:pt idx="54">
                  <c:v>1850.8</c:v>
                </c:pt>
                <c:pt idx="55">
                  <c:v>1254.3333333333333</c:v>
                </c:pt>
                <c:pt idx="56">
                  <c:v>1563.4</c:v>
                </c:pt>
                <c:pt idx="58">
                  <c:v>1889.95</c:v>
                </c:pt>
                <c:pt idx="59">
                  <c:v>1315.4</c:v>
                </c:pt>
                <c:pt idx="60">
                  <c:v>1881.6</c:v>
                </c:pt>
                <c:pt idx="61">
                  <c:v>1913.2857142857142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D8-4AA8-BFD8-23A85D215EC1}"/>
            </c:ext>
          </c:extLst>
        </c:ser>
        <c:ser>
          <c:idx val="2"/>
          <c:order val="2"/>
          <c:tx>
            <c:strRef>
              <c:f>'Pivot - Not SchedSched'!$F$4:$F$5</c:f>
              <c:strCache>
                <c:ptCount val="1"/>
                <c:pt idx="0">
                  <c:v>UNPLANNED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'Pivot - Not SchedSched'!$A$6:$C$82</c:f>
              <c:multiLvlStrCache>
                <c:ptCount val="62"/>
                <c:lvl>
                  <c:pt idx="0">
                    <c:v>2013-03-31</c:v>
                  </c:pt>
                  <c:pt idx="1">
                    <c:v>2013-04-07</c:v>
                  </c:pt>
                  <c:pt idx="2">
                    <c:v>2013-04-14</c:v>
                  </c:pt>
                  <c:pt idx="3">
                    <c:v>2013-04-21</c:v>
                  </c:pt>
                  <c:pt idx="4">
                    <c:v>2013-04-28</c:v>
                  </c:pt>
                  <c:pt idx="5">
                    <c:v>2013-04-28</c:v>
                  </c:pt>
                  <c:pt idx="6">
                    <c:v>2013-05-05</c:v>
                  </c:pt>
                  <c:pt idx="7">
                    <c:v>2013-05-12</c:v>
                  </c:pt>
                  <c:pt idx="8">
                    <c:v>2013-05-19</c:v>
                  </c:pt>
                  <c:pt idx="9">
                    <c:v>2013-05-26</c:v>
                  </c:pt>
                  <c:pt idx="10">
                    <c:v>2013-05-26</c:v>
                  </c:pt>
                  <c:pt idx="11">
                    <c:v>2013-06-02</c:v>
                  </c:pt>
                  <c:pt idx="12">
                    <c:v>2013-06-09</c:v>
                  </c:pt>
                  <c:pt idx="13">
                    <c:v>2013-06-16</c:v>
                  </c:pt>
                  <c:pt idx="14">
                    <c:v>2013-06-23</c:v>
                  </c:pt>
                  <c:pt idx="15">
                    <c:v>2013-06-30</c:v>
                  </c:pt>
                  <c:pt idx="16">
                    <c:v>2013-07-07</c:v>
                  </c:pt>
                  <c:pt idx="17">
                    <c:v>2013-07-14</c:v>
                  </c:pt>
                  <c:pt idx="18">
                    <c:v>2013-07-21</c:v>
                  </c:pt>
                  <c:pt idx="19">
                    <c:v>2013-07-28</c:v>
                  </c:pt>
                  <c:pt idx="20">
                    <c:v>2013-07-28</c:v>
                  </c:pt>
                  <c:pt idx="21">
                    <c:v>2013-08-04</c:v>
                  </c:pt>
                  <c:pt idx="22">
                    <c:v>2013-08-11</c:v>
                  </c:pt>
                  <c:pt idx="23">
                    <c:v>2013-08-18</c:v>
                  </c:pt>
                  <c:pt idx="24">
                    <c:v>2013-08-25</c:v>
                  </c:pt>
                  <c:pt idx="25">
                    <c:v>2013-08-25</c:v>
                  </c:pt>
                  <c:pt idx="26">
                    <c:v>2013-09-01</c:v>
                  </c:pt>
                  <c:pt idx="27">
                    <c:v>2013-09-08</c:v>
                  </c:pt>
                  <c:pt idx="28">
                    <c:v>2013-09-15</c:v>
                  </c:pt>
                  <c:pt idx="29">
                    <c:v>2013-09-22</c:v>
                  </c:pt>
                  <c:pt idx="30">
                    <c:v>2013-09-29</c:v>
                  </c:pt>
                  <c:pt idx="31">
                    <c:v>2013-09-29</c:v>
                  </c:pt>
                  <c:pt idx="32">
                    <c:v>2013-10-06</c:v>
                  </c:pt>
                  <c:pt idx="33">
                    <c:v>2013-10-13</c:v>
                  </c:pt>
                  <c:pt idx="34">
                    <c:v>2013-10-20</c:v>
                  </c:pt>
                  <c:pt idx="35">
                    <c:v>2013-10-27</c:v>
                  </c:pt>
                  <c:pt idx="36">
                    <c:v>2013-10-27</c:v>
                  </c:pt>
                  <c:pt idx="37">
                    <c:v>2013-11-03</c:v>
                  </c:pt>
                  <c:pt idx="38">
                    <c:v>2013-11-10</c:v>
                  </c:pt>
                  <c:pt idx="39">
                    <c:v>2013-11-17</c:v>
                  </c:pt>
                  <c:pt idx="40">
                    <c:v>2013-11-24</c:v>
                  </c:pt>
                  <c:pt idx="41">
                    <c:v>2013-11-24</c:v>
                  </c:pt>
                  <c:pt idx="42">
                    <c:v>2013-12-01</c:v>
                  </c:pt>
                  <c:pt idx="43">
                    <c:v>2013-12-08</c:v>
                  </c:pt>
                  <c:pt idx="44">
                    <c:v>2013-12-15</c:v>
                  </c:pt>
                  <c:pt idx="45">
                    <c:v>2013-12-22</c:v>
                  </c:pt>
                  <c:pt idx="46">
                    <c:v>2013-12-29</c:v>
                  </c:pt>
                  <c:pt idx="47">
                    <c:v>2013-12-29</c:v>
                  </c:pt>
                  <c:pt idx="48">
                    <c:v>2014-01-05</c:v>
                  </c:pt>
                  <c:pt idx="49">
                    <c:v>2014-01-12</c:v>
                  </c:pt>
                  <c:pt idx="50">
                    <c:v>2014-01-19</c:v>
                  </c:pt>
                  <c:pt idx="51">
                    <c:v>2014-01-26</c:v>
                  </c:pt>
                  <c:pt idx="52">
                    <c:v>2014-01-26</c:v>
                  </c:pt>
                  <c:pt idx="53">
                    <c:v>2014-02-02</c:v>
                  </c:pt>
                  <c:pt idx="54">
                    <c:v>2014-02-09</c:v>
                  </c:pt>
                  <c:pt idx="55">
                    <c:v>2014-02-16</c:v>
                  </c:pt>
                  <c:pt idx="56">
                    <c:v>2014-02-23</c:v>
                  </c:pt>
                  <c:pt idx="57">
                    <c:v>2014-02-23</c:v>
                  </c:pt>
                  <c:pt idx="58">
                    <c:v>2014-03-02</c:v>
                  </c:pt>
                  <c:pt idx="59">
                    <c:v>2014-03-09</c:v>
                  </c:pt>
                  <c:pt idx="60">
                    <c:v>2014-03-16</c:v>
                  </c:pt>
                  <c:pt idx="61">
                    <c:v>2014-03-23</c:v>
                  </c:pt>
                </c:lvl>
                <c:lvl>
                  <c:pt idx="0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5">
                    <c:v>Jul</c:v>
                  </c:pt>
                  <c:pt idx="20">
                    <c:v>Aug</c:v>
                  </c:pt>
                  <c:pt idx="25">
                    <c:v>Sep</c:v>
                  </c:pt>
                  <c:pt idx="31">
                    <c:v>Oct</c:v>
                  </c:pt>
                  <c:pt idx="36">
                    <c:v>Nov</c:v>
                  </c:pt>
                  <c:pt idx="41">
                    <c:v>Dec</c:v>
                  </c:pt>
                  <c:pt idx="47">
                    <c:v>Jan</c:v>
                  </c:pt>
                  <c:pt idx="52">
                    <c:v>Feb</c:v>
                  </c:pt>
                  <c:pt idx="57">
                    <c:v>Mar</c:v>
                  </c:pt>
                </c:lvl>
                <c:lvl>
                  <c:pt idx="0">
                    <c:v>2013</c:v>
                  </c:pt>
                  <c:pt idx="47">
                    <c:v>2014</c:v>
                  </c:pt>
                </c:lvl>
              </c:multiLvlStrCache>
            </c:multiLvlStrRef>
          </c:cat>
          <c:val>
            <c:numRef>
              <c:f>'Pivot - Not SchedSched'!$F$6:$F$82</c:f>
              <c:numCache>
                <c:formatCode>_-* #,##0_-;\-* #,##0_-;_-* "-"??_-;_-@_-</c:formatCode>
                <c:ptCount val="62"/>
                <c:pt idx="0">
                  <c:v>1464.2222222222222</c:v>
                </c:pt>
                <c:pt idx="1">
                  <c:v>860.98888888888894</c:v>
                </c:pt>
                <c:pt idx="2">
                  <c:v>1794.5535714285716</c:v>
                </c:pt>
                <c:pt idx="3">
                  <c:v>1773.2857142857142</c:v>
                </c:pt>
                <c:pt idx="4">
                  <c:v>443.83333333333331</c:v>
                </c:pt>
                <c:pt idx="5">
                  <c:v>1023.5</c:v>
                </c:pt>
                <c:pt idx="6">
                  <c:v>1448.9333333333332</c:v>
                </c:pt>
                <c:pt idx="7">
                  <c:v>2058</c:v>
                </c:pt>
                <c:pt idx="8">
                  <c:v>2496.8777777777777</c:v>
                </c:pt>
                <c:pt idx="9">
                  <c:v>1240.1428571428571</c:v>
                </c:pt>
                <c:pt idx="10">
                  <c:v>566</c:v>
                </c:pt>
                <c:pt idx="11">
                  <c:v>1665.5692640692644</c:v>
                </c:pt>
                <c:pt idx="12">
                  <c:v>2555</c:v>
                </c:pt>
                <c:pt idx="13">
                  <c:v>2152.1999999999998</c:v>
                </c:pt>
                <c:pt idx="14">
                  <c:v>1574</c:v>
                </c:pt>
                <c:pt idx="15">
                  <c:v>1312.625</c:v>
                </c:pt>
                <c:pt idx="16">
                  <c:v>2019.6623376623377</c:v>
                </c:pt>
                <c:pt idx="17">
                  <c:v>1685</c:v>
                </c:pt>
                <c:pt idx="18">
                  <c:v>1559.7</c:v>
                </c:pt>
                <c:pt idx="19">
                  <c:v>688.44444444444446</c:v>
                </c:pt>
                <c:pt idx="20">
                  <c:v>986.83333333333337</c:v>
                </c:pt>
                <c:pt idx="21">
                  <c:v>2320.1428571428569</c:v>
                </c:pt>
                <c:pt idx="22">
                  <c:v>2272.344696969697</c:v>
                </c:pt>
                <c:pt idx="23">
                  <c:v>2015.1111111111111</c:v>
                </c:pt>
                <c:pt idx="24">
                  <c:v>1847.8888888888889</c:v>
                </c:pt>
                <c:pt idx="25">
                  <c:v>138</c:v>
                </c:pt>
                <c:pt idx="26">
                  <c:v>1565.5</c:v>
                </c:pt>
                <c:pt idx="27">
                  <c:v>2035.0583333333332</c:v>
                </c:pt>
                <c:pt idx="28">
                  <c:v>2537.4285714285716</c:v>
                </c:pt>
                <c:pt idx="29">
                  <c:v>1281.5714285714284</c:v>
                </c:pt>
                <c:pt idx="30">
                  <c:v>318.55555555555554</c:v>
                </c:pt>
                <c:pt idx="31">
                  <c:v>1808.1428571428571</c:v>
                </c:pt>
                <c:pt idx="32">
                  <c:v>2006.6666666666667</c:v>
                </c:pt>
                <c:pt idx="33">
                  <c:v>2544.242424242424</c:v>
                </c:pt>
                <c:pt idx="34">
                  <c:v>1897.4222222222224</c:v>
                </c:pt>
                <c:pt idx="35">
                  <c:v>396</c:v>
                </c:pt>
                <c:pt idx="36">
                  <c:v>693</c:v>
                </c:pt>
                <c:pt idx="37">
                  <c:v>1613.4833333333331</c:v>
                </c:pt>
                <c:pt idx="38">
                  <c:v>2810.0416666666665</c:v>
                </c:pt>
                <c:pt idx="39">
                  <c:v>1194.45</c:v>
                </c:pt>
                <c:pt idx="40">
                  <c:v>1074.5</c:v>
                </c:pt>
                <c:pt idx="41">
                  <c:v>221</c:v>
                </c:pt>
                <c:pt idx="42">
                  <c:v>2177.8888888888887</c:v>
                </c:pt>
                <c:pt idx="43">
                  <c:v>1554.7142857142858</c:v>
                </c:pt>
                <c:pt idx="44">
                  <c:v>1743.0714285714284</c:v>
                </c:pt>
                <c:pt idx="45">
                  <c:v>2204.1999999999998</c:v>
                </c:pt>
                <c:pt idx="46">
                  <c:v>337</c:v>
                </c:pt>
                <c:pt idx="47">
                  <c:v>507</c:v>
                </c:pt>
                <c:pt idx="48">
                  <c:v>1622.7</c:v>
                </c:pt>
                <c:pt idx="49">
                  <c:v>1829</c:v>
                </c:pt>
                <c:pt idx="50">
                  <c:v>2307.8000000000002</c:v>
                </c:pt>
                <c:pt idx="51">
                  <c:v>978.30000000000007</c:v>
                </c:pt>
                <c:pt idx="52">
                  <c:v>569</c:v>
                </c:pt>
                <c:pt idx="53">
                  <c:v>2399.435897435897</c:v>
                </c:pt>
                <c:pt idx="54">
                  <c:v>2013.0000000000002</c:v>
                </c:pt>
                <c:pt idx="55">
                  <c:v>2232.4</c:v>
                </c:pt>
                <c:pt idx="56">
                  <c:v>1033.75</c:v>
                </c:pt>
                <c:pt idx="57">
                  <c:v>814.57142857142856</c:v>
                </c:pt>
                <c:pt idx="58">
                  <c:v>1791.1333333333332</c:v>
                </c:pt>
                <c:pt idx="59">
                  <c:v>2019.0714285714284</c:v>
                </c:pt>
                <c:pt idx="60">
                  <c:v>2143.806818181818</c:v>
                </c:pt>
                <c:pt idx="61">
                  <c:v>1981.5584415584415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D8-4AA8-BFD8-23A85D215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7850688"/>
        <c:axId val="847836128"/>
      </c:lineChart>
      <c:catAx>
        <c:axId val="84785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836128"/>
        <c:crosses val="autoZero"/>
        <c:auto val="1"/>
        <c:lblAlgn val="ctr"/>
        <c:lblOffset val="100"/>
        <c:noMultiLvlLbl val="0"/>
      </c:catAx>
      <c:valAx>
        <c:axId val="84783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OR 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85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solidFill>
        <a:schemeClr val="accent5"/>
      </a:solidFill>
      <a:prstDash val="solid"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[StJuliusHospital_CSection.xlsx]Pivot - OR Count 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CA" sz="1600" b="0" i="0" baseline="0">
                <a:effectLst/>
              </a:rPr>
              <a:t>Weekly Unplanned and Planned (As Sched/Not As Sched) OR Surgery Count</a:t>
            </a:r>
            <a:endParaRPr lang="en-CA" sz="160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OR Count '!$D$4:$D$5</c:f>
              <c:strCache>
                <c:ptCount val="1"/>
                <c:pt idx="0">
                  <c:v>PLANNED - NOT SCHED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- OR Count '!$A$6:$C$82</c:f>
              <c:multiLvlStrCache>
                <c:ptCount val="62"/>
                <c:lvl>
                  <c:pt idx="0">
                    <c:v>2013-03-31</c:v>
                  </c:pt>
                  <c:pt idx="1">
                    <c:v>2013-04-07</c:v>
                  </c:pt>
                  <c:pt idx="2">
                    <c:v>2013-04-14</c:v>
                  </c:pt>
                  <c:pt idx="3">
                    <c:v>2013-04-21</c:v>
                  </c:pt>
                  <c:pt idx="4">
                    <c:v>2013-04-28</c:v>
                  </c:pt>
                  <c:pt idx="5">
                    <c:v>2013-04-28</c:v>
                  </c:pt>
                  <c:pt idx="6">
                    <c:v>2013-05-05</c:v>
                  </c:pt>
                  <c:pt idx="7">
                    <c:v>2013-05-12</c:v>
                  </c:pt>
                  <c:pt idx="8">
                    <c:v>2013-05-19</c:v>
                  </c:pt>
                  <c:pt idx="9">
                    <c:v>2013-05-26</c:v>
                  </c:pt>
                  <c:pt idx="10">
                    <c:v>2013-05-26</c:v>
                  </c:pt>
                  <c:pt idx="11">
                    <c:v>2013-06-02</c:v>
                  </c:pt>
                  <c:pt idx="12">
                    <c:v>2013-06-09</c:v>
                  </c:pt>
                  <c:pt idx="13">
                    <c:v>2013-06-16</c:v>
                  </c:pt>
                  <c:pt idx="14">
                    <c:v>2013-06-23</c:v>
                  </c:pt>
                  <c:pt idx="15">
                    <c:v>2013-06-30</c:v>
                  </c:pt>
                  <c:pt idx="16">
                    <c:v>2013-07-07</c:v>
                  </c:pt>
                  <c:pt idx="17">
                    <c:v>2013-07-14</c:v>
                  </c:pt>
                  <c:pt idx="18">
                    <c:v>2013-07-21</c:v>
                  </c:pt>
                  <c:pt idx="19">
                    <c:v>2013-07-28</c:v>
                  </c:pt>
                  <c:pt idx="20">
                    <c:v>2013-07-28</c:v>
                  </c:pt>
                  <c:pt idx="21">
                    <c:v>2013-08-04</c:v>
                  </c:pt>
                  <c:pt idx="22">
                    <c:v>2013-08-11</c:v>
                  </c:pt>
                  <c:pt idx="23">
                    <c:v>2013-08-18</c:v>
                  </c:pt>
                  <c:pt idx="24">
                    <c:v>2013-08-25</c:v>
                  </c:pt>
                  <c:pt idx="25">
                    <c:v>2013-08-25</c:v>
                  </c:pt>
                  <c:pt idx="26">
                    <c:v>2013-09-01</c:v>
                  </c:pt>
                  <c:pt idx="27">
                    <c:v>2013-09-08</c:v>
                  </c:pt>
                  <c:pt idx="28">
                    <c:v>2013-09-15</c:v>
                  </c:pt>
                  <c:pt idx="29">
                    <c:v>2013-09-22</c:v>
                  </c:pt>
                  <c:pt idx="30">
                    <c:v>2013-09-29</c:v>
                  </c:pt>
                  <c:pt idx="31">
                    <c:v>2013-09-29</c:v>
                  </c:pt>
                  <c:pt idx="32">
                    <c:v>2013-10-06</c:v>
                  </c:pt>
                  <c:pt idx="33">
                    <c:v>2013-10-13</c:v>
                  </c:pt>
                  <c:pt idx="34">
                    <c:v>2013-10-20</c:v>
                  </c:pt>
                  <c:pt idx="35">
                    <c:v>2013-10-27</c:v>
                  </c:pt>
                  <c:pt idx="36">
                    <c:v>2013-10-27</c:v>
                  </c:pt>
                  <c:pt idx="37">
                    <c:v>2013-11-03</c:v>
                  </c:pt>
                  <c:pt idx="38">
                    <c:v>2013-11-10</c:v>
                  </c:pt>
                  <c:pt idx="39">
                    <c:v>2013-11-17</c:v>
                  </c:pt>
                  <c:pt idx="40">
                    <c:v>2013-11-24</c:v>
                  </c:pt>
                  <c:pt idx="41">
                    <c:v>2013-11-24</c:v>
                  </c:pt>
                  <c:pt idx="42">
                    <c:v>2013-12-01</c:v>
                  </c:pt>
                  <c:pt idx="43">
                    <c:v>2013-12-08</c:v>
                  </c:pt>
                  <c:pt idx="44">
                    <c:v>2013-12-15</c:v>
                  </c:pt>
                  <c:pt idx="45">
                    <c:v>2013-12-22</c:v>
                  </c:pt>
                  <c:pt idx="46">
                    <c:v>2013-12-29</c:v>
                  </c:pt>
                  <c:pt idx="47">
                    <c:v>2013-12-29</c:v>
                  </c:pt>
                  <c:pt idx="48">
                    <c:v>2014-01-05</c:v>
                  </c:pt>
                  <c:pt idx="49">
                    <c:v>2014-01-12</c:v>
                  </c:pt>
                  <c:pt idx="50">
                    <c:v>2014-01-19</c:v>
                  </c:pt>
                  <c:pt idx="51">
                    <c:v>2014-01-26</c:v>
                  </c:pt>
                  <c:pt idx="52">
                    <c:v>2014-01-26</c:v>
                  </c:pt>
                  <c:pt idx="53">
                    <c:v>2014-02-02</c:v>
                  </c:pt>
                  <c:pt idx="54">
                    <c:v>2014-02-09</c:v>
                  </c:pt>
                  <c:pt idx="55">
                    <c:v>2014-02-16</c:v>
                  </c:pt>
                  <c:pt idx="56">
                    <c:v>2014-02-23</c:v>
                  </c:pt>
                  <c:pt idx="57">
                    <c:v>2014-02-23</c:v>
                  </c:pt>
                  <c:pt idx="58">
                    <c:v>2014-03-02</c:v>
                  </c:pt>
                  <c:pt idx="59">
                    <c:v>2014-03-09</c:v>
                  </c:pt>
                  <c:pt idx="60">
                    <c:v>2014-03-16</c:v>
                  </c:pt>
                  <c:pt idx="61">
                    <c:v>2014-03-23</c:v>
                  </c:pt>
                </c:lvl>
                <c:lvl>
                  <c:pt idx="0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5">
                    <c:v>Jul</c:v>
                  </c:pt>
                  <c:pt idx="20">
                    <c:v>Aug</c:v>
                  </c:pt>
                  <c:pt idx="25">
                    <c:v>Sep</c:v>
                  </c:pt>
                  <c:pt idx="31">
                    <c:v>Oct</c:v>
                  </c:pt>
                  <c:pt idx="36">
                    <c:v>Nov</c:v>
                  </c:pt>
                  <c:pt idx="41">
                    <c:v>Dec</c:v>
                  </c:pt>
                  <c:pt idx="47">
                    <c:v>Jan</c:v>
                  </c:pt>
                  <c:pt idx="52">
                    <c:v>Feb</c:v>
                  </c:pt>
                  <c:pt idx="57">
                    <c:v>Mar</c:v>
                  </c:pt>
                </c:lvl>
                <c:lvl>
                  <c:pt idx="0">
                    <c:v>2013</c:v>
                  </c:pt>
                  <c:pt idx="47">
                    <c:v>2014</c:v>
                  </c:pt>
                </c:lvl>
              </c:multiLvlStrCache>
            </c:multiLvlStrRef>
          </c:cat>
          <c:val>
            <c:numRef>
              <c:f>'Pivot - OR Count '!$D$6:$D$82</c:f>
              <c:numCache>
                <c:formatCode>_-* #,##0_-;\-* #,##0_-;_-* "-"??_-;_-@_-</c:formatCode>
                <c:ptCount val="62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5">
                  <c:v>5</c:v>
                </c:pt>
                <c:pt idx="6">
                  <c:v>3</c:v>
                </c:pt>
                <c:pt idx="7">
                  <c:v>4</c:v>
                </c:pt>
                <c:pt idx="8">
                  <c:v>7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6</c:v>
                </c:pt>
                <c:pt idx="14">
                  <c:v>10</c:v>
                </c:pt>
                <c:pt idx="15">
                  <c:v>4</c:v>
                </c:pt>
                <c:pt idx="16">
                  <c:v>3</c:v>
                </c:pt>
                <c:pt idx="17">
                  <c:v>4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9</c:v>
                </c:pt>
                <c:pt idx="22">
                  <c:v>7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5</c:v>
                </c:pt>
                <c:pt idx="27">
                  <c:v>3</c:v>
                </c:pt>
                <c:pt idx="28">
                  <c:v>5</c:v>
                </c:pt>
                <c:pt idx="29">
                  <c:v>4</c:v>
                </c:pt>
                <c:pt idx="31">
                  <c:v>2</c:v>
                </c:pt>
                <c:pt idx="32">
                  <c:v>3</c:v>
                </c:pt>
                <c:pt idx="33">
                  <c:v>6</c:v>
                </c:pt>
                <c:pt idx="34">
                  <c:v>6</c:v>
                </c:pt>
                <c:pt idx="35">
                  <c:v>2</c:v>
                </c:pt>
                <c:pt idx="36">
                  <c:v>2</c:v>
                </c:pt>
                <c:pt idx="37">
                  <c:v>5</c:v>
                </c:pt>
                <c:pt idx="38">
                  <c:v>3</c:v>
                </c:pt>
                <c:pt idx="39">
                  <c:v>5</c:v>
                </c:pt>
                <c:pt idx="40">
                  <c:v>5</c:v>
                </c:pt>
                <c:pt idx="41">
                  <c:v>1</c:v>
                </c:pt>
                <c:pt idx="42">
                  <c:v>4</c:v>
                </c:pt>
                <c:pt idx="43">
                  <c:v>5</c:v>
                </c:pt>
                <c:pt idx="44">
                  <c:v>2</c:v>
                </c:pt>
                <c:pt idx="45">
                  <c:v>3</c:v>
                </c:pt>
                <c:pt idx="46">
                  <c:v>3</c:v>
                </c:pt>
                <c:pt idx="47">
                  <c:v>1</c:v>
                </c:pt>
                <c:pt idx="48">
                  <c:v>3</c:v>
                </c:pt>
                <c:pt idx="49">
                  <c:v>5</c:v>
                </c:pt>
                <c:pt idx="50">
                  <c:v>4</c:v>
                </c:pt>
                <c:pt idx="51">
                  <c:v>1</c:v>
                </c:pt>
                <c:pt idx="52">
                  <c:v>1</c:v>
                </c:pt>
                <c:pt idx="53">
                  <c:v>3</c:v>
                </c:pt>
                <c:pt idx="54">
                  <c:v>2</c:v>
                </c:pt>
                <c:pt idx="55">
                  <c:v>4</c:v>
                </c:pt>
                <c:pt idx="56">
                  <c:v>2</c:v>
                </c:pt>
                <c:pt idx="57">
                  <c:v>1</c:v>
                </c:pt>
                <c:pt idx="58">
                  <c:v>5</c:v>
                </c:pt>
                <c:pt idx="59">
                  <c:v>5</c:v>
                </c:pt>
                <c:pt idx="60">
                  <c:v>2</c:v>
                </c:pt>
                <c:pt idx="6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3D-41E7-A76E-95935182863B}"/>
            </c:ext>
          </c:extLst>
        </c:ser>
        <c:ser>
          <c:idx val="1"/>
          <c:order val="1"/>
          <c:tx>
            <c:strRef>
              <c:f>'Pivot - OR Count '!$E$4:$E$5</c:f>
              <c:strCache>
                <c:ptCount val="1"/>
                <c:pt idx="0">
                  <c:v>PLANNED - SCHED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- OR Count '!$A$6:$C$82</c:f>
              <c:multiLvlStrCache>
                <c:ptCount val="62"/>
                <c:lvl>
                  <c:pt idx="0">
                    <c:v>2013-03-31</c:v>
                  </c:pt>
                  <c:pt idx="1">
                    <c:v>2013-04-07</c:v>
                  </c:pt>
                  <c:pt idx="2">
                    <c:v>2013-04-14</c:v>
                  </c:pt>
                  <c:pt idx="3">
                    <c:v>2013-04-21</c:v>
                  </c:pt>
                  <c:pt idx="4">
                    <c:v>2013-04-28</c:v>
                  </c:pt>
                  <c:pt idx="5">
                    <c:v>2013-04-28</c:v>
                  </c:pt>
                  <c:pt idx="6">
                    <c:v>2013-05-05</c:v>
                  </c:pt>
                  <c:pt idx="7">
                    <c:v>2013-05-12</c:v>
                  </c:pt>
                  <c:pt idx="8">
                    <c:v>2013-05-19</c:v>
                  </c:pt>
                  <c:pt idx="9">
                    <c:v>2013-05-26</c:v>
                  </c:pt>
                  <c:pt idx="10">
                    <c:v>2013-05-26</c:v>
                  </c:pt>
                  <c:pt idx="11">
                    <c:v>2013-06-02</c:v>
                  </c:pt>
                  <c:pt idx="12">
                    <c:v>2013-06-09</c:v>
                  </c:pt>
                  <c:pt idx="13">
                    <c:v>2013-06-16</c:v>
                  </c:pt>
                  <c:pt idx="14">
                    <c:v>2013-06-23</c:v>
                  </c:pt>
                  <c:pt idx="15">
                    <c:v>2013-06-30</c:v>
                  </c:pt>
                  <c:pt idx="16">
                    <c:v>2013-07-07</c:v>
                  </c:pt>
                  <c:pt idx="17">
                    <c:v>2013-07-14</c:v>
                  </c:pt>
                  <c:pt idx="18">
                    <c:v>2013-07-21</c:v>
                  </c:pt>
                  <c:pt idx="19">
                    <c:v>2013-07-28</c:v>
                  </c:pt>
                  <c:pt idx="20">
                    <c:v>2013-07-28</c:v>
                  </c:pt>
                  <c:pt idx="21">
                    <c:v>2013-08-04</c:v>
                  </c:pt>
                  <c:pt idx="22">
                    <c:v>2013-08-11</c:v>
                  </c:pt>
                  <c:pt idx="23">
                    <c:v>2013-08-18</c:v>
                  </c:pt>
                  <c:pt idx="24">
                    <c:v>2013-08-25</c:v>
                  </c:pt>
                  <c:pt idx="25">
                    <c:v>2013-08-25</c:v>
                  </c:pt>
                  <c:pt idx="26">
                    <c:v>2013-09-01</c:v>
                  </c:pt>
                  <c:pt idx="27">
                    <c:v>2013-09-08</c:v>
                  </c:pt>
                  <c:pt idx="28">
                    <c:v>2013-09-15</c:v>
                  </c:pt>
                  <c:pt idx="29">
                    <c:v>2013-09-22</c:v>
                  </c:pt>
                  <c:pt idx="30">
                    <c:v>2013-09-29</c:v>
                  </c:pt>
                  <c:pt idx="31">
                    <c:v>2013-09-29</c:v>
                  </c:pt>
                  <c:pt idx="32">
                    <c:v>2013-10-06</c:v>
                  </c:pt>
                  <c:pt idx="33">
                    <c:v>2013-10-13</c:v>
                  </c:pt>
                  <c:pt idx="34">
                    <c:v>2013-10-20</c:v>
                  </c:pt>
                  <c:pt idx="35">
                    <c:v>2013-10-27</c:v>
                  </c:pt>
                  <c:pt idx="36">
                    <c:v>2013-10-27</c:v>
                  </c:pt>
                  <c:pt idx="37">
                    <c:v>2013-11-03</c:v>
                  </c:pt>
                  <c:pt idx="38">
                    <c:v>2013-11-10</c:v>
                  </c:pt>
                  <c:pt idx="39">
                    <c:v>2013-11-17</c:v>
                  </c:pt>
                  <c:pt idx="40">
                    <c:v>2013-11-24</c:v>
                  </c:pt>
                  <c:pt idx="41">
                    <c:v>2013-11-24</c:v>
                  </c:pt>
                  <c:pt idx="42">
                    <c:v>2013-12-01</c:v>
                  </c:pt>
                  <c:pt idx="43">
                    <c:v>2013-12-08</c:v>
                  </c:pt>
                  <c:pt idx="44">
                    <c:v>2013-12-15</c:v>
                  </c:pt>
                  <c:pt idx="45">
                    <c:v>2013-12-22</c:v>
                  </c:pt>
                  <c:pt idx="46">
                    <c:v>2013-12-29</c:v>
                  </c:pt>
                  <c:pt idx="47">
                    <c:v>2013-12-29</c:v>
                  </c:pt>
                  <c:pt idx="48">
                    <c:v>2014-01-05</c:v>
                  </c:pt>
                  <c:pt idx="49">
                    <c:v>2014-01-12</c:v>
                  </c:pt>
                  <c:pt idx="50">
                    <c:v>2014-01-19</c:v>
                  </c:pt>
                  <c:pt idx="51">
                    <c:v>2014-01-26</c:v>
                  </c:pt>
                  <c:pt idx="52">
                    <c:v>2014-01-26</c:v>
                  </c:pt>
                  <c:pt idx="53">
                    <c:v>2014-02-02</c:v>
                  </c:pt>
                  <c:pt idx="54">
                    <c:v>2014-02-09</c:v>
                  </c:pt>
                  <c:pt idx="55">
                    <c:v>2014-02-16</c:v>
                  </c:pt>
                  <c:pt idx="56">
                    <c:v>2014-02-23</c:v>
                  </c:pt>
                  <c:pt idx="57">
                    <c:v>2014-02-23</c:v>
                  </c:pt>
                  <c:pt idx="58">
                    <c:v>2014-03-02</c:v>
                  </c:pt>
                  <c:pt idx="59">
                    <c:v>2014-03-09</c:v>
                  </c:pt>
                  <c:pt idx="60">
                    <c:v>2014-03-16</c:v>
                  </c:pt>
                  <c:pt idx="61">
                    <c:v>2014-03-23</c:v>
                  </c:pt>
                </c:lvl>
                <c:lvl>
                  <c:pt idx="0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5">
                    <c:v>Jul</c:v>
                  </c:pt>
                  <c:pt idx="20">
                    <c:v>Aug</c:v>
                  </c:pt>
                  <c:pt idx="25">
                    <c:v>Sep</c:v>
                  </c:pt>
                  <c:pt idx="31">
                    <c:v>Oct</c:v>
                  </c:pt>
                  <c:pt idx="36">
                    <c:v>Nov</c:v>
                  </c:pt>
                  <c:pt idx="41">
                    <c:v>Dec</c:v>
                  </c:pt>
                  <c:pt idx="47">
                    <c:v>Jan</c:v>
                  </c:pt>
                  <c:pt idx="52">
                    <c:v>Feb</c:v>
                  </c:pt>
                  <c:pt idx="57">
                    <c:v>Mar</c:v>
                  </c:pt>
                </c:lvl>
                <c:lvl>
                  <c:pt idx="0">
                    <c:v>2013</c:v>
                  </c:pt>
                  <c:pt idx="47">
                    <c:v>2014</c:v>
                  </c:pt>
                </c:lvl>
              </c:multiLvlStrCache>
            </c:multiLvlStrRef>
          </c:cat>
          <c:val>
            <c:numRef>
              <c:f>'Pivot - OR Count '!$E$6:$E$82</c:f>
              <c:numCache>
                <c:formatCode>_-* #,##0_-;\-* #,##0_-;_-* "-"??_-;_-@_-</c:formatCode>
                <c:ptCount val="62"/>
                <c:pt idx="0">
                  <c:v>17</c:v>
                </c:pt>
                <c:pt idx="1">
                  <c:v>20</c:v>
                </c:pt>
                <c:pt idx="2">
                  <c:v>19</c:v>
                </c:pt>
                <c:pt idx="3">
                  <c:v>13</c:v>
                </c:pt>
                <c:pt idx="4">
                  <c:v>9</c:v>
                </c:pt>
                <c:pt idx="5">
                  <c:v>7</c:v>
                </c:pt>
                <c:pt idx="6">
                  <c:v>20</c:v>
                </c:pt>
                <c:pt idx="7">
                  <c:v>24</c:v>
                </c:pt>
                <c:pt idx="8">
                  <c:v>12</c:v>
                </c:pt>
                <c:pt idx="9">
                  <c:v>19</c:v>
                </c:pt>
                <c:pt idx="11">
                  <c:v>18</c:v>
                </c:pt>
                <c:pt idx="12">
                  <c:v>19</c:v>
                </c:pt>
                <c:pt idx="13">
                  <c:v>18</c:v>
                </c:pt>
                <c:pt idx="14">
                  <c:v>20</c:v>
                </c:pt>
                <c:pt idx="15">
                  <c:v>15</c:v>
                </c:pt>
                <c:pt idx="16">
                  <c:v>16</c:v>
                </c:pt>
                <c:pt idx="17">
                  <c:v>19</c:v>
                </c:pt>
                <c:pt idx="18">
                  <c:v>21</c:v>
                </c:pt>
                <c:pt idx="19">
                  <c:v>10</c:v>
                </c:pt>
                <c:pt idx="20">
                  <c:v>6</c:v>
                </c:pt>
                <c:pt idx="21">
                  <c:v>16</c:v>
                </c:pt>
                <c:pt idx="22">
                  <c:v>22</c:v>
                </c:pt>
                <c:pt idx="23">
                  <c:v>16</c:v>
                </c:pt>
                <c:pt idx="24">
                  <c:v>20</c:v>
                </c:pt>
                <c:pt idx="26">
                  <c:v>13</c:v>
                </c:pt>
                <c:pt idx="27">
                  <c:v>23</c:v>
                </c:pt>
                <c:pt idx="28">
                  <c:v>12</c:v>
                </c:pt>
                <c:pt idx="29">
                  <c:v>22</c:v>
                </c:pt>
                <c:pt idx="30">
                  <c:v>5</c:v>
                </c:pt>
                <c:pt idx="31">
                  <c:v>9</c:v>
                </c:pt>
                <c:pt idx="32">
                  <c:v>19</c:v>
                </c:pt>
                <c:pt idx="33">
                  <c:v>14</c:v>
                </c:pt>
                <c:pt idx="34">
                  <c:v>12</c:v>
                </c:pt>
                <c:pt idx="35">
                  <c:v>18</c:v>
                </c:pt>
                <c:pt idx="36">
                  <c:v>3</c:v>
                </c:pt>
                <c:pt idx="37">
                  <c:v>19</c:v>
                </c:pt>
                <c:pt idx="38">
                  <c:v>17</c:v>
                </c:pt>
                <c:pt idx="39">
                  <c:v>18</c:v>
                </c:pt>
                <c:pt idx="40">
                  <c:v>13</c:v>
                </c:pt>
                <c:pt idx="42">
                  <c:v>19</c:v>
                </c:pt>
                <c:pt idx="43">
                  <c:v>14</c:v>
                </c:pt>
                <c:pt idx="44">
                  <c:v>15</c:v>
                </c:pt>
                <c:pt idx="45">
                  <c:v>13</c:v>
                </c:pt>
                <c:pt idx="46">
                  <c:v>6</c:v>
                </c:pt>
                <c:pt idx="47">
                  <c:v>9</c:v>
                </c:pt>
                <c:pt idx="48">
                  <c:v>20</c:v>
                </c:pt>
                <c:pt idx="49">
                  <c:v>13</c:v>
                </c:pt>
                <c:pt idx="50">
                  <c:v>15</c:v>
                </c:pt>
                <c:pt idx="51">
                  <c:v>23</c:v>
                </c:pt>
                <c:pt idx="53">
                  <c:v>18</c:v>
                </c:pt>
                <c:pt idx="54">
                  <c:v>17</c:v>
                </c:pt>
                <c:pt idx="55">
                  <c:v>10</c:v>
                </c:pt>
                <c:pt idx="56">
                  <c:v>17</c:v>
                </c:pt>
                <c:pt idx="58">
                  <c:v>20</c:v>
                </c:pt>
                <c:pt idx="59">
                  <c:v>14</c:v>
                </c:pt>
                <c:pt idx="60">
                  <c:v>19</c:v>
                </c:pt>
                <c:pt idx="61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3D-41E7-A76E-95935182863B}"/>
            </c:ext>
          </c:extLst>
        </c:ser>
        <c:ser>
          <c:idx val="2"/>
          <c:order val="2"/>
          <c:tx>
            <c:strRef>
              <c:f>'Pivot - OR Count '!$F$4:$F$5</c:f>
              <c:strCache>
                <c:ptCount val="1"/>
                <c:pt idx="0">
                  <c:v>UNPLANNED</c:v>
                </c:pt>
              </c:strCache>
            </c:strRef>
          </c:tx>
          <c:marker>
            <c:symbol val="none"/>
          </c:marker>
          <c:cat>
            <c:multiLvlStrRef>
              <c:f>'Pivot - OR Count '!$A$6:$C$82</c:f>
              <c:multiLvlStrCache>
                <c:ptCount val="62"/>
                <c:lvl>
                  <c:pt idx="0">
                    <c:v>2013-03-31</c:v>
                  </c:pt>
                  <c:pt idx="1">
                    <c:v>2013-04-07</c:v>
                  </c:pt>
                  <c:pt idx="2">
                    <c:v>2013-04-14</c:v>
                  </c:pt>
                  <c:pt idx="3">
                    <c:v>2013-04-21</c:v>
                  </c:pt>
                  <c:pt idx="4">
                    <c:v>2013-04-28</c:v>
                  </c:pt>
                  <c:pt idx="5">
                    <c:v>2013-04-28</c:v>
                  </c:pt>
                  <c:pt idx="6">
                    <c:v>2013-05-05</c:v>
                  </c:pt>
                  <c:pt idx="7">
                    <c:v>2013-05-12</c:v>
                  </c:pt>
                  <c:pt idx="8">
                    <c:v>2013-05-19</c:v>
                  </c:pt>
                  <c:pt idx="9">
                    <c:v>2013-05-26</c:v>
                  </c:pt>
                  <c:pt idx="10">
                    <c:v>2013-05-26</c:v>
                  </c:pt>
                  <c:pt idx="11">
                    <c:v>2013-06-02</c:v>
                  </c:pt>
                  <c:pt idx="12">
                    <c:v>2013-06-09</c:v>
                  </c:pt>
                  <c:pt idx="13">
                    <c:v>2013-06-16</c:v>
                  </c:pt>
                  <c:pt idx="14">
                    <c:v>2013-06-23</c:v>
                  </c:pt>
                  <c:pt idx="15">
                    <c:v>2013-06-30</c:v>
                  </c:pt>
                  <c:pt idx="16">
                    <c:v>2013-07-07</c:v>
                  </c:pt>
                  <c:pt idx="17">
                    <c:v>2013-07-14</c:v>
                  </c:pt>
                  <c:pt idx="18">
                    <c:v>2013-07-21</c:v>
                  </c:pt>
                  <c:pt idx="19">
                    <c:v>2013-07-28</c:v>
                  </c:pt>
                  <c:pt idx="20">
                    <c:v>2013-07-28</c:v>
                  </c:pt>
                  <c:pt idx="21">
                    <c:v>2013-08-04</c:v>
                  </c:pt>
                  <c:pt idx="22">
                    <c:v>2013-08-11</c:v>
                  </c:pt>
                  <c:pt idx="23">
                    <c:v>2013-08-18</c:v>
                  </c:pt>
                  <c:pt idx="24">
                    <c:v>2013-08-25</c:v>
                  </c:pt>
                  <c:pt idx="25">
                    <c:v>2013-08-25</c:v>
                  </c:pt>
                  <c:pt idx="26">
                    <c:v>2013-09-01</c:v>
                  </c:pt>
                  <c:pt idx="27">
                    <c:v>2013-09-08</c:v>
                  </c:pt>
                  <c:pt idx="28">
                    <c:v>2013-09-15</c:v>
                  </c:pt>
                  <c:pt idx="29">
                    <c:v>2013-09-22</c:v>
                  </c:pt>
                  <c:pt idx="30">
                    <c:v>2013-09-29</c:v>
                  </c:pt>
                  <c:pt idx="31">
                    <c:v>2013-09-29</c:v>
                  </c:pt>
                  <c:pt idx="32">
                    <c:v>2013-10-06</c:v>
                  </c:pt>
                  <c:pt idx="33">
                    <c:v>2013-10-13</c:v>
                  </c:pt>
                  <c:pt idx="34">
                    <c:v>2013-10-20</c:v>
                  </c:pt>
                  <c:pt idx="35">
                    <c:v>2013-10-27</c:v>
                  </c:pt>
                  <c:pt idx="36">
                    <c:v>2013-10-27</c:v>
                  </c:pt>
                  <c:pt idx="37">
                    <c:v>2013-11-03</c:v>
                  </c:pt>
                  <c:pt idx="38">
                    <c:v>2013-11-10</c:v>
                  </c:pt>
                  <c:pt idx="39">
                    <c:v>2013-11-17</c:v>
                  </c:pt>
                  <c:pt idx="40">
                    <c:v>2013-11-24</c:v>
                  </c:pt>
                  <c:pt idx="41">
                    <c:v>2013-11-24</c:v>
                  </c:pt>
                  <c:pt idx="42">
                    <c:v>2013-12-01</c:v>
                  </c:pt>
                  <c:pt idx="43">
                    <c:v>2013-12-08</c:v>
                  </c:pt>
                  <c:pt idx="44">
                    <c:v>2013-12-15</c:v>
                  </c:pt>
                  <c:pt idx="45">
                    <c:v>2013-12-22</c:v>
                  </c:pt>
                  <c:pt idx="46">
                    <c:v>2013-12-29</c:v>
                  </c:pt>
                  <c:pt idx="47">
                    <c:v>2013-12-29</c:v>
                  </c:pt>
                  <c:pt idx="48">
                    <c:v>2014-01-05</c:v>
                  </c:pt>
                  <c:pt idx="49">
                    <c:v>2014-01-12</c:v>
                  </c:pt>
                  <c:pt idx="50">
                    <c:v>2014-01-19</c:v>
                  </c:pt>
                  <c:pt idx="51">
                    <c:v>2014-01-26</c:v>
                  </c:pt>
                  <c:pt idx="52">
                    <c:v>2014-01-26</c:v>
                  </c:pt>
                  <c:pt idx="53">
                    <c:v>2014-02-02</c:v>
                  </c:pt>
                  <c:pt idx="54">
                    <c:v>2014-02-09</c:v>
                  </c:pt>
                  <c:pt idx="55">
                    <c:v>2014-02-16</c:v>
                  </c:pt>
                  <c:pt idx="56">
                    <c:v>2014-02-23</c:v>
                  </c:pt>
                  <c:pt idx="57">
                    <c:v>2014-02-23</c:v>
                  </c:pt>
                  <c:pt idx="58">
                    <c:v>2014-03-02</c:v>
                  </c:pt>
                  <c:pt idx="59">
                    <c:v>2014-03-09</c:v>
                  </c:pt>
                  <c:pt idx="60">
                    <c:v>2014-03-16</c:v>
                  </c:pt>
                  <c:pt idx="61">
                    <c:v>2014-03-23</c:v>
                  </c:pt>
                </c:lvl>
                <c:lvl>
                  <c:pt idx="0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5">
                    <c:v>Jul</c:v>
                  </c:pt>
                  <c:pt idx="20">
                    <c:v>Aug</c:v>
                  </c:pt>
                  <c:pt idx="25">
                    <c:v>Sep</c:v>
                  </c:pt>
                  <c:pt idx="31">
                    <c:v>Oct</c:v>
                  </c:pt>
                  <c:pt idx="36">
                    <c:v>Nov</c:v>
                  </c:pt>
                  <c:pt idx="41">
                    <c:v>Dec</c:v>
                  </c:pt>
                  <c:pt idx="47">
                    <c:v>Jan</c:v>
                  </c:pt>
                  <c:pt idx="52">
                    <c:v>Feb</c:v>
                  </c:pt>
                  <c:pt idx="57">
                    <c:v>Mar</c:v>
                  </c:pt>
                </c:lvl>
                <c:lvl>
                  <c:pt idx="0">
                    <c:v>2013</c:v>
                  </c:pt>
                  <c:pt idx="47">
                    <c:v>2014</c:v>
                  </c:pt>
                </c:lvl>
              </c:multiLvlStrCache>
            </c:multiLvlStrRef>
          </c:cat>
          <c:val>
            <c:numRef>
              <c:f>'Pivot - OR Count '!$F$6:$F$82</c:f>
              <c:numCache>
                <c:formatCode>_-* #,##0_-;\-* #,##0_-;_-* "-"??_-;_-@_-</c:formatCode>
                <c:ptCount val="62"/>
                <c:pt idx="0">
                  <c:v>17</c:v>
                </c:pt>
                <c:pt idx="1">
                  <c:v>12</c:v>
                </c:pt>
                <c:pt idx="2">
                  <c:v>20</c:v>
                </c:pt>
                <c:pt idx="3">
                  <c:v>19</c:v>
                </c:pt>
                <c:pt idx="4">
                  <c:v>6</c:v>
                </c:pt>
                <c:pt idx="5">
                  <c:v>12</c:v>
                </c:pt>
                <c:pt idx="6">
                  <c:v>18</c:v>
                </c:pt>
                <c:pt idx="7">
                  <c:v>23</c:v>
                </c:pt>
                <c:pt idx="8">
                  <c:v>26</c:v>
                </c:pt>
                <c:pt idx="9">
                  <c:v>15</c:v>
                </c:pt>
                <c:pt idx="10">
                  <c:v>6</c:v>
                </c:pt>
                <c:pt idx="11">
                  <c:v>22</c:v>
                </c:pt>
                <c:pt idx="12">
                  <c:v>28</c:v>
                </c:pt>
                <c:pt idx="13">
                  <c:v>24</c:v>
                </c:pt>
                <c:pt idx="14">
                  <c:v>17</c:v>
                </c:pt>
                <c:pt idx="15">
                  <c:v>13</c:v>
                </c:pt>
                <c:pt idx="16">
                  <c:v>20</c:v>
                </c:pt>
                <c:pt idx="17">
                  <c:v>17</c:v>
                </c:pt>
                <c:pt idx="18">
                  <c:v>18</c:v>
                </c:pt>
                <c:pt idx="19">
                  <c:v>8</c:v>
                </c:pt>
                <c:pt idx="20">
                  <c:v>11</c:v>
                </c:pt>
                <c:pt idx="21">
                  <c:v>23</c:v>
                </c:pt>
                <c:pt idx="22">
                  <c:v>26</c:v>
                </c:pt>
                <c:pt idx="23">
                  <c:v>20</c:v>
                </c:pt>
                <c:pt idx="24">
                  <c:v>19</c:v>
                </c:pt>
                <c:pt idx="25">
                  <c:v>2</c:v>
                </c:pt>
                <c:pt idx="26">
                  <c:v>17</c:v>
                </c:pt>
                <c:pt idx="27">
                  <c:v>24</c:v>
                </c:pt>
                <c:pt idx="28">
                  <c:v>26</c:v>
                </c:pt>
                <c:pt idx="29">
                  <c:v>14</c:v>
                </c:pt>
                <c:pt idx="30">
                  <c:v>4</c:v>
                </c:pt>
                <c:pt idx="31">
                  <c:v>21</c:v>
                </c:pt>
                <c:pt idx="32">
                  <c:v>19</c:v>
                </c:pt>
                <c:pt idx="33">
                  <c:v>27</c:v>
                </c:pt>
                <c:pt idx="34">
                  <c:v>20</c:v>
                </c:pt>
                <c:pt idx="35">
                  <c:v>5</c:v>
                </c:pt>
                <c:pt idx="36">
                  <c:v>8</c:v>
                </c:pt>
                <c:pt idx="37">
                  <c:v>19</c:v>
                </c:pt>
                <c:pt idx="38">
                  <c:v>26</c:v>
                </c:pt>
                <c:pt idx="39">
                  <c:v>14</c:v>
                </c:pt>
                <c:pt idx="40">
                  <c:v>13</c:v>
                </c:pt>
                <c:pt idx="41">
                  <c:v>3</c:v>
                </c:pt>
                <c:pt idx="42">
                  <c:v>24</c:v>
                </c:pt>
                <c:pt idx="43">
                  <c:v>16</c:v>
                </c:pt>
                <c:pt idx="44">
                  <c:v>19</c:v>
                </c:pt>
                <c:pt idx="45">
                  <c:v>24</c:v>
                </c:pt>
                <c:pt idx="46">
                  <c:v>5</c:v>
                </c:pt>
                <c:pt idx="47">
                  <c:v>5</c:v>
                </c:pt>
                <c:pt idx="48">
                  <c:v>18</c:v>
                </c:pt>
                <c:pt idx="49">
                  <c:v>19</c:v>
                </c:pt>
                <c:pt idx="50">
                  <c:v>25</c:v>
                </c:pt>
                <c:pt idx="51">
                  <c:v>12</c:v>
                </c:pt>
                <c:pt idx="52">
                  <c:v>7</c:v>
                </c:pt>
                <c:pt idx="53">
                  <c:v>24</c:v>
                </c:pt>
                <c:pt idx="54">
                  <c:v>21</c:v>
                </c:pt>
                <c:pt idx="55">
                  <c:v>25</c:v>
                </c:pt>
                <c:pt idx="56">
                  <c:v>10</c:v>
                </c:pt>
                <c:pt idx="57">
                  <c:v>8</c:v>
                </c:pt>
                <c:pt idx="58">
                  <c:v>18</c:v>
                </c:pt>
                <c:pt idx="59">
                  <c:v>20</c:v>
                </c:pt>
                <c:pt idx="60">
                  <c:v>22</c:v>
                </c:pt>
                <c:pt idx="6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13D-41E7-A76E-959351828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7850688"/>
        <c:axId val="847836128"/>
      </c:lineChart>
      <c:catAx>
        <c:axId val="84785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836128"/>
        <c:crosses val="autoZero"/>
        <c:auto val="1"/>
        <c:lblAlgn val="ctr"/>
        <c:lblOffset val="100"/>
        <c:noMultiLvlLbl val="0"/>
      </c:catAx>
      <c:valAx>
        <c:axId val="84783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OR Surgeries Count</a:t>
                </a:r>
              </a:p>
            </c:rich>
          </c:tx>
          <c:overlay val="0"/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850688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spPr>
    <a:solidFill>
      <a:schemeClr val="lt1"/>
    </a:solidFill>
    <a:ln w="25400" cap="flat" cmpd="sng" algn="ctr">
      <a:solidFill>
        <a:schemeClr val="accent6"/>
      </a:solidFill>
      <a:prstDash val="solid"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[StJuliusHospital_CSection.xlsx]Graph Count PLANNED!PivotTable4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CA" sz="1600" b="0" i="0" baseline="0">
                <a:effectLst/>
              </a:rPr>
              <a:t>Weekly Unplanned and Planned OR Surgery Count</a:t>
            </a:r>
            <a:endParaRPr lang="en-CA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'Graph Count PLANNED'!$D$4:$D$5</c:f>
              <c:strCache>
                <c:ptCount val="1"/>
                <c:pt idx="0">
                  <c:v>PLANNED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'Graph Count PLANNED'!$A$6:$C$83</c:f>
              <c:multiLvlStrCache>
                <c:ptCount val="63"/>
                <c:lvl>
                  <c:pt idx="0">
                    <c:v>2013-03-31</c:v>
                  </c:pt>
                  <c:pt idx="1">
                    <c:v>2013-04-07</c:v>
                  </c:pt>
                  <c:pt idx="2">
                    <c:v>2013-04-14</c:v>
                  </c:pt>
                  <c:pt idx="3">
                    <c:v>2013-04-21</c:v>
                  </c:pt>
                  <c:pt idx="4">
                    <c:v>2013-04-28</c:v>
                  </c:pt>
                  <c:pt idx="5">
                    <c:v>2013-04-28</c:v>
                  </c:pt>
                  <c:pt idx="6">
                    <c:v>2013-05-05</c:v>
                  </c:pt>
                  <c:pt idx="7">
                    <c:v>2013-05-12</c:v>
                  </c:pt>
                  <c:pt idx="8">
                    <c:v>2013-05-19</c:v>
                  </c:pt>
                  <c:pt idx="9">
                    <c:v>2013-05-26</c:v>
                  </c:pt>
                  <c:pt idx="10">
                    <c:v>2013-05-26</c:v>
                  </c:pt>
                  <c:pt idx="11">
                    <c:v>2013-06-02</c:v>
                  </c:pt>
                  <c:pt idx="12">
                    <c:v>2013-06-09</c:v>
                  </c:pt>
                  <c:pt idx="13">
                    <c:v>2013-06-16</c:v>
                  </c:pt>
                  <c:pt idx="14">
                    <c:v>2013-06-23</c:v>
                  </c:pt>
                  <c:pt idx="15">
                    <c:v>2013-06-30</c:v>
                  </c:pt>
                  <c:pt idx="16">
                    <c:v>2013-07-07</c:v>
                  </c:pt>
                  <c:pt idx="17">
                    <c:v>2013-07-14</c:v>
                  </c:pt>
                  <c:pt idx="18">
                    <c:v>2013-07-21</c:v>
                  </c:pt>
                  <c:pt idx="19">
                    <c:v>2013-07-28</c:v>
                  </c:pt>
                  <c:pt idx="20">
                    <c:v>2013-07-28</c:v>
                  </c:pt>
                  <c:pt idx="21">
                    <c:v>2013-08-04</c:v>
                  </c:pt>
                  <c:pt idx="22">
                    <c:v>2013-08-11</c:v>
                  </c:pt>
                  <c:pt idx="23">
                    <c:v>2013-08-18</c:v>
                  </c:pt>
                  <c:pt idx="24">
                    <c:v>2013-08-25</c:v>
                  </c:pt>
                  <c:pt idx="25">
                    <c:v>2013-08-25</c:v>
                  </c:pt>
                  <c:pt idx="26">
                    <c:v>2013-09-01</c:v>
                  </c:pt>
                  <c:pt idx="27">
                    <c:v>2013-09-08</c:v>
                  </c:pt>
                  <c:pt idx="28">
                    <c:v>2013-09-15</c:v>
                  </c:pt>
                  <c:pt idx="29">
                    <c:v>2013-09-22</c:v>
                  </c:pt>
                  <c:pt idx="30">
                    <c:v>2013-09-29</c:v>
                  </c:pt>
                  <c:pt idx="31">
                    <c:v>2013-09-29</c:v>
                  </c:pt>
                  <c:pt idx="32">
                    <c:v>2013-10-06</c:v>
                  </c:pt>
                  <c:pt idx="33">
                    <c:v>2013-10-13</c:v>
                  </c:pt>
                  <c:pt idx="34">
                    <c:v>2013-10-20</c:v>
                  </c:pt>
                  <c:pt idx="35">
                    <c:v>2013-10-27</c:v>
                  </c:pt>
                  <c:pt idx="36">
                    <c:v>2013-10-27</c:v>
                  </c:pt>
                  <c:pt idx="37">
                    <c:v>2013-11-03</c:v>
                  </c:pt>
                  <c:pt idx="38">
                    <c:v>2013-11-10</c:v>
                  </c:pt>
                  <c:pt idx="39">
                    <c:v>2013-11-17</c:v>
                  </c:pt>
                  <c:pt idx="40">
                    <c:v>2013-11-24</c:v>
                  </c:pt>
                  <c:pt idx="41">
                    <c:v>2013-11-24</c:v>
                  </c:pt>
                  <c:pt idx="42">
                    <c:v>2013-12-01</c:v>
                  </c:pt>
                  <c:pt idx="43">
                    <c:v>2013-12-08</c:v>
                  </c:pt>
                  <c:pt idx="44">
                    <c:v>2013-12-15</c:v>
                  </c:pt>
                  <c:pt idx="45">
                    <c:v>2013-12-22</c:v>
                  </c:pt>
                  <c:pt idx="46">
                    <c:v>2013-12-29</c:v>
                  </c:pt>
                  <c:pt idx="47">
                    <c:v>2013-12-29</c:v>
                  </c:pt>
                  <c:pt idx="48">
                    <c:v>2014-01-05</c:v>
                  </c:pt>
                  <c:pt idx="49">
                    <c:v>2014-01-12</c:v>
                  </c:pt>
                  <c:pt idx="50">
                    <c:v>2014-01-19</c:v>
                  </c:pt>
                  <c:pt idx="51">
                    <c:v>2014-01-26</c:v>
                  </c:pt>
                  <c:pt idx="52">
                    <c:v>2014-01-26</c:v>
                  </c:pt>
                  <c:pt idx="53">
                    <c:v>2014-02-02</c:v>
                  </c:pt>
                  <c:pt idx="54">
                    <c:v>2014-02-09</c:v>
                  </c:pt>
                  <c:pt idx="55">
                    <c:v>2014-02-16</c:v>
                  </c:pt>
                  <c:pt idx="56">
                    <c:v>2014-02-23</c:v>
                  </c:pt>
                  <c:pt idx="57">
                    <c:v>2014-02-23</c:v>
                  </c:pt>
                  <c:pt idx="58">
                    <c:v>2014-03-02</c:v>
                  </c:pt>
                  <c:pt idx="59">
                    <c:v>2014-03-09</c:v>
                  </c:pt>
                  <c:pt idx="60">
                    <c:v>2014-03-16</c:v>
                  </c:pt>
                  <c:pt idx="61">
                    <c:v>2014-03-23</c:v>
                  </c:pt>
                  <c:pt idx="62">
                    <c:v>2014-03-30</c:v>
                  </c:pt>
                </c:lvl>
                <c:lvl>
                  <c:pt idx="0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5">
                    <c:v>Jul</c:v>
                  </c:pt>
                  <c:pt idx="20">
                    <c:v>Aug</c:v>
                  </c:pt>
                  <c:pt idx="25">
                    <c:v>Sep</c:v>
                  </c:pt>
                  <c:pt idx="31">
                    <c:v>Oct</c:v>
                  </c:pt>
                  <c:pt idx="36">
                    <c:v>Nov</c:v>
                  </c:pt>
                  <c:pt idx="41">
                    <c:v>Dec</c:v>
                  </c:pt>
                  <c:pt idx="47">
                    <c:v>Jan</c:v>
                  </c:pt>
                  <c:pt idx="52">
                    <c:v>Feb</c:v>
                  </c:pt>
                  <c:pt idx="57">
                    <c:v>Mar</c:v>
                  </c:pt>
                </c:lvl>
                <c:lvl>
                  <c:pt idx="0">
                    <c:v>2013</c:v>
                  </c:pt>
                  <c:pt idx="47">
                    <c:v>2014</c:v>
                  </c:pt>
                </c:lvl>
              </c:multiLvlStrCache>
            </c:multiLvlStrRef>
          </c:cat>
          <c:val>
            <c:numRef>
              <c:f>'Graph Count PLANNED'!$D$6:$D$83</c:f>
              <c:numCache>
                <c:formatCode>_-* #,##0_-;\-* #,##0_-;_-* "-"??_-;_-@_-</c:formatCode>
                <c:ptCount val="63"/>
                <c:pt idx="0">
                  <c:v>19</c:v>
                </c:pt>
                <c:pt idx="1">
                  <c:v>21</c:v>
                </c:pt>
                <c:pt idx="2">
                  <c:v>22</c:v>
                </c:pt>
                <c:pt idx="3">
                  <c:v>16</c:v>
                </c:pt>
                <c:pt idx="4">
                  <c:v>9</c:v>
                </c:pt>
                <c:pt idx="5">
                  <c:v>12</c:v>
                </c:pt>
                <c:pt idx="6">
                  <c:v>23</c:v>
                </c:pt>
                <c:pt idx="7">
                  <c:v>28</c:v>
                </c:pt>
                <c:pt idx="8">
                  <c:v>19</c:v>
                </c:pt>
                <c:pt idx="9">
                  <c:v>22</c:v>
                </c:pt>
                <c:pt idx="10">
                  <c:v>2</c:v>
                </c:pt>
                <c:pt idx="11">
                  <c:v>21</c:v>
                </c:pt>
                <c:pt idx="12">
                  <c:v>23</c:v>
                </c:pt>
                <c:pt idx="13">
                  <c:v>24</c:v>
                </c:pt>
                <c:pt idx="14">
                  <c:v>30</c:v>
                </c:pt>
                <c:pt idx="15">
                  <c:v>19</c:v>
                </c:pt>
                <c:pt idx="16">
                  <c:v>19</c:v>
                </c:pt>
                <c:pt idx="17">
                  <c:v>23</c:v>
                </c:pt>
                <c:pt idx="18">
                  <c:v>24</c:v>
                </c:pt>
                <c:pt idx="19">
                  <c:v>11</c:v>
                </c:pt>
                <c:pt idx="20">
                  <c:v>8</c:v>
                </c:pt>
                <c:pt idx="21">
                  <c:v>25</c:v>
                </c:pt>
                <c:pt idx="22">
                  <c:v>29</c:v>
                </c:pt>
                <c:pt idx="23">
                  <c:v>21</c:v>
                </c:pt>
                <c:pt idx="24">
                  <c:v>22</c:v>
                </c:pt>
                <c:pt idx="25">
                  <c:v>1</c:v>
                </c:pt>
                <c:pt idx="26">
                  <c:v>18</c:v>
                </c:pt>
                <c:pt idx="27">
                  <c:v>26</c:v>
                </c:pt>
                <c:pt idx="28">
                  <c:v>17</c:v>
                </c:pt>
                <c:pt idx="29">
                  <c:v>26</c:v>
                </c:pt>
                <c:pt idx="30">
                  <c:v>5</c:v>
                </c:pt>
                <c:pt idx="31">
                  <c:v>11</c:v>
                </c:pt>
                <c:pt idx="32">
                  <c:v>22</c:v>
                </c:pt>
                <c:pt idx="33">
                  <c:v>20</c:v>
                </c:pt>
                <c:pt idx="34">
                  <c:v>18</c:v>
                </c:pt>
                <c:pt idx="35">
                  <c:v>20</c:v>
                </c:pt>
                <c:pt idx="36">
                  <c:v>5</c:v>
                </c:pt>
                <c:pt idx="37">
                  <c:v>24</c:v>
                </c:pt>
                <c:pt idx="38">
                  <c:v>20</c:v>
                </c:pt>
                <c:pt idx="39">
                  <c:v>23</c:v>
                </c:pt>
                <c:pt idx="40">
                  <c:v>18</c:v>
                </c:pt>
                <c:pt idx="41">
                  <c:v>1</c:v>
                </c:pt>
                <c:pt idx="42">
                  <c:v>23</c:v>
                </c:pt>
                <c:pt idx="43">
                  <c:v>19</c:v>
                </c:pt>
                <c:pt idx="44">
                  <c:v>17</c:v>
                </c:pt>
                <c:pt idx="45">
                  <c:v>16</c:v>
                </c:pt>
                <c:pt idx="46">
                  <c:v>9</c:v>
                </c:pt>
                <c:pt idx="47">
                  <c:v>10</c:v>
                </c:pt>
                <c:pt idx="48">
                  <c:v>23</c:v>
                </c:pt>
                <c:pt idx="49">
                  <c:v>18</c:v>
                </c:pt>
                <c:pt idx="50">
                  <c:v>19</c:v>
                </c:pt>
                <c:pt idx="51">
                  <c:v>24</c:v>
                </c:pt>
                <c:pt idx="52">
                  <c:v>1</c:v>
                </c:pt>
                <c:pt idx="53">
                  <c:v>21</c:v>
                </c:pt>
                <c:pt idx="54">
                  <c:v>19</c:v>
                </c:pt>
                <c:pt idx="55">
                  <c:v>14</c:v>
                </c:pt>
                <c:pt idx="56">
                  <c:v>19</c:v>
                </c:pt>
                <c:pt idx="57">
                  <c:v>1</c:v>
                </c:pt>
                <c:pt idx="58">
                  <c:v>25</c:v>
                </c:pt>
                <c:pt idx="59">
                  <c:v>19</c:v>
                </c:pt>
                <c:pt idx="60">
                  <c:v>21</c:v>
                </c:pt>
                <c:pt idx="61">
                  <c:v>20</c:v>
                </c:pt>
                <c:pt idx="6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1A-4AE0-9F4E-D1AA46517C2A}"/>
            </c:ext>
          </c:extLst>
        </c:ser>
        <c:ser>
          <c:idx val="1"/>
          <c:order val="1"/>
          <c:tx>
            <c:strRef>
              <c:f>'Graph Count PLANNED'!$E$4:$E$5</c:f>
              <c:strCache>
                <c:ptCount val="1"/>
                <c:pt idx="0">
                  <c:v>UNPLANNED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'Graph Count PLANNED'!$A$6:$C$83</c:f>
              <c:multiLvlStrCache>
                <c:ptCount val="63"/>
                <c:lvl>
                  <c:pt idx="0">
                    <c:v>2013-03-31</c:v>
                  </c:pt>
                  <c:pt idx="1">
                    <c:v>2013-04-07</c:v>
                  </c:pt>
                  <c:pt idx="2">
                    <c:v>2013-04-14</c:v>
                  </c:pt>
                  <c:pt idx="3">
                    <c:v>2013-04-21</c:v>
                  </c:pt>
                  <c:pt idx="4">
                    <c:v>2013-04-28</c:v>
                  </c:pt>
                  <c:pt idx="5">
                    <c:v>2013-04-28</c:v>
                  </c:pt>
                  <c:pt idx="6">
                    <c:v>2013-05-05</c:v>
                  </c:pt>
                  <c:pt idx="7">
                    <c:v>2013-05-12</c:v>
                  </c:pt>
                  <c:pt idx="8">
                    <c:v>2013-05-19</c:v>
                  </c:pt>
                  <c:pt idx="9">
                    <c:v>2013-05-26</c:v>
                  </c:pt>
                  <c:pt idx="10">
                    <c:v>2013-05-26</c:v>
                  </c:pt>
                  <c:pt idx="11">
                    <c:v>2013-06-02</c:v>
                  </c:pt>
                  <c:pt idx="12">
                    <c:v>2013-06-09</c:v>
                  </c:pt>
                  <c:pt idx="13">
                    <c:v>2013-06-16</c:v>
                  </c:pt>
                  <c:pt idx="14">
                    <c:v>2013-06-23</c:v>
                  </c:pt>
                  <c:pt idx="15">
                    <c:v>2013-06-30</c:v>
                  </c:pt>
                  <c:pt idx="16">
                    <c:v>2013-07-07</c:v>
                  </c:pt>
                  <c:pt idx="17">
                    <c:v>2013-07-14</c:v>
                  </c:pt>
                  <c:pt idx="18">
                    <c:v>2013-07-21</c:v>
                  </c:pt>
                  <c:pt idx="19">
                    <c:v>2013-07-28</c:v>
                  </c:pt>
                  <c:pt idx="20">
                    <c:v>2013-07-28</c:v>
                  </c:pt>
                  <c:pt idx="21">
                    <c:v>2013-08-04</c:v>
                  </c:pt>
                  <c:pt idx="22">
                    <c:v>2013-08-11</c:v>
                  </c:pt>
                  <c:pt idx="23">
                    <c:v>2013-08-18</c:v>
                  </c:pt>
                  <c:pt idx="24">
                    <c:v>2013-08-25</c:v>
                  </c:pt>
                  <c:pt idx="25">
                    <c:v>2013-08-25</c:v>
                  </c:pt>
                  <c:pt idx="26">
                    <c:v>2013-09-01</c:v>
                  </c:pt>
                  <c:pt idx="27">
                    <c:v>2013-09-08</c:v>
                  </c:pt>
                  <c:pt idx="28">
                    <c:v>2013-09-15</c:v>
                  </c:pt>
                  <c:pt idx="29">
                    <c:v>2013-09-22</c:v>
                  </c:pt>
                  <c:pt idx="30">
                    <c:v>2013-09-29</c:v>
                  </c:pt>
                  <c:pt idx="31">
                    <c:v>2013-09-29</c:v>
                  </c:pt>
                  <c:pt idx="32">
                    <c:v>2013-10-06</c:v>
                  </c:pt>
                  <c:pt idx="33">
                    <c:v>2013-10-13</c:v>
                  </c:pt>
                  <c:pt idx="34">
                    <c:v>2013-10-20</c:v>
                  </c:pt>
                  <c:pt idx="35">
                    <c:v>2013-10-27</c:v>
                  </c:pt>
                  <c:pt idx="36">
                    <c:v>2013-10-27</c:v>
                  </c:pt>
                  <c:pt idx="37">
                    <c:v>2013-11-03</c:v>
                  </c:pt>
                  <c:pt idx="38">
                    <c:v>2013-11-10</c:v>
                  </c:pt>
                  <c:pt idx="39">
                    <c:v>2013-11-17</c:v>
                  </c:pt>
                  <c:pt idx="40">
                    <c:v>2013-11-24</c:v>
                  </c:pt>
                  <c:pt idx="41">
                    <c:v>2013-11-24</c:v>
                  </c:pt>
                  <c:pt idx="42">
                    <c:v>2013-12-01</c:v>
                  </c:pt>
                  <c:pt idx="43">
                    <c:v>2013-12-08</c:v>
                  </c:pt>
                  <c:pt idx="44">
                    <c:v>2013-12-15</c:v>
                  </c:pt>
                  <c:pt idx="45">
                    <c:v>2013-12-22</c:v>
                  </c:pt>
                  <c:pt idx="46">
                    <c:v>2013-12-29</c:v>
                  </c:pt>
                  <c:pt idx="47">
                    <c:v>2013-12-29</c:v>
                  </c:pt>
                  <c:pt idx="48">
                    <c:v>2014-01-05</c:v>
                  </c:pt>
                  <c:pt idx="49">
                    <c:v>2014-01-12</c:v>
                  </c:pt>
                  <c:pt idx="50">
                    <c:v>2014-01-19</c:v>
                  </c:pt>
                  <c:pt idx="51">
                    <c:v>2014-01-26</c:v>
                  </c:pt>
                  <c:pt idx="52">
                    <c:v>2014-01-26</c:v>
                  </c:pt>
                  <c:pt idx="53">
                    <c:v>2014-02-02</c:v>
                  </c:pt>
                  <c:pt idx="54">
                    <c:v>2014-02-09</c:v>
                  </c:pt>
                  <c:pt idx="55">
                    <c:v>2014-02-16</c:v>
                  </c:pt>
                  <c:pt idx="56">
                    <c:v>2014-02-23</c:v>
                  </c:pt>
                  <c:pt idx="57">
                    <c:v>2014-02-23</c:v>
                  </c:pt>
                  <c:pt idx="58">
                    <c:v>2014-03-02</c:v>
                  </c:pt>
                  <c:pt idx="59">
                    <c:v>2014-03-09</c:v>
                  </c:pt>
                  <c:pt idx="60">
                    <c:v>2014-03-16</c:v>
                  </c:pt>
                  <c:pt idx="61">
                    <c:v>2014-03-23</c:v>
                  </c:pt>
                  <c:pt idx="62">
                    <c:v>2014-03-30</c:v>
                  </c:pt>
                </c:lvl>
                <c:lvl>
                  <c:pt idx="0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5">
                    <c:v>Jul</c:v>
                  </c:pt>
                  <c:pt idx="20">
                    <c:v>Aug</c:v>
                  </c:pt>
                  <c:pt idx="25">
                    <c:v>Sep</c:v>
                  </c:pt>
                  <c:pt idx="31">
                    <c:v>Oct</c:v>
                  </c:pt>
                  <c:pt idx="36">
                    <c:v>Nov</c:v>
                  </c:pt>
                  <c:pt idx="41">
                    <c:v>Dec</c:v>
                  </c:pt>
                  <c:pt idx="47">
                    <c:v>Jan</c:v>
                  </c:pt>
                  <c:pt idx="52">
                    <c:v>Feb</c:v>
                  </c:pt>
                  <c:pt idx="57">
                    <c:v>Mar</c:v>
                  </c:pt>
                </c:lvl>
                <c:lvl>
                  <c:pt idx="0">
                    <c:v>2013</c:v>
                  </c:pt>
                  <c:pt idx="47">
                    <c:v>2014</c:v>
                  </c:pt>
                </c:lvl>
              </c:multiLvlStrCache>
            </c:multiLvlStrRef>
          </c:cat>
          <c:val>
            <c:numRef>
              <c:f>'Graph Count PLANNED'!$E$6:$E$83</c:f>
              <c:numCache>
                <c:formatCode>_-* #,##0_-;\-* #,##0_-;_-* "-"??_-;_-@_-</c:formatCode>
                <c:ptCount val="63"/>
                <c:pt idx="0">
                  <c:v>17</c:v>
                </c:pt>
                <c:pt idx="1">
                  <c:v>12</c:v>
                </c:pt>
                <c:pt idx="2">
                  <c:v>20</c:v>
                </c:pt>
                <c:pt idx="3">
                  <c:v>19</c:v>
                </c:pt>
                <c:pt idx="4">
                  <c:v>6</c:v>
                </c:pt>
                <c:pt idx="5">
                  <c:v>12</c:v>
                </c:pt>
                <c:pt idx="6">
                  <c:v>18</c:v>
                </c:pt>
                <c:pt idx="7">
                  <c:v>23</c:v>
                </c:pt>
                <c:pt idx="8">
                  <c:v>26</c:v>
                </c:pt>
                <c:pt idx="9">
                  <c:v>15</c:v>
                </c:pt>
                <c:pt idx="10">
                  <c:v>6</c:v>
                </c:pt>
                <c:pt idx="11">
                  <c:v>22</c:v>
                </c:pt>
                <c:pt idx="12">
                  <c:v>28</c:v>
                </c:pt>
                <c:pt idx="13">
                  <c:v>24</c:v>
                </c:pt>
                <c:pt idx="14">
                  <c:v>17</c:v>
                </c:pt>
                <c:pt idx="15">
                  <c:v>13</c:v>
                </c:pt>
                <c:pt idx="16">
                  <c:v>20</c:v>
                </c:pt>
                <c:pt idx="17">
                  <c:v>17</c:v>
                </c:pt>
                <c:pt idx="18">
                  <c:v>18</c:v>
                </c:pt>
                <c:pt idx="19">
                  <c:v>8</c:v>
                </c:pt>
                <c:pt idx="20">
                  <c:v>11</c:v>
                </c:pt>
                <c:pt idx="21">
                  <c:v>23</c:v>
                </c:pt>
                <c:pt idx="22">
                  <c:v>26</c:v>
                </c:pt>
                <c:pt idx="23">
                  <c:v>20</c:v>
                </c:pt>
                <c:pt idx="24">
                  <c:v>19</c:v>
                </c:pt>
                <c:pt idx="25">
                  <c:v>2</c:v>
                </c:pt>
                <c:pt idx="26">
                  <c:v>17</c:v>
                </c:pt>
                <c:pt idx="27">
                  <c:v>24</c:v>
                </c:pt>
                <c:pt idx="28">
                  <c:v>26</c:v>
                </c:pt>
                <c:pt idx="29">
                  <c:v>14</c:v>
                </c:pt>
                <c:pt idx="30">
                  <c:v>4</c:v>
                </c:pt>
                <c:pt idx="31">
                  <c:v>21</c:v>
                </c:pt>
                <c:pt idx="32">
                  <c:v>19</c:v>
                </c:pt>
                <c:pt idx="33">
                  <c:v>27</c:v>
                </c:pt>
                <c:pt idx="34">
                  <c:v>20</c:v>
                </c:pt>
                <c:pt idx="35">
                  <c:v>5</c:v>
                </c:pt>
                <c:pt idx="36">
                  <c:v>8</c:v>
                </c:pt>
                <c:pt idx="37">
                  <c:v>19</c:v>
                </c:pt>
                <c:pt idx="38">
                  <c:v>26</c:v>
                </c:pt>
                <c:pt idx="39">
                  <c:v>14</c:v>
                </c:pt>
                <c:pt idx="40">
                  <c:v>13</c:v>
                </c:pt>
                <c:pt idx="41">
                  <c:v>3</c:v>
                </c:pt>
                <c:pt idx="42">
                  <c:v>24</c:v>
                </c:pt>
                <c:pt idx="43">
                  <c:v>16</c:v>
                </c:pt>
                <c:pt idx="44">
                  <c:v>19</c:v>
                </c:pt>
                <c:pt idx="45">
                  <c:v>24</c:v>
                </c:pt>
                <c:pt idx="46">
                  <c:v>5</c:v>
                </c:pt>
                <c:pt idx="47">
                  <c:v>5</c:v>
                </c:pt>
                <c:pt idx="48">
                  <c:v>18</c:v>
                </c:pt>
                <c:pt idx="49">
                  <c:v>19</c:v>
                </c:pt>
                <c:pt idx="50">
                  <c:v>25</c:v>
                </c:pt>
                <c:pt idx="51">
                  <c:v>12</c:v>
                </c:pt>
                <c:pt idx="52">
                  <c:v>7</c:v>
                </c:pt>
                <c:pt idx="53">
                  <c:v>24</c:v>
                </c:pt>
                <c:pt idx="54">
                  <c:v>21</c:v>
                </c:pt>
                <c:pt idx="55">
                  <c:v>25</c:v>
                </c:pt>
                <c:pt idx="56">
                  <c:v>10</c:v>
                </c:pt>
                <c:pt idx="57">
                  <c:v>8</c:v>
                </c:pt>
                <c:pt idx="58">
                  <c:v>18</c:v>
                </c:pt>
                <c:pt idx="59">
                  <c:v>20</c:v>
                </c:pt>
                <c:pt idx="60">
                  <c:v>22</c:v>
                </c:pt>
                <c:pt idx="61">
                  <c:v>21</c:v>
                </c:pt>
                <c:pt idx="6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1A-4AE0-9F4E-D1AA46517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7850688"/>
        <c:axId val="847836128"/>
      </c:lineChart>
      <c:catAx>
        <c:axId val="84785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836128"/>
        <c:crosses val="autoZero"/>
        <c:auto val="1"/>
        <c:lblAlgn val="ctr"/>
        <c:lblOffset val="100"/>
        <c:noMultiLvlLbl val="0"/>
      </c:catAx>
      <c:valAx>
        <c:axId val="84783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Or</a:t>
                </a:r>
                <a:r>
                  <a:rPr lang="en-CA" baseline="0"/>
                  <a:t> Time (min)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85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solidFill>
        <a:schemeClr val="accent6"/>
      </a:solidFill>
      <a:prstDash val="solid"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[StJuliusHospital_CSection.xlsx]By Day of Week!PivotTable4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Day of Week'!$B$3:$B$4</c:f>
              <c:strCache>
                <c:ptCount val="1"/>
                <c:pt idx="0">
                  <c:v>UNPLANNED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'By Day of Week'!$A$5:$A$12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'By Day of Week'!$B$5:$B$12</c:f>
              <c:numCache>
                <c:formatCode>_-* #,##0_-;\-* #,##0_-;_-* "-"??_-;_-@_-</c:formatCode>
                <c:ptCount val="7"/>
                <c:pt idx="0">
                  <c:v>156</c:v>
                </c:pt>
                <c:pt idx="1">
                  <c:v>123</c:v>
                </c:pt>
                <c:pt idx="2">
                  <c:v>134</c:v>
                </c:pt>
                <c:pt idx="3">
                  <c:v>158</c:v>
                </c:pt>
                <c:pt idx="4">
                  <c:v>160</c:v>
                </c:pt>
                <c:pt idx="5">
                  <c:v>155</c:v>
                </c:pt>
                <c:pt idx="6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23-4E48-AB29-309DA9286918}"/>
            </c:ext>
          </c:extLst>
        </c:ser>
        <c:ser>
          <c:idx val="1"/>
          <c:order val="1"/>
          <c:tx>
            <c:strRef>
              <c:f>'By Day of Week'!$C$3:$C$4</c:f>
              <c:strCache>
                <c:ptCount val="1"/>
                <c:pt idx="0">
                  <c:v>PLANNED - NOT SCHED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'By Day of Week'!$A$5:$A$12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'By Day of Week'!$C$5:$C$12</c:f>
              <c:numCache>
                <c:formatCode>_-* #,##0_-;\-* #,##0_-;_-* "-"??_-;_-@_-</c:formatCode>
                <c:ptCount val="7"/>
                <c:pt idx="0">
                  <c:v>25</c:v>
                </c:pt>
                <c:pt idx="1">
                  <c:v>23</c:v>
                </c:pt>
                <c:pt idx="2">
                  <c:v>32</c:v>
                </c:pt>
                <c:pt idx="3">
                  <c:v>37</c:v>
                </c:pt>
                <c:pt idx="4">
                  <c:v>37</c:v>
                </c:pt>
                <c:pt idx="5">
                  <c:v>26</c:v>
                </c:pt>
                <c:pt idx="6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23-4E48-AB29-309DA9286918}"/>
            </c:ext>
          </c:extLst>
        </c:ser>
        <c:ser>
          <c:idx val="2"/>
          <c:order val="2"/>
          <c:tx>
            <c:strRef>
              <c:f>'By Day of Week'!$D$3:$D$4</c:f>
              <c:strCache>
                <c:ptCount val="1"/>
                <c:pt idx="0">
                  <c:v>PLANNED - SCHED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'By Day of Week'!$A$5:$A$12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'By Day of Week'!$D$5:$D$12</c:f>
              <c:numCache>
                <c:formatCode>_-* #,##0_-;\-* #,##0_-;_-* "-"??_-;_-@_-</c:formatCode>
                <c:ptCount val="7"/>
                <c:pt idx="0">
                  <c:v>3</c:v>
                </c:pt>
                <c:pt idx="1">
                  <c:v>209</c:v>
                </c:pt>
                <c:pt idx="2">
                  <c:v>174</c:v>
                </c:pt>
                <c:pt idx="3">
                  <c:v>231</c:v>
                </c:pt>
                <c:pt idx="4">
                  <c:v>69</c:v>
                </c:pt>
                <c:pt idx="5">
                  <c:v>205</c:v>
                </c:pt>
                <c:pt idx="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E23-4E48-AB29-309DA9286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5122128"/>
        <c:axId val="1005124624"/>
      </c:barChart>
      <c:catAx>
        <c:axId val="100512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124624"/>
        <c:crosses val="autoZero"/>
        <c:auto val="1"/>
        <c:lblAlgn val="ctr"/>
        <c:lblOffset val="100"/>
        <c:noMultiLvlLbl val="0"/>
      </c:catAx>
      <c:valAx>
        <c:axId val="100512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12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[StJuliusHospital_CSection.xlsx]Trend!PivotTable4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Surgery Type Trends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Trend!$D$4:$D$5</c:f>
              <c:strCache>
                <c:ptCount val="1"/>
                <c:pt idx="0">
                  <c:v>PLANNED - NOT SCHED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7.8320869436929633E-2"/>
                  <c:y val="5.332778685683157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multiLvlStrRef>
              <c:f>Trend!$A$6:$C$83</c:f>
              <c:multiLvlStrCache>
                <c:ptCount val="63"/>
                <c:lvl>
                  <c:pt idx="0">
                    <c:v>2013-03-31</c:v>
                  </c:pt>
                  <c:pt idx="1">
                    <c:v>2013-04-07</c:v>
                  </c:pt>
                  <c:pt idx="2">
                    <c:v>2013-04-14</c:v>
                  </c:pt>
                  <c:pt idx="3">
                    <c:v>2013-04-21</c:v>
                  </c:pt>
                  <c:pt idx="4">
                    <c:v>2013-04-28</c:v>
                  </c:pt>
                  <c:pt idx="5">
                    <c:v>2013-04-28</c:v>
                  </c:pt>
                  <c:pt idx="6">
                    <c:v>2013-05-05</c:v>
                  </c:pt>
                  <c:pt idx="7">
                    <c:v>2013-05-12</c:v>
                  </c:pt>
                  <c:pt idx="8">
                    <c:v>2013-05-19</c:v>
                  </c:pt>
                  <c:pt idx="9">
                    <c:v>2013-05-26</c:v>
                  </c:pt>
                  <c:pt idx="10">
                    <c:v>2013-05-26</c:v>
                  </c:pt>
                  <c:pt idx="11">
                    <c:v>2013-06-02</c:v>
                  </c:pt>
                  <c:pt idx="12">
                    <c:v>2013-06-09</c:v>
                  </c:pt>
                  <c:pt idx="13">
                    <c:v>2013-06-16</c:v>
                  </c:pt>
                  <c:pt idx="14">
                    <c:v>2013-06-23</c:v>
                  </c:pt>
                  <c:pt idx="15">
                    <c:v>2013-06-30</c:v>
                  </c:pt>
                  <c:pt idx="16">
                    <c:v>2013-07-07</c:v>
                  </c:pt>
                  <c:pt idx="17">
                    <c:v>2013-07-14</c:v>
                  </c:pt>
                  <c:pt idx="18">
                    <c:v>2013-07-21</c:v>
                  </c:pt>
                  <c:pt idx="19">
                    <c:v>2013-07-28</c:v>
                  </c:pt>
                  <c:pt idx="20">
                    <c:v>2013-07-28</c:v>
                  </c:pt>
                  <c:pt idx="21">
                    <c:v>2013-08-04</c:v>
                  </c:pt>
                  <c:pt idx="22">
                    <c:v>2013-08-11</c:v>
                  </c:pt>
                  <c:pt idx="23">
                    <c:v>2013-08-18</c:v>
                  </c:pt>
                  <c:pt idx="24">
                    <c:v>2013-08-25</c:v>
                  </c:pt>
                  <c:pt idx="25">
                    <c:v>2013-08-25</c:v>
                  </c:pt>
                  <c:pt idx="26">
                    <c:v>2013-09-01</c:v>
                  </c:pt>
                  <c:pt idx="27">
                    <c:v>2013-09-08</c:v>
                  </c:pt>
                  <c:pt idx="28">
                    <c:v>2013-09-15</c:v>
                  </c:pt>
                  <c:pt idx="29">
                    <c:v>2013-09-22</c:v>
                  </c:pt>
                  <c:pt idx="30">
                    <c:v>2013-09-29</c:v>
                  </c:pt>
                  <c:pt idx="31">
                    <c:v>2013-09-29</c:v>
                  </c:pt>
                  <c:pt idx="32">
                    <c:v>2013-10-06</c:v>
                  </c:pt>
                  <c:pt idx="33">
                    <c:v>2013-10-13</c:v>
                  </c:pt>
                  <c:pt idx="34">
                    <c:v>2013-10-20</c:v>
                  </c:pt>
                  <c:pt idx="35">
                    <c:v>2013-10-27</c:v>
                  </c:pt>
                  <c:pt idx="36">
                    <c:v>2013-10-27</c:v>
                  </c:pt>
                  <c:pt idx="37">
                    <c:v>2013-11-03</c:v>
                  </c:pt>
                  <c:pt idx="38">
                    <c:v>2013-11-10</c:v>
                  </c:pt>
                  <c:pt idx="39">
                    <c:v>2013-11-17</c:v>
                  </c:pt>
                  <c:pt idx="40">
                    <c:v>2013-11-24</c:v>
                  </c:pt>
                  <c:pt idx="41">
                    <c:v>2013-11-24</c:v>
                  </c:pt>
                  <c:pt idx="42">
                    <c:v>2013-12-01</c:v>
                  </c:pt>
                  <c:pt idx="43">
                    <c:v>2013-12-08</c:v>
                  </c:pt>
                  <c:pt idx="44">
                    <c:v>2013-12-15</c:v>
                  </c:pt>
                  <c:pt idx="45">
                    <c:v>2013-12-22</c:v>
                  </c:pt>
                  <c:pt idx="46">
                    <c:v>2013-12-29</c:v>
                  </c:pt>
                  <c:pt idx="47">
                    <c:v>2013-12-29</c:v>
                  </c:pt>
                  <c:pt idx="48">
                    <c:v>2014-01-05</c:v>
                  </c:pt>
                  <c:pt idx="49">
                    <c:v>2014-01-12</c:v>
                  </c:pt>
                  <c:pt idx="50">
                    <c:v>2014-01-19</c:v>
                  </c:pt>
                  <c:pt idx="51">
                    <c:v>2014-01-26</c:v>
                  </c:pt>
                  <c:pt idx="52">
                    <c:v>2014-01-26</c:v>
                  </c:pt>
                  <c:pt idx="53">
                    <c:v>2014-02-02</c:v>
                  </c:pt>
                  <c:pt idx="54">
                    <c:v>2014-02-09</c:v>
                  </c:pt>
                  <c:pt idx="55">
                    <c:v>2014-02-16</c:v>
                  </c:pt>
                  <c:pt idx="56">
                    <c:v>2014-02-23</c:v>
                  </c:pt>
                  <c:pt idx="57">
                    <c:v>2014-02-23</c:v>
                  </c:pt>
                  <c:pt idx="58">
                    <c:v>2014-03-02</c:v>
                  </c:pt>
                  <c:pt idx="59">
                    <c:v>2014-03-09</c:v>
                  </c:pt>
                  <c:pt idx="60">
                    <c:v>2014-03-16</c:v>
                  </c:pt>
                  <c:pt idx="61">
                    <c:v>2014-03-23</c:v>
                  </c:pt>
                  <c:pt idx="62">
                    <c:v>2014-03-30</c:v>
                  </c:pt>
                </c:lvl>
                <c:lvl>
                  <c:pt idx="0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5">
                    <c:v>Jul</c:v>
                  </c:pt>
                  <c:pt idx="20">
                    <c:v>Aug</c:v>
                  </c:pt>
                  <c:pt idx="25">
                    <c:v>Sep</c:v>
                  </c:pt>
                  <c:pt idx="31">
                    <c:v>Oct</c:v>
                  </c:pt>
                  <c:pt idx="36">
                    <c:v>Nov</c:v>
                  </c:pt>
                  <c:pt idx="41">
                    <c:v>Dec</c:v>
                  </c:pt>
                  <c:pt idx="47">
                    <c:v>Jan</c:v>
                  </c:pt>
                  <c:pt idx="52">
                    <c:v>Feb</c:v>
                  </c:pt>
                  <c:pt idx="57">
                    <c:v>Mar</c:v>
                  </c:pt>
                </c:lvl>
                <c:lvl>
                  <c:pt idx="0">
                    <c:v>2013</c:v>
                  </c:pt>
                  <c:pt idx="47">
                    <c:v>2014</c:v>
                  </c:pt>
                </c:lvl>
              </c:multiLvlStrCache>
            </c:multiLvlStrRef>
          </c:cat>
          <c:val>
            <c:numRef>
              <c:f>Trend!$D$6:$D$83</c:f>
              <c:numCache>
                <c:formatCode>_-* #,##0_-;\-* #,##0_-;_-* "-"??_-;_-@_-</c:formatCode>
                <c:ptCount val="63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5">
                  <c:v>5</c:v>
                </c:pt>
                <c:pt idx="6">
                  <c:v>3</c:v>
                </c:pt>
                <c:pt idx="7">
                  <c:v>4</c:v>
                </c:pt>
                <c:pt idx="8">
                  <c:v>7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6</c:v>
                </c:pt>
                <c:pt idx="14">
                  <c:v>10</c:v>
                </c:pt>
                <c:pt idx="15">
                  <c:v>4</c:v>
                </c:pt>
                <c:pt idx="16">
                  <c:v>3</c:v>
                </c:pt>
                <c:pt idx="17">
                  <c:v>4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9</c:v>
                </c:pt>
                <c:pt idx="22">
                  <c:v>7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5</c:v>
                </c:pt>
                <c:pt idx="27">
                  <c:v>3</c:v>
                </c:pt>
                <c:pt idx="28">
                  <c:v>5</c:v>
                </c:pt>
                <c:pt idx="29">
                  <c:v>4</c:v>
                </c:pt>
                <c:pt idx="31">
                  <c:v>2</c:v>
                </c:pt>
                <c:pt idx="32">
                  <c:v>3</c:v>
                </c:pt>
                <c:pt idx="33">
                  <c:v>6</c:v>
                </c:pt>
                <c:pt idx="34">
                  <c:v>6</c:v>
                </c:pt>
                <c:pt idx="35">
                  <c:v>2</c:v>
                </c:pt>
                <c:pt idx="36">
                  <c:v>2</c:v>
                </c:pt>
                <c:pt idx="37">
                  <c:v>5</c:v>
                </c:pt>
                <c:pt idx="38">
                  <c:v>3</c:v>
                </c:pt>
                <c:pt idx="39">
                  <c:v>5</c:v>
                </c:pt>
                <c:pt idx="40">
                  <c:v>5</c:v>
                </c:pt>
                <c:pt idx="41">
                  <c:v>1</c:v>
                </c:pt>
                <c:pt idx="42">
                  <c:v>4</c:v>
                </c:pt>
                <c:pt idx="43">
                  <c:v>5</c:v>
                </c:pt>
                <c:pt idx="44">
                  <c:v>2</c:v>
                </c:pt>
                <c:pt idx="45">
                  <c:v>3</c:v>
                </c:pt>
                <c:pt idx="46">
                  <c:v>3</c:v>
                </c:pt>
                <c:pt idx="47">
                  <c:v>1</c:v>
                </c:pt>
                <c:pt idx="48">
                  <c:v>3</c:v>
                </c:pt>
                <c:pt idx="49">
                  <c:v>5</c:v>
                </c:pt>
                <c:pt idx="50">
                  <c:v>4</c:v>
                </c:pt>
                <c:pt idx="51">
                  <c:v>1</c:v>
                </c:pt>
                <c:pt idx="52">
                  <c:v>1</c:v>
                </c:pt>
                <c:pt idx="53">
                  <c:v>3</c:v>
                </c:pt>
                <c:pt idx="54">
                  <c:v>2</c:v>
                </c:pt>
                <c:pt idx="55">
                  <c:v>4</c:v>
                </c:pt>
                <c:pt idx="56">
                  <c:v>2</c:v>
                </c:pt>
                <c:pt idx="57">
                  <c:v>1</c:v>
                </c:pt>
                <c:pt idx="58">
                  <c:v>5</c:v>
                </c:pt>
                <c:pt idx="59">
                  <c:v>5</c:v>
                </c:pt>
                <c:pt idx="60">
                  <c:v>2</c:v>
                </c:pt>
                <c:pt idx="6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2B-4A58-B4D9-F7EDBD896CC2}"/>
            </c:ext>
          </c:extLst>
        </c:ser>
        <c:ser>
          <c:idx val="1"/>
          <c:order val="1"/>
          <c:tx>
            <c:strRef>
              <c:f>Trend!$E$4:$E$5</c:f>
              <c:strCache>
                <c:ptCount val="1"/>
                <c:pt idx="0">
                  <c:v>PLANNED - SCHED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2.6917666536175793E-3"/>
                  <c:y val="0.1522020502154211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multiLvlStrRef>
              <c:f>Trend!$A$6:$C$83</c:f>
              <c:multiLvlStrCache>
                <c:ptCount val="63"/>
                <c:lvl>
                  <c:pt idx="0">
                    <c:v>2013-03-31</c:v>
                  </c:pt>
                  <c:pt idx="1">
                    <c:v>2013-04-07</c:v>
                  </c:pt>
                  <c:pt idx="2">
                    <c:v>2013-04-14</c:v>
                  </c:pt>
                  <c:pt idx="3">
                    <c:v>2013-04-21</c:v>
                  </c:pt>
                  <c:pt idx="4">
                    <c:v>2013-04-28</c:v>
                  </c:pt>
                  <c:pt idx="5">
                    <c:v>2013-04-28</c:v>
                  </c:pt>
                  <c:pt idx="6">
                    <c:v>2013-05-05</c:v>
                  </c:pt>
                  <c:pt idx="7">
                    <c:v>2013-05-12</c:v>
                  </c:pt>
                  <c:pt idx="8">
                    <c:v>2013-05-19</c:v>
                  </c:pt>
                  <c:pt idx="9">
                    <c:v>2013-05-26</c:v>
                  </c:pt>
                  <c:pt idx="10">
                    <c:v>2013-05-26</c:v>
                  </c:pt>
                  <c:pt idx="11">
                    <c:v>2013-06-02</c:v>
                  </c:pt>
                  <c:pt idx="12">
                    <c:v>2013-06-09</c:v>
                  </c:pt>
                  <c:pt idx="13">
                    <c:v>2013-06-16</c:v>
                  </c:pt>
                  <c:pt idx="14">
                    <c:v>2013-06-23</c:v>
                  </c:pt>
                  <c:pt idx="15">
                    <c:v>2013-06-30</c:v>
                  </c:pt>
                  <c:pt idx="16">
                    <c:v>2013-07-07</c:v>
                  </c:pt>
                  <c:pt idx="17">
                    <c:v>2013-07-14</c:v>
                  </c:pt>
                  <c:pt idx="18">
                    <c:v>2013-07-21</c:v>
                  </c:pt>
                  <c:pt idx="19">
                    <c:v>2013-07-28</c:v>
                  </c:pt>
                  <c:pt idx="20">
                    <c:v>2013-07-28</c:v>
                  </c:pt>
                  <c:pt idx="21">
                    <c:v>2013-08-04</c:v>
                  </c:pt>
                  <c:pt idx="22">
                    <c:v>2013-08-11</c:v>
                  </c:pt>
                  <c:pt idx="23">
                    <c:v>2013-08-18</c:v>
                  </c:pt>
                  <c:pt idx="24">
                    <c:v>2013-08-25</c:v>
                  </c:pt>
                  <c:pt idx="25">
                    <c:v>2013-08-25</c:v>
                  </c:pt>
                  <c:pt idx="26">
                    <c:v>2013-09-01</c:v>
                  </c:pt>
                  <c:pt idx="27">
                    <c:v>2013-09-08</c:v>
                  </c:pt>
                  <c:pt idx="28">
                    <c:v>2013-09-15</c:v>
                  </c:pt>
                  <c:pt idx="29">
                    <c:v>2013-09-22</c:v>
                  </c:pt>
                  <c:pt idx="30">
                    <c:v>2013-09-29</c:v>
                  </c:pt>
                  <c:pt idx="31">
                    <c:v>2013-09-29</c:v>
                  </c:pt>
                  <c:pt idx="32">
                    <c:v>2013-10-06</c:v>
                  </c:pt>
                  <c:pt idx="33">
                    <c:v>2013-10-13</c:v>
                  </c:pt>
                  <c:pt idx="34">
                    <c:v>2013-10-20</c:v>
                  </c:pt>
                  <c:pt idx="35">
                    <c:v>2013-10-27</c:v>
                  </c:pt>
                  <c:pt idx="36">
                    <c:v>2013-10-27</c:v>
                  </c:pt>
                  <c:pt idx="37">
                    <c:v>2013-11-03</c:v>
                  </c:pt>
                  <c:pt idx="38">
                    <c:v>2013-11-10</c:v>
                  </c:pt>
                  <c:pt idx="39">
                    <c:v>2013-11-17</c:v>
                  </c:pt>
                  <c:pt idx="40">
                    <c:v>2013-11-24</c:v>
                  </c:pt>
                  <c:pt idx="41">
                    <c:v>2013-11-24</c:v>
                  </c:pt>
                  <c:pt idx="42">
                    <c:v>2013-12-01</c:v>
                  </c:pt>
                  <c:pt idx="43">
                    <c:v>2013-12-08</c:v>
                  </c:pt>
                  <c:pt idx="44">
                    <c:v>2013-12-15</c:v>
                  </c:pt>
                  <c:pt idx="45">
                    <c:v>2013-12-22</c:v>
                  </c:pt>
                  <c:pt idx="46">
                    <c:v>2013-12-29</c:v>
                  </c:pt>
                  <c:pt idx="47">
                    <c:v>2013-12-29</c:v>
                  </c:pt>
                  <c:pt idx="48">
                    <c:v>2014-01-05</c:v>
                  </c:pt>
                  <c:pt idx="49">
                    <c:v>2014-01-12</c:v>
                  </c:pt>
                  <c:pt idx="50">
                    <c:v>2014-01-19</c:v>
                  </c:pt>
                  <c:pt idx="51">
                    <c:v>2014-01-26</c:v>
                  </c:pt>
                  <c:pt idx="52">
                    <c:v>2014-01-26</c:v>
                  </c:pt>
                  <c:pt idx="53">
                    <c:v>2014-02-02</c:v>
                  </c:pt>
                  <c:pt idx="54">
                    <c:v>2014-02-09</c:v>
                  </c:pt>
                  <c:pt idx="55">
                    <c:v>2014-02-16</c:v>
                  </c:pt>
                  <c:pt idx="56">
                    <c:v>2014-02-23</c:v>
                  </c:pt>
                  <c:pt idx="57">
                    <c:v>2014-02-23</c:v>
                  </c:pt>
                  <c:pt idx="58">
                    <c:v>2014-03-02</c:v>
                  </c:pt>
                  <c:pt idx="59">
                    <c:v>2014-03-09</c:v>
                  </c:pt>
                  <c:pt idx="60">
                    <c:v>2014-03-16</c:v>
                  </c:pt>
                  <c:pt idx="61">
                    <c:v>2014-03-23</c:v>
                  </c:pt>
                  <c:pt idx="62">
                    <c:v>2014-03-30</c:v>
                  </c:pt>
                </c:lvl>
                <c:lvl>
                  <c:pt idx="0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5">
                    <c:v>Jul</c:v>
                  </c:pt>
                  <c:pt idx="20">
                    <c:v>Aug</c:v>
                  </c:pt>
                  <c:pt idx="25">
                    <c:v>Sep</c:v>
                  </c:pt>
                  <c:pt idx="31">
                    <c:v>Oct</c:v>
                  </c:pt>
                  <c:pt idx="36">
                    <c:v>Nov</c:v>
                  </c:pt>
                  <c:pt idx="41">
                    <c:v>Dec</c:v>
                  </c:pt>
                  <c:pt idx="47">
                    <c:v>Jan</c:v>
                  </c:pt>
                  <c:pt idx="52">
                    <c:v>Feb</c:v>
                  </c:pt>
                  <c:pt idx="57">
                    <c:v>Mar</c:v>
                  </c:pt>
                </c:lvl>
                <c:lvl>
                  <c:pt idx="0">
                    <c:v>2013</c:v>
                  </c:pt>
                  <c:pt idx="47">
                    <c:v>2014</c:v>
                  </c:pt>
                </c:lvl>
              </c:multiLvlStrCache>
            </c:multiLvlStrRef>
          </c:cat>
          <c:val>
            <c:numRef>
              <c:f>Trend!$E$6:$E$83</c:f>
              <c:numCache>
                <c:formatCode>_-* #,##0_-;\-* #,##0_-;_-* "-"??_-;_-@_-</c:formatCode>
                <c:ptCount val="63"/>
                <c:pt idx="0">
                  <c:v>17</c:v>
                </c:pt>
                <c:pt idx="1">
                  <c:v>20</c:v>
                </c:pt>
                <c:pt idx="2">
                  <c:v>19</c:v>
                </c:pt>
                <c:pt idx="3">
                  <c:v>13</c:v>
                </c:pt>
                <c:pt idx="4">
                  <c:v>9</c:v>
                </c:pt>
                <c:pt idx="5">
                  <c:v>7</c:v>
                </c:pt>
                <c:pt idx="6">
                  <c:v>20</c:v>
                </c:pt>
                <c:pt idx="7">
                  <c:v>24</c:v>
                </c:pt>
                <c:pt idx="8">
                  <c:v>12</c:v>
                </c:pt>
                <c:pt idx="9">
                  <c:v>19</c:v>
                </c:pt>
                <c:pt idx="11">
                  <c:v>18</c:v>
                </c:pt>
                <c:pt idx="12">
                  <c:v>19</c:v>
                </c:pt>
                <c:pt idx="13">
                  <c:v>18</c:v>
                </c:pt>
                <c:pt idx="14">
                  <c:v>20</c:v>
                </c:pt>
                <c:pt idx="15">
                  <c:v>15</c:v>
                </c:pt>
                <c:pt idx="16">
                  <c:v>16</c:v>
                </c:pt>
                <c:pt idx="17">
                  <c:v>19</c:v>
                </c:pt>
                <c:pt idx="18">
                  <c:v>21</c:v>
                </c:pt>
                <c:pt idx="19">
                  <c:v>10</c:v>
                </c:pt>
                <c:pt idx="20">
                  <c:v>6</c:v>
                </c:pt>
                <c:pt idx="21">
                  <c:v>16</c:v>
                </c:pt>
                <c:pt idx="22">
                  <c:v>22</c:v>
                </c:pt>
                <c:pt idx="23">
                  <c:v>16</c:v>
                </c:pt>
                <c:pt idx="24">
                  <c:v>20</c:v>
                </c:pt>
                <c:pt idx="26">
                  <c:v>13</c:v>
                </c:pt>
                <c:pt idx="27">
                  <c:v>23</c:v>
                </c:pt>
                <c:pt idx="28">
                  <c:v>12</c:v>
                </c:pt>
                <c:pt idx="29">
                  <c:v>22</c:v>
                </c:pt>
                <c:pt idx="30">
                  <c:v>5</c:v>
                </c:pt>
                <c:pt idx="31">
                  <c:v>9</c:v>
                </c:pt>
                <c:pt idx="32">
                  <c:v>19</c:v>
                </c:pt>
                <c:pt idx="33">
                  <c:v>14</c:v>
                </c:pt>
                <c:pt idx="34">
                  <c:v>12</c:v>
                </c:pt>
                <c:pt idx="35">
                  <c:v>18</c:v>
                </c:pt>
                <c:pt idx="36">
                  <c:v>3</c:v>
                </c:pt>
                <c:pt idx="37">
                  <c:v>19</c:v>
                </c:pt>
                <c:pt idx="38">
                  <c:v>17</c:v>
                </c:pt>
                <c:pt idx="39">
                  <c:v>18</c:v>
                </c:pt>
                <c:pt idx="40">
                  <c:v>13</c:v>
                </c:pt>
                <c:pt idx="42">
                  <c:v>19</c:v>
                </c:pt>
                <c:pt idx="43">
                  <c:v>14</c:v>
                </c:pt>
                <c:pt idx="44">
                  <c:v>15</c:v>
                </c:pt>
                <c:pt idx="45">
                  <c:v>13</c:v>
                </c:pt>
                <c:pt idx="46">
                  <c:v>6</c:v>
                </c:pt>
                <c:pt idx="47">
                  <c:v>9</c:v>
                </c:pt>
                <c:pt idx="48">
                  <c:v>20</c:v>
                </c:pt>
                <c:pt idx="49">
                  <c:v>13</c:v>
                </c:pt>
                <c:pt idx="50">
                  <c:v>15</c:v>
                </c:pt>
                <c:pt idx="51">
                  <c:v>23</c:v>
                </c:pt>
                <c:pt idx="53">
                  <c:v>18</c:v>
                </c:pt>
                <c:pt idx="54">
                  <c:v>17</c:v>
                </c:pt>
                <c:pt idx="55">
                  <c:v>10</c:v>
                </c:pt>
                <c:pt idx="56">
                  <c:v>17</c:v>
                </c:pt>
                <c:pt idx="58">
                  <c:v>20</c:v>
                </c:pt>
                <c:pt idx="59">
                  <c:v>14</c:v>
                </c:pt>
                <c:pt idx="60">
                  <c:v>19</c:v>
                </c:pt>
                <c:pt idx="61">
                  <c:v>18</c:v>
                </c:pt>
                <c:pt idx="6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2B-4A58-B4D9-F7EDBD896CC2}"/>
            </c:ext>
          </c:extLst>
        </c:ser>
        <c:ser>
          <c:idx val="2"/>
          <c:order val="2"/>
          <c:tx>
            <c:strRef>
              <c:f>Trend!$F$4:$F$5</c:f>
              <c:strCache>
                <c:ptCount val="1"/>
                <c:pt idx="0">
                  <c:v>UNPLANNED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1308931091401457E-2"/>
                  <c:y val="-0.1416150151042440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multiLvlStrRef>
              <c:f>Trend!$A$6:$C$83</c:f>
              <c:multiLvlStrCache>
                <c:ptCount val="63"/>
                <c:lvl>
                  <c:pt idx="0">
                    <c:v>2013-03-31</c:v>
                  </c:pt>
                  <c:pt idx="1">
                    <c:v>2013-04-07</c:v>
                  </c:pt>
                  <c:pt idx="2">
                    <c:v>2013-04-14</c:v>
                  </c:pt>
                  <c:pt idx="3">
                    <c:v>2013-04-21</c:v>
                  </c:pt>
                  <c:pt idx="4">
                    <c:v>2013-04-28</c:v>
                  </c:pt>
                  <c:pt idx="5">
                    <c:v>2013-04-28</c:v>
                  </c:pt>
                  <c:pt idx="6">
                    <c:v>2013-05-05</c:v>
                  </c:pt>
                  <c:pt idx="7">
                    <c:v>2013-05-12</c:v>
                  </c:pt>
                  <c:pt idx="8">
                    <c:v>2013-05-19</c:v>
                  </c:pt>
                  <c:pt idx="9">
                    <c:v>2013-05-26</c:v>
                  </c:pt>
                  <c:pt idx="10">
                    <c:v>2013-05-26</c:v>
                  </c:pt>
                  <c:pt idx="11">
                    <c:v>2013-06-02</c:v>
                  </c:pt>
                  <c:pt idx="12">
                    <c:v>2013-06-09</c:v>
                  </c:pt>
                  <c:pt idx="13">
                    <c:v>2013-06-16</c:v>
                  </c:pt>
                  <c:pt idx="14">
                    <c:v>2013-06-23</c:v>
                  </c:pt>
                  <c:pt idx="15">
                    <c:v>2013-06-30</c:v>
                  </c:pt>
                  <c:pt idx="16">
                    <c:v>2013-07-07</c:v>
                  </c:pt>
                  <c:pt idx="17">
                    <c:v>2013-07-14</c:v>
                  </c:pt>
                  <c:pt idx="18">
                    <c:v>2013-07-21</c:v>
                  </c:pt>
                  <c:pt idx="19">
                    <c:v>2013-07-28</c:v>
                  </c:pt>
                  <c:pt idx="20">
                    <c:v>2013-07-28</c:v>
                  </c:pt>
                  <c:pt idx="21">
                    <c:v>2013-08-04</c:v>
                  </c:pt>
                  <c:pt idx="22">
                    <c:v>2013-08-11</c:v>
                  </c:pt>
                  <c:pt idx="23">
                    <c:v>2013-08-18</c:v>
                  </c:pt>
                  <c:pt idx="24">
                    <c:v>2013-08-25</c:v>
                  </c:pt>
                  <c:pt idx="25">
                    <c:v>2013-08-25</c:v>
                  </c:pt>
                  <c:pt idx="26">
                    <c:v>2013-09-01</c:v>
                  </c:pt>
                  <c:pt idx="27">
                    <c:v>2013-09-08</c:v>
                  </c:pt>
                  <c:pt idx="28">
                    <c:v>2013-09-15</c:v>
                  </c:pt>
                  <c:pt idx="29">
                    <c:v>2013-09-22</c:v>
                  </c:pt>
                  <c:pt idx="30">
                    <c:v>2013-09-29</c:v>
                  </c:pt>
                  <c:pt idx="31">
                    <c:v>2013-09-29</c:v>
                  </c:pt>
                  <c:pt idx="32">
                    <c:v>2013-10-06</c:v>
                  </c:pt>
                  <c:pt idx="33">
                    <c:v>2013-10-13</c:v>
                  </c:pt>
                  <c:pt idx="34">
                    <c:v>2013-10-20</c:v>
                  </c:pt>
                  <c:pt idx="35">
                    <c:v>2013-10-27</c:v>
                  </c:pt>
                  <c:pt idx="36">
                    <c:v>2013-10-27</c:v>
                  </c:pt>
                  <c:pt idx="37">
                    <c:v>2013-11-03</c:v>
                  </c:pt>
                  <c:pt idx="38">
                    <c:v>2013-11-10</c:v>
                  </c:pt>
                  <c:pt idx="39">
                    <c:v>2013-11-17</c:v>
                  </c:pt>
                  <c:pt idx="40">
                    <c:v>2013-11-24</c:v>
                  </c:pt>
                  <c:pt idx="41">
                    <c:v>2013-11-24</c:v>
                  </c:pt>
                  <c:pt idx="42">
                    <c:v>2013-12-01</c:v>
                  </c:pt>
                  <c:pt idx="43">
                    <c:v>2013-12-08</c:v>
                  </c:pt>
                  <c:pt idx="44">
                    <c:v>2013-12-15</c:v>
                  </c:pt>
                  <c:pt idx="45">
                    <c:v>2013-12-22</c:v>
                  </c:pt>
                  <c:pt idx="46">
                    <c:v>2013-12-29</c:v>
                  </c:pt>
                  <c:pt idx="47">
                    <c:v>2013-12-29</c:v>
                  </c:pt>
                  <c:pt idx="48">
                    <c:v>2014-01-05</c:v>
                  </c:pt>
                  <c:pt idx="49">
                    <c:v>2014-01-12</c:v>
                  </c:pt>
                  <c:pt idx="50">
                    <c:v>2014-01-19</c:v>
                  </c:pt>
                  <c:pt idx="51">
                    <c:v>2014-01-26</c:v>
                  </c:pt>
                  <c:pt idx="52">
                    <c:v>2014-01-26</c:v>
                  </c:pt>
                  <c:pt idx="53">
                    <c:v>2014-02-02</c:v>
                  </c:pt>
                  <c:pt idx="54">
                    <c:v>2014-02-09</c:v>
                  </c:pt>
                  <c:pt idx="55">
                    <c:v>2014-02-16</c:v>
                  </c:pt>
                  <c:pt idx="56">
                    <c:v>2014-02-23</c:v>
                  </c:pt>
                  <c:pt idx="57">
                    <c:v>2014-02-23</c:v>
                  </c:pt>
                  <c:pt idx="58">
                    <c:v>2014-03-02</c:v>
                  </c:pt>
                  <c:pt idx="59">
                    <c:v>2014-03-09</c:v>
                  </c:pt>
                  <c:pt idx="60">
                    <c:v>2014-03-16</c:v>
                  </c:pt>
                  <c:pt idx="61">
                    <c:v>2014-03-23</c:v>
                  </c:pt>
                  <c:pt idx="62">
                    <c:v>2014-03-30</c:v>
                  </c:pt>
                </c:lvl>
                <c:lvl>
                  <c:pt idx="0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5">
                    <c:v>Jul</c:v>
                  </c:pt>
                  <c:pt idx="20">
                    <c:v>Aug</c:v>
                  </c:pt>
                  <c:pt idx="25">
                    <c:v>Sep</c:v>
                  </c:pt>
                  <c:pt idx="31">
                    <c:v>Oct</c:v>
                  </c:pt>
                  <c:pt idx="36">
                    <c:v>Nov</c:v>
                  </c:pt>
                  <c:pt idx="41">
                    <c:v>Dec</c:v>
                  </c:pt>
                  <c:pt idx="47">
                    <c:v>Jan</c:v>
                  </c:pt>
                  <c:pt idx="52">
                    <c:v>Feb</c:v>
                  </c:pt>
                  <c:pt idx="57">
                    <c:v>Mar</c:v>
                  </c:pt>
                </c:lvl>
                <c:lvl>
                  <c:pt idx="0">
                    <c:v>2013</c:v>
                  </c:pt>
                  <c:pt idx="47">
                    <c:v>2014</c:v>
                  </c:pt>
                </c:lvl>
              </c:multiLvlStrCache>
            </c:multiLvlStrRef>
          </c:cat>
          <c:val>
            <c:numRef>
              <c:f>Trend!$F$6:$F$83</c:f>
              <c:numCache>
                <c:formatCode>_-* #,##0_-;\-* #,##0_-;_-* "-"??_-;_-@_-</c:formatCode>
                <c:ptCount val="63"/>
                <c:pt idx="0">
                  <c:v>17</c:v>
                </c:pt>
                <c:pt idx="1">
                  <c:v>12</c:v>
                </c:pt>
                <c:pt idx="2">
                  <c:v>20</c:v>
                </c:pt>
                <c:pt idx="3">
                  <c:v>19</c:v>
                </c:pt>
                <c:pt idx="4">
                  <c:v>6</c:v>
                </c:pt>
                <c:pt idx="5">
                  <c:v>12</c:v>
                </c:pt>
                <c:pt idx="6">
                  <c:v>18</c:v>
                </c:pt>
                <c:pt idx="7">
                  <c:v>23</c:v>
                </c:pt>
                <c:pt idx="8">
                  <c:v>26</c:v>
                </c:pt>
                <c:pt idx="9">
                  <c:v>15</c:v>
                </c:pt>
                <c:pt idx="10">
                  <c:v>6</c:v>
                </c:pt>
                <c:pt idx="11">
                  <c:v>22</c:v>
                </c:pt>
                <c:pt idx="12">
                  <c:v>28</c:v>
                </c:pt>
                <c:pt idx="13">
                  <c:v>24</c:v>
                </c:pt>
                <c:pt idx="14">
                  <c:v>17</c:v>
                </c:pt>
                <c:pt idx="15">
                  <c:v>13</c:v>
                </c:pt>
                <c:pt idx="16">
                  <c:v>20</c:v>
                </c:pt>
                <c:pt idx="17">
                  <c:v>17</c:v>
                </c:pt>
                <c:pt idx="18">
                  <c:v>18</c:v>
                </c:pt>
                <c:pt idx="19">
                  <c:v>8</c:v>
                </c:pt>
                <c:pt idx="20">
                  <c:v>11</c:v>
                </c:pt>
                <c:pt idx="21">
                  <c:v>23</c:v>
                </c:pt>
                <c:pt idx="22">
                  <c:v>26</c:v>
                </c:pt>
                <c:pt idx="23">
                  <c:v>20</c:v>
                </c:pt>
                <c:pt idx="24">
                  <c:v>19</c:v>
                </c:pt>
                <c:pt idx="25">
                  <c:v>2</c:v>
                </c:pt>
                <c:pt idx="26">
                  <c:v>17</c:v>
                </c:pt>
                <c:pt idx="27">
                  <c:v>24</c:v>
                </c:pt>
                <c:pt idx="28">
                  <c:v>26</c:v>
                </c:pt>
                <c:pt idx="29">
                  <c:v>14</c:v>
                </c:pt>
                <c:pt idx="30">
                  <c:v>4</c:v>
                </c:pt>
                <c:pt idx="31">
                  <c:v>21</c:v>
                </c:pt>
                <c:pt idx="32">
                  <c:v>19</c:v>
                </c:pt>
                <c:pt idx="33">
                  <c:v>27</c:v>
                </c:pt>
                <c:pt idx="34">
                  <c:v>20</c:v>
                </c:pt>
                <c:pt idx="35">
                  <c:v>5</c:v>
                </c:pt>
                <c:pt idx="36">
                  <c:v>8</c:v>
                </c:pt>
                <c:pt idx="37">
                  <c:v>19</c:v>
                </c:pt>
                <c:pt idx="38">
                  <c:v>26</c:v>
                </c:pt>
                <c:pt idx="39">
                  <c:v>14</c:v>
                </c:pt>
                <c:pt idx="40">
                  <c:v>13</c:v>
                </c:pt>
                <c:pt idx="41">
                  <c:v>3</c:v>
                </c:pt>
                <c:pt idx="42">
                  <c:v>24</c:v>
                </c:pt>
                <c:pt idx="43">
                  <c:v>16</c:v>
                </c:pt>
                <c:pt idx="44">
                  <c:v>19</c:v>
                </c:pt>
                <c:pt idx="45">
                  <c:v>24</c:v>
                </c:pt>
                <c:pt idx="46">
                  <c:v>5</c:v>
                </c:pt>
                <c:pt idx="47">
                  <c:v>5</c:v>
                </c:pt>
                <c:pt idx="48">
                  <c:v>18</c:v>
                </c:pt>
                <c:pt idx="49">
                  <c:v>19</c:v>
                </c:pt>
                <c:pt idx="50">
                  <c:v>25</c:v>
                </c:pt>
                <c:pt idx="51">
                  <c:v>12</c:v>
                </c:pt>
                <c:pt idx="52">
                  <c:v>7</c:v>
                </c:pt>
                <c:pt idx="53">
                  <c:v>24</c:v>
                </c:pt>
                <c:pt idx="54">
                  <c:v>21</c:v>
                </c:pt>
                <c:pt idx="55">
                  <c:v>25</c:v>
                </c:pt>
                <c:pt idx="56">
                  <c:v>10</c:v>
                </c:pt>
                <c:pt idx="57">
                  <c:v>8</c:v>
                </c:pt>
                <c:pt idx="58">
                  <c:v>18</c:v>
                </c:pt>
                <c:pt idx="59">
                  <c:v>20</c:v>
                </c:pt>
                <c:pt idx="60">
                  <c:v>22</c:v>
                </c:pt>
                <c:pt idx="61">
                  <c:v>21</c:v>
                </c:pt>
                <c:pt idx="6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7A-4146-9D1B-BD273F99E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7850688"/>
        <c:axId val="847836128"/>
      </c:lineChart>
      <c:catAx>
        <c:axId val="84785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836128"/>
        <c:crosses val="autoZero"/>
        <c:auto val="1"/>
        <c:lblAlgn val="ctr"/>
        <c:lblOffset val="100"/>
        <c:noMultiLvlLbl val="0"/>
      </c:catAx>
      <c:valAx>
        <c:axId val="84783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Count of </a:t>
                </a:r>
                <a:r>
                  <a:rPr lang="en-CA" baseline="0"/>
                  <a:t> Surgery Type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85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Unplanned OR</a:t>
            </a:r>
            <a:r>
              <a:rPr lang="en-US" baseline="0"/>
              <a:t> Time (Moving Average)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'OR Time Forecasts'!$U$2</c:f>
              <c:strCache>
                <c:ptCount val="1"/>
                <c:pt idx="0">
                  <c:v>Moving Avg (K=2)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'OR Time Forecasts'!$R$3:$S$59</c:f>
              <c:multiLvlStrCache>
                <c:ptCount val="57"/>
                <c:lvl>
                  <c:pt idx="0">
                    <c:v>3/31/2013</c:v>
                  </c:pt>
                  <c:pt idx="1">
                    <c:v>4/7/2013</c:v>
                  </c:pt>
                  <c:pt idx="2">
                    <c:v>4/14/2013</c:v>
                  </c:pt>
                  <c:pt idx="3">
                    <c:v>4/21/2013</c:v>
                  </c:pt>
                  <c:pt idx="4">
                    <c:v>4/28/2013</c:v>
                  </c:pt>
                  <c:pt idx="5">
                    <c:v>5/5/2013</c:v>
                  </c:pt>
                  <c:pt idx="6">
                    <c:v>5/12/2013</c:v>
                  </c:pt>
                  <c:pt idx="7">
                    <c:v>5/19/2013</c:v>
                  </c:pt>
                  <c:pt idx="8">
                    <c:v>5/26/2013</c:v>
                  </c:pt>
                  <c:pt idx="9">
                    <c:v>6/2/2013</c:v>
                  </c:pt>
                  <c:pt idx="10">
                    <c:v>6/9/2013</c:v>
                  </c:pt>
                  <c:pt idx="11">
                    <c:v>6/16/2013</c:v>
                  </c:pt>
                  <c:pt idx="12">
                    <c:v>6/23/2013</c:v>
                  </c:pt>
                  <c:pt idx="13">
                    <c:v>6/30/2013</c:v>
                  </c:pt>
                  <c:pt idx="14">
                    <c:v>7/7/2013</c:v>
                  </c:pt>
                  <c:pt idx="15">
                    <c:v>7/14/2013</c:v>
                  </c:pt>
                  <c:pt idx="16">
                    <c:v>7/21/2013</c:v>
                  </c:pt>
                  <c:pt idx="17">
                    <c:v>7/28/2013</c:v>
                  </c:pt>
                  <c:pt idx="18">
                    <c:v>8/4/2013</c:v>
                  </c:pt>
                  <c:pt idx="19">
                    <c:v>8/11/2013</c:v>
                  </c:pt>
                  <c:pt idx="20">
                    <c:v>8/18/2013</c:v>
                  </c:pt>
                  <c:pt idx="21">
                    <c:v>8/25/2013</c:v>
                  </c:pt>
                  <c:pt idx="22">
                    <c:v>9/1/2013</c:v>
                  </c:pt>
                  <c:pt idx="23">
                    <c:v>9/8/2013</c:v>
                  </c:pt>
                  <c:pt idx="24">
                    <c:v>9/15/2013</c:v>
                  </c:pt>
                  <c:pt idx="25">
                    <c:v>9/22/2013</c:v>
                  </c:pt>
                  <c:pt idx="26">
                    <c:v>9/29/2013</c:v>
                  </c:pt>
                  <c:pt idx="27">
                    <c:v>10/6/2013</c:v>
                  </c:pt>
                  <c:pt idx="28">
                    <c:v>10/13/2013</c:v>
                  </c:pt>
                  <c:pt idx="29">
                    <c:v>10/20/2013</c:v>
                  </c:pt>
                  <c:pt idx="30">
                    <c:v>10/27/2013</c:v>
                  </c:pt>
                  <c:pt idx="31">
                    <c:v>11/3/2013</c:v>
                  </c:pt>
                  <c:pt idx="32">
                    <c:v>11/10/2013</c:v>
                  </c:pt>
                  <c:pt idx="33">
                    <c:v>11/17/2013</c:v>
                  </c:pt>
                  <c:pt idx="34">
                    <c:v>11/24/2013</c:v>
                  </c:pt>
                  <c:pt idx="35">
                    <c:v>12/1/2013</c:v>
                  </c:pt>
                  <c:pt idx="36">
                    <c:v>12/8/2013</c:v>
                  </c:pt>
                  <c:pt idx="37">
                    <c:v>12/15/2013</c:v>
                  </c:pt>
                  <c:pt idx="38">
                    <c:v>12/22/2013</c:v>
                  </c:pt>
                  <c:pt idx="39">
                    <c:v>12/29/2013</c:v>
                  </c:pt>
                  <c:pt idx="40">
                    <c:v>1/5/2014</c:v>
                  </c:pt>
                  <c:pt idx="41">
                    <c:v>1/12/2014</c:v>
                  </c:pt>
                  <c:pt idx="42">
                    <c:v>1/19/2014</c:v>
                  </c:pt>
                  <c:pt idx="43">
                    <c:v>1/26/2014</c:v>
                  </c:pt>
                  <c:pt idx="44">
                    <c:v>2/2/2014</c:v>
                  </c:pt>
                  <c:pt idx="45">
                    <c:v>2/9/2014</c:v>
                  </c:pt>
                  <c:pt idx="46">
                    <c:v>2/16/2014</c:v>
                  </c:pt>
                  <c:pt idx="47">
                    <c:v>2/23/2014</c:v>
                  </c:pt>
                  <c:pt idx="48">
                    <c:v>3/2/2014</c:v>
                  </c:pt>
                  <c:pt idx="49">
                    <c:v>3/9/2014</c:v>
                  </c:pt>
                  <c:pt idx="50">
                    <c:v>3/16/2014</c:v>
                  </c:pt>
                  <c:pt idx="51">
                    <c:v>3/23/2014</c:v>
                  </c:pt>
                  <c:pt idx="52">
                    <c:v>3/30/2014</c:v>
                  </c:pt>
                  <c:pt idx="53">
                    <c:v>4/6/2014</c:v>
                  </c:pt>
                  <c:pt idx="54">
                    <c:v>4/13/2014</c:v>
                  </c:pt>
                  <c:pt idx="55">
                    <c:v>4/20/2014</c:v>
                  </c:pt>
                  <c:pt idx="56">
                    <c:v>4/27/2014</c:v>
                  </c:pt>
                </c:lvl>
                <c:lvl>
                  <c:pt idx="0">
                    <c:v>Mar</c:v>
                  </c:pt>
                  <c:pt idx="1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4">
                    <c:v>Jul</c:v>
                  </c:pt>
                  <c:pt idx="18">
                    <c:v>Aug</c:v>
                  </c:pt>
                  <c:pt idx="23">
                    <c:v>Sep</c:v>
                  </c:pt>
                  <c:pt idx="27">
                    <c:v>Oct</c:v>
                  </c:pt>
                  <c:pt idx="31">
                    <c:v>Nov</c:v>
                  </c:pt>
                  <c:pt idx="36">
                    <c:v>Dec</c:v>
                  </c:pt>
                  <c:pt idx="40">
                    <c:v>Jan</c:v>
                  </c:pt>
                  <c:pt idx="44">
                    <c:v>Feb</c:v>
                  </c:pt>
                  <c:pt idx="48">
                    <c:v>Mar</c:v>
                  </c:pt>
                  <c:pt idx="53">
                    <c:v>Apr</c:v>
                  </c:pt>
                </c:lvl>
              </c:multiLvlStrCache>
            </c:multiLvlStrRef>
          </c:cat>
          <c:val>
            <c:numRef>
              <c:f>'OR Time Forecasts'!$U$4:$U$55</c:f>
              <c:numCache>
                <c:formatCode>General</c:formatCode>
                <c:ptCount val="52"/>
                <c:pt idx="0">
                  <c:v>1510.8555555555556</c:v>
                </c:pt>
                <c:pt idx="1">
                  <c:v>1292.7712301587303</c:v>
                </c:pt>
                <c:pt idx="2">
                  <c:v>1775.1696428571427</c:v>
                </c:pt>
                <c:pt idx="3">
                  <c:v>1759.3095238095239</c:v>
                </c:pt>
                <c:pt idx="4">
                  <c:v>1393.6333333333332</c:v>
                </c:pt>
                <c:pt idx="5">
                  <c:v>1469.4666666666667</c:v>
                </c:pt>
                <c:pt idx="6">
                  <c:v>2204.4388888888889</c:v>
                </c:pt>
                <c:pt idx="7">
                  <c:v>2342.5103174603173</c:v>
                </c:pt>
                <c:pt idx="8">
                  <c:v>1861.0227272727273</c:v>
                </c:pt>
                <c:pt idx="9">
                  <c:v>1940.1417748917747</c:v>
                </c:pt>
                <c:pt idx="10">
                  <c:v>2195.9333333333334</c:v>
                </c:pt>
                <c:pt idx="11">
                  <c:v>1983.2428571428572</c:v>
                </c:pt>
                <c:pt idx="12">
                  <c:v>1483</c:v>
                </c:pt>
                <c:pt idx="13">
                  <c:v>1758.1436688311687</c:v>
                </c:pt>
                <c:pt idx="14">
                  <c:v>1958.6436688311687</c:v>
                </c:pt>
                <c:pt idx="15">
                  <c:v>1634.85</c:v>
                </c:pt>
                <c:pt idx="16">
                  <c:v>1715.2388888888891</c:v>
                </c:pt>
                <c:pt idx="17">
                  <c:v>2017.2103174603176</c:v>
                </c:pt>
                <c:pt idx="18">
                  <c:v>2168.3271103896104</c:v>
                </c:pt>
                <c:pt idx="19">
                  <c:v>2139.2279040404037</c:v>
                </c:pt>
                <c:pt idx="20">
                  <c:v>2084.1666666666665</c:v>
                </c:pt>
                <c:pt idx="21">
                  <c:v>1820.6944444444443</c:v>
                </c:pt>
                <c:pt idx="22">
                  <c:v>1801.1125</c:v>
                </c:pt>
                <c:pt idx="23">
                  <c:v>2161.7434523809525</c:v>
                </c:pt>
                <c:pt idx="24">
                  <c:v>1936.6666666666665</c:v>
                </c:pt>
                <c:pt idx="25">
                  <c:v>1737.1349206349205</c:v>
                </c:pt>
                <c:pt idx="26">
                  <c:v>1924.1825396825398</c:v>
                </c:pt>
                <c:pt idx="27">
                  <c:v>2235.9545454545455</c:v>
                </c:pt>
                <c:pt idx="28">
                  <c:v>2216.8323232323232</c:v>
                </c:pt>
                <c:pt idx="29">
                  <c:v>1546.7111111111112</c:v>
                </c:pt>
                <c:pt idx="30">
                  <c:v>1370.2416666666666</c:v>
                </c:pt>
                <c:pt idx="31">
                  <c:v>2146.7624999999998</c:v>
                </c:pt>
                <c:pt idx="32">
                  <c:v>2170.7458333333334</c:v>
                </c:pt>
                <c:pt idx="33">
                  <c:v>1341.4749999999999</c:v>
                </c:pt>
                <c:pt idx="34">
                  <c:v>1593.6944444444443</c:v>
                </c:pt>
                <c:pt idx="35">
                  <c:v>1944.8015873015872</c:v>
                </c:pt>
                <c:pt idx="36">
                  <c:v>1583.8928571428571</c:v>
                </c:pt>
                <c:pt idx="37">
                  <c:v>1867.6357142857141</c:v>
                </c:pt>
                <c:pt idx="38">
                  <c:v>1478.6</c:v>
                </c:pt>
                <c:pt idx="39">
                  <c:v>560</c:v>
                </c:pt>
                <c:pt idx="40">
                  <c:v>947.85</c:v>
                </c:pt>
                <c:pt idx="41">
                  <c:v>1624.85</c:v>
                </c:pt>
                <c:pt idx="42">
                  <c:v>1921.9</c:v>
                </c:pt>
                <c:pt idx="43">
                  <c:v>1960.05</c:v>
                </c:pt>
                <c:pt idx="44">
                  <c:v>2151.3679487179488</c:v>
                </c:pt>
                <c:pt idx="45">
                  <c:v>2274.7179487179487</c:v>
                </c:pt>
                <c:pt idx="46">
                  <c:v>2044.2</c:v>
                </c:pt>
                <c:pt idx="47">
                  <c:v>1941.8607142857143</c:v>
                </c:pt>
                <c:pt idx="48">
                  <c:v>1841.9273809523809</c:v>
                </c:pt>
                <c:pt idx="49">
                  <c:v>1919.1023809523811</c:v>
                </c:pt>
                <c:pt idx="50">
                  <c:v>2015.2391233766234</c:v>
                </c:pt>
                <c:pt idx="51">
                  <c:v>1855.6826298701299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0B-4BFE-AD10-FD81AB00AD36}"/>
            </c:ext>
          </c:extLst>
        </c:ser>
        <c:ser>
          <c:idx val="2"/>
          <c:order val="2"/>
          <c:tx>
            <c:strRef>
              <c:f>'OR Time Forecasts'!$V$2</c:f>
              <c:strCache>
                <c:ptCount val="1"/>
                <c:pt idx="0">
                  <c:v>Moving Avg (K=3)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'OR Time Forecasts'!$R$3:$S$59</c:f>
              <c:multiLvlStrCache>
                <c:ptCount val="57"/>
                <c:lvl>
                  <c:pt idx="0">
                    <c:v>3/31/2013</c:v>
                  </c:pt>
                  <c:pt idx="1">
                    <c:v>4/7/2013</c:v>
                  </c:pt>
                  <c:pt idx="2">
                    <c:v>4/14/2013</c:v>
                  </c:pt>
                  <c:pt idx="3">
                    <c:v>4/21/2013</c:v>
                  </c:pt>
                  <c:pt idx="4">
                    <c:v>4/28/2013</c:v>
                  </c:pt>
                  <c:pt idx="5">
                    <c:v>5/5/2013</c:v>
                  </c:pt>
                  <c:pt idx="6">
                    <c:v>5/12/2013</c:v>
                  </c:pt>
                  <c:pt idx="7">
                    <c:v>5/19/2013</c:v>
                  </c:pt>
                  <c:pt idx="8">
                    <c:v>5/26/2013</c:v>
                  </c:pt>
                  <c:pt idx="9">
                    <c:v>6/2/2013</c:v>
                  </c:pt>
                  <c:pt idx="10">
                    <c:v>6/9/2013</c:v>
                  </c:pt>
                  <c:pt idx="11">
                    <c:v>6/16/2013</c:v>
                  </c:pt>
                  <c:pt idx="12">
                    <c:v>6/23/2013</c:v>
                  </c:pt>
                  <c:pt idx="13">
                    <c:v>6/30/2013</c:v>
                  </c:pt>
                  <c:pt idx="14">
                    <c:v>7/7/2013</c:v>
                  </c:pt>
                  <c:pt idx="15">
                    <c:v>7/14/2013</c:v>
                  </c:pt>
                  <c:pt idx="16">
                    <c:v>7/21/2013</c:v>
                  </c:pt>
                  <c:pt idx="17">
                    <c:v>7/28/2013</c:v>
                  </c:pt>
                  <c:pt idx="18">
                    <c:v>8/4/2013</c:v>
                  </c:pt>
                  <c:pt idx="19">
                    <c:v>8/11/2013</c:v>
                  </c:pt>
                  <c:pt idx="20">
                    <c:v>8/18/2013</c:v>
                  </c:pt>
                  <c:pt idx="21">
                    <c:v>8/25/2013</c:v>
                  </c:pt>
                  <c:pt idx="22">
                    <c:v>9/1/2013</c:v>
                  </c:pt>
                  <c:pt idx="23">
                    <c:v>9/8/2013</c:v>
                  </c:pt>
                  <c:pt idx="24">
                    <c:v>9/15/2013</c:v>
                  </c:pt>
                  <c:pt idx="25">
                    <c:v>9/22/2013</c:v>
                  </c:pt>
                  <c:pt idx="26">
                    <c:v>9/29/2013</c:v>
                  </c:pt>
                  <c:pt idx="27">
                    <c:v>10/6/2013</c:v>
                  </c:pt>
                  <c:pt idx="28">
                    <c:v>10/13/2013</c:v>
                  </c:pt>
                  <c:pt idx="29">
                    <c:v>10/20/2013</c:v>
                  </c:pt>
                  <c:pt idx="30">
                    <c:v>10/27/2013</c:v>
                  </c:pt>
                  <c:pt idx="31">
                    <c:v>11/3/2013</c:v>
                  </c:pt>
                  <c:pt idx="32">
                    <c:v>11/10/2013</c:v>
                  </c:pt>
                  <c:pt idx="33">
                    <c:v>11/17/2013</c:v>
                  </c:pt>
                  <c:pt idx="34">
                    <c:v>11/24/2013</c:v>
                  </c:pt>
                  <c:pt idx="35">
                    <c:v>12/1/2013</c:v>
                  </c:pt>
                  <c:pt idx="36">
                    <c:v>12/8/2013</c:v>
                  </c:pt>
                  <c:pt idx="37">
                    <c:v>12/15/2013</c:v>
                  </c:pt>
                  <c:pt idx="38">
                    <c:v>12/22/2013</c:v>
                  </c:pt>
                  <c:pt idx="39">
                    <c:v>12/29/2013</c:v>
                  </c:pt>
                  <c:pt idx="40">
                    <c:v>1/5/2014</c:v>
                  </c:pt>
                  <c:pt idx="41">
                    <c:v>1/12/2014</c:v>
                  </c:pt>
                  <c:pt idx="42">
                    <c:v>1/19/2014</c:v>
                  </c:pt>
                  <c:pt idx="43">
                    <c:v>1/26/2014</c:v>
                  </c:pt>
                  <c:pt idx="44">
                    <c:v>2/2/2014</c:v>
                  </c:pt>
                  <c:pt idx="45">
                    <c:v>2/9/2014</c:v>
                  </c:pt>
                  <c:pt idx="46">
                    <c:v>2/16/2014</c:v>
                  </c:pt>
                  <c:pt idx="47">
                    <c:v>2/23/2014</c:v>
                  </c:pt>
                  <c:pt idx="48">
                    <c:v>3/2/2014</c:v>
                  </c:pt>
                  <c:pt idx="49">
                    <c:v>3/9/2014</c:v>
                  </c:pt>
                  <c:pt idx="50">
                    <c:v>3/16/2014</c:v>
                  </c:pt>
                  <c:pt idx="51">
                    <c:v>3/23/2014</c:v>
                  </c:pt>
                  <c:pt idx="52">
                    <c:v>3/30/2014</c:v>
                  </c:pt>
                  <c:pt idx="53">
                    <c:v>4/6/2014</c:v>
                  </c:pt>
                  <c:pt idx="54">
                    <c:v>4/13/2014</c:v>
                  </c:pt>
                  <c:pt idx="55">
                    <c:v>4/20/2014</c:v>
                  </c:pt>
                  <c:pt idx="56">
                    <c:v>4/27/2014</c:v>
                  </c:pt>
                </c:lvl>
                <c:lvl>
                  <c:pt idx="0">
                    <c:v>Mar</c:v>
                  </c:pt>
                  <c:pt idx="1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4">
                    <c:v>Jul</c:v>
                  </c:pt>
                  <c:pt idx="18">
                    <c:v>Aug</c:v>
                  </c:pt>
                  <c:pt idx="23">
                    <c:v>Sep</c:v>
                  </c:pt>
                  <c:pt idx="27">
                    <c:v>Oct</c:v>
                  </c:pt>
                  <c:pt idx="31">
                    <c:v>Nov</c:v>
                  </c:pt>
                  <c:pt idx="36">
                    <c:v>Dec</c:v>
                  </c:pt>
                  <c:pt idx="40">
                    <c:v>Jan</c:v>
                  </c:pt>
                  <c:pt idx="44">
                    <c:v>Feb</c:v>
                  </c:pt>
                  <c:pt idx="48">
                    <c:v>Mar</c:v>
                  </c:pt>
                  <c:pt idx="53">
                    <c:v>Apr</c:v>
                  </c:pt>
                </c:lvl>
              </c:multiLvlStrCache>
            </c:multiLvlStrRef>
          </c:cat>
          <c:val>
            <c:numRef>
              <c:f>'OR Time Forecasts'!$V$5:$V$55</c:f>
              <c:numCache>
                <c:formatCode>General</c:formatCode>
                <c:ptCount val="51"/>
                <c:pt idx="0">
                  <c:v>1515.2548941798941</c:v>
                </c:pt>
                <c:pt idx="1">
                  <c:v>1537.2760582010585</c:v>
                </c:pt>
                <c:pt idx="2">
                  <c:v>1680.8908730158728</c:v>
                </c:pt>
                <c:pt idx="3">
                  <c:v>1604.5174603174603</c:v>
                </c:pt>
                <c:pt idx="4">
                  <c:v>1477.0888888888887</c:v>
                </c:pt>
                <c:pt idx="5">
                  <c:v>1901.2703703703703</c:v>
                </c:pt>
                <c:pt idx="6">
                  <c:v>2109.6735449735447</c:v>
                </c:pt>
                <c:pt idx="7">
                  <c:v>2162.3077441077439</c:v>
                </c:pt>
                <c:pt idx="8">
                  <c:v>1933.4754689754689</c:v>
                </c:pt>
                <c:pt idx="9">
                  <c:v>2064.5897546897545</c:v>
                </c:pt>
                <c:pt idx="10">
                  <c:v>2014.9555555555555</c:v>
                </c:pt>
                <c:pt idx="11">
                  <c:v>1759.8285714285714</c:v>
                </c:pt>
                <c:pt idx="12">
                  <c:v>1723.0957792207791</c:v>
                </c:pt>
                <c:pt idx="13">
                  <c:v>1743.4291125541124</c:v>
                </c:pt>
                <c:pt idx="14">
                  <c:v>1824.3291125541125</c:v>
                </c:pt>
                <c:pt idx="15">
                  <c:v>1714.825925925926</c:v>
                </c:pt>
                <c:pt idx="16">
                  <c:v>1863.373544973545</c:v>
                </c:pt>
                <c:pt idx="17">
                  <c:v>2070.4773328523329</c:v>
                </c:pt>
                <c:pt idx="18">
                  <c:v>2146.0328884078885</c:v>
                </c:pt>
                <c:pt idx="19">
                  <c:v>2115.1148989898988</c:v>
                </c:pt>
                <c:pt idx="20">
                  <c:v>1914.2777777777776</c:v>
                </c:pt>
                <c:pt idx="21">
                  <c:v>1889.7046296296296</c:v>
                </c:pt>
                <c:pt idx="22">
                  <c:v>1965.995634920635</c:v>
                </c:pt>
                <c:pt idx="23">
                  <c:v>1967.0194444444444</c:v>
                </c:pt>
                <c:pt idx="24">
                  <c:v>1923.3439153439151</c:v>
                </c:pt>
                <c:pt idx="25">
                  <c:v>1808.6455026455026</c:v>
                </c:pt>
                <c:pt idx="26">
                  <c:v>2122.869167869168</c:v>
                </c:pt>
                <c:pt idx="27">
                  <c:v>2128.443771043771</c:v>
                </c:pt>
                <c:pt idx="28">
                  <c:v>1871.2215488215488</c:v>
                </c:pt>
                <c:pt idx="29">
                  <c:v>1551.3018518518518</c:v>
                </c:pt>
                <c:pt idx="30">
                  <c:v>1824.5083333333332</c:v>
                </c:pt>
                <c:pt idx="31">
                  <c:v>1967.3249999999998</c:v>
                </c:pt>
                <c:pt idx="32">
                  <c:v>1805.3305555555555</c:v>
                </c:pt>
                <c:pt idx="33">
                  <c:v>1598.6129629629629</c:v>
                </c:pt>
                <c:pt idx="34">
                  <c:v>1654.7010582010582</c:v>
                </c:pt>
                <c:pt idx="35">
                  <c:v>1760.2248677248674</c:v>
                </c:pt>
                <c:pt idx="36">
                  <c:v>1837.3285714285714</c:v>
                </c:pt>
                <c:pt idx="37">
                  <c:v>1449.4238095238095</c:v>
                </c:pt>
                <c:pt idx="38">
                  <c:v>1154.7333333333333</c:v>
                </c:pt>
                <c:pt idx="39">
                  <c:v>836.23333333333323</c:v>
                </c:pt>
                <c:pt idx="40">
                  <c:v>1252.2333333333333</c:v>
                </c:pt>
                <c:pt idx="41">
                  <c:v>1744.1666666666667</c:v>
                </c:pt>
                <c:pt idx="42">
                  <c:v>1927.0333333333335</c:v>
                </c:pt>
                <c:pt idx="43">
                  <c:v>2095.1786324786322</c:v>
                </c:pt>
                <c:pt idx="44">
                  <c:v>2162.2452991452992</c:v>
                </c:pt>
                <c:pt idx="45">
                  <c:v>2151.2786324786325</c:v>
                </c:pt>
                <c:pt idx="46">
                  <c:v>2022.5738095238096</c:v>
                </c:pt>
                <c:pt idx="47">
                  <c:v>1862.7515873015873</c:v>
                </c:pt>
                <c:pt idx="48">
                  <c:v>1939.1753968253968</c:v>
                </c:pt>
                <c:pt idx="49">
                  <c:v>1911.6705266955269</c:v>
                </c:pt>
                <c:pt idx="50">
                  <c:v>1948.3455627705628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0B-4BFE-AD10-FD81AB00AD36}"/>
            </c:ext>
          </c:extLst>
        </c:ser>
        <c:ser>
          <c:idx val="3"/>
          <c:order val="3"/>
          <c:tx>
            <c:strRef>
              <c:f>'OR Time Forecasts'!$W$2</c:f>
              <c:strCache>
                <c:ptCount val="1"/>
                <c:pt idx="0">
                  <c:v>Moving Avg (K=4)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'OR Time Forecasts'!$R$3:$S$59</c:f>
              <c:multiLvlStrCache>
                <c:ptCount val="57"/>
                <c:lvl>
                  <c:pt idx="0">
                    <c:v>3/31/2013</c:v>
                  </c:pt>
                  <c:pt idx="1">
                    <c:v>4/7/2013</c:v>
                  </c:pt>
                  <c:pt idx="2">
                    <c:v>4/14/2013</c:v>
                  </c:pt>
                  <c:pt idx="3">
                    <c:v>4/21/2013</c:v>
                  </c:pt>
                  <c:pt idx="4">
                    <c:v>4/28/2013</c:v>
                  </c:pt>
                  <c:pt idx="5">
                    <c:v>5/5/2013</c:v>
                  </c:pt>
                  <c:pt idx="6">
                    <c:v>5/12/2013</c:v>
                  </c:pt>
                  <c:pt idx="7">
                    <c:v>5/19/2013</c:v>
                  </c:pt>
                  <c:pt idx="8">
                    <c:v>5/26/2013</c:v>
                  </c:pt>
                  <c:pt idx="9">
                    <c:v>6/2/2013</c:v>
                  </c:pt>
                  <c:pt idx="10">
                    <c:v>6/9/2013</c:v>
                  </c:pt>
                  <c:pt idx="11">
                    <c:v>6/16/2013</c:v>
                  </c:pt>
                  <c:pt idx="12">
                    <c:v>6/23/2013</c:v>
                  </c:pt>
                  <c:pt idx="13">
                    <c:v>6/30/2013</c:v>
                  </c:pt>
                  <c:pt idx="14">
                    <c:v>7/7/2013</c:v>
                  </c:pt>
                  <c:pt idx="15">
                    <c:v>7/14/2013</c:v>
                  </c:pt>
                  <c:pt idx="16">
                    <c:v>7/21/2013</c:v>
                  </c:pt>
                  <c:pt idx="17">
                    <c:v>7/28/2013</c:v>
                  </c:pt>
                  <c:pt idx="18">
                    <c:v>8/4/2013</c:v>
                  </c:pt>
                  <c:pt idx="19">
                    <c:v>8/11/2013</c:v>
                  </c:pt>
                  <c:pt idx="20">
                    <c:v>8/18/2013</c:v>
                  </c:pt>
                  <c:pt idx="21">
                    <c:v>8/25/2013</c:v>
                  </c:pt>
                  <c:pt idx="22">
                    <c:v>9/1/2013</c:v>
                  </c:pt>
                  <c:pt idx="23">
                    <c:v>9/8/2013</c:v>
                  </c:pt>
                  <c:pt idx="24">
                    <c:v>9/15/2013</c:v>
                  </c:pt>
                  <c:pt idx="25">
                    <c:v>9/22/2013</c:v>
                  </c:pt>
                  <c:pt idx="26">
                    <c:v>9/29/2013</c:v>
                  </c:pt>
                  <c:pt idx="27">
                    <c:v>10/6/2013</c:v>
                  </c:pt>
                  <c:pt idx="28">
                    <c:v>10/13/2013</c:v>
                  </c:pt>
                  <c:pt idx="29">
                    <c:v>10/20/2013</c:v>
                  </c:pt>
                  <c:pt idx="30">
                    <c:v>10/27/2013</c:v>
                  </c:pt>
                  <c:pt idx="31">
                    <c:v>11/3/2013</c:v>
                  </c:pt>
                  <c:pt idx="32">
                    <c:v>11/10/2013</c:v>
                  </c:pt>
                  <c:pt idx="33">
                    <c:v>11/17/2013</c:v>
                  </c:pt>
                  <c:pt idx="34">
                    <c:v>11/24/2013</c:v>
                  </c:pt>
                  <c:pt idx="35">
                    <c:v>12/1/2013</c:v>
                  </c:pt>
                  <c:pt idx="36">
                    <c:v>12/8/2013</c:v>
                  </c:pt>
                  <c:pt idx="37">
                    <c:v>12/15/2013</c:v>
                  </c:pt>
                  <c:pt idx="38">
                    <c:v>12/22/2013</c:v>
                  </c:pt>
                  <c:pt idx="39">
                    <c:v>12/29/2013</c:v>
                  </c:pt>
                  <c:pt idx="40">
                    <c:v>1/5/2014</c:v>
                  </c:pt>
                  <c:pt idx="41">
                    <c:v>1/12/2014</c:v>
                  </c:pt>
                  <c:pt idx="42">
                    <c:v>1/19/2014</c:v>
                  </c:pt>
                  <c:pt idx="43">
                    <c:v>1/26/2014</c:v>
                  </c:pt>
                  <c:pt idx="44">
                    <c:v>2/2/2014</c:v>
                  </c:pt>
                  <c:pt idx="45">
                    <c:v>2/9/2014</c:v>
                  </c:pt>
                  <c:pt idx="46">
                    <c:v>2/16/2014</c:v>
                  </c:pt>
                  <c:pt idx="47">
                    <c:v>2/23/2014</c:v>
                  </c:pt>
                  <c:pt idx="48">
                    <c:v>3/2/2014</c:v>
                  </c:pt>
                  <c:pt idx="49">
                    <c:v>3/9/2014</c:v>
                  </c:pt>
                  <c:pt idx="50">
                    <c:v>3/16/2014</c:v>
                  </c:pt>
                  <c:pt idx="51">
                    <c:v>3/23/2014</c:v>
                  </c:pt>
                  <c:pt idx="52">
                    <c:v>3/30/2014</c:v>
                  </c:pt>
                  <c:pt idx="53">
                    <c:v>4/6/2014</c:v>
                  </c:pt>
                  <c:pt idx="54">
                    <c:v>4/13/2014</c:v>
                  </c:pt>
                  <c:pt idx="55">
                    <c:v>4/20/2014</c:v>
                  </c:pt>
                  <c:pt idx="56">
                    <c:v>4/27/2014</c:v>
                  </c:pt>
                </c:lvl>
                <c:lvl>
                  <c:pt idx="0">
                    <c:v>Mar</c:v>
                  </c:pt>
                  <c:pt idx="1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4">
                    <c:v>Jul</c:v>
                  </c:pt>
                  <c:pt idx="18">
                    <c:v>Aug</c:v>
                  </c:pt>
                  <c:pt idx="23">
                    <c:v>Sep</c:v>
                  </c:pt>
                  <c:pt idx="27">
                    <c:v>Oct</c:v>
                  </c:pt>
                  <c:pt idx="31">
                    <c:v>Nov</c:v>
                  </c:pt>
                  <c:pt idx="36">
                    <c:v>Dec</c:v>
                  </c:pt>
                  <c:pt idx="40">
                    <c:v>Jan</c:v>
                  </c:pt>
                  <c:pt idx="44">
                    <c:v>Feb</c:v>
                  </c:pt>
                  <c:pt idx="48">
                    <c:v>Mar</c:v>
                  </c:pt>
                  <c:pt idx="53">
                    <c:v>Apr</c:v>
                  </c:pt>
                </c:lvl>
              </c:multiLvlStrCache>
            </c:multiLvlStrRef>
          </c:cat>
          <c:val>
            <c:numRef>
              <c:f>'OR Time Forecasts'!$W$6:$W$55</c:f>
              <c:numCache>
                <c:formatCode>General</c:formatCode>
                <c:ptCount val="50"/>
                <c:pt idx="0">
                  <c:v>1643.012599206349</c:v>
                </c:pt>
                <c:pt idx="1">
                  <c:v>1526.0403769841271</c:v>
                </c:pt>
                <c:pt idx="2">
                  <c:v>1584.4014880952379</c:v>
                </c:pt>
                <c:pt idx="3">
                  <c:v>1614.3880952380953</c:v>
                </c:pt>
                <c:pt idx="4">
                  <c:v>1799.036111111111</c:v>
                </c:pt>
                <c:pt idx="5">
                  <c:v>1905.988492063492</c:v>
                </c:pt>
                <c:pt idx="6">
                  <c:v>2032.7308080808079</c:v>
                </c:pt>
                <c:pt idx="7">
                  <c:v>2141.326046176046</c:v>
                </c:pt>
                <c:pt idx="8">
                  <c:v>2028.4780303030302</c:v>
                </c:pt>
                <c:pt idx="9">
                  <c:v>1961.692316017316</c:v>
                </c:pt>
                <c:pt idx="10">
                  <c:v>1839.4666666666667</c:v>
                </c:pt>
                <c:pt idx="11">
                  <c:v>1870.693262987013</c:v>
                </c:pt>
                <c:pt idx="12">
                  <c:v>1720.8218344155844</c:v>
                </c:pt>
                <c:pt idx="13">
                  <c:v>1696.4968344155843</c:v>
                </c:pt>
                <c:pt idx="14">
                  <c:v>1836.9412788600289</c:v>
                </c:pt>
                <c:pt idx="15">
                  <c:v>1826.0301587301587</c:v>
                </c:pt>
                <c:pt idx="16">
                  <c:v>1941.7829996392497</c:v>
                </c:pt>
                <c:pt idx="17">
                  <c:v>2078.2191107503604</c:v>
                </c:pt>
                <c:pt idx="18">
                  <c:v>2126.2468885281387</c:v>
                </c:pt>
                <c:pt idx="19">
                  <c:v>1979.961174242424</c:v>
                </c:pt>
                <c:pt idx="20">
                  <c:v>1942.6395833333331</c:v>
                </c:pt>
                <c:pt idx="21">
                  <c:v>1991.2189484126984</c:v>
                </c:pt>
                <c:pt idx="22">
                  <c:v>1868.8895833333333</c:v>
                </c:pt>
                <c:pt idx="23">
                  <c:v>1949.4391865079365</c:v>
                </c:pt>
                <c:pt idx="24">
                  <c:v>1930.4246031746031</c:v>
                </c:pt>
                <c:pt idx="25">
                  <c:v>1986.544733044733</c:v>
                </c:pt>
                <c:pt idx="26">
                  <c:v>2070.5074314574313</c:v>
                </c:pt>
                <c:pt idx="27">
                  <c:v>1891.3328282828284</c:v>
                </c:pt>
                <c:pt idx="28">
                  <c:v>1793.5369949494948</c:v>
                </c:pt>
                <c:pt idx="29">
                  <c:v>1846.7368055555555</c:v>
                </c:pt>
                <c:pt idx="30">
                  <c:v>1770.4937499999999</c:v>
                </c:pt>
                <c:pt idx="31">
                  <c:v>1744.1187499999999</c:v>
                </c:pt>
                <c:pt idx="32">
                  <c:v>1882.2201388888889</c:v>
                </c:pt>
                <c:pt idx="33">
                  <c:v>1643.1382936507935</c:v>
                </c:pt>
                <c:pt idx="34">
                  <c:v>1588.7936507936508</c:v>
                </c:pt>
                <c:pt idx="35">
                  <c:v>1906.2186507936506</c:v>
                </c:pt>
                <c:pt idx="36">
                  <c:v>1531.2464285714286</c:v>
                </c:pt>
                <c:pt idx="37">
                  <c:v>1213.8178571428571</c:v>
                </c:pt>
                <c:pt idx="38">
                  <c:v>1213.2249999999999</c:v>
                </c:pt>
                <c:pt idx="39">
                  <c:v>1092.425</c:v>
                </c:pt>
                <c:pt idx="40">
                  <c:v>1434.875</c:v>
                </c:pt>
                <c:pt idx="41">
                  <c:v>1792.45</c:v>
                </c:pt>
                <c:pt idx="42">
                  <c:v>2036.6339743589745</c:v>
                </c:pt>
                <c:pt idx="43">
                  <c:v>2117.3839743589742</c:v>
                </c:pt>
                <c:pt idx="44">
                  <c:v>2097.7839743589743</c:v>
                </c:pt>
                <c:pt idx="45">
                  <c:v>2108.2893315018318</c:v>
                </c:pt>
                <c:pt idx="46">
                  <c:v>1943.0636904761905</c:v>
                </c:pt>
                <c:pt idx="47">
                  <c:v>1930.4815476190477</c:v>
                </c:pt>
                <c:pt idx="48">
                  <c:v>1928.583252164502</c:v>
                </c:pt>
                <c:pt idx="49">
                  <c:v>1887.3925054112556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0B-4BFE-AD10-FD81AB00AD36}"/>
            </c:ext>
          </c:extLst>
        </c:ser>
        <c:ser>
          <c:idx val="0"/>
          <c:order val="0"/>
          <c:tx>
            <c:strRef>
              <c:f>'OR Time Forecasts'!$T$2</c:f>
              <c:strCache>
                <c:ptCount val="1"/>
                <c:pt idx="0">
                  <c:v>unplanned OR time per week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'OR Time Forecasts'!$R$3:$S$59</c:f>
              <c:multiLvlStrCache>
                <c:ptCount val="57"/>
                <c:lvl>
                  <c:pt idx="0">
                    <c:v>3/31/2013</c:v>
                  </c:pt>
                  <c:pt idx="1">
                    <c:v>4/7/2013</c:v>
                  </c:pt>
                  <c:pt idx="2">
                    <c:v>4/14/2013</c:v>
                  </c:pt>
                  <c:pt idx="3">
                    <c:v>4/21/2013</c:v>
                  </c:pt>
                  <c:pt idx="4">
                    <c:v>4/28/2013</c:v>
                  </c:pt>
                  <c:pt idx="5">
                    <c:v>5/5/2013</c:v>
                  </c:pt>
                  <c:pt idx="6">
                    <c:v>5/12/2013</c:v>
                  </c:pt>
                  <c:pt idx="7">
                    <c:v>5/19/2013</c:v>
                  </c:pt>
                  <c:pt idx="8">
                    <c:v>5/26/2013</c:v>
                  </c:pt>
                  <c:pt idx="9">
                    <c:v>6/2/2013</c:v>
                  </c:pt>
                  <c:pt idx="10">
                    <c:v>6/9/2013</c:v>
                  </c:pt>
                  <c:pt idx="11">
                    <c:v>6/16/2013</c:v>
                  </c:pt>
                  <c:pt idx="12">
                    <c:v>6/23/2013</c:v>
                  </c:pt>
                  <c:pt idx="13">
                    <c:v>6/30/2013</c:v>
                  </c:pt>
                  <c:pt idx="14">
                    <c:v>7/7/2013</c:v>
                  </c:pt>
                  <c:pt idx="15">
                    <c:v>7/14/2013</c:v>
                  </c:pt>
                  <c:pt idx="16">
                    <c:v>7/21/2013</c:v>
                  </c:pt>
                  <c:pt idx="17">
                    <c:v>7/28/2013</c:v>
                  </c:pt>
                  <c:pt idx="18">
                    <c:v>8/4/2013</c:v>
                  </c:pt>
                  <c:pt idx="19">
                    <c:v>8/11/2013</c:v>
                  </c:pt>
                  <c:pt idx="20">
                    <c:v>8/18/2013</c:v>
                  </c:pt>
                  <c:pt idx="21">
                    <c:v>8/25/2013</c:v>
                  </c:pt>
                  <c:pt idx="22">
                    <c:v>9/1/2013</c:v>
                  </c:pt>
                  <c:pt idx="23">
                    <c:v>9/8/2013</c:v>
                  </c:pt>
                  <c:pt idx="24">
                    <c:v>9/15/2013</c:v>
                  </c:pt>
                  <c:pt idx="25">
                    <c:v>9/22/2013</c:v>
                  </c:pt>
                  <c:pt idx="26">
                    <c:v>9/29/2013</c:v>
                  </c:pt>
                  <c:pt idx="27">
                    <c:v>10/6/2013</c:v>
                  </c:pt>
                  <c:pt idx="28">
                    <c:v>10/13/2013</c:v>
                  </c:pt>
                  <c:pt idx="29">
                    <c:v>10/20/2013</c:v>
                  </c:pt>
                  <c:pt idx="30">
                    <c:v>10/27/2013</c:v>
                  </c:pt>
                  <c:pt idx="31">
                    <c:v>11/3/2013</c:v>
                  </c:pt>
                  <c:pt idx="32">
                    <c:v>11/10/2013</c:v>
                  </c:pt>
                  <c:pt idx="33">
                    <c:v>11/17/2013</c:v>
                  </c:pt>
                  <c:pt idx="34">
                    <c:v>11/24/2013</c:v>
                  </c:pt>
                  <c:pt idx="35">
                    <c:v>12/1/2013</c:v>
                  </c:pt>
                  <c:pt idx="36">
                    <c:v>12/8/2013</c:v>
                  </c:pt>
                  <c:pt idx="37">
                    <c:v>12/15/2013</c:v>
                  </c:pt>
                  <c:pt idx="38">
                    <c:v>12/22/2013</c:v>
                  </c:pt>
                  <c:pt idx="39">
                    <c:v>12/29/2013</c:v>
                  </c:pt>
                  <c:pt idx="40">
                    <c:v>1/5/2014</c:v>
                  </c:pt>
                  <c:pt idx="41">
                    <c:v>1/12/2014</c:v>
                  </c:pt>
                  <c:pt idx="42">
                    <c:v>1/19/2014</c:v>
                  </c:pt>
                  <c:pt idx="43">
                    <c:v>1/26/2014</c:v>
                  </c:pt>
                  <c:pt idx="44">
                    <c:v>2/2/2014</c:v>
                  </c:pt>
                  <c:pt idx="45">
                    <c:v>2/9/2014</c:v>
                  </c:pt>
                  <c:pt idx="46">
                    <c:v>2/16/2014</c:v>
                  </c:pt>
                  <c:pt idx="47">
                    <c:v>2/23/2014</c:v>
                  </c:pt>
                  <c:pt idx="48">
                    <c:v>3/2/2014</c:v>
                  </c:pt>
                  <c:pt idx="49">
                    <c:v>3/9/2014</c:v>
                  </c:pt>
                  <c:pt idx="50">
                    <c:v>3/16/2014</c:v>
                  </c:pt>
                  <c:pt idx="51">
                    <c:v>3/23/2014</c:v>
                  </c:pt>
                  <c:pt idx="52">
                    <c:v>3/30/2014</c:v>
                  </c:pt>
                  <c:pt idx="53">
                    <c:v>4/6/2014</c:v>
                  </c:pt>
                  <c:pt idx="54">
                    <c:v>4/13/2014</c:v>
                  </c:pt>
                  <c:pt idx="55">
                    <c:v>4/20/2014</c:v>
                  </c:pt>
                  <c:pt idx="56">
                    <c:v>4/27/2014</c:v>
                  </c:pt>
                </c:lvl>
                <c:lvl>
                  <c:pt idx="0">
                    <c:v>Mar</c:v>
                  </c:pt>
                  <c:pt idx="1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4">
                    <c:v>Jul</c:v>
                  </c:pt>
                  <c:pt idx="18">
                    <c:v>Aug</c:v>
                  </c:pt>
                  <c:pt idx="23">
                    <c:v>Sep</c:v>
                  </c:pt>
                  <c:pt idx="27">
                    <c:v>Oct</c:v>
                  </c:pt>
                  <c:pt idx="31">
                    <c:v>Nov</c:v>
                  </c:pt>
                  <c:pt idx="36">
                    <c:v>Dec</c:v>
                  </c:pt>
                  <c:pt idx="40">
                    <c:v>Jan</c:v>
                  </c:pt>
                  <c:pt idx="44">
                    <c:v>Feb</c:v>
                  </c:pt>
                  <c:pt idx="48">
                    <c:v>Mar</c:v>
                  </c:pt>
                  <c:pt idx="53">
                    <c:v>Apr</c:v>
                  </c:pt>
                </c:lvl>
              </c:multiLvlStrCache>
            </c:multiLvlStrRef>
          </c:cat>
          <c:val>
            <c:numRef>
              <c:f>'OR Time Forecasts'!$T$3:$T$55</c:f>
              <c:numCache>
                <c:formatCode>General</c:formatCode>
                <c:ptCount val="53"/>
                <c:pt idx="0">
                  <c:v>1960.2222222222222</c:v>
                </c:pt>
                <c:pt idx="1">
                  <c:v>1061.4888888888891</c:v>
                </c:pt>
                <c:pt idx="2">
                  <c:v>1524.0535714285713</c:v>
                </c:pt>
                <c:pt idx="3">
                  <c:v>2026.2857142857142</c:v>
                </c:pt>
                <c:pt idx="4">
                  <c:v>1492.3333333333333</c:v>
                </c:pt>
                <c:pt idx="5">
                  <c:v>1294.9333333333332</c:v>
                </c:pt>
                <c:pt idx="6">
                  <c:v>1644</c:v>
                </c:pt>
                <c:pt idx="7">
                  <c:v>2764.8777777777777</c:v>
                </c:pt>
                <c:pt idx="8">
                  <c:v>1920.1428571428571</c:v>
                </c:pt>
                <c:pt idx="9">
                  <c:v>1801.9025974025974</c:v>
                </c:pt>
                <c:pt idx="10">
                  <c:v>2078.3809523809523</c:v>
                </c:pt>
                <c:pt idx="11">
                  <c:v>2313.4857142857145</c:v>
                </c:pt>
                <c:pt idx="12">
                  <c:v>1653</c:v>
                </c:pt>
                <c:pt idx="13">
                  <c:v>1313</c:v>
                </c:pt>
                <c:pt idx="14">
                  <c:v>2203.2873376623374</c:v>
                </c:pt>
                <c:pt idx="15">
                  <c:v>1714</c:v>
                </c:pt>
                <c:pt idx="16">
                  <c:v>1555.7</c:v>
                </c:pt>
                <c:pt idx="17">
                  <c:v>1874.7777777777778</c:v>
                </c:pt>
                <c:pt idx="18">
                  <c:v>2159.6428571428573</c:v>
                </c:pt>
                <c:pt idx="19">
                  <c:v>2177.0113636363635</c:v>
                </c:pt>
                <c:pt idx="20">
                  <c:v>2101.4444444444443</c:v>
                </c:pt>
                <c:pt idx="21">
                  <c:v>2066.8888888888887</c:v>
                </c:pt>
                <c:pt idx="22">
                  <c:v>1574.5</c:v>
                </c:pt>
                <c:pt idx="23">
                  <c:v>2027.7249999999999</c:v>
                </c:pt>
                <c:pt idx="24">
                  <c:v>2295.7619047619046</c:v>
                </c:pt>
                <c:pt idx="25">
                  <c:v>1577.5714285714284</c:v>
                </c:pt>
                <c:pt idx="26">
                  <c:v>1896.6984126984125</c:v>
                </c:pt>
                <c:pt idx="27">
                  <c:v>1951.6666666666667</c:v>
                </c:pt>
                <c:pt idx="28">
                  <c:v>2520.242424242424</c:v>
                </c:pt>
                <c:pt idx="29">
                  <c:v>1913.4222222222222</c:v>
                </c:pt>
                <c:pt idx="30">
                  <c:v>1180</c:v>
                </c:pt>
                <c:pt idx="31">
                  <c:v>1560.4833333333331</c:v>
                </c:pt>
                <c:pt idx="32">
                  <c:v>2733.041666666667</c:v>
                </c:pt>
                <c:pt idx="33">
                  <c:v>1608.45</c:v>
                </c:pt>
                <c:pt idx="34">
                  <c:v>1074.5</c:v>
                </c:pt>
                <c:pt idx="35">
                  <c:v>2112.8888888888887</c:v>
                </c:pt>
                <c:pt idx="36">
                  <c:v>1776.7142857142858</c:v>
                </c:pt>
                <c:pt idx="37">
                  <c:v>1391.0714285714284</c:v>
                </c:pt>
                <c:pt idx="38">
                  <c:v>2344.1999999999998</c:v>
                </c:pt>
                <c:pt idx="39">
                  <c:v>613</c:v>
                </c:pt>
                <c:pt idx="40">
                  <c:v>507</c:v>
                </c:pt>
                <c:pt idx="41">
                  <c:v>1388.7</c:v>
                </c:pt>
                <c:pt idx="42">
                  <c:v>1861</c:v>
                </c:pt>
                <c:pt idx="43">
                  <c:v>1982.8</c:v>
                </c:pt>
                <c:pt idx="44">
                  <c:v>1937.3</c:v>
                </c:pt>
                <c:pt idx="45">
                  <c:v>2365.4358974358975</c:v>
                </c:pt>
                <c:pt idx="46">
                  <c:v>2184</c:v>
                </c:pt>
                <c:pt idx="47">
                  <c:v>1904.4</c:v>
                </c:pt>
                <c:pt idx="48">
                  <c:v>1979.3214285714284</c:v>
                </c:pt>
                <c:pt idx="49">
                  <c:v>1704.5333333333333</c:v>
                </c:pt>
                <c:pt idx="50">
                  <c:v>2133.6714285714288</c:v>
                </c:pt>
                <c:pt idx="51">
                  <c:v>1896.8068181818182</c:v>
                </c:pt>
                <c:pt idx="52">
                  <c:v>1814.5584415584415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0B-4BFE-AD10-FD81AB00A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8806447"/>
        <c:axId val="1208993247"/>
      </c:lineChart>
      <c:catAx>
        <c:axId val="12088064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</a:t>
                </a:r>
                <a:r>
                  <a:rPr lang="en-US" baseline="0"/>
                  <a:t> Number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993247"/>
        <c:crosses val="autoZero"/>
        <c:auto val="1"/>
        <c:lblAlgn val="ctr"/>
        <c:lblOffset val="100"/>
        <c:noMultiLvlLbl val="0"/>
      </c:catAx>
      <c:valAx>
        <c:axId val="120899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OR</a:t>
                </a:r>
                <a:r>
                  <a:rPr lang="en-US" baseline="0"/>
                  <a:t> Time Per Week (Min)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80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Unplanned OR Time (Weighted Moving Average)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'OR Time Forecasts'!$AB$2</c:f>
              <c:strCache>
                <c:ptCount val="1"/>
                <c:pt idx="0">
                  <c:v>Y(hat)K=3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'OR Time Forecasts'!$R$3:$S$59</c:f>
              <c:multiLvlStrCache>
                <c:ptCount val="57"/>
                <c:lvl>
                  <c:pt idx="0">
                    <c:v>3/31/2013</c:v>
                  </c:pt>
                  <c:pt idx="1">
                    <c:v>4/7/2013</c:v>
                  </c:pt>
                  <c:pt idx="2">
                    <c:v>4/14/2013</c:v>
                  </c:pt>
                  <c:pt idx="3">
                    <c:v>4/21/2013</c:v>
                  </c:pt>
                  <c:pt idx="4">
                    <c:v>4/28/2013</c:v>
                  </c:pt>
                  <c:pt idx="5">
                    <c:v>5/5/2013</c:v>
                  </c:pt>
                  <c:pt idx="6">
                    <c:v>5/12/2013</c:v>
                  </c:pt>
                  <c:pt idx="7">
                    <c:v>5/19/2013</c:v>
                  </c:pt>
                  <c:pt idx="8">
                    <c:v>5/26/2013</c:v>
                  </c:pt>
                  <c:pt idx="9">
                    <c:v>6/2/2013</c:v>
                  </c:pt>
                  <c:pt idx="10">
                    <c:v>6/9/2013</c:v>
                  </c:pt>
                  <c:pt idx="11">
                    <c:v>6/16/2013</c:v>
                  </c:pt>
                  <c:pt idx="12">
                    <c:v>6/23/2013</c:v>
                  </c:pt>
                  <c:pt idx="13">
                    <c:v>6/30/2013</c:v>
                  </c:pt>
                  <c:pt idx="14">
                    <c:v>7/7/2013</c:v>
                  </c:pt>
                  <c:pt idx="15">
                    <c:v>7/14/2013</c:v>
                  </c:pt>
                  <c:pt idx="16">
                    <c:v>7/21/2013</c:v>
                  </c:pt>
                  <c:pt idx="17">
                    <c:v>7/28/2013</c:v>
                  </c:pt>
                  <c:pt idx="18">
                    <c:v>8/4/2013</c:v>
                  </c:pt>
                  <c:pt idx="19">
                    <c:v>8/11/2013</c:v>
                  </c:pt>
                  <c:pt idx="20">
                    <c:v>8/18/2013</c:v>
                  </c:pt>
                  <c:pt idx="21">
                    <c:v>8/25/2013</c:v>
                  </c:pt>
                  <c:pt idx="22">
                    <c:v>9/1/2013</c:v>
                  </c:pt>
                  <c:pt idx="23">
                    <c:v>9/8/2013</c:v>
                  </c:pt>
                  <c:pt idx="24">
                    <c:v>9/15/2013</c:v>
                  </c:pt>
                  <c:pt idx="25">
                    <c:v>9/22/2013</c:v>
                  </c:pt>
                  <c:pt idx="26">
                    <c:v>9/29/2013</c:v>
                  </c:pt>
                  <c:pt idx="27">
                    <c:v>10/6/2013</c:v>
                  </c:pt>
                  <c:pt idx="28">
                    <c:v>10/13/2013</c:v>
                  </c:pt>
                  <c:pt idx="29">
                    <c:v>10/20/2013</c:v>
                  </c:pt>
                  <c:pt idx="30">
                    <c:v>10/27/2013</c:v>
                  </c:pt>
                  <c:pt idx="31">
                    <c:v>11/3/2013</c:v>
                  </c:pt>
                  <c:pt idx="32">
                    <c:v>11/10/2013</c:v>
                  </c:pt>
                  <c:pt idx="33">
                    <c:v>11/17/2013</c:v>
                  </c:pt>
                  <c:pt idx="34">
                    <c:v>11/24/2013</c:v>
                  </c:pt>
                  <c:pt idx="35">
                    <c:v>12/1/2013</c:v>
                  </c:pt>
                  <c:pt idx="36">
                    <c:v>12/8/2013</c:v>
                  </c:pt>
                  <c:pt idx="37">
                    <c:v>12/15/2013</c:v>
                  </c:pt>
                  <c:pt idx="38">
                    <c:v>12/22/2013</c:v>
                  </c:pt>
                  <c:pt idx="39">
                    <c:v>12/29/2013</c:v>
                  </c:pt>
                  <c:pt idx="40">
                    <c:v>1/5/2014</c:v>
                  </c:pt>
                  <c:pt idx="41">
                    <c:v>1/12/2014</c:v>
                  </c:pt>
                  <c:pt idx="42">
                    <c:v>1/19/2014</c:v>
                  </c:pt>
                  <c:pt idx="43">
                    <c:v>1/26/2014</c:v>
                  </c:pt>
                  <c:pt idx="44">
                    <c:v>2/2/2014</c:v>
                  </c:pt>
                  <c:pt idx="45">
                    <c:v>2/9/2014</c:v>
                  </c:pt>
                  <c:pt idx="46">
                    <c:v>2/16/2014</c:v>
                  </c:pt>
                  <c:pt idx="47">
                    <c:v>2/23/2014</c:v>
                  </c:pt>
                  <c:pt idx="48">
                    <c:v>3/2/2014</c:v>
                  </c:pt>
                  <c:pt idx="49">
                    <c:v>3/9/2014</c:v>
                  </c:pt>
                  <c:pt idx="50">
                    <c:v>3/16/2014</c:v>
                  </c:pt>
                  <c:pt idx="51">
                    <c:v>3/23/2014</c:v>
                  </c:pt>
                  <c:pt idx="52">
                    <c:v>3/30/2014</c:v>
                  </c:pt>
                  <c:pt idx="53">
                    <c:v>4/6/2014</c:v>
                  </c:pt>
                  <c:pt idx="54">
                    <c:v>4/13/2014</c:v>
                  </c:pt>
                  <c:pt idx="55">
                    <c:v>4/20/2014</c:v>
                  </c:pt>
                  <c:pt idx="56">
                    <c:v>4/27/2014</c:v>
                  </c:pt>
                </c:lvl>
                <c:lvl>
                  <c:pt idx="0">
                    <c:v>Mar</c:v>
                  </c:pt>
                  <c:pt idx="1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4">
                    <c:v>Jul</c:v>
                  </c:pt>
                  <c:pt idx="18">
                    <c:v>Aug</c:v>
                  </c:pt>
                  <c:pt idx="23">
                    <c:v>Sep</c:v>
                  </c:pt>
                  <c:pt idx="27">
                    <c:v>Oct</c:v>
                  </c:pt>
                  <c:pt idx="31">
                    <c:v>Nov</c:v>
                  </c:pt>
                  <c:pt idx="36">
                    <c:v>Dec</c:v>
                  </c:pt>
                  <c:pt idx="40">
                    <c:v>Jan</c:v>
                  </c:pt>
                  <c:pt idx="44">
                    <c:v>Feb</c:v>
                  </c:pt>
                  <c:pt idx="48">
                    <c:v>Mar</c:v>
                  </c:pt>
                  <c:pt idx="53">
                    <c:v>Apr</c:v>
                  </c:pt>
                </c:lvl>
              </c:multiLvlStrCache>
            </c:multiLvlStrRef>
          </c:cat>
          <c:val>
            <c:numRef>
              <c:f>'OR Time Forecasts'!$AB$3:$AB$55</c:f>
              <c:numCache>
                <c:formatCode>General</c:formatCode>
                <c:ptCount val="53"/>
                <c:pt idx="3">
                  <c:v>1742.2399239050119</c:v>
                </c:pt>
                <c:pt idx="4">
                  <c:v>1543.6616196122418</c:v>
                </c:pt>
                <c:pt idx="5">
                  <c:v>1508.2008722705709</c:v>
                </c:pt>
                <c:pt idx="6">
                  <c:v>1660.7805992581486</c:v>
                </c:pt>
                <c:pt idx="7">
                  <c:v>1568.1311893184707</c:v>
                </c:pt>
                <c:pt idx="8">
                  <c:v>2029.5617111763963</c:v>
                </c:pt>
                <c:pt idx="9">
                  <c:v>1782.0068341783012</c:v>
                </c:pt>
                <c:pt idx="10">
                  <c:v>2283.6154434521854</c:v>
                </c:pt>
                <c:pt idx="11">
                  <c:v>1999.2248902475935</c:v>
                </c:pt>
                <c:pt idx="12">
                  <c:v>2057.5744880703687</c:v>
                </c:pt>
                <c:pt idx="13">
                  <c:v>1865.789979848556</c:v>
                </c:pt>
                <c:pt idx="14">
                  <c:v>1813.4768873407202</c:v>
                </c:pt>
                <c:pt idx="15">
                  <c:v>1928.0149474983787</c:v>
                </c:pt>
                <c:pt idx="16">
                  <c:v>1513.4061994508734</c:v>
                </c:pt>
                <c:pt idx="17">
                  <c:v>1879.6451502472314</c:v>
                </c:pt>
                <c:pt idx="18">
                  <c:v>1794.3512803007252</c:v>
                </c:pt>
                <c:pt idx="19">
                  <c:v>1857.5301563229564</c:v>
                </c:pt>
                <c:pt idx="20">
                  <c:v>2025.8238732598734</c:v>
                </c:pt>
                <c:pt idx="21">
                  <c:v>2130.5572643673372</c:v>
                </c:pt>
                <c:pt idx="22">
                  <c:v>2121.9758857353931</c:v>
                </c:pt>
                <c:pt idx="23">
                  <c:v>1838.0954832651491</c:v>
                </c:pt>
                <c:pt idx="24">
                  <c:v>2047.3161055273968</c:v>
                </c:pt>
                <c:pt idx="25">
                  <c:v>1934.9622372619406</c:v>
                </c:pt>
                <c:pt idx="26">
                  <c:v>1802.7535126701523</c:v>
                </c:pt>
                <c:pt idx="27">
                  <c:v>2096.3235062978879</c:v>
                </c:pt>
                <c:pt idx="28">
                  <c:v>1764.5315405398401</c:v>
                </c:pt>
                <c:pt idx="29">
                  <c:v>2208.3245611869115</c:v>
                </c:pt>
                <c:pt idx="30">
                  <c:v>1932.5533904540985</c:v>
                </c:pt>
                <c:pt idx="31">
                  <c:v>1850.4347170471333</c:v>
                </c:pt>
                <c:pt idx="32">
                  <c:v>1737.0353360360277</c:v>
                </c:pt>
                <c:pt idx="33">
                  <c:v>1956.15755113604</c:v>
                </c:pt>
                <c:pt idx="34">
                  <c:v>1584.4554464679491</c:v>
                </c:pt>
                <c:pt idx="35">
                  <c:v>1904.158793729865</c:v>
                </c:pt>
                <c:pt idx="36">
                  <c:v>1860.5514478240498</c:v>
                </c:pt>
                <c:pt idx="37">
                  <c:v>1425.4428832920717</c:v>
                </c:pt>
                <c:pt idx="38">
                  <c:v>1752.1490038027437</c:v>
                </c:pt>
                <c:pt idx="39">
                  <c:v>2060.3243985388863</c:v>
                </c:pt>
                <c:pt idx="40">
                  <c:v>1002.2177180942535</c:v>
                </c:pt>
                <c:pt idx="41">
                  <c:v>1426.0297515430925</c:v>
                </c:pt>
                <c:pt idx="42">
                  <c:v>1000.6685509078799</c:v>
                </c:pt>
                <c:pt idx="43">
                  <c:v>1183.6832769489224</c:v>
                </c:pt>
                <c:pt idx="44">
                  <c:v>1685.6110301590247</c:v>
                </c:pt>
                <c:pt idx="45">
                  <c:v>1899.1321521648058</c:v>
                </c:pt>
                <c:pt idx="46">
                  <c:v>2174.0284438368972</c:v>
                </c:pt>
                <c:pt idx="47">
                  <c:v>2060.5922927793522</c:v>
                </c:pt>
                <c:pt idx="48">
                  <c:v>2135.0257926588756</c:v>
                </c:pt>
                <c:pt idx="49">
                  <c:v>2081.708591997357</c:v>
                </c:pt>
                <c:pt idx="50">
                  <c:v>1804.5134187940043</c:v>
                </c:pt>
                <c:pt idx="51">
                  <c:v>2056.4603235470622</c:v>
                </c:pt>
                <c:pt idx="52">
                  <c:v>1800.6250998012893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4B-45CC-A131-73A072704050}"/>
            </c:ext>
          </c:extLst>
        </c:ser>
        <c:ser>
          <c:idx val="2"/>
          <c:order val="2"/>
          <c:tx>
            <c:strRef>
              <c:f>'OR Time Forecasts'!$AC$2</c:f>
              <c:strCache>
                <c:ptCount val="1"/>
                <c:pt idx="0">
                  <c:v>Y(hat)K=4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'OR Time Forecasts'!$R$3:$S$59</c:f>
              <c:multiLvlStrCache>
                <c:ptCount val="57"/>
                <c:lvl>
                  <c:pt idx="0">
                    <c:v>3/31/2013</c:v>
                  </c:pt>
                  <c:pt idx="1">
                    <c:v>4/7/2013</c:v>
                  </c:pt>
                  <c:pt idx="2">
                    <c:v>4/14/2013</c:v>
                  </c:pt>
                  <c:pt idx="3">
                    <c:v>4/21/2013</c:v>
                  </c:pt>
                  <c:pt idx="4">
                    <c:v>4/28/2013</c:v>
                  </c:pt>
                  <c:pt idx="5">
                    <c:v>5/5/2013</c:v>
                  </c:pt>
                  <c:pt idx="6">
                    <c:v>5/12/2013</c:v>
                  </c:pt>
                  <c:pt idx="7">
                    <c:v>5/19/2013</c:v>
                  </c:pt>
                  <c:pt idx="8">
                    <c:v>5/26/2013</c:v>
                  </c:pt>
                  <c:pt idx="9">
                    <c:v>6/2/2013</c:v>
                  </c:pt>
                  <c:pt idx="10">
                    <c:v>6/9/2013</c:v>
                  </c:pt>
                  <c:pt idx="11">
                    <c:v>6/16/2013</c:v>
                  </c:pt>
                  <c:pt idx="12">
                    <c:v>6/23/2013</c:v>
                  </c:pt>
                  <c:pt idx="13">
                    <c:v>6/30/2013</c:v>
                  </c:pt>
                  <c:pt idx="14">
                    <c:v>7/7/2013</c:v>
                  </c:pt>
                  <c:pt idx="15">
                    <c:v>7/14/2013</c:v>
                  </c:pt>
                  <c:pt idx="16">
                    <c:v>7/21/2013</c:v>
                  </c:pt>
                  <c:pt idx="17">
                    <c:v>7/28/2013</c:v>
                  </c:pt>
                  <c:pt idx="18">
                    <c:v>8/4/2013</c:v>
                  </c:pt>
                  <c:pt idx="19">
                    <c:v>8/11/2013</c:v>
                  </c:pt>
                  <c:pt idx="20">
                    <c:v>8/18/2013</c:v>
                  </c:pt>
                  <c:pt idx="21">
                    <c:v>8/25/2013</c:v>
                  </c:pt>
                  <c:pt idx="22">
                    <c:v>9/1/2013</c:v>
                  </c:pt>
                  <c:pt idx="23">
                    <c:v>9/8/2013</c:v>
                  </c:pt>
                  <c:pt idx="24">
                    <c:v>9/15/2013</c:v>
                  </c:pt>
                  <c:pt idx="25">
                    <c:v>9/22/2013</c:v>
                  </c:pt>
                  <c:pt idx="26">
                    <c:v>9/29/2013</c:v>
                  </c:pt>
                  <c:pt idx="27">
                    <c:v>10/6/2013</c:v>
                  </c:pt>
                  <c:pt idx="28">
                    <c:v>10/13/2013</c:v>
                  </c:pt>
                  <c:pt idx="29">
                    <c:v>10/20/2013</c:v>
                  </c:pt>
                  <c:pt idx="30">
                    <c:v>10/27/2013</c:v>
                  </c:pt>
                  <c:pt idx="31">
                    <c:v>11/3/2013</c:v>
                  </c:pt>
                  <c:pt idx="32">
                    <c:v>11/10/2013</c:v>
                  </c:pt>
                  <c:pt idx="33">
                    <c:v>11/17/2013</c:v>
                  </c:pt>
                  <c:pt idx="34">
                    <c:v>11/24/2013</c:v>
                  </c:pt>
                  <c:pt idx="35">
                    <c:v>12/1/2013</c:v>
                  </c:pt>
                  <c:pt idx="36">
                    <c:v>12/8/2013</c:v>
                  </c:pt>
                  <c:pt idx="37">
                    <c:v>12/15/2013</c:v>
                  </c:pt>
                  <c:pt idx="38">
                    <c:v>12/22/2013</c:v>
                  </c:pt>
                  <c:pt idx="39">
                    <c:v>12/29/2013</c:v>
                  </c:pt>
                  <c:pt idx="40">
                    <c:v>1/5/2014</c:v>
                  </c:pt>
                  <c:pt idx="41">
                    <c:v>1/12/2014</c:v>
                  </c:pt>
                  <c:pt idx="42">
                    <c:v>1/19/2014</c:v>
                  </c:pt>
                  <c:pt idx="43">
                    <c:v>1/26/2014</c:v>
                  </c:pt>
                  <c:pt idx="44">
                    <c:v>2/2/2014</c:v>
                  </c:pt>
                  <c:pt idx="45">
                    <c:v>2/9/2014</c:v>
                  </c:pt>
                  <c:pt idx="46">
                    <c:v>2/16/2014</c:v>
                  </c:pt>
                  <c:pt idx="47">
                    <c:v>2/23/2014</c:v>
                  </c:pt>
                  <c:pt idx="48">
                    <c:v>3/2/2014</c:v>
                  </c:pt>
                  <c:pt idx="49">
                    <c:v>3/9/2014</c:v>
                  </c:pt>
                  <c:pt idx="50">
                    <c:v>3/16/2014</c:v>
                  </c:pt>
                  <c:pt idx="51">
                    <c:v>3/23/2014</c:v>
                  </c:pt>
                  <c:pt idx="52">
                    <c:v>3/30/2014</c:v>
                  </c:pt>
                  <c:pt idx="53">
                    <c:v>4/6/2014</c:v>
                  </c:pt>
                  <c:pt idx="54">
                    <c:v>4/13/2014</c:v>
                  </c:pt>
                  <c:pt idx="55">
                    <c:v>4/20/2014</c:v>
                  </c:pt>
                  <c:pt idx="56">
                    <c:v>4/27/2014</c:v>
                  </c:pt>
                </c:lvl>
                <c:lvl>
                  <c:pt idx="0">
                    <c:v>Mar</c:v>
                  </c:pt>
                  <c:pt idx="1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4">
                    <c:v>Jul</c:v>
                  </c:pt>
                  <c:pt idx="18">
                    <c:v>Aug</c:v>
                  </c:pt>
                  <c:pt idx="23">
                    <c:v>Sep</c:v>
                  </c:pt>
                  <c:pt idx="27">
                    <c:v>Oct</c:v>
                  </c:pt>
                  <c:pt idx="31">
                    <c:v>Nov</c:v>
                  </c:pt>
                  <c:pt idx="36">
                    <c:v>Dec</c:v>
                  </c:pt>
                  <c:pt idx="40">
                    <c:v>Jan</c:v>
                  </c:pt>
                  <c:pt idx="44">
                    <c:v>Feb</c:v>
                  </c:pt>
                  <c:pt idx="48">
                    <c:v>Mar</c:v>
                  </c:pt>
                  <c:pt idx="53">
                    <c:v>Apr</c:v>
                  </c:pt>
                </c:lvl>
              </c:multiLvlStrCache>
            </c:multiLvlStrRef>
          </c:cat>
          <c:val>
            <c:numRef>
              <c:f>'OR Time Forecasts'!$AC$3:$AC$55</c:f>
              <c:numCache>
                <c:formatCode>General</c:formatCode>
                <c:ptCount val="53"/>
                <c:pt idx="4">
                  <c:v>1623.8315908614604</c:v>
                </c:pt>
                <c:pt idx="5">
                  <c:v>1424.1279358382178</c:v>
                </c:pt>
                <c:pt idx="6">
                  <c:v>1633.6844050767429</c:v>
                </c:pt>
                <c:pt idx="7">
                  <c:v>1654.5860357108349</c:v>
                </c:pt>
                <c:pt idx="8">
                  <c:v>1931.3056413949448</c:v>
                </c:pt>
                <c:pt idx="9">
                  <c:v>1690.9255073701318</c:v>
                </c:pt>
                <c:pt idx="10">
                  <c:v>2161.5021079342978</c:v>
                </c:pt>
                <c:pt idx="11">
                  <c:v>2143.5247059660128</c:v>
                </c:pt>
                <c:pt idx="12">
                  <c:v>2032.6968804471467</c:v>
                </c:pt>
                <c:pt idx="13">
                  <c:v>1852.9718238518576</c:v>
                </c:pt>
                <c:pt idx="14">
                  <c:v>1861.4077774007822</c:v>
                </c:pt>
                <c:pt idx="15">
                  <c:v>2001.5541959262953</c:v>
                </c:pt>
                <c:pt idx="16">
                  <c:v>1540.4198983526246</c:v>
                </c:pt>
                <c:pt idx="17">
                  <c:v>1771.8516337087549</c:v>
                </c:pt>
                <c:pt idx="18">
                  <c:v>1871.566919615746</c:v>
                </c:pt>
                <c:pt idx="19">
                  <c:v>1831.680060464802</c:v>
                </c:pt>
                <c:pt idx="20">
                  <c:v>1937.9798968071595</c:v>
                </c:pt>
                <c:pt idx="21">
                  <c:v>2082.3440967304714</c:v>
                </c:pt>
                <c:pt idx="22">
                  <c:v>2128.8538417455457</c:v>
                </c:pt>
                <c:pt idx="23">
                  <c:v>1900.8416053353289</c:v>
                </c:pt>
                <c:pt idx="24">
                  <c:v>2057.4241266574172</c:v>
                </c:pt>
                <c:pt idx="25">
                  <c:v>1961.1400661224384</c:v>
                </c:pt>
                <c:pt idx="26">
                  <c:v>1758.9756241714549</c:v>
                </c:pt>
                <c:pt idx="27">
                  <c:v>2082.6693154913737</c:v>
                </c:pt>
                <c:pt idx="28">
                  <c:v>1865.1508371469954</c:v>
                </c:pt>
                <c:pt idx="29">
                  <c:v>2090.878430769204</c:v>
                </c:pt>
                <c:pt idx="30">
                  <c:v>1925.7396118898375</c:v>
                </c:pt>
                <c:pt idx="31">
                  <c:v>1866.9407819685846</c:v>
                </c:pt>
                <c:pt idx="32">
                  <c:v>1883.6695955713408</c:v>
                </c:pt>
                <c:pt idx="33">
                  <c:v>1951.0593219874331</c:v>
                </c:pt>
                <c:pt idx="34">
                  <c:v>1508.4806041889146</c:v>
                </c:pt>
                <c:pt idx="35">
                  <c:v>1836.3878869339771</c:v>
                </c:pt>
                <c:pt idx="36">
                  <c:v>2025.5990918586183</c:v>
                </c:pt>
                <c:pt idx="37">
                  <c:v>1461.1910391915972</c:v>
                </c:pt>
                <c:pt idx="38">
                  <c:v>1623.3381538777994</c:v>
                </c:pt>
                <c:pt idx="39">
                  <c:v>2071.2856463337293</c:v>
                </c:pt>
                <c:pt idx="40">
                  <c:v>1146.4090055965794</c:v>
                </c:pt>
                <c:pt idx="41">
                  <c:v>1415.981820279198</c:v>
                </c:pt>
                <c:pt idx="42">
                  <c:v>1254.8184759347769</c:v>
                </c:pt>
                <c:pt idx="43">
                  <c:v>1078.915132878675</c:v>
                </c:pt>
                <c:pt idx="44">
                  <c:v>1465.0714612617653</c:v>
                </c:pt>
                <c:pt idx="45">
                  <c:v>1803.2798561677355</c:v>
                </c:pt>
                <c:pt idx="46">
                  <c:v>2115.8820718907255</c:v>
                </c:pt>
                <c:pt idx="47">
                  <c:v>2046.4302704061429</c:v>
                </c:pt>
                <c:pt idx="48">
                  <c:v>2096.9690875321457</c:v>
                </c:pt>
                <c:pt idx="49">
                  <c:v>2134.6849652748874</c:v>
                </c:pt>
                <c:pt idx="50">
                  <c:v>1875.5083469652077</c:v>
                </c:pt>
                <c:pt idx="51">
                  <c:v>2028.1558335075943</c:v>
                </c:pt>
                <c:pt idx="52">
                  <c:v>1834.5984524233941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4B-45CC-A131-73A072704050}"/>
            </c:ext>
          </c:extLst>
        </c:ser>
        <c:ser>
          <c:idx val="0"/>
          <c:order val="0"/>
          <c:tx>
            <c:strRef>
              <c:f>'OR Time Forecasts'!$AA$2</c:f>
              <c:strCache>
                <c:ptCount val="1"/>
                <c:pt idx="0">
                  <c:v>Y(hat)K=2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'OR Time Forecasts'!$R$3:$S$59</c:f>
              <c:multiLvlStrCache>
                <c:ptCount val="57"/>
                <c:lvl>
                  <c:pt idx="0">
                    <c:v>3/31/2013</c:v>
                  </c:pt>
                  <c:pt idx="1">
                    <c:v>4/7/2013</c:v>
                  </c:pt>
                  <c:pt idx="2">
                    <c:v>4/14/2013</c:v>
                  </c:pt>
                  <c:pt idx="3">
                    <c:v>4/21/2013</c:v>
                  </c:pt>
                  <c:pt idx="4">
                    <c:v>4/28/2013</c:v>
                  </c:pt>
                  <c:pt idx="5">
                    <c:v>5/5/2013</c:v>
                  </c:pt>
                  <c:pt idx="6">
                    <c:v>5/12/2013</c:v>
                  </c:pt>
                  <c:pt idx="7">
                    <c:v>5/19/2013</c:v>
                  </c:pt>
                  <c:pt idx="8">
                    <c:v>5/26/2013</c:v>
                  </c:pt>
                  <c:pt idx="9">
                    <c:v>6/2/2013</c:v>
                  </c:pt>
                  <c:pt idx="10">
                    <c:v>6/9/2013</c:v>
                  </c:pt>
                  <c:pt idx="11">
                    <c:v>6/16/2013</c:v>
                  </c:pt>
                  <c:pt idx="12">
                    <c:v>6/23/2013</c:v>
                  </c:pt>
                  <c:pt idx="13">
                    <c:v>6/30/2013</c:v>
                  </c:pt>
                  <c:pt idx="14">
                    <c:v>7/7/2013</c:v>
                  </c:pt>
                  <c:pt idx="15">
                    <c:v>7/14/2013</c:v>
                  </c:pt>
                  <c:pt idx="16">
                    <c:v>7/21/2013</c:v>
                  </c:pt>
                  <c:pt idx="17">
                    <c:v>7/28/2013</c:v>
                  </c:pt>
                  <c:pt idx="18">
                    <c:v>8/4/2013</c:v>
                  </c:pt>
                  <c:pt idx="19">
                    <c:v>8/11/2013</c:v>
                  </c:pt>
                  <c:pt idx="20">
                    <c:v>8/18/2013</c:v>
                  </c:pt>
                  <c:pt idx="21">
                    <c:v>8/25/2013</c:v>
                  </c:pt>
                  <c:pt idx="22">
                    <c:v>9/1/2013</c:v>
                  </c:pt>
                  <c:pt idx="23">
                    <c:v>9/8/2013</c:v>
                  </c:pt>
                  <c:pt idx="24">
                    <c:v>9/15/2013</c:v>
                  </c:pt>
                  <c:pt idx="25">
                    <c:v>9/22/2013</c:v>
                  </c:pt>
                  <c:pt idx="26">
                    <c:v>9/29/2013</c:v>
                  </c:pt>
                  <c:pt idx="27">
                    <c:v>10/6/2013</c:v>
                  </c:pt>
                  <c:pt idx="28">
                    <c:v>10/13/2013</c:v>
                  </c:pt>
                  <c:pt idx="29">
                    <c:v>10/20/2013</c:v>
                  </c:pt>
                  <c:pt idx="30">
                    <c:v>10/27/2013</c:v>
                  </c:pt>
                  <c:pt idx="31">
                    <c:v>11/3/2013</c:v>
                  </c:pt>
                  <c:pt idx="32">
                    <c:v>11/10/2013</c:v>
                  </c:pt>
                  <c:pt idx="33">
                    <c:v>11/17/2013</c:v>
                  </c:pt>
                  <c:pt idx="34">
                    <c:v>11/24/2013</c:v>
                  </c:pt>
                  <c:pt idx="35">
                    <c:v>12/1/2013</c:v>
                  </c:pt>
                  <c:pt idx="36">
                    <c:v>12/8/2013</c:v>
                  </c:pt>
                  <c:pt idx="37">
                    <c:v>12/15/2013</c:v>
                  </c:pt>
                  <c:pt idx="38">
                    <c:v>12/22/2013</c:v>
                  </c:pt>
                  <c:pt idx="39">
                    <c:v>12/29/2013</c:v>
                  </c:pt>
                  <c:pt idx="40">
                    <c:v>1/5/2014</c:v>
                  </c:pt>
                  <c:pt idx="41">
                    <c:v>1/12/2014</c:v>
                  </c:pt>
                  <c:pt idx="42">
                    <c:v>1/19/2014</c:v>
                  </c:pt>
                  <c:pt idx="43">
                    <c:v>1/26/2014</c:v>
                  </c:pt>
                  <c:pt idx="44">
                    <c:v>2/2/2014</c:v>
                  </c:pt>
                  <c:pt idx="45">
                    <c:v>2/9/2014</c:v>
                  </c:pt>
                  <c:pt idx="46">
                    <c:v>2/16/2014</c:v>
                  </c:pt>
                  <c:pt idx="47">
                    <c:v>2/23/2014</c:v>
                  </c:pt>
                  <c:pt idx="48">
                    <c:v>3/2/2014</c:v>
                  </c:pt>
                  <c:pt idx="49">
                    <c:v>3/9/2014</c:v>
                  </c:pt>
                  <c:pt idx="50">
                    <c:v>3/16/2014</c:v>
                  </c:pt>
                  <c:pt idx="51">
                    <c:v>3/23/2014</c:v>
                  </c:pt>
                  <c:pt idx="52">
                    <c:v>3/30/2014</c:v>
                  </c:pt>
                  <c:pt idx="53">
                    <c:v>4/6/2014</c:v>
                  </c:pt>
                  <c:pt idx="54">
                    <c:v>4/13/2014</c:v>
                  </c:pt>
                  <c:pt idx="55">
                    <c:v>4/20/2014</c:v>
                  </c:pt>
                  <c:pt idx="56">
                    <c:v>4/27/2014</c:v>
                  </c:pt>
                </c:lvl>
                <c:lvl>
                  <c:pt idx="0">
                    <c:v>Mar</c:v>
                  </c:pt>
                  <c:pt idx="1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4">
                    <c:v>Jul</c:v>
                  </c:pt>
                  <c:pt idx="18">
                    <c:v>Aug</c:v>
                  </c:pt>
                  <c:pt idx="23">
                    <c:v>Sep</c:v>
                  </c:pt>
                  <c:pt idx="27">
                    <c:v>Oct</c:v>
                  </c:pt>
                  <c:pt idx="31">
                    <c:v>Nov</c:v>
                  </c:pt>
                  <c:pt idx="36">
                    <c:v>Dec</c:v>
                  </c:pt>
                  <c:pt idx="40">
                    <c:v>Jan</c:v>
                  </c:pt>
                  <c:pt idx="44">
                    <c:v>Feb</c:v>
                  </c:pt>
                  <c:pt idx="48">
                    <c:v>Mar</c:v>
                  </c:pt>
                  <c:pt idx="53">
                    <c:v>Apr</c:v>
                  </c:pt>
                </c:lvl>
              </c:multiLvlStrCache>
            </c:multiLvlStrRef>
          </c:cat>
          <c:val>
            <c:numRef>
              <c:f>'OR Time Forecasts'!$AA$3:$AA$55</c:f>
              <c:numCache>
                <c:formatCode>General</c:formatCode>
                <c:ptCount val="53"/>
                <c:pt idx="2">
                  <c:v>1302.2926982778863</c:v>
                </c:pt>
                <c:pt idx="3">
                  <c:v>1400.1154314786033</c:v>
                </c:pt>
                <c:pt idx="4">
                  <c:v>1891.719198599638</c:v>
                </c:pt>
                <c:pt idx="5">
                  <c:v>1635.3988707923404</c:v>
                </c:pt>
                <c:pt idx="6">
                  <c:v>1347.8240743466718</c:v>
                </c:pt>
                <c:pt idx="7">
                  <c:v>1550.472164827476</c:v>
                </c:pt>
                <c:pt idx="8">
                  <c:v>2464.5532780206786</c:v>
                </c:pt>
                <c:pt idx="9">
                  <c:v>2146.4785000619295</c:v>
                </c:pt>
                <c:pt idx="10">
                  <c:v>1833.5835242276833</c:v>
                </c:pt>
                <c:pt idx="11">
                  <c:v>2004.3022032981041</c:v>
                </c:pt>
                <c:pt idx="12">
                  <c:v>2250.4924768343085</c:v>
                </c:pt>
                <c:pt idx="13">
                  <c:v>1829.9684845860984</c:v>
                </c:pt>
                <c:pt idx="14">
                  <c:v>1404.0985407524579</c:v>
                </c:pt>
                <c:pt idx="15">
                  <c:v>1964.7465220404847</c:v>
                </c:pt>
                <c:pt idx="16">
                  <c:v>1845.098124910865</c:v>
                </c:pt>
                <c:pt idx="17">
                  <c:v>1598.1144088268061</c:v>
                </c:pt>
                <c:pt idx="18">
                  <c:v>1789.2850720657405</c:v>
                </c:pt>
                <c:pt idx="19">
                  <c:v>2083.3169952561161</c:v>
                </c:pt>
                <c:pt idx="20">
                  <c:v>2172.3577001169278</c:v>
                </c:pt>
                <c:pt idx="21">
                  <c:v>2121.6916093489817</c:v>
                </c:pt>
                <c:pt idx="22">
                  <c:v>2076.1475967888932</c:v>
                </c:pt>
                <c:pt idx="23">
                  <c:v>1706.4291448838289</c:v>
                </c:pt>
                <c:pt idx="24">
                  <c:v>1906.2893054925503</c:v>
                </c:pt>
                <c:pt idx="25">
                  <c:v>2223.9449315512716</c:v>
                </c:pt>
                <c:pt idx="26">
                  <c:v>1770.0011472869146</c:v>
                </c:pt>
                <c:pt idx="27">
                  <c:v>1811.1925227904678</c:v>
                </c:pt>
                <c:pt idx="28">
                  <c:v>1936.9386439483769</c:v>
                </c:pt>
                <c:pt idx="29">
                  <c:v>2367.9000071177916</c:v>
                </c:pt>
                <c:pt idx="30">
                  <c:v>2076.0117366432578</c:v>
                </c:pt>
                <c:pt idx="31">
                  <c:v>1376.5108652937336</c:v>
                </c:pt>
                <c:pt idx="32">
                  <c:v>1458.5378143706926</c:v>
                </c:pt>
                <c:pt idx="33">
                  <c:v>2418.8700398613692</c:v>
                </c:pt>
                <c:pt idx="34">
                  <c:v>1909.7695875756119</c:v>
                </c:pt>
                <c:pt idx="35">
                  <c:v>1217.5648995140441</c:v>
                </c:pt>
                <c:pt idx="36">
                  <c:v>1834.666205031994</c:v>
                </c:pt>
                <c:pt idx="37">
                  <c:v>1866.7878615591176</c:v>
                </c:pt>
                <c:pt idx="38">
                  <c:v>1494.399374269437</c:v>
                </c:pt>
                <c:pt idx="39">
                  <c:v>2088.821699980535</c:v>
                </c:pt>
                <c:pt idx="40">
                  <c:v>1076.8523345607512</c:v>
                </c:pt>
                <c:pt idx="41">
                  <c:v>535.40130976400155</c:v>
                </c:pt>
                <c:pt idx="42">
                  <c:v>1152.4600488781107</c:v>
                </c:pt>
                <c:pt idx="43">
                  <c:v>1734.4534094194528</c:v>
                </c:pt>
                <c:pt idx="44">
                  <c:v>1950.1652874598544</c:v>
                </c:pt>
                <c:pt idx="45">
                  <c:v>1949.4911282477551</c:v>
                </c:pt>
                <c:pt idx="46">
                  <c:v>2250.7224989060314</c:v>
                </c:pt>
                <c:pt idx="47">
                  <c:v>2232.6133691074201</c:v>
                </c:pt>
                <c:pt idx="48">
                  <c:v>1979.3151529246682</c:v>
                </c:pt>
                <c:pt idx="49">
                  <c:v>1959.2472144127614</c:v>
                </c:pt>
                <c:pt idx="50">
                  <c:v>1778.1591994872683</c:v>
                </c:pt>
                <c:pt idx="51">
                  <c:v>2018.6895042847229</c:v>
                </c:pt>
                <c:pt idx="52">
                  <c:v>1960.2715839535622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4B-45CC-A131-73A072704050}"/>
            </c:ext>
          </c:extLst>
        </c:ser>
        <c:ser>
          <c:idx val="3"/>
          <c:order val="3"/>
          <c:tx>
            <c:strRef>
              <c:f>'OR Time Forecasts'!$T$2</c:f>
              <c:strCache>
                <c:ptCount val="1"/>
                <c:pt idx="0">
                  <c:v>unplanned OR time per week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'OR Time Forecasts'!$R$3:$S$59</c:f>
              <c:multiLvlStrCache>
                <c:ptCount val="57"/>
                <c:lvl>
                  <c:pt idx="0">
                    <c:v>3/31/2013</c:v>
                  </c:pt>
                  <c:pt idx="1">
                    <c:v>4/7/2013</c:v>
                  </c:pt>
                  <c:pt idx="2">
                    <c:v>4/14/2013</c:v>
                  </c:pt>
                  <c:pt idx="3">
                    <c:v>4/21/2013</c:v>
                  </c:pt>
                  <c:pt idx="4">
                    <c:v>4/28/2013</c:v>
                  </c:pt>
                  <c:pt idx="5">
                    <c:v>5/5/2013</c:v>
                  </c:pt>
                  <c:pt idx="6">
                    <c:v>5/12/2013</c:v>
                  </c:pt>
                  <c:pt idx="7">
                    <c:v>5/19/2013</c:v>
                  </c:pt>
                  <c:pt idx="8">
                    <c:v>5/26/2013</c:v>
                  </c:pt>
                  <c:pt idx="9">
                    <c:v>6/2/2013</c:v>
                  </c:pt>
                  <c:pt idx="10">
                    <c:v>6/9/2013</c:v>
                  </c:pt>
                  <c:pt idx="11">
                    <c:v>6/16/2013</c:v>
                  </c:pt>
                  <c:pt idx="12">
                    <c:v>6/23/2013</c:v>
                  </c:pt>
                  <c:pt idx="13">
                    <c:v>6/30/2013</c:v>
                  </c:pt>
                  <c:pt idx="14">
                    <c:v>7/7/2013</c:v>
                  </c:pt>
                  <c:pt idx="15">
                    <c:v>7/14/2013</c:v>
                  </c:pt>
                  <c:pt idx="16">
                    <c:v>7/21/2013</c:v>
                  </c:pt>
                  <c:pt idx="17">
                    <c:v>7/28/2013</c:v>
                  </c:pt>
                  <c:pt idx="18">
                    <c:v>8/4/2013</c:v>
                  </c:pt>
                  <c:pt idx="19">
                    <c:v>8/11/2013</c:v>
                  </c:pt>
                  <c:pt idx="20">
                    <c:v>8/18/2013</c:v>
                  </c:pt>
                  <c:pt idx="21">
                    <c:v>8/25/2013</c:v>
                  </c:pt>
                  <c:pt idx="22">
                    <c:v>9/1/2013</c:v>
                  </c:pt>
                  <c:pt idx="23">
                    <c:v>9/8/2013</c:v>
                  </c:pt>
                  <c:pt idx="24">
                    <c:v>9/15/2013</c:v>
                  </c:pt>
                  <c:pt idx="25">
                    <c:v>9/22/2013</c:v>
                  </c:pt>
                  <c:pt idx="26">
                    <c:v>9/29/2013</c:v>
                  </c:pt>
                  <c:pt idx="27">
                    <c:v>10/6/2013</c:v>
                  </c:pt>
                  <c:pt idx="28">
                    <c:v>10/13/2013</c:v>
                  </c:pt>
                  <c:pt idx="29">
                    <c:v>10/20/2013</c:v>
                  </c:pt>
                  <c:pt idx="30">
                    <c:v>10/27/2013</c:v>
                  </c:pt>
                  <c:pt idx="31">
                    <c:v>11/3/2013</c:v>
                  </c:pt>
                  <c:pt idx="32">
                    <c:v>11/10/2013</c:v>
                  </c:pt>
                  <c:pt idx="33">
                    <c:v>11/17/2013</c:v>
                  </c:pt>
                  <c:pt idx="34">
                    <c:v>11/24/2013</c:v>
                  </c:pt>
                  <c:pt idx="35">
                    <c:v>12/1/2013</c:v>
                  </c:pt>
                  <c:pt idx="36">
                    <c:v>12/8/2013</c:v>
                  </c:pt>
                  <c:pt idx="37">
                    <c:v>12/15/2013</c:v>
                  </c:pt>
                  <c:pt idx="38">
                    <c:v>12/22/2013</c:v>
                  </c:pt>
                  <c:pt idx="39">
                    <c:v>12/29/2013</c:v>
                  </c:pt>
                  <c:pt idx="40">
                    <c:v>1/5/2014</c:v>
                  </c:pt>
                  <c:pt idx="41">
                    <c:v>1/12/2014</c:v>
                  </c:pt>
                  <c:pt idx="42">
                    <c:v>1/19/2014</c:v>
                  </c:pt>
                  <c:pt idx="43">
                    <c:v>1/26/2014</c:v>
                  </c:pt>
                  <c:pt idx="44">
                    <c:v>2/2/2014</c:v>
                  </c:pt>
                  <c:pt idx="45">
                    <c:v>2/9/2014</c:v>
                  </c:pt>
                  <c:pt idx="46">
                    <c:v>2/16/2014</c:v>
                  </c:pt>
                  <c:pt idx="47">
                    <c:v>2/23/2014</c:v>
                  </c:pt>
                  <c:pt idx="48">
                    <c:v>3/2/2014</c:v>
                  </c:pt>
                  <c:pt idx="49">
                    <c:v>3/9/2014</c:v>
                  </c:pt>
                  <c:pt idx="50">
                    <c:v>3/16/2014</c:v>
                  </c:pt>
                  <c:pt idx="51">
                    <c:v>3/23/2014</c:v>
                  </c:pt>
                  <c:pt idx="52">
                    <c:v>3/30/2014</c:v>
                  </c:pt>
                  <c:pt idx="53">
                    <c:v>4/6/2014</c:v>
                  </c:pt>
                  <c:pt idx="54">
                    <c:v>4/13/2014</c:v>
                  </c:pt>
                  <c:pt idx="55">
                    <c:v>4/20/2014</c:v>
                  </c:pt>
                  <c:pt idx="56">
                    <c:v>4/27/2014</c:v>
                  </c:pt>
                </c:lvl>
                <c:lvl>
                  <c:pt idx="0">
                    <c:v>Mar</c:v>
                  </c:pt>
                  <c:pt idx="1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4">
                    <c:v>Jul</c:v>
                  </c:pt>
                  <c:pt idx="18">
                    <c:v>Aug</c:v>
                  </c:pt>
                  <c:pt idx="23">
                    <c:v>Sep</c:v>
                  </c:pt>
                  <c:pt idx="27">
                    <c:v>Oct</c:v>
                  </c:pt>
                  <c:pt idx="31">
                    <c:v>Nov</c:v>
                  </c:pt>
                  <c:pt idx="36">
                    <c:v>Dec</c:v>
                  </c:pt>
                  <c:pt idx="40">
                    <c:v>Jan</c:v>
                  </c:pt>
                  <c:pt idx="44">
                    <c:v>Feb</c:v>
                  </c:pt>
                  <c:pt idx="48">
                    <c:v>Mar</c:v>
                  </c:pt>
                  <c:pt idx="53">
                    <c:v>Apr</c:v>
                  </c:pt>
                </c:lvl>
              </c:multiLvlStrCache>
            </c:multiLvlStrRef>
          </c:cat>
          <c:val>
            <c:numRef>
              <c:f>'OR Time Forecasts'!$T$3:$T$55</c:f>
              <c:numCache>
                <c:formatCode>General</c:formatCode>
                <c:ptCount val="53"/>
                <c:pt idx="0">
                  <c:v>1960.2222222222222</c:v>
                </c:pt>
                <c:pt idx="1">
                  <c:v>1061.4888888888891</c:v>
                </c:pt>
                <c:pt idx="2">
                  <c:v>1524.0535714285713</c:v>
                </c:pt>
                <c:pt idx="3">
                  <c:v>2026.2857142857142</c:v>
                </c:pt>
                <c:pt idx="4">
                  <c:v>1492.3333333333333</c:v>
                </c:pt>
                <c:pt idx="5">
                  <c:v>1294.9333333333332</c:v>
                </c:pt>
                <c:pt idx="6">
                  <c:v>1644</c:v>
                </c:pt>
                <c:pt idx="7">
                  <c:v>2764.8777777777777</c:v>
                </c:pt>
                <c:pt idx="8">
                  <c:v>1920.1428571428571</c:v>
                </c:pt>
                <c:pt idx="9">
                  <c:v>1801.9025974025974</c:v>
                </c:pt>
                <c:pt idx="10">
                  <c:v>2078.3809523809523</c:v>
                </c:pt>
                <c:pt idx="11">
                  <c:v>2313.4857142857145</c:v>
                </c:pt>
                <c:pt idx="12">
                  <c:v>1653</c:v>
                </c:pt>
                <c:pt idx="13">
                  <c:v>1313</c:v>
                </c:pt>
                <c:pt idx="14">
                  <c:v>2203.2873376623374</c:v>
                </c:pt>
                <c:pt idx="15">
                  <c:v>1714</c:v>
                </c:pt>
                <c:pt idx="16">
                  <c:v>1555.7</c:v>
                </c:pt>
                <c:pt idx="17">
                  <c:v>1874.7777777777778</c:v>
                </c:pt>
                <c:pt idx="18">
                  <c:v>2159.6428571428573</c:v>
                </c:pt>
                <c:pt idx="19">
                  <c:v>2177.0113636363635</c:v>
                </c:pt>
                <c:pt idx="20">
                  <c:v>2101.4444444444443</c:v>
                </c:pt>
                <c:pt idx="21">
                  <c:v>2066.8888888888887</c:v>
                </c:pt>
                <c:pt idx="22">
                  <c:v>1574.5</c:v>
                </c:pt>
                <c:pt idx="23">
                  <c:v>2027.7249999999999</c:v>
                </c:pt>
                <c:pt idx="24">
                  <c:v>2295.7619047619046</c:v>
                </c:pt>
                <c:pt idx="25">
                  <c:v>1577.5714285714284</c:v>
                </c:pt>
                <c:pt idx="26">
                  <c:v>1896.6984126984125</c:v>
                </c:pt>
                <c:pt idx="27">
                  <c:v>1951.6666666666667</c:v>
                </c:pt>
                <c:pt idx="28">
                  <c:v>2520.242424242424</c:v>
                </c:pt>
                <c:pt idx="29">
                  <c:v>1913.4222222222222</c:v>
                </c:pt>
                <c:pt idx="30">
                  <c:v>1180</c:v>
                </c:pt>
                <c:pt idx="31">
                  <c:v>1560.4833333333331</c:v>
                </c:pt>
                <c:pt idx="32">
                  <c:v>2733.041666666667</c:v>
                </c:pt>
                <c:pt idx="33">
                  <c:v>1608.45</c:v>
                </c:pt>
                <c:pt idx="34">
                  <c:v>1074.5</c:v>
                </c:pt>
                <c:pt idx="35">
                  <c:v>2112.8888888888887</c:v>
                </c:pt>
                <c:pt idx="36">
                  <c:v>1776.7142857142858</c:v>
                </c:pt>
                <c:pt idx="37">
                  <c:v>1391.0714285714284</c:v>
                </c:pt>
                <c:pt idx="38">
                  <c:v>2344.1999999999998</c:v>
                </c:pt>
                <c:pt idx="39">
                  <c:v>613</c:v>
                </c:pt>
                <c:pt idx="40">
                  <c:v>507</c:v>
                </c:pt>
                <c:pt idx="41">
                  <c:v>1388.7</c:v>
                </c:pt>
                <c:pt idx="42">
                  <c:v>1861</c:v>
                </c:pt>
                <c:pt idx="43">
                  <c:v>1982.8</c:v>
                </c:pt>
                <c:pt idx="44">
                  <c:v>1937.3</c:v>
                </c:pt>
                <c:pt idx="45">
                  <c:v>2365.4358974358975</c:v>
                </c:pt>
                <c:pt idx="46">
                  <c:v>2184</c:v>
                </c:pt>
                <c:pt idx="47">
                  <c:v>1904.4</c:v>
                </c:pt>
                <c:pt idx="48">
                  <c:v>1979.3214285714284</c:v>
                </c:pt>
                <c:pt idx="49">
                  <c:v>1704.5333333333333</c:v>
                </c:pt>
                <c:pt idx="50">
                  <c:v>2133.6714285714288</c:v>
                </c:pt>
                <c:pt idx="51">
                  <c:v>1896.8068181818182</c:v>
                </c:pt>
                <c:pt idx="52">
                  <c:v>1814.5584415584415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4B-45CC-A131-73A072704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6265696"/>
        <c:axId val="600108048"/>
      </c:lineChart>
      <c:catAx>
        <c:axId val="336265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</a:t>
                </a:r>
                <a:r>
                  <a:rPr lang="en-US" baseline="0"/>
                  <a:t> Number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108048"/>
        <c:crosses val="autoZero"/>
        <c:auto val="1"/>
        <c:lblAlgn val="ctr"/>
        <c:lblOffset val="100"/>
        <c:noMultiLvlLbl val="0"/>
      </c:catAx>
      <c:valAx>
        <c:axId val="60010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OR Time Per Week (Min)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6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Unplanned OR Time (Exponential</a:t>
            </a:r>
            <a:r>
              <a:rPr lang="en-US" baseline="0"/>
              <a:t> Smoothing</a:t>
            </a:r>
            <a:r>
              <a:rPr lang="en-US"/>
              <a:t>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'OR Time Forecasts'!$AG$2</c:f>
              <c:strCache>
                <c:ptCount val="1"/>
                <c:pt idx="0">
                  <c:v>pred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'OR Time Forecasts'!$R$3:$S$59</c:f>
              <c:multiLvlStrCache>
                <c:ptCount val="57"/>
                <c:lvl>
                  <c:pt idx="0">
                    <c:v>3/31/2013</c:v>
                  </c:pt>
                  <c:pt idx="1">
                    <c:v>4/7/2013</c:v>
                  </c:pt>
                  <c:pt idx="2">
                    <c:v>4/14/2013</c:v>
                  </c:pt>
                  <c:pt idx="3">
                    <c:v>4/21/2013</c:v>
                  </c:pt>
                  <c:pt idx="4">
                    <c:v>4/28/2013</c:v>
                  </c:pt>
                  <c:pt idx="5">
                    <c:v>5/5/2013</c:v>
                  </c:pt>
                  <c:pt idx="6">
                    <c:v>5/12/2013</c:v>
                  </c:pt>
                  <c:pt idx="7">
                    <c:v>5/19/2013</c:v>
                  </c:pt>
                  <c:pt idx="8">
                    <c:v>5/26/2013</c:v>
                  </c:pt>
                  <c:pt idx="9">
                    <c:v>6/2/2013</c:v>
                  </c:pt>
                  <c:pt idx="10">
                    <c:v>6/9/2013</c:v>
                  </c:pt>
                  <c:pt idx="11">
                    <c:v>6/16/2013</c:v>
                  </c:pt>
                  <c:pt idx="12">
                    <c:v>6/23/2013</c:v>
                  </c:pt>
                  <c:pt idx="13">
                    <c:v>6/30/2013</c:v>
                  </c:pt>
                  <c:pt idx="14">
                    <c:v>7/7/2013</c:v>
                  </c:pt>
                  <c:pt idx="15">
                    <c:v>7/14/2013</c:v>
                  </c:pt>
                  <c:pt idx="16">
                    <c:v>7/21/2013</c:v>
                  </c:pt>
                  <c:pt idx="17">
                    <c:v>7/28/2013</c:v>
                  </c:pt>
                  <c:pt idx="18">
                    <c:v>8/4/2013</c:v>
                  </c:pt>
                  <c:pt idx="19">
                    <c:v>8/11/2013</c:v>
                  </c:pt>
                  <c:pt idx="20">
                    <c:v>8/18/2013</c:v>
                  </c:pt>
                  <c:pt idx="21">
                    <c:v>8/25/2013</c:v>
                  </c:pt>
                  <c:pt idx="22">
                    <c:v>9/1/2013</c:v>
                  </c:pt>
                  <c:pt idx="23">
                    <c:v>9/8/2013</c:v>
                  </c:pt>
                  <c:pt idx="24">
                    <c:v>9/15/2013</c:v>
                  </c:pt>
                  <c:pt idx="25">
                    <c:v>9/22/2013</c:v>
                  </c:pt>
                  <c:pt idx="26">
                    <c:v>9/29/2013</c:v>
                  </c:pt>
                  <c:pt idx="27">
                    <c:v>10/6/2013</c:v>
                  </c:pt>
                  <c:pt idx="28">
                    <c:v>10/13/2013</c:v>
                  </c:pt>
                  <c:pt idx="29">
                    <c:v>10/20/2013</c:v>
                  </c:pt>
                  <c:pt idx="30">
                    <c:v>10/27/2013</c:v>
                  </c:pt>
                  <c:pt idx="31">
                    <c:v>11/3/2013</c:v>
                  </c:pt>
                  <c:pt idx="32">
                    <c:v>11/10/2013</c:v>
                  </c:pt>
                  <c:pt idx="33">
                    <c:v>11/17/2013</c:v>
                  </c:pt>
                  <c:pt idx="34">
                    <c:v>11/24/2013</c:v>
                  </c:pt>
                  <c:pt idx="35">
                    <c:v>12/1/2013</c:v>
                  </c:pt>
                  <c:pt idx="36">
                    <c:v>12/8/2013</c:v>
                  </c:pt>
                  <c:pt idx="37">
                    <c:v>12/15/2013</c:v>
                  </c:pt>
                  <c:pt idx="38">
                    <c:v>12/22/2013</c:v>
                  </c:pt>
                  <c:pt idx="39">
                    <c:v>12/29/2013</c:v>
                  </c:pt>
                  <c:pt idx="40">
                    <c:v>1/5/2014</c:v>
                  </c:pt>
                  <c:pt idx="41">
                    <c:v>1/12/2014</c:v>
                  </c:pt>
                  <c:pt idx="42">
                    <c:v>1/19/2014</c:v>
                  </c:pt>
                  <c:pt idx="43">
                    <c:v>1/26/2014</c:v>
                  </c:pt>
                  <c:pt idx="44">
                    <c:v>2/2/2014</c:v>
                  </c:pt>
                  <c:pt idx="45">
                    <c:v>2/9/2014</c:v>
                  </c:pt>
                  <c:pt idx="46">
                    <c:v>2/16/2014</c:v>
                  </c:pt>
                  <c:pt idx="47">
                    <c:v>2/23/2014</c:v>
                  </c:pt>
                  <c:pt idx="48">
                    <c:v>3/2/2014</c:v>
                  </c:pt>
                  <c:pt idx="49">
                    <c:v>3/9/2014</c:v>
                  </c:pt>
                  <c:pt idx="50">
                    <c:v>3/16/2014</c:v>
                  </c:pt>
                  <c:pt idx="51">
                    <c:v>3/23/2014</c:v>
                  </c:pt>
                  <c:pt idx="52">
                    <c:v>3/30/2014</c:v>
                  </c:pt>
                  <c:pt idx="53">
                    <c:v>4/6/2014</c:v>
                  </c:pt>
                  <c:pt idx="54">
                    <c:v>4/13/2014</c:v>
                  </c:pt>
                  <c:pt idx="55">
                    <c:v>4/20/2014</c:v>
                  </c:pt>
                  <c:pt idx="56">
                    <c:v>4/27/2014</c:v>
                  </c:pt>
                </c:lvl>
                <c:lvl>
                  <c:pt idx="0">
                    <c:v>Mar</c:v>
                  </c:pt>
                  <c:pt idx="1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4">
                    <c:v>Jul</c:v>
                  </c:pt>
                  <c:pt idx="18">
                    <c:v>Aug</c:v>
                  </c:pt>
                  <c:pt idx="23">
                    <c:v>Sep</c:v>
                  </c:pt>
                  <c:pt idx="27">
                    <c:v>Oct</c:v>
                  </c:pt>
                  <c:pt idx="31">
                    <c:v>Nov</c:v>
                  </c:pt>
                  <c:pt idx="36">
                    <c:v>Dec</c:v>
                  </c:pt>
                  <c:pt idx="40">
                    <c:v>Jan</c:v>
                  </c:pt>
                  <c:pt idx="44">
                    <c:v>Feb</c:v>
                  </c:pt>
                  <c:pt idx="48">
                    <c:v>Mar</c:v>
                  </c:pt>
                  <c:pt idx="53">
                    <c:v>Apr</c:v>
                  </c:pt>
                </c:lvl>
              </c:multiLvlStrCache>
            </c:multiLvlStrRef>
          </c:cat>
          <c:val>
            <c:numRef>
              <c:f>'OR Time Forecasts'!$AG$3:$AG$56</c:f>
              <c:numCache>
                <c:formatCode>General</c:formatCode>
                <c:ptCount val="54"/>
                <c:pt idx="0">
                  <c:v>1960.2222222222222</c:v>
                </c:pt>
                <c:pt idx="1">
                  <c:v>1960.2222222222222</c:v>
                </c:pt>
                <c:pt idx="2">
                  <c:v>1951.571464727027</c:v>
                </c:pt>
                <c:pt idx="3">
                  <c:v>1947.4563913425063</c:v>
                </c:pt>
                <c:pt idx="4">
                  <c:v>1948.2151629725324</c:v>
                </c:pt>
                <c:pt idx="5">
                  <c:v>1943.8270725252275</c:v>
                </c:pt>
                <c:pt idx="6">
                  <c:v>1937.581145986507</c:v>
                </c:pt>
                <c:pt idx="7">
                  <c:v>1934.7552807327156</c:v>
                </c:pt>
                <c:pt idx="8">
                  <c:v>1942.7456246388531</c:v>
                </c:pt>
                <c:pt idx="9">
                  <c:v>1942.5280617054711</c:v>
                </c:pt>
                <c:pt idx="10">
                  <c:v>1941.1744713308699</c:v>
                </c:pt>
                <c:pt idx="11">
                  <c:v>1942.4951522829506</c:v>
                </c:pt>
                <c:pt idx="12">
                  <c:v>1946.0661218529663</c:v>
                </c:pt>
                <c:pt idx="13">
                  <c:v>1943.2452139638549</c:v>
                </c:pt>
                <c:pt idx="14">
                  <c:v>1937.1787888004671</c:v>
                </c:pt>
                <c:pt idx="15">
                  <c:v>1939.7402165768958</c:v>
                </c:pt>
                <c:pt idx="16">
                  <c:v>1937.5673541736769</c:v>
                </c:pt>
                <c:pt idx="17">
                  <c:v>1933.8916900430988</c:v>
                </c:pt>
                <c:pt idx="18">
                  <c:v>1933.32268909406</c:v>
                </c:pt>
                <c:pt idx="19">
                  <c:v>1935.5011338200395</c:v>
                </c:pt>
                <c:pt idx="20">
                  <c:v>1937.8257904821007</c:v>
                </c:pt>
                <c:pt idx="21">
                  <c:v>1939.4007017985296</c:v>
                </c:pt>
                <c:pt idx="22">
                  <c:v>1940.6278393143157</c:v>
                </c:pt>
                <c:pt idx="23">
                  <c:v>1937.1036758804296</c:v>
                </c:pt>
                <c:pt idx="24">
                  <c:v>1937.9759514150915</c:v>
                </c:pt>
                <c:pt idx="25">
                  <c:v>1941.4198200274984</c:v>
                </c:pt>
                <c:pt idx="26">
                  <c:v>1937.9175974184525</c:v>
                </c:pt>
                <c:pt idx="27">
                  <c:v>1937.5208421653228</c:v>
                </c:pt>
                <c:pt idx="28">
                  <c:v>1937.6570027958369</c:v>
                </c:pt>
                <c:pt idx="29">
                  <c:v>1943.2646786372104</c:v>
                </c:pt>
                <c:pt idx="30">
                  <c:v>1942.9774300797885</c:v>
                </c:pt>
                <c:pt idx="31">
                  <c:v>1935.6333910004241</c:v>
                </c:pt>
                <c:pt idx="32">
                  <c:v>1932.0223842058394</c:v>
                </c:pt>
                <c:pt idx="33">
                  <c:v>1939.7325951266284</c:v>
                </c:pt>
                <c:pt idx="34">
                  <c:v>1936.5438345827304</c:v>
                </c:pt>
                <c:pt idx="35">
                  <c:v>1928.2462318493983</c:v>
                </c:pt>
                <c:pt idx="36">
                  <c:v>1930.0235097026552</c:v>
                </c:pt>
                <c:pt idx="37">
                  <c:v>1928.5478318020917</c:v>
                </c:pt>
                <c:pt idx="38">
                  <c:v>1923.374352805276</c:v>
                </c:pt>
                <c:pt idx="39">
                  <c:v>1927.4250099764504</c:v>
                </c:pt>
                <c:pt idx="40">
                  <c:v>1914.7730123424556</c:v>
                </c:pt>
                <c:pt idx="41">
                  <c:v>1901.2224935329591</c:v>
                </c:pt>
                <c:pt idx="42">
                  <c:v>1896.2892083882521</c:v>
                </c:pt>
                <c:pt idx="43">
                  <c:v>1895.9495321209527</c:v>
                </c:pt>
                <c:pt idx="44">
                  <c:v>1896.7855112797308</c:v>
                </c:pt>
                <c:pt idx="45">
                  <c:v>1897.1754834816752</c:v>
                </c:pt>
                <c:pt idx="46">
                  <c:v>1901.6827239894835</c:v>
                </c:pt>
                <c:pt idx="47">
                  <c:v>1904.4001688653877</c:v>
                </c:pt>
                <c:pt idx="48">
                  <c:v>1904.4001672399741</c:v>
                </c:pt>
                <c:pt idx="49">
                  <c:v>1905.1213218238468</c:v>
                </c:pt>
                <c:pt idx="50">
                  <c:v>1903.1905621863416</c:v>
                </c:pt>
                <c:pt idx="51">
                  <c:v>1905.4090557132088</c:v>
                </c:pt>
                <c:pt idx="52">
                  <c:v>1905.3262548778107</c:v>
                </c:pt>
                <c:pt idx="53">
                  <c:v>1904.4525693113894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E-4264-9C28-86BAEB2B8D80}"/>
            </c:ext>
          </c:extLst>
        </c:ser>
        <c:ser>
          <c:idx val="1"/>
          <c:order val="1"/>
          <c:tx>
            <c:strRef>
              <c:f>'OR Time Forecasts'!$T$2</c:f>
              <c:strCache>
                <c:ptCount val="1"/>
                <c:pt idx="0">
                  <c:v>unplanned OR time per week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'OR Time Forecasts'!$R$3:$S$59</c:f>
              <c:multiLvlStrCache>
                <c:ptCount val="57"/>
                <c:lvl>
                  <c:pt idx="0">
                    <c:v>3/31/2013</c:v>
                  </c:pt>
                  <c:pt idx="1">
                    <c:v>4/7/2013</c:v>
                  </c:pt>
                  <c:pt idx="2">
                    <c:v>4/14/2013</c:v>
                  </c:pt>
                  <c:pt idx="3">
                    <c:v>4/21/2013</c:v>
                  </c:pt>
                  <c:pt idx="4">
                    <c:v>4/28/2013</c:v>
                  </c:pt>
                  <c:pt idx="5">
                    <c:v>5/5/2013</c:v>
                  </c:pt>
                  <c:pt idx="6">
                    <c:v>5/12/2013</c:v>
                  </c:pt>
                  <c:pt idx="7">
                    <c:v>5/19/2013</c:v>
                  </c:pt>
                  <c:pt idx="8">
                    <c:v>5/26/2013</c:v>
                  </c:pt>
                  <c:pt idx="9">
                    <c:v>6/2/2013</c:v>
                  </c:pt>
                  <c:pt idx="10">
                    <c:v>6/9/2013</c:v>
                  </c:pt>
                  <c:pt idx="11">
                    <c:v>6/16/2013</c:v>
                  </c:pt>
                  <c:pt idx="12">
                    <c:v>6/23/2013</c:v>
                  </c:pt>
                  <c:pt idx="13">
                    <c:v>6/30/2013</c:v>
                  </c:pt>
                  <c:pt idx="14">
                    <c:v>7/7/2013</c:v>
                  </c:pt>
                  <c:pt idx="15">
                    <c:v>7/14/2013</c:v>
                  </c:pt>
                  <c:pt idx="16">
                    <c:v>7/21/2013</c:v>
                  </c:pt>
                  <c:pt idx="17">
                    <c:v>7/28/2013</c:v>
                  </c:pt>
                  <c:pt idx="18">
                    <c:v>8/4/2013</c:v>
                  </c:pt>
                  <c:pt idx="19">
                    <c:v>8/11/2013</c:v>
                  </c:pt>
                  <c:pt idx="20">
                    <c:v>8/18/2013</c:v>
                  </c:pt>
                  <c:pt idx="21">
                    <c:v>8/25/2013</c:v>
                  </c:pt>
                  <c:pt idx="22">
                    <c:v>9/1/2013</c:v>
                  </c:pt>
                  <c:pt idx="23">
                    <c:v>9/8/2013</c:v>
                  </c:pt>
                  <c:pt idx="24">
                    <c:v>9/15/2013</c:v>
                  </c:pt>
                  <c:pt idx="25">
                    <c:v>9/22/2013</c:v>
                  </c:pt>
                  <c:pt idx="26">
                    <c:v>9/29/2013</c:v>
                  </c:pt>
                  <c:pt idx="27">
                    <c:v>10/6/2013</c:v>
                  </c:pt>
                  <c:pt idx="28">
                    <c:v>10/13/2013</c:v>
                  </c:pt>
                  <c:pt idx="29">
                    <c:v>10/20/2013</c:v>
                  </c:pt>
                  <c:pt idx="30">
                    <c:v>10/27/2013</c:v>
                  </c:pt>
                  <c:pt idx="31">
                    <c:v>11/3/2013</c:v>
                  </c:pt>
                  <c:pt idx="32">
                    <c:v>11/10/2013</c:v>
                  </c:pt>
                  <c:pt idx="33">
                    <c:v>11/17/2013</c:v>
                  </c:pt>
                  <c:pt idx="34">
                    <c:v>11/24/2013</c:v>
                  </c:pt>
                  <c:pt idx="35">
                    <c:v>12/1/2013</c:v>
                  </c:pt>
                  <c:pt idx="36">
                    <c:v>12/8/2013</c:v>
                  </c:pt>
                  <c:pt idx="37">
                    <c:v>12/15/2013</c:v>
                  </c:pt>
                  <c:pt idx="38">
                    <c:v>12/22/2013</c:v>
                  </c:pt>
                  <c:pt idx="39">
                    <c:v>12/29/2013</c:v>
                  </c:pt>
                  <c:pt idx="40">
                    <c:v>1/5/2014</c:v>
                  </c:pt>
                  <c:pt idx="41">
                    <c:v>1/12/2014</c:v>
                  </c:pt>
                  <c:pt idx="42">
                    <c:v>1/19/2014</c:v>
                  </c:pt>
                  <c:pt idx="43">
                    <c:v>1/26/2014</c:v>
                  </c:pt>
                  <c:pt idx="44">
                    <c:v>2/2/2014</c:v>
                  </c:pt>
                  <c:pt idx="45">
                    <c:v>2/9/2014</c:v>
                  </c:pt>
                  <c:pt idx="46">
                    <c:v>2/16/2014</c:v>
                  </c:pt>
                  <c:pt idx="47">
                    <c:v>2/23/2014</c:v>
                  </c:pt>
                  <c:pt idx="48">
                    <c:v>3/2/2014</c:v>
                  </c:pt>
                  <c:pt idx="49">
                    <c:v>3/9/2014</c:v>
                  </c:pt>
                  <c:pt idx="50">
                    <c:v>3/16/2014</c:v>
                  </c:pt>
                  <c:pt idx="51">
                    <c:v>3/23/2014</c:v>
                  </c:pt>
                  <c:pt idx="52">
                    <c:v>3/30/2014</c:v>
                  </c:pt>
                  <c:pt idx="53">
                    <c:v>4/6/2014</c:v>
                  </c:pt>
                  <c:pt idx="54">
                    <c:v>4/13/2014</c:v>
                  </c:pt>
                  <c:pt idx="55">
                    <c:v>4/20/2014</c:v>
                  </c:pt>
                  <c:pt idx="56">
                    <c:v>4/27/2014</c:v>
                  </c:pt>
                </c:lvl>
                <c:lvl>
                  <c:pt idx="0">
                    <c:v>Mar</c:v>
                  </c:pt>
                  <c:pt idx="1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4">
                    <c:v>Jul</c:v>
                  </c:pt>
                  <c:pt idx="18">
                    <c:v>Aug</c:v>
                  </c:pt>
                  <c:pt idx="23">
                    <c:v>Sep</c:v>
                  </c:pt>
                  <c:pt idx="27">
                    <c:v>Oct</c:v>
                  </c:pt>
                  <c:pt idx="31">
                    <c:v>Nov</c:v>
                  </c:pt>
                  <c:pt idx="36">
                    <c:v>Dec</c:v>
                  </c:pt>
                  <c:pt idx="40">
                    <c:v>Jan</c:v>
                  </c:pt>
                  <c:pt idx="44">
                    <c:v>Feb</c:v>
                  </c:pt>
                  <c:pt idx="48">
                    <c:v>Mar</c:v>
                  </c:pt>
                  <c:pt idx="53">
                    <c:v>Apr</c:v>
                  </c:pt>
                </c:lvl>
              </c:multiLvlStrCache>
            </c:multiLvlStrRef>
          </c:cat>
          <c:val>
            <c:numRef>
              <c:f>'OR Time Forecasts'!$T$3:$T$55</c:f>
              <c:numCache>
                <c:formatCode>General</c:formatCode>
                <c:ptCount val="53"/>
                <c:pt idx="0">
                  <c:v>1960.2222222222222</c:v>
                </c:pt>
                <c:pt idx="1">
                  <c:v>1061.4888888888891</c:v>
                </c:pt>
                <c:pt idx="2">
                  <c:v>1524.0535714285713</c:v>
                </c:pt>
                <c:pt idx="3">
                  <c:v>2026.2857142857142</c:v>
                </c:pt>
                <c:pt idx="4">
                  <c:v>1492.3333333333333</c:v>
                </c:pt>
                <c:pt idx="5">
                  <c:v>1294.9333333333332</c:v>
                </c:pt>
                <c:pt idx="6">
                  <c:v>1644</c:v>
                </c:pt>
                <c:pt idx="7">
                  <c:v>2764.8777777777777</c:v>
                </c:pt>
                <c:pt idx="8">
                  <c:v>1920.1428571428571</c:v>
                </c:pt>
                <c:pt idx="9">
                  <c:v>1801.9025974025974</c:v>
                </c:pt>
                <c:pt idx="10">
                  <c:v>2078.3809523809523</c:v>
                </c:pt>
                <c:pt idx="11">
                  <c:v>2313.4857142857145</c:v>
                </c:pt>
                <c:pt idx="12">
                  <c:v>1653</c:v>
                </c:pt>
                <c:pt idx="13">
                  <c:v>1313</c:v>
                </c:pt>
                <c:pt idx="14">
                  <c:v>2203.2873376623374</c:v>
                </c:pt>
                <c:pt idx="15">
                  <c:v>1714</c:v>
                </c:pt>
                <c:pt idx="16">
                  <c:v>1555.7</c:v>
                </c:pt>
                <c:pt idx="17">
                  <c:v>1874.7777777777778</c:v>
                </c:pt>
                <c:pt idx="18">
                  <c:v>2159.6428571428573</c:v>
                </c:pt>
                <c:pt idx="19">
                  <c:v>2177.0113636363635</c:v>
                </c:pt>
                <c:pt idx="20">
                  <c:v>2101.4444444444443</c:v>
                </c:pt>
                <c:pt idx="21">
                  <c:v>2066.8888888888887</c:v>
                </c:pt>
                <c:pt idx="22">
                  <c:v>1574.5</c:v>
                </c:pt>
                <c:pt idx="23">
                  <c:v>2027.7249999999999</c:v>
                </c:pt>
                <c:pt idx="24">
                  <c:v>2295.7619047619046</c:v>
                </c:pt>
                <c:pt idx="25">
                  <c:v>1577.5714285714284</c:v>
                </c:pt>
                <c:pt idx="26">
                  <c:v>1896.6984126984125</c:v>
                </c:pt>
                <c:pt idx="27">
                  <c:v>1951.6666666666667</c:v>
                </c:pt>
                <c:pt idx="28">
                  <c:v>2520.242424242424</c:v>
                </c:pt>
                <c:pt idx="29">
                  <c:v>1913.4222222222222</c:v>
                </c:pt>
                <c:pt idx="30">
                  <c:v>1180</c:v>
                </c:pt>
                <c:pt idx="31">
                  <c:v>1560.4833333333331</c:v>
                </c:pt>
                <c:pt idx="32">
                  <c:v>2733.041666666667</c:v>
                </c:pt>
                <c:pt idx="33">
                  <c:v>1608.45</c:v>
                </c:pt>
                <c:pt idx="34">
                  <c:v>1074.5</c:v>
                </c:pt>
                <c:pt idx="35">
                  <c:v>2112.8888888888887</c:v>
                </c:pt>
                <c:pt idx="36">
                  <c:v>1776.7142857142858</c:v>
                </c:pt>
                <c:pt idx="37">
                  <c:v>1391.0714285714284</c:v>
                </c:pt>
                <c:pt idx="38">
                  <c:v>2344.1999999999998</c:v>
                </c:pt>
                <c:pt idx="39">
                  <c:v>613</c:v>
                </c:pt>
                <c:pt idx="40">
                  <c:v>507</c:v>
                </c:pt>
                <c:pt idx="41">
                  <c:v>1388.7</c:v>
                </c:pt>
                <c:pt idx="42">
                  <c:v>1861</c:v>
                </c:pt>
                <c:pt idx="43">
                  <c:v>1982.8</c:v>
                </c:pt>
                <c:pt idx="44">
                  <c:v>1937.3</c:v>
                </c:pt>
                <c:pt idx="45">
                  <c:v>2365.4358974358975</c:v>
                </c:pt>
                <c:pt idx="46">
                  <c:v>2184</c:v>
                </c:pt>
                <c:pt idx="47">
                  <c:v>1904.4</c:v>
                </c:pt>
                <c:pt idx="48">
                  <c:v>1979.3214285714284</c:v>
                </c:pt>
                <c:pt idx="49">
                  <c:v>1704.5333333333333</c:v>
                </c:pt>
                <c:pt idx="50">
                  <c:v>2133.6714285714288</c:v>
                </c:pt>
                <c:pt idx="51">
                  <c:v>1896.8068181818182</c:v>
                </c:pt>
                <c:pt idx="52">
                  <c:v>1814.5584415584415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E-4264-9C28-86BAEB2B8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8336832"/>
        <c:axId val="277158352"/>
      </c:lineChart>
      <c:catAx>
        <c:axId val="658336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58352"/>
        <c:crosses val="autoZero"/>
        <c:auto val="1"/>
        <c:lblAlgn val="ctr"/>
        <c:lblOffset val="100"/>
        <c:noMultiLvlLbl val="0"/>
      </c:catAx>
      <c:valAx>
        <c:axId val="27715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OR Time Per Week (Min)</a:t>
                </a:r>
                <a:r>
                  <a:rPr lang="en-US" sz="1000" b="0" i="0" u="none" strike="noStrike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33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Unplanned OR Time (Holt-Winters)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'OR Time Forecasts'!$AM$2</c:f>
              <c:strCache>
                <c:ptCount val="1"/>
                <c:pt idx="0">
                  <c:v>pred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'OR Time Forecasts'!$R$3:$S$59</c:f>
              <c:multiLvlStrCache>
                <c:ptCount val="57"/>
                <c:lvl>
                  <c:pt idx="0">
                    <c:v>3/31/2013</c:v>
                  </c:pt>
                  <c:pt idx="1">
                    <c:v>4/7/2013</c:v>
                  </c:pt>
                  <c:pt idx="2">
                    <c:v>4/14/2013</c:v>
                  </c:pt>
                  <c:pt idx="3">
                    <c:v>4/21/2013</c:v>
                  </c:pt>
                  <c:pt idx="4">
                    <c:v>4/28/2013</c:v>
                  </c:pt>
                  <c:pt idx="5">
                    <c:v>5/5/2013</c:v>
                  </c:pt>
                  <c:pt idx="6">
                    <c:v>5/12/2013</c:v>
                  </c:pt>
                  <c:pt idx="7">
                    <c:v>5/19/2013</c:v>
                  </c:pt>
                  <c:pt idx="8">
                    <c:v>5/26/2013</c:v>
                  </c:pt>
                  <c:pt idx="9">
                    <c:v>6/2/2013</c:v>
                  </c:pt>
                  <c:pt idx="10">
                    <c:v>6/9/2013</c:v>
                  </c:pt>
                  <c:pt idx="11">
                    <c:v>6/16/2013</c:v>
                  </c:pt>
                  <c:pt idx="12">
                    <c:v>6/23/2013</c:v>
                  </c:pt>
                  <c:pt idx="13">
                    <c:v>6/30/2013</c:v>
                  </c:pt>
                  <c:pt idx="14">
                    <c:v>7/7/2013</c:v>
                  </c:pt>
                  <c:pt idx="15">
                    <c:v>7/14/2013</c:v>
                  </c:pt>
                  <c:pt idx="16">
                    <c:v>7/21/2013</c:v>
                  </c:pt>
                  <c:pt idx="17">
                    <c:v>7/28/2013</c:v>
                  </c:pt>
                  <c:pt idx="18">
                    <c:v>8/4/2013</c:v>
                  </c:pt>
                  <c:pt idx="19">
                    <c:v>8/11/2013</c:v>
                  </c:pt>
                  <c:pt idx="20">
                    <c:v>8/18/2013</c:v>
                  </c:pt>
                  <c:pt idx="21">
                    <c:v>8/25/2013</c:v>
                  </c:pt>
                  <c:pt idx="22">
                    <c:v>9/1/2013</c:v>
                  </c:pt>
                  <c:pt idx="23">
                    <c:v>9/8/2013</c:v>
                  </c:pt>
                  <c:pt idx="24">
                    <c:v>9/15/2013</c:v>
                  </c:pt>
                  <c:pt idx="25">
                    <c:v>9/22/2013</c:v>
                  </c:pt>
                  <c:pt idx="26">
                    <c:v>9/29/2013</c:v>
                  </c:pt>
                  <c:pt idx="27">
                    <c:v>10/6/2013</c:v>
                  </c:pt>
                  <c:pt idx="28">
                    <c:v>10/13/2013</c:v>
                  </c:pt>
                  <c:pt idx="29">
                    <c:v>10/20/2013</c:v>
                  </c:pt>
                  <c:pt idx="30">
                    <c:v>10/27/2013</c:v>
                  </c:pt>
                  <c:pt idx="31">
                    <c:v>11/3/2013</c:v>
                  </c:pt>
                  <c:pt idx="32">
                    <c:v>11/10/2013</c:v>
                  </c:pt>
                  <c:pt idx="33">
                    <c:v>11/17/2013</c:v>
                  </c:pt>
                  <c:pt idx="34">
                    <c:v>11/24/2013</c:v>
                  </c:pt>
                  <c:pt idx="35">
                    <c:v>12/1/2013</c:v>
                  </c:pt>
                  <c:pt idx="36">
                    <c:v>12/8/2013</c:v>
                  </c:pt>
                  <c:pt idx="37">
                    <c:v>12/15/2013</c:v>
                  </c:pt>
                  <c:pt idx="38">
                    <c:v>12/22/2013</c:v>
                  </c:pt>
                  <c:pt idx="39">
                    <c:v>12/29/2013</c:v>
                  </c:pt>
                  <c:pt idx="40">
                    <c:v>1/5/2014</c:v>
                  </c:pt>
                  <c:pt idx="41">
                    <c:v>1/12/2014</c:v>
                  </c:pt>
                  <c:pt idx="42">
                    <c:v>1/19/2014</c:v>
                  </c:pt>
                  <c:pt idx="43">
                    <c:v>1/26/2014</c:v>
                  </c:pt>
                  <c:pt idx="44">
                    <c:v>2/2/2014</c:v>
                  </c:pt>
                  <c:pt idx="45">
                    <c:v>2/9/2014</c:v>
                  </c:pt>
                  <c:pt idx="46">
                    <c:v>2/16/2014</c:v>
                  </c:pt>
                  <c:pt idx="47">
                    <c:v>2/23/2014</c:v>
                  </c:pt>
                  <c:pt idx="48">
                    <c:v>3/2/2014</c:v>
                  </c:pt>
                  <c:pt idx="49">
                    <c:v>3/9/2014</c:v>
                  </c:pt>
                  <c:pt idx="50">
                    <c:v>3/16/2014</c:v>
                  </c:pt>
                  <c:pt idx="51">
                    <c:v>3/23/2014</c:v>
                  </c:pt>
                  <c:pt idx="52">
                    <c:v>3/30/2014</c:v>
                  </c:pt>
                  <c:pt idx="53">
                    <c:v>4/6/2014</c:v>
                  </c:pt>
                  <c:pt idx="54">
                    <c:v>4/13/2014</c:v>
                  </c:pt>
                  <c:pt idx="55">
                    <c:v>4/20/2014</c:v>
                  </c:pt>
                  <c:pt idx="56">
                    <c:v>4/27/2014</c:v>
                  </c:pt>
                </c:lvl>
                <c:lvl>
                  <c:pt idx="0">
                    <c:v>Mar</c:v>
                  </c:pt>
                  <c:pt idx="1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4">
                    <c:v>Jul</c:v>
                  </c:pt>
                  <c:pt idx="18">
                    <c:v>Aug</c:v>
                  </c:pt>
                  <c:pt idx="23">
                    <c:v>Sep</c:v>
                  </c:pt>
                  <c:pt idx="27">
                    <c:v>Oct</c:v>
                  </c:pt>
                  <c:pt idx="31">
                    <c:v>Nov</c:v>
                  </c:pt>
                  <c:pt idx="36">
                    <c:v>Dec</c:v>
                  </c:pt>
                  <c:pt idx="40">
                    <c:v>Jan</c:v>
                  </c:pt>
                  <c:pt idx="44">
                    <c:v>Feb</c:v>
                  </c:pt>
                  <c:pt idx="48">
                    <c:v>Mar</c:v>
                  </c:pt>
                  <c:pt idx="53">
                    <c:v>Apr</c:v>
                  </c:pt>
                </c:lvl>
              </c:multiLvlStrCache>
            </c:multiLvlStrRef>
          </c:cat>
          <c:val>
            <c:numRef>
              <c:f>'OR Time Forecasts'!$AM$3:$AM$59</c:f>
              <c:numCache>
                <c:formatCode>General</c:formatCode>
                <c:ptCount val="57"/>
                <c:pt idx="5">
                  <c:v>1960.2222222222219</c:v>
                </c:pt>
                <c:pt idx="6">
                  <c:v>1061.4888888888891</c:v>
                </c:pt>
                <c:pt idx="7">
                  <c:v>1524.0535714285713</c:v>
                </c:pt>
                <c:pt idx="8">
                  <c:v>2026.2857142857142</c:v>
                </c:pt>
                <c:pt idx="9">
                  <c:v>1850.7708121968151</c:v>
                </c:pt>
                <c:pt idx="10">
                  <c:v>1116.0976308654695</c:v>
                </c:pt>
                <c:pt idx="11">
                  <c:v>1552.1121683442425</c:v>
                </c:pt>
                <c:pt idx="12">
                  <c:v>2199.061654690614</c:v>
                </c:pt>
                <c:pt idx="13">
                  <c:v>1866.998742194728</c:v>
                </c:pt>
                <c:pt idx="14">
                  <c:v>1276.5252930144227</c:v>
                </c:pt>
                <c:pt idx="15">
                  <c:v>1675.2201579397231</c:v>
                </c:pt>
                <c:pt idx="16">
                  <c:v>2225.8284255221588</c:v>
                </c:pt>
                <c:pt idx="17">
                  <c:v>1816.9388569674923</c:v>
                </c:pt>
                <c:pt idx="18">
                  <c:v>1285.0576779558892</c:v>
                </c:pt>
                <c:pt idx="19">
                  <c:v>1798.7488391743518</c:v>
                </c:pt>
                <c:pt idx="20">
                  <c:v>2106.0984122758136</c:v>
                </c:pt>
                <c:pt idx="21">
                  <c:v>1755.8282772390055</c:v>
                </c:pt>
                <c:pt idx="22">
                  <c:v>1423.0085846318489</c:v>
                </c:pt>
                <c:pt idx="23">
                  <c:v>1883.1713592948668</c:v>
                </c:pt>
                <c:pt idx="24">
                  <c:v>2122.6868004589714</c:v>
                </c:pt>
                <c:pt idx="25">
                  <c:v>1836.676909738153</c:v>
                </c:pt>
                <c:pt idx="26">
                  <c:v>1573.6289752033736</c:v>
                </c:pt>
                <c:pt idx="27">
                  <c:v>1810.9650806001293</c:v>
                </c:pt>
                <c:pt idx="28">
                  <c:v>2100.4727594641786</c:v>
                </c:pt>
                <c:pt idx="29">
                  <c:v>1944.0688594512162</c:v>
                </c:pt>
                <c:pt idx="30">
                  <c:v>1574.5512178347763</c:v>
                </c:pt>
                <c:pt idx="31">
                  <c:v>1831.0203422384579</c:v>
                </c:pt>
                <c:pt idx="32">
                  <c:v>2065.6631346497561</c:v>
                </c:pt>
                <c:pt idx="33">
                  <c:v>2078.8508783949032</c:v>
                </c:pt>
                <c:pt idx="34">
                  <c:v>1653.8219808892497</c:v>
                </c:pt>
                <c:pt idx="35">
                  <c:v>1678.7297106262517</c:v>
                </c:pt>
                <c:pt idx="36">
                  <c:v>1947.4884079496996</c:v>
                </c:pt>
                <c:pt idx="37">
                  <c:v>2231.8831599949494</c:v>
                </c:pt>
                <c:pt idx="38">
                  <c:v>1643.2082916097986</c:v>
                </c:pt>
                <c:pt idx="39">
                  <c:v>1537.3846276850068</c:v>
                </c:pt>
                <c:pt idx="40">
                  <c:v>1986.1798928034332</c:v>
                </c:pt>
                <c:pt idx="41">
                  <c:v>2125.4072930257589</c:v>
                </c:pt>
                <c:pt idx="42">
                  <c:v>1584.2269055707595</c:v>
                </c:pt>
                <c:pt idx="43">
                  <c:v>1726.1197787584924</c:v>
                </c:pt>
                <c:pt idx="44">
                  <c:v>1664.9573139924958</c:v>
                </c:pt>
                <c:pt idx="45">
                  <c:v>1746.8196316736708</c:v>
                </c:pt>
                <c:pt idx="46">
                  <c:v>1538.4880645321421</c:v>
                </c:pt>
                <c:pt idx="47">
                  <c:v>1757.6717791372143</c:v>
                </c:pt>
                <c:pt idx="48">
                  <c:v>1739.3090051224071</c:v>
                </c:pt>
                <c:pt idx="49">
                  <c:v>1791.3779560762546</c:v>
                </c:pt>
                <c:pt idx="50">
                  <c:v>1731.9327230358078</c:v>
                </c:pt>
                <c:pt idx="51">
                  <c:v>1857.4010653313476</c:v>
                </c:pt>
                <c:pt idx="52">
                  <c:v>1777.9280931173369</c:v>
                </c:pt>
                <c:pt idx="53">
                  <c:v>1835.3428344013585</c:v>
                </c:pt>
                <c:pt idx="54">
                  <c:v>1725.5232914207656</c:v>
                </c:pt>
                <c:pt idx="55">
                  <c:v>1922.0279062821255</c:v>
                </c:pt>
                <c:pt idx="56">
                  <c:v>1805.7369263453047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8A-47C0-A193-238C926CA42F}"/>
            </c:ext>
          </c:extLst>
        </c:ser>
        <c:ser>
          <c:idx val="1"/>
          <c:order val="1"/>
          <c:tx>
            <c:strRef>
              <c:f>'OR Time Forecasts'!$T$2</c:f>
              <c:strCache>
                <c:ptCount val="1"/>
                <c:pt idx="0">
                  <c:v>unplanned OR time per week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'OR Time Forecasts'!$R$3:$S$59</c:f>
              <c:multiLvlStrCache>
                <c:ptCount val="57"/>
                <c:lvl>
                  <c:pt idx="0">
                    <c:v>3/31/2013</c:v>
                  </c:pt>
                  <c:pt idx="1">
                    <c:v>4/7/2013</c:v>
                  </c:pt>
                  <c:pt idx="2">
                    <c:v>4/14/2013</c:v>
                  </c:pt>
                  <c:pt idx="3">
                    <c:v>4/21/2013</c:v>
                  </c:pt>
                  <c:pt idx="4">
                    <c:v>4/28/2013</c:v>
                  </c:pt>
                  <c:pt idx="5">
                    <c:v>5/5/2013</c:v>
                  </c:pt>
                  <c:pt idx="6">
                    <c:v>5/12/2013</c:v>
                  </c:pt>
                  <c:pt idx="7">
                    <c:v>5/19/2013</c:v>
                  </c:pt>
                  <c:pt idx="8">
                    <c:v>5/26/2013</c:v>
                  </c:pt>
                  <c:pt idx="9">
                    <c:v>6/2/2013</c:v>
                  </c:pt>
                  <c:pt idx="10">
                    <c:v>6/9/2013</c:v>
                  </c:pt>
                  <c:pt idx="11">
                    <c:v>6/16/2013</c:v>
                  </c:pt>
                  <c:pt idx="12">
                    <c:v>6/23/2013</c:v>
                  </c:pt>
                  <c:pt idx="13">
                    <c:v>6/30/2013</c:v>
                  </c:pt>
                  <c:pt idx="14">
                    <c:v>7/7/2013</c:v>
                  </c:pt>
                  <c:pt idx="15">
                    <c:v>7/14/2013</c:v>
                  </c:pt>
                  <c:pt idx="16">
                    <c:v>7/21/2013</c:v>
                  </c:pt>
                  <c:pt idx="17">
                    <c:v>7/28/2013</c:v>
                  </c:pt>
                  <c:pt idx="18">
                    <c:v>8/4/2013</c:v>
                  </c:pt>
                  <c:pt idx="19">
                    <c:v>8/11/2013</c:v>
                  </c:pt>
                  <c:pt idx="20">
                    <c:v>8/18/2013</c:v>
                  </c:pt>
                  <c:pt idx="21">
                    <c:v>8/25/2013</c:v>
                  </c:pt>
                  <c:pt idx="22">
                    <c:v>9/1/2013</c:v>
                  </c:pt>
                  <c:pt idx="23">
                    <c:v>9/8/2013</c:v>
                  </c:pt>
                  <c:pt idx="24">
                    <c:v>9/15/2013</c:v>
                  </c:pt>
                  <c:pt idx="25">
                    <c:v>9/22/2013</c:v>
                  </c:pt>
                  <c:pt idx="26">
                    <c:v>9/29/2013</c:v>
                  </c:pt>
                  <c:pt idx="27">
                    <c:v>10/6/2013</c:v>
                  </c:pt>
                  <c:pt idx="28">
                    <c:v>10/13/2013</c:v>
                  </c:pt>
                  <c:pt idx="29">
                    <c:v>10/20/2013</c:v>
                  </c:pt>
                  <c:pt idx="30">
                    <c:v>10/27/2013</c:v>
                  </c:pt>
                  <c:pt idx="31">
                    <c:v>11/3/2013</c:v>
                  </c:pt>
                  <c:pt idx="32">
                    <c:v>11/10/2013</c:v>
                  </c:pt>
                  <c:pt idx="33">
                    <c:v>11/17/2013</c:v>
                  </c:pt>
                  <c:pt idx="34">
                    <c:v>11/24/2013</c:v>
                  </c:pt>
                  <c:pt idx="35">
                    <c:v>12/1/2013</c:v>
                  </c:pt>
                  <c:pt idx="36">
                    <c:v>12/8/2013</c:v>
                  </c:pt>
                  <c:pt idx="37">
                    <c:v>12/15/2013</c:v>
                  </c:pt>
                  <c:pt idx="38">
                    <c:v>12/22/2013</c:v>
                  </c:pt>
                  <c:pt idx="39">
                    <c:v>12/29/2013</c:v>
                  </c:pt>
                  <c:pt idx="40">
                    <c:v>1/5/2014</c:v>
                  </c:pt>
                  <c:pt idx="41">
                    <c:v>1/12/2014</c:v>
                  </c:pt>
                  <c:pt idx="42">
                    <c:v>1/19/2014</c:v>
                  </c:pt>
                  <c:pt idx="43">
                    <c:v>1/26/2014</c:v>
                  </c:pt>
                  <c:pt idx="44">
                    <c:v>2/2/2014</c:v>
                  </c:pt>
                  <c:pt idx="45">
                    <c:v>2/9/2014</c:v>
                  </c:pt>
                  <c:pt idx="46">
                    <c:v>2/16/2014</c:v>
                  </c:pt>
                  <c:pt idx="47">
                    <c:v>2/23/2014</c:v>
                  </c:pt>
                  <c:pt idx="48">
                    <c:v>3/2/2014</c:v>
                  </c:pt>
                  <c:pt idx="49">
                    <c:v>3/9/2014</c:v>
                  </c:pt>
                  <c:pt idx="50">
                    <c:v>3/16/2014</c:v>
                  </c:pt>
                  <c:pt idx="51">
                    <c:v>3/23/2014</c:v>
                  </c:pt>
                  <c:pt idx="52">
                    <c:v>3/30/2014</c:v>
                  </c:pt>
                  <c:pt idx="53">
                    <c:v>4/6/2014</c:v>
                  </c:pt>
                  <c:pt idx="54">
                    <c:v>4/13/2014</c:v>
                  </c:pt>
                  <c:pt idx="55">
                    <c:v>4/20/2014</c:v>
                  </c:pt>
                  <c:pt idx="56">
                    <c:v>4/27/2014</c:v>
                  </c:pt>
                </c:lvl>
                <c:lvl>
                  <c:pt idx="0">
                    <c:v>Mar</c:v>
                  </c:pt>
                  <c:pt idx="1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4">
                    <c:v>Jul</c:v>
                  </c:pt>
                  <c:pt idx="18">
                    <c:v>Aug</c:v>
                  </c:pt>
                  <c:pt idx="23">
                    <c:v>Sep</c:v>
                  </c:pt>
                  <c:pt idx="27">
                    <c:v>Oct</c:v>
                  </c:pt>
                  <c:pt idx="31">
                    <c:v>Nov</c:v>
                  </c:pt>
                  <c:pt idx="36">
                    <c:v>Dec</c:v>
                  </c:pt>
                  <c:pt idx="40">
                    <c:v>Jan</c:v>
                  </c:pt>
                  <c:pt idx="44">
                    <c:v>Feb</c:v>
                  </c:pt>
                  <c:pt idx="48">
                    <c:v>Mar</c:v>
                  </c:pt>
                  <c:pt idx="53">
                    <c:v>Apr</c:v>
                  </c:pt>
                </c:lvl>
              </c:multiLvlStrCache>
            </c:multiLvlStrRef>
          </c:cat>
          <c:val>
            <c:numRef>
              <c:f>'OR Time Forecasts'!$T$3:$T$55</c:f>
              <c:numCache>
                <c:formatCode>General</c:formatCode>
                <c:ptCount val="53"/>
                <c:pt idx="0">
                  <c:v>1960.2222222222222</c:v>
                </c:pt>
                <c:pt idx="1">
                  <c:v>1061.4888888888891</c:v>
                </c:pt>
                <c:pt idx="2">
                  <c:v>1524.0535714285713</c:v>
                </c:pt>
                <c:pt idx="3">
                  <c:v>2026.2857142857142</c:v>
                </c:pt>
                <c:pt idx="4">
                  <c:v>1492.3333333333333</c:v>
                </c:pt>
                <c:pt idx="5">
                  <c:v>1294.9333333333332</c:v>
                </c:pt>
                <c:pt idx="6">
                  <c:v>1644</c:v>
                </c:pt>
                <c:pt idx="7">
                  <c:v>2764.8777777777777</c:v>
                </c:pt>
                <c:pt idx="8">
                  <c:v>1920.1428571428571</c:v>
                </c:pt>
                <c:pt idx="9">
                  <c:v>1801.9025974025974</c:v>
                </c:pt>
                <c:pt idx="10">
                  <c:v>2078.3809523809523</c:v>
                </c:pt>
                <c:pt idx="11">
                  <c:v>2313.4857142857145</c:v>
                </c:pt>
                <c:pt idx="12">
                  <c:v>1653</c:v>
                </c:pt>
                <c:pt idx="13">
                  <c:v>1313</c:v>
                </c:pt>
                <c:pt idx="14">
                  <c:v>2203.2873376623374</c:v>
                </c:pt>
                <c:pt idx="15">
                  <c:v>1714</c:v>
                </c:pt>
                <c:pt idx="16">
                  <c:v>1555.7</c:v>
                </c:pt>
                <c:pt idx="17">
                  <c:v>1874.7777777777778</c:v>
                </c:pt>
                <c:pt idx="18">
                  <c:v>2159.6428571428573</c:v>
                </c:pt>
                <c:pt idx="19">
                  <c:v>2177.0113636363635</c:v>
                </c:pt>
                <c:pt idx="20">
                  <c:v>2101.4444444444443</c:v>
                </c:pt>
                <c:pt idx="21">
                  <c:v>2066.8888888888887</c:v>
                </c:pt>
                <c:pt idx="22">
                  <c:v>1574.5</c:v>
                </c:pt>
                <c:pt idx="23">
                  <c:v>2027.7249999999999</c:v>
                </c:pt>
                <c:pt idx="24">
                  <c:v>2295.7619047619046</c:v>
                </c:pt>
                <c:pt idx="25">
                  <c:v>1577.5714285714284</c:v>
                </c:pt>
                <c:pt idx="26">
                  <c:v>1896.6984126984125</c:v>
                </c:pt>
                <c:pt idx="27">
                  <c:v>1951.6666666666667</c:v>
                </c:pt>
                <c:pt idx="28">
                  <c:v>2520.242424242424</c:v>
                </c:pt>
                <c:pt idx="29">
                  <c:v>1913.4222222222222</c:v>
                </c:pt>
                <c:pt idx="30">
                  <c:v>1180</c:v>
                </c:pt>
                <c:pt idx="31">
                  <c:v>1560.4833333333331</c:v>
                </c:pt>
                <c:pt idx="32">
                  <c:v>2733.041666666667</c:v>
                </c:pt>
                <c:pt idx="33">
                  <c:v>1608.45</c:v>
                </c:pt>
                <c:pt idx="34">
                  <c:v>1074.5</c:v>
                </c:pt>
                <c:pt idx="35">
                  <c:v>2112.8888888888887</c:v>
                </c:pt>
                <c:pt idx="36">
                  <c:v>1776.7142857142858</c:v>
                </c:pt>
                <c:pt idx="37">
                  <c:v>1391.0714285714284</c:v>
                </c:pt>
                <c:pt idx="38">
                  <c:v>2344.1999999999998</c:v>
                </c:pt>
                <c:pt idx="39">
                  <c:v>613</c:v>
                </c:pt>
                <c:pt idx="40">
                  <c:v>507</c:v>
                </c:pt>
                <c:pt idx="41">
                  <c:v>1388.7</c:v>
                </c:pt>
                <c:pt idx="42">
                  <c:v>1861</c:v>
                </c:pt>
                <c:pt idx="43">
                  <c:v>1982.8</c:v>
                </c:pt>
                <c:pt idx="44">
                  <c:v>1937.3</c:v>
                </c:pt>
                <c:pt idx="45">
                  <c:v>2365.4358974358975</c:v>
                </c:pt>
                <c:pt idx="46">
                  <c:v>2184</c:v>
                </c:pt>
                <c:pt idx="47">
                  <c:v>1904.4</c:v>
                </c:pt>
                <c:pt idx="48">
                  <c:v>1979.3214285714284</c:v>
                </c:pt>
                <c:pt idx="49">
                  <c:v>1704.5333333333333</c:v>
                </c:pt>
                <c:pt idx="50">
                  <c:v>2133.6714285714288</c:v>
                </c:pt>
                <c:pt idx="51">
                  <c:v>1896.8068181818182</c:v>
                </c:pt>
                <c:pt idx="52">
                  <c:v>1814.5584415584415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8A-47C0-A193-238C926CA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1004704"/>
        <c:axId val="344114272"/>
      </c:lineChart>
      <c:catAx>
        <c:axId val="541004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 Number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114272"/>
        <c:crosses val="autoZero"/>
        <c:auto val="1"/>
        <c:lblAlgn val="ctr"/>
        <c:lblOffset val="100"/>
        <c:noMultiLvlLbl val="0"/>
      </c:catAx>
      <c:valAx>
        <c:axId val="34411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OR Time Per Week (Min)</a:t>
                </a:r>
                <a:r>
                  <a:rPr lang="en-US" sz="1000" b="0" i="0" u="none" strike="noStrike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0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Weekly </a:t>
            </a:r>
            <a:r>
              <a:rPr lang="en-CA" baseline="0"/>
              <a:t>Number of Patient Arrivals over 1 year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25400" cap="rnd" cmpd="sng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forward val="2"/>
            <c:dispRSqr val="1"/>
            <c:dispEq val="1"/>
            <c:trendlineLbl>
              <c:layout>
                <c:manualLayout>
                  <c:x val="2.4201312982330926E-3"/>
                  <c:y val="0.1157677179529527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multiLvlStrRef>
              <c:f>'Total # of Surgeries - MA'!$B$2:$C$54</c:f>
              <c:multiLvlStrCache>
                <c:ptCount val="53"/>
                <c:lvl>
                  <c:pt idx="0">
                    <c:v>2013-04-01</c:v>
                  </c:pt>
                  <c:pt idx="1">
                    <c:v>2013-04-08</c:v>
                  </c:pt>
                  <c:pt idx="2">
                    <c:v>2013-04-15</c:v>
                  </c:pt>
                  <c:pt idx="3">
                    <c:v>2013-04-22</c:v>
                  </c:pt>
                  <c:pt idx="4">
                    <c:v>2013-04-29</c:v>
                  </c:pt>
                  <c:pt idx="5">
                    <c:v>2013-05-06</c:v>
                  </c:pt>
                  <c:pt idx="6">
                    <c:v>2013-05-13</c:v>
                  </c:pt>
                  <c:pt idx="7">
                    <c:v>2013-05-20</c:v>
                  </c:pt>
                  <c:pt idx="8">
                    <c:v>2013-05-27</c:v>
                  </c:pt>
                  <c:pt idx="9">
                    <c:v>2013-06-03</c:v>
                  </c:pt>
                  <c:pt idx="10">
                    <c:v>2013-06-10</c:v>
                  </c:pt>
                  <c:pt idx="11">
                    <c:v>2013-06-17</c:v>
                  </c:pt>
                  <c:pt idx="12">
                    <c:v>2013-06-24</c:v>
                  </c:pt>
                  <c:pt idx="13">
                    <c:v>2013-07-01</c:v>
                  </c:pt>
                  <c:pt idx="14">
                    <c:v>2013-07-08</c:v>
                  </c:pt>
                  <c:pt idx="15">
                    <c:v>2013-07-15</c:v>
                  </c:pt>
                  <c:pt idx="16">
                    <c:v>2013-07-22</c:v>
                  </c:pt>
                  <c:pt idx="17">
                    <c:v>2013-07-29</c:v>
                  </c:pt>
                  <c:pt idx="18">
                    <c:v>2013-08-05</c:v>
                  </c:pt>
                  <c:pt idx="19">
                    <c:v>2013-08-12</c:v>
                  </c:pt>
                  <c:pt idx="20">
                    <c:v>2013-08-19</c:v>
                  </c:pt>
                  <c:pt idx="21">
                    <c:v>2013-08-26</c:v>
                  </c:pt>
                  <c:pt idx="22">
                    <c:v>2013-09-02</c:v>
                  </c:pt>
                  <c:pt idx="23">
                    <c:v>2013-09-09</c:v>
                  </c:pt>
                  <c:pt idx="24">
                    <c:v>2013-09-16</c:v>
                  </c:pt>
                  <c:pt idx="25">
                    <c:v>2013-09-23</c:v>
                  </c:pt>
                  <c:pt idx="26">
                    <c:v>2013-09-30</c:v>
                  </c:pt>
                  <c:pt idx="27">
                    <c:v>2013-10-07</c:v>
                  </c:pt>
                  <c:pt idx="28">
                    <c:v>2013-10-14</c:v>
                  </c:pt>
                  <c:pt idx="29">
                    <c:v>2013-10-21</c:v>
                  </c:pt>
                  <c:pt idx="30">
                    <c:v>2013-10-28</c:v>
                  </c:pt>
                  <c:pt idx="31">
                    <c:v>2013-11-04</c:v>
                  </c:pt>
                  <c:pt idx="32">
                    <c:v>2013-11-11</c:v>
                  </c:pt>
                  <c:pt idx="33">
                    <c:v>2013-11-18</c:v>
                  </c:pt>
                  <c:pt idx="34">
                    <c:v>2013-11-25</c:v>
                  </c:pt>
                  <c:pt idx="35">
                    <c:v>2013-12-02</c:v>
                  </c:pt>
                  <c:pt idx="36">
                    <c:v>2013-12-09</c:v>
                  </c:pt>
                  <c:pt idx="37">
                    <c:v>2013-12-16</c:v>
                  </c:pt>
                  <c:pt idx="38">
                    <c:v>2013-12-23</c:v>
                  </c:pt>
                  <c:pt idx="39">
                    <c:v>2013-12-30</c:v>
                  </c:pt>
                  <c:pt idx="40">
                    <c:v>2014-01-06</c:v>
                  </c:pt>
                  <c:pt idx="41">
                    <c:v>2014-01-13</c:v>
                  </c:pt>
                  <c:pt idx="42">
                    <c:v>2014-01-20</c:v>
                  </c:pt>
                  <c:pt idx="43">
                    <c:v>2014-01-27</c:v>
                  </c:pt>
                  <c:pt idx="44">
                    <c:v>2014-02-03</c:v>
                  </c:pt>
                  <c:pt idx="45">
                    <c:v>2014-02-10</c:v>
                  </c:pt>
                  <c:pt idx="46">
                    <c:v>2014-02-17</c:v>
                  </c:pt>
                  <c:pt idx="47">
                    <c:v>2014-02-24</c:v>
                  </c:pt>
                  <c:pt idx="48">
                    <c:v>2014-03-03</c:v>
                  </c:pt>
                  <c:pt idx="49">
                    <c:v>2014-03-10</c:v>
                  </c:pt>
                  <c:pt idx="50">
                    <c:v>2014-03-17</c:v>
                  </c:pt>
                  <c:pt idx="51">
                    <c:v>2014-03-24</c:v>
                  </c:pt>
                  <c:pt idx="52">
                    <c:v>2014-03-31</c:v>
                  </c:pt>
                </c:lvl>
                <c:lvl>
                  <c:pt idx="0">
                    <c:v>April </c:v>
                  </c:pt>
                  <c:pt idx="5">
                    <c:v>May</c:v>
                  </c:pt>
                  <c:pt idx="9">
                    <c:v>June</c:v>
                  </c:pt>
                  <c:pt idx="13">
                    <c:v>July</c:v>
                  </c:pt>
                  <c:pt idx="18">
                    <c:v>August </c:v>
                  </c:pt>
                  <c:pt idx="22">
                    <c:v>September</c:v>
                  </c:pt>
                  <c:pt idx="27">
                    <c:v>October</c:v>
                  </c:pt>
                  <c:pt idx="31">
                    <c:v>Novemeber </c:v>
                  </c:pt>
                  <c:pt idx="35">
                    <c:v>December</c:v>
                  </c:pt>
                  <c:pt idx="40">
                    <c:v>Janurary </c:v>
                  </c:pt>
                  <c:pt idx="43">
                    <c:v>February </c:v>
                  </c:pt>
                  <c:pt idx="48">
                    <c:v>March </c:v>
                  </c:pt>
                </c:lvl>
              </c:multiLvlStrCache>
            </c:multiLvlStrRef>
          </c:cat>
          <c:val>
            <c:numRef>
              <c:f>'Total # of Surgeries - MA'!$E$2:$E$53</c:f>
              <c:numCache>
                <c:formatCode>General</c:formatCode>
                <c:ptCount val="52"/>
                <c:pt idx="0">
                  <c:v>39</c:v>
                </c:pt>
                <c:pt idx="1">
                  <c:v>33</c:v>
                </c:pt>
                <c:pt idx="2">
                  <c:v>42</c:v>
                </c:pt>
                <c:pt idx="3">
                  <c:v>35</c:v>
                </c:pt>
                <c:pt idx="4">
                  <c:v>41</c:v>
                </c:pt>
                <c:pt idx="5">
                  <c:v>42</c:v>
                </c:pt>
                <c:pt idx="6">
                  <c:v>52</c:v>
                </c:pt>
                <c:pt idx="7">
                  <c:v>46</c:v>
                </c:pt>
                <c:pt idx="8">
                  <c:v>45</c:v>
                </c:pt>
                <c:pt idx="9">
                  <c:v>43</c:v>
                </c:pt>
                <c:pt idx="10">
                  <c:v>51</c:v>
                </c:pt>
                <c:pt idx="11">
                  <c:v>49</c:v>
                </c:pt>
                <c:pt idx="12">
                  <c:v>48</c:v>
                </c:pt>
                <c:pt idx="13">
                  <c:v>33</c:v>
                </c:pt>
                <c:pt idx="14">
                  <c:v>40</c:v>
                </c:pt>
                <c:pt idx="15">
                  <c:v>42</c:v>
                </c:pt>
                <c:pt idx="16">
                  <c:v>44</c:v>
                </c:pt>
                <c:pt idx="17">
                  <c:v>40</c:v>
                </c:pt>
                <c:pt idx="18">
                  <c:v>52</c:v>
                </c:pt>
                <c:pt idx="19">
                  <c:v>55</c:v>
                </c:pt>
                <c:pt idx="20">
                  <c:v>42</c:v>
                </c:pt>
                <c:pt idx="21">
                  <c:v>44</c:v>
                </c:pt>
                <c:pt idx="22">
                  <c:v>35</c:v>
                </c:pt>
                <c:pt idx="23">
                  <c:v>53</c:v>
                </c:pt>
                <c:pt idx="24">
                  <c:v>43</c:v>
                </c:pt>
                <c:pt idx="25">
                  <c:v>41</c:v>
                </c:pt>
                <c:pt idx="26">
                  <c:v>44</c:v>
                </c:pt>
                <c:pt idx="27">
                  <c:v>41</c:v>
                </c:pt>
                <c:pt idx="28">
                  <c:v>48</c:v>
                </c:pt>
                <c:pt idx="29">
                  <c:v>38</c:v>
                </c:pt>
                <c:pt idx="30">
                  <c:v>41</c:v>
                </c:pt>
                <c:pt idx="31">
                  <c:v>43</c:v>
                </c:pt>
                <c:pt idx="32">
                  <c:v>46</c:v>
                </c:pt>
                <c:pt idx="33">
                  <c:v>39</c:v>
                </c:pt>
                <c:pt idx="34">
                  <c:v>36</c:v>
                </c:pt>
                <c:pt idx="35">
                  <c:v>50</c:v>
                </c:pt>
                <c:pt idx="36">
                  <c:v>36</c:v>
                </c:pt>
                <c:pt idx="37">
                  <c:v>36</c:v>
                </c:pt>
                <c:pt idx="38">
                  <c:v>42</c:v>
                </c:pt>
                <c:pt idx="39">
                  <c:v>29</c:v>
                </c:pt>
                <c:pt idx="40">
                  <c:v>43</c:v>
                </c:pt>
                <c:pt idx="41">
                  <c:v>37</c:v>
                </c:pt>
                <c:pt idx="42">
                  <c:v>45</c:v>
                </c:pt>
                <c:pt idx="43">
                  <c:v>44</c:v>
                </c:pt>
                <c:pt idx="44">
                  <c:v>47</c:v>
                </c:pt>
                <c:pt idx="45">
                  <c:v>41</c:v>
                </c:pt>
                <c:pt idx="46">
                  <c:v>39</c:v>
                </c:pt>
                <c:pt idx="47">
                  <c:v>40</c:v>
                </c:pt>
                <c:pt idx="48">
                  <c:v>42</c:v>
                </c:pt>
                <c:pt idx="49">
                  <c:v>41</c:v>
                </c:pt>
                <c:pt idx="50">
                  <c:v>44</c:v>
                </c:pt>
                <c:pt idx="51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CB0-4057-A95F-D16647961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388256"/>
        <c:axId val="618389240"/>
      </c:lineChart>
      <c:catAx>
        <c:axId val="618388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Weeks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389240"/>
        <c:crosses val="autoZero"/>
        <c:auto val="1"/>
        <c:lblAlgn val="ctr"/>
        <c:lblOffset val="100"/>
        <c:noMultiLvlLbl val="0"/>
      </c:catAx>
      <c:valAx>
        <c:axId val="61838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Patients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388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Weekly </a:t>
            </a:r>
            <a:r>
              <a:rPr lang="en-CA" baseline="0"/>
              <a:t>Number of Patient Arrivals over 1 year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Original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'Total # of Surgeries - MA'!$B$2:$C$54</c:f>
              <c:multiLvlStrCache>
                <c:ptCount val="53"/>
                <c:lvl>
                  <c:pt idx="0">
                    <c:v>2013-04-01</c:v>
                  </c:pt>
                  <c:pt idx="1">
                    <c:v>2013-04-08</c:v>
                  </c:pt>
                  <c:pt idx="2">
                    <c:v>2013-04-15</c:v>
                  </c:pt>
                  <c:pt idx="3">
                    <c:v>2013-04-22</c:v>
                  </c:pt>
                  <c:pt idx="4">
                    <c:v>2013-04-29</c:v>
                  </c:pt>
                  <c:pt idx="5">
                    <c:v>2013-05-06</c:v>
                  </c:pt>
                  <c:pt idx="6">
                    <c:v>2013-05-13</c:v>
                  </c:pt>
                  <c:pt idx="7">
                    <c:v>2013-05-20</c:v>
                  </c:pt>
                  <c:pt idx="8">
                    <c:v>2013-05-27</c:v>
                  </c:pt>
                  <c:pt idx="9">
                    <c:v>2013-06-03</c:v>
                  </c:pt>
                  <c:pt idx="10">
                    <c:v>2013-06-10</c:v>
                  </c:pt>
                  <c:pt idx="11">
                    <c:v>2013-06-17</c:v>
                  </c:pt>
                  <c:pt idx="12">
                    <c:v>2013-06-24</c:v>
                  </c:pt>
                  <c:pt idx="13">
                    <c:v>2013-07-01</c:v>
                  </c:pt>
                  <c:pt idx="14">
                    <c:v>2013-07-08</c:v>
                  </c:pt>
                  <c:pt idx="15">
                    <c:v>2013-07-15</c:v>
                  </c:pt>
                  <c:pt idx="16">
                    <c:v>2013-07-22</c:v>
                  </c:pt>
                  <c:pt idx="17">
                    <c:v>2013-07-29</c:v>
                  </c:pt>
                  <c:pt idx="18">
                    <c:v>2013-08-05</c:v>
                  </c:pt>
                  <c:pt idx="19">
                    <c:v>2013-08-12</c:v>
                  </c:pt>
                  <c:pt idx="20">
                    <c:v>2013-08-19</c:v>
                  </c:pt>
                  <c:pt idx="21">
                    <c:v>2013-08-26</c:v>
                  </c:pt>
                  <c:pt idx="22">
                    <c:v>2013-09-02</c:v>
                  </c:pt>
                  <c:pt idx="23">
                    <c:v>2013-09-09</c:v>
                  </c:pt>
                  <c:pt idx="24">
                    <c:v>2013-09-16</c:v>
                  </c:pt>
                  <c:pt idx="25">
                    <c:v>2013-09-23</c:v>
                  </c:pt>
                  <c:pt idx="26">
                    <c:v>2013-09-30</c:v>
                  </c:pt>
                  <c:pt idx="27">
                    <c:v>2013-10-07</c:v>
                  </c:pt>
                  <c:pt idx="28">
                    <c:v>2013-10-14</c:v>
                  </c:pt>
                  <c:pt idx="29">
                    <c:v>2013-10-21</c:v>
                  </c:pt>
                  <c:pt idx="30">
                    <c:v>2013-10-28</c:v>
                  </c:pt>
                  <c:pt idx="31">
                    <c:v>2013-11-04</c:v>
                  </c:pt>
                  <c:pt idx="32">
                    <c:v>2013-11-11</c:v>
                  </c:pt>
                  <c:pt idx="33">
                    <c:v>2013-11-18</c:v>
                  </c:pt>
                  <c:pt idx="34">
                    <c:v>2013-11-25</c:v>
                  </c:pt>
                  <c:pt idx="35">
                    <c:v>2013-12-02</c:v>
                  </c:pt>
                  <c:pt idx="36">
                    <c:v>2013-12-09</c:v>
                  </c:pt>
                  <c:pt idx="37">
                    <c:v>2013-12-16</c:v>
                  </c:pt>
                  <c:pt idx="38">
                    <c:v>2013-12-23</c:v>
                  </c:pt>
                  <c:pt idx="39">
                    <c:v>2013-12-30</c:v>
                  </c:pt>
                  <c:pt idx="40">
                    <c:v>2014-01-06</c:v>
                  </c:pt>
                  <c:pt idx="41">
                    <c:v>2014-01-13</c:v>
                  </c:pt>
                  <c:pt idx="42">
                    <c:v>2014-01-20</c:v>
                  </c:pt>
                  <c:pt idx="43">
                    <c:v>2014-01-27</c:v>
                  </c:pt>
                  <c:pt idx="44">
                    <c:v>2014-02-03</c:v>
                  </c:pt>
                  <c:pt idx="45">
                    <c:v>2014-02-10</c:v>
                  </c:pt>
                  <c:pt idx="46">
                    <c:v>2014-02-17</c:v>
                  </c:pt>
                  <c:pt idx="47">
                    <c:v>2014-02-24</c:v>
                  </c:pt>
                  <c:pt idx="48">
                    <c:v>2014-03-03</c:v>
                  </c:pt>
                  <c:pt idx="49">
                    <c:v>2014-03-10</c:v>
                  </c:pt>
                  <c:pt idx="50">
                    <c:v>2014-03-17</c:v>
                  </c:pt>
                  <c:pt idx="51">
                    <c:v>2014-03-24</c:v>
                  </c:pt>
                  <c:pt idx="52">
                    <c:v>2014-03-31</c:v>
                  </c:pt>
                </c:lvl>
                <c:lvl>
                  <c:pt idx="0">
                    <c:v>April </c:v>
                  </c:pt>
                  <c:pt idx="5">
                    <c:v>May</c:v>
                  </c:pt>
                  <c:pt idx="9">
                    <c:v>June</c:v>
                  </c:pt>
                  <c:pt idx="13">
                    <c:v>July</c:v>
                  </c:pt>
                  <c:pt idx="18">
                    <c:v>August </c:v>
                  </c:pt>
                  <c:pt idx="22">
                    <c:v>September</c:v>
                  </c:pt>
                  <c:pt idx="27">
                    <c:v>October</c:v>
                  </c:pt>
                  <c:pt idx="31">
                    <c:v>Novemeber </c:v>
                  </c:pt>
                  <c:pt idx="35">
                    <c:v>December</c:v>
                  </c:pt>
                  <c:pt idx="40">
                    <c:v>Janurary </c:v>
                  </c:pt>
                  <c:pt idx="43">
                    <c:v>February </c:v>
                  </c:pt>
                  <c:pt idx="48">
                    <c:v>March </c:v>
                  </c:pt>
                </c:lvl>
              </c:multiLvlStrCache>
            </c:multiLvlStrRef>
          </c:cat>
          <c:val>
            <c:numRef>
              <c:f>'Total # of Surgeries - MA'!$E$2:$E$53</c:f>
              <c:numCache>
                <c:formatCode>General</c:formatCode>
                <c:ptCount val="52"/>
                <c:pt idx="0">
                  <c:v>39</c:v>
                </c:pt>
                <c:pt idx="1">
                  <c:v>33</c:v>
                </c:pt>
                <c:pt idx="2">
                  <c:v>42</c:v>
                </c:pt>
                <c:pt idx="3">
                  <c:v>35</c:v>
                </c:pt>
                <c:pt idx="4">
                  <c:v>41</c:v>
                </c:pt>
                <c:pt idx="5">
                  <c:v>42</c:v>
                </c:pt>
                <c:pt idx="6">
                  <c:v>52</c:v>
                </c:pt>
                <c:pt idx="7">
                  <c:v>46</c:v>
                </c:pt>
                <c:pt idx="8">
                  <c:v>45</c:v>
                </c:pt>
                <c:pt idx="9">
                  <c:v>43</c:v>
                </c:pt>
                <c:pt idx="10">
                  <c:v>51</c:v>
                </c:pt>
                <c:pt idx="11">
                  <c:v>49</c:v>
                </c:pt>
                <c:pt idx="12">
                  <c:v>48</c:v>
                </c:pt>
                <c:pt idx="13">
                  <c:v>33</c:v>
                </c:pt>
                <c:pt idx="14">
                  <c:v>40</c:v>
                </c:pt>
                <c:pt idx="15">
                  <c:v>42</c:v>
                </c:pt>
                <c:pt idx="16">
                  <c:v>44</c:v>
                </c:pt>
                <c:pt idx="17">
                  <c:v>40</c:v>
                </c:pt>
                <c:pt idx="18">
                  <c:v>52</c:v>
                </c:pt>
                <c:pt idx="19">
                  <c:v>55</c:v>
                </c:pt>
                <c:pt idx="20">
                  <c:v>42</c:v>
                </c:pt>
                <c:pt idx="21">
                  <c:v>44</c:v>
                </c:pt>
                <c:pt idx="22">
                  <c:v>35</c:v>
                </c:pt>
                <c:pt idx="23">
                  <c:v>53</c:v>
                </c:pt>
                <c:pt idx="24">
                  <c:v>43</c:v>
                </c:pt>
                <c:pt idx="25">
                  <c:v>41</c:v>
                </c:pt>
                <c:pt idx="26">
                  <c:v>44</c:v>
                </c:pt>
                <c:pt idx="27">
                  <c:v>41</c:v>
                </c:pt>
                <c:pt idx="28">
                  <c:v>48</c:v>
                </c:pt>
                <c:pt idx="29">
                  <c:v>38</c:v>
                </c:pt>
                <c:pt idx="30">
                  <c:v>41</c:v>
                </c:pt>
                <c:pt idx="31">
                  <c:v>43</c:v>
                </c:pt>
                <c:pt idx="32">
                  <c:v>46</c:v>
                </c:pt>
                <c:pt idx="33">
                  <c:v>39</c:v>
                </c:pt>
                <c:pt idx="34">
                  <c:v>36</c:v>
                </c:pt>
                <c:pt idx="35">
                  <c:v>50</c:v>
                </c:pt>
                <c:pt idx="36">
                  <c:v>36</c:v>
                </c:pt>
                <c:pt idx="37">
                  <c:v>36</c:v>
                </c:pt>
                <c:pt idx="38">
                  <c:v>42</c:v>
                </c:pt>
                <c:pt idx="39">
                  <c:v>29</c:v>
                </c:pt>
                <c:pt idx="40">
                  <c:v>43</c:v>
                </c:pt>
                <c:pt idx="41">
                  <c:v>37</c:v>
                </c:pt>
                <c:pt idx="42">
                  <c:v>45</c:v>
                </c:pt>
                <c:pt idx="43">
                  <c:v>44</c:v>
                </c:pt>
                <c:pt idx="44">
                  <c:v>47</c:v>
                </c:pt>
                <c:pt idx="45">
                  <c:v>41</c:v>
                </c:pt>
                <c:pt idx="46">
                  <c:v>39</c:v>
                </c:pt>
                <c:pt idx="47">
                  <c:v>40</c:v>
                </c:pt>
                <c:pt idx="48">
                  <c:v>42</c:v>
                </c:pt>
                <c:pt idx="49">
                  <c:v>41</c:v>
                </c:pt>
                <c:pt idx="50">
                  <c:v>44</c:v>
                </c:pt>
                <c:pt idx="51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1C-44F5-8CC1-AD8E95072EE0}"/>
            </c:ext>
          </c:extLst>
        </c:ser>
        <c:ser>
          <c:idx val="1"/>
          <c:order val="1"/>
          <c:tx>
            <c:v>5MA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'Total # of Surgeries - MA'!$F$2:$F$53</c:f>
              <c:numCache>
                <c:formatCode>General</c:formatCode>
                <c:ptCount val="52"/>
                <c:pt idx="5">
                  <c:v>38</c:v>
                </c:pt>
                <c:pt idx="6">
                  <c:v>38.6</c:v>
                </c:pt>
                <c:pt idx="7">
                  <c:v>42.4</c:v>
                </c:pt>
                <c:pt idx="8">
                  <c:v>43.2</c:v>
                </c:pt>
                <c:pt idx="9">
                  <c:v>45.2</c:v>
                </c:pt>
                <c:pt idx="10">
                  <c:v>45.6</c:v>
                </c:pt>
                <c:pt idx="11">
                  <c:v>47.4</c:v>
                </c:pt>
                <c:pt idx="12">
                  <c:v>46.8</c:v>
                </c:pt>
                <c:pt idx="13">
                  <c:v>47.2</c:v>
                </c:pt>
                <c:pt idx="14">
                  <c:v>44.8</c:v>
                </c:pt>
                <c:pt idx="15">
                  <c:v>44.2</c:v>
                </c:pt>
                <c:pt idx="16">
                  <c:v>42.4</c:v>
                </c:pt>
                <c:pt idx="17">
                  <c:v>41.4</c:v>
                </c:pt>
                <c:pt idx="18">
                  <c:v>39.799999999999997</c:v>
                </c:pt>
                <c:pt idx="19">
                  <c:v>43.6</c:v>
                </c:pt>
                <c:pt idx="20">
                  <c:v>46.6</c:v>
                </c:pt>
                <c:pt idx="21">
                  <c:v>46.6</c:v>
                </c:pt>
                <c:pt idx="22">
                  <c:v>46.6</c:v>
                </c:pt>
                <c:pt idx="23">
                  <c:v>45.6</c:v>
                </c:pt>
                <c:pt idx="24">
                  <c:v>45.8</c:v>
                </c:pt>
                <c:pt idx="25">
                  <c:v>43.4</c:v>
                </c:pt>
                <c:pt idx="26">
                  <c:v>43.2</c:v>
                </c:pt>
                <c:pt idx="27">
                  <c:v>43.2</c:v>
                </c:pt>
                <c:pt idx="28">
                  <c:v>44.4</c:v>
                </c:pt>
                <c:pt idx="29">
                  <c:v>43.4</c:v>
                </c:pt>
                <c:pt idx="30">
                  <c:v>42.4</c:v>
                </c:pt>
                <c:pt idx="31">
                  <c:v>42.4</c:v>
                </c:pt>
                <c:pt idx="32">
                  <c:v>42.2</c:v>
                </c:pt>
                <c:pt idx="33">
                  <c:v>43.2</c:v>
                </c:pt>
                <c:pt idx="34">
                  <c:v>41.4</c:v>
                </c:pt>
                <c:pt idx="35">
                  <c:v>41</c:v>
                </c:pt>
                <c:pt idx="36">
                  <c:v>42.8</c:v>
                </c:pt>
                <c:pt idx="37">
                  <c:v>41.4</c:v>
                </c:pt>
                <c:pt idx="38">
                  <c:v>39.4</c:v>
                </c:pt>
                <c:pt idx="39">
                  <c:v>40</c:v>
                </c:pt>
                <c:pt idx="40">
                  <c:v>38.6</c:v>
                </c:pt>
                <c:pt idx="41">
                  <c:v>37.200000000000003</c:v>
                </c:pt>
                <c:pt idx="42">
                  <c:v>37.4</c:v>
                </c:pt>
                <c:pt idx="43">
                  <c:v>39.200000000000003</c:v>
                </c:pt>
                <c:pt idx="44">
                  <c:v>39.6</c:v>
                </c:pt>
                <c:pt idx="45">
                  <c:v>43.2</c:v>
                </c:pt>
                <c:pt idx="46">
                  <c:v>42.8</c:v>
                </c:pt>
                <c:pt idx="47">
                  <c:v>43.2</c:v>
                </c:pt>
                <c:pt idx="48">
                  <c:v>42.2</c:v>
                </c:pt>
                <c:pt idx="49">
                  <c:v>41.8</c:v>
                </c:pt>
                <c:pt idx="50">
                  <c:v>40.6</c:v>
                </c:pt>
                <c:pt idx="51">
                  <c:v>41.2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1C-44F5-8CC1-AD8E95072EE0}"/>
            </c:ext>
          </c:extLst>
        </c:ser>
        <c:ser>
          <c:idx val="2"/>
          <c:order val="2"/>
          <c:tx>
            <c:v>10MA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'Total # of Surgeries - MA'!$G$2:$G$53</c:f>
              <c:numCache>
                <c:formatCode>General</c:formatCode>
                <c:ptCount val="52"/>
                <c:pt idx="10">
                  <c:v>41.8</c:v>
                </c:pt>
                <c:pt idx="11">
                  <c:v>43</c:v>
                </c:pt>
                <c:pt idx="12">
                  <c:v>44.6</c:v>
                </c:pt>
                <c:pt idx="13">
                  <c:v>45.2</c:v>
                </c:pt>
                <c:pt idx="14">
                  <c:v>45</c:v>
                </c:pt>
                <c:pt idx="15">
                  <c:v>44.9</c:v>
                </c:pt>
                <c:pt idx="16">
                  <c:v>44.9</c:v>
                </c:pt>
                <c:pt idx="17">
                  <c:v>44.1</c:v>
                </c:pt>
                <c:pt idx="18">
                  <c:v>43.5</c:v>
                </c:pt>
                <c:pt idx="19">
                  <c:v>44.2</c:v>
                </c:pt>
                <c:pt idx="20">
                  <c:v>45.4</c:v>
                </c:pt>
                <c:pt idx="21">
                  <c:v>44.5</c:v>
                </c:pt>
                <c:pt idx="22">
                  <c:v>44</c:v>
                </c:pt>
                <c:pt idx="23">
                  <c:v>42.7</c:v>
                </c:pt>
                <c:pt idx="24">
                  <c:v>44.7</c:v>
                </c:pt>
                <c:pt idx="25">
                  <c:v>45</c:v>
                </c:pt>
                <c:pt idx="26">
                  <c:v>44.9</c:v>
                </c:pt>
                <c:pt idx="27">
                  <c:v>44.9</c:v>
                </c:pt>
                <c:pt idx="28">
                  <c:v>45</c:v>
                </c:pt>
                <c:pt idx="29">
                  <c:v>44.6</c:v>
                </c:pt>
                <c:pt idx="30">
                  <c:v>42.9</c:v>
                </c:pt>
                <c:pt idx="31">
                  <c:v>42.8</c:v>
                </c:pt>
                <c:pt idx="32">
                  <c:v>42.7</c:v>
                </c:pt>
                <c:pt idx="33">
                  <c:v>43.8</c:v>
                </c:pt>
                <c:pt idx="34">
                  <c:v>42.4</c:v>
                </c:pt>
                <c:pt idx="35">
                  <c:v>41.7</c:v>
                </c:pt>
                <c:pt idx="36">
                  <c:v>42.6</c:v>
                </c:pt>
                <c:pt idx="37">
                  <c:v>41.8</c:v>
                </c:pt>
                <c:pt idx="38">
                  <c:v>41.3</c:v>
                </c:pt>
                <c:pt idx="39">
                  <c:v>40.700000000000003</c:v>
                </c:pt>
                <c:pt idx="40">
                  <c:v>39.799999999999997</c:v>
                </c:pt>
                <c:pt idx="41">
                  <c:v>40</c:v>
                </c:pt>
                <c:pt idx="42">
                  <c:v>39.4</c:v>
                </c:pt>
                <c:pt idx="43">
                  <c:v>39.299999999999997</c:v>
                </c:pt>
                <c:pt idx="44">
                  <c:v>39.799999999999997</c:v>
                </c:pt>
                <c:pt idx="45">
                  <c:v>40.9</c:v>
                </c:pt>
                <c:pt idx="46">
                  <c:v>40</c:v>
                </c:pt>
                <c:pt idx="47">
                  <c:v>40.299999999999997</c:v>
                </c:pt>
                <c:pt idx="48">
                  <c:v>40.700000000000003</c:v>
                </c:pt>
                <c:pt idx="49">
                  <c:v>40.700000000000003</c:v>
                </c:pt>
                <c:pt idx="50">
                  <c:v>41.9</c:v>
                </c:pt>
                <c:pt idx="51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1C-44F5-8CC1-AD8E95072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388256"/>
        <c:axId val="618389240"/>
      </c:lineChart>
      <c:catAx>
        <c:axId val="618388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Weeks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389240"/>
        <c:crosses val="autoZero"/>
        <c:auto val="1"/>
        <c:lblAlgn val="ctr"/>
        <c:lblOffset val="100"/>
        <c:noMultiLvlLbl val="0"/>
      </c:catAx>
      <c:valAx>
        <c:axId val="61838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Patients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38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Weekly </a:t>
            </a:r>
            <a:r>
              <a:rPr lang="en-CA" baseline="0"/>
              <a:t>Number of Patient Arrivals over 1 year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25400" cap="rnd" cmpd="sng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forward val="2"/>
            <c:dispRSqr val="1"/>
            <c:dispEq val="1"/>
            <c:trendlineLbl>
              <c:layout>
                <c:manualLayout>
                  <c:x val="2.4201312982330926E-3"/>
                  <c:y val="0.1157677179529527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multiLvlStrRef>
              <c:f>'Total # of Surgeries-DES-JY-UP'!$B$2:$C$54</c:f>
              <c:multiLvlStrCache>
                <c:ptCount val="53"/>
                <c:lvl>
                  <c:pt idx="0">
                    <c:v>2013-04-01</c:v>
                  </c:pt>
                  <c:pt idx="1">
                    <c:v>2013-04-08</c:v>
                  </c:pt>
                  <c:pt idx="2">
                    <c:v>2013-04-15</c:v>
                  </c:pt>
                  <c:pt idx="3">
                    <c:v>2013-04-22</c:v>
                  </c:pt>
                  <c:pt idx="4">
                    <c:v>2013-04-29</c:v>
                  </c:pt>
                  <c:pt idx="5">
                    <c:v>2013-05-06</c:v>
                  </c:pt>
                  <c:pt idx="6">
                    <c:v>2013-05-13</c:v>
                  </c:pt>
                  <c:pt idx="7">
                    <c:v>2013-05-20</c:v>
                  </c:pt>
                  <c:pt idx="8">
                    <c:v>2013-05-27</c:v>
                  </c:pt>
                  <c:pt idx="9">
                    <c:v>2013-06-03</c:v>
                  </c:pt>
                  <c:pt idx="10">
                    <c:v>2013-06-10</c:v>
                  </c:pt>
                  <c:pt idx="11">
                    <c:v>2013-06-17</c:v>
                  </c:pt>
                  <c:pt idx="12">
                    <c:v>2013-06-24</c:v>
                  </c:pt>
                  <c:pt idx="13">
                    <c:v>2013-07-01</c:v>
                  </c:pt>
                  <c:pt idx="14">
                    <c:v>2013-07-08</c:v>
                  </c:pt>
                  <c:pt idx="15">
                    <c:v>2013-07-15</c:v>
                  </c:pt>
                  <c:pt idx="16">
                    <c:v>2013-07-22</c:v>
                  </c:pt>
                  <c:pt idx="17">
                    <c:v>2013-07-29</c:v>
                  </c:pt>
                  <c:pt idx="18">
                    <c:v>2013-08-05</c:v>
                  </c:pt>
                  <c:pt idx="19">
                    <c:v>2013-08-12</c:v>
                  </c:pt>
                  <c:pt idx="20">
                    <c:v>2013-08-19</c:v>
                  </c:pt>
                  <c:pt idx="21">
                    <c:v>2013-08-26</c:v>
                  </c:pt>
                  <c:pt idx="22">
                    <c:v>2013-09-02</c:v>
                  </c:pt>
                  <c:pt idx="23">
                    <c:v>2013-09-09</c:v>
                  </c:pt>
                  <c:pt idx="24">
                    <c:v>2013-09-16</c:v>
                  </c:pt>
                  <c:pt idx="25">
                    <c:v>2013-09-23</c:v>
                  </c:pt>
                  <c:pt idx="26">
                    <c:v>2013-09-30</c:v>
                  </c:pt>
                  <c:pt idx="27">
                    <c:v>2013-10-07</c:v>
                  </c:pt>
                  <c:pt idx="28">
                    <c:v>2013-10-14</c:v>
                  </c:pt>
                  <c:pt idx="29">
                    <c:v>2013-10-21</c:v>
                  </c:pt>
                  <c:pt idx="30">
                    <c:v>2013-10-28</c:v>
                  </c:pt>
                  <c:pt idx="31">
                    <c:v>2013-11-04</c:v>
                  </c:pt>
                  <c:pt idx="32">
                    <c:v>2013-11-11</c:v>
                  </c:pt>
                  <c:pt idx="33">
                    <c:v>2013-11-18</c:v>
                  </c:pt>
                  <c:pt idx="34">
                    <c:v>2013-11-25</c:v>
                  </c:pt>
                  <c:pt idx="35">
                    <c:v>2013-12-02</c:v>
                  </c:pt>
                  <c:pt idx="36">
                    <c:v>2013-12-09</c:v>
                  </c:pt>
                  <c:pt idx="37">
                    <c:v>2013-12-16</c:v>
                  </c:pt>
                  <c:pt idx="38">
                    <c:v>2013-12-23</c:v>
                  </c:pt>
                  <c:pt idx="39">
                    <c:v>2013-12-30</c:v>
                  </c:pt>
                  <c:pt idx="40">
                    <c:v>2014-01-06</c:v>
                  </c:pt>
                  <c:pt idx="41">
                    <c:v>2014-01-13</c:v>
                  </c:pt>
                  <c:pt idx="42">
                    <c:v>2014-01-20</c:v>
                  </c:pt>
                  <c:pt idx="43">
                    <c:v>2014-01-27</c:v>
                  </c:pt>
                  <c:pt idx="44">
                    <c:v>2014-02-03</c:v>
                  </c:pt>
                  <c:pt idx="45">
                    <c:v>2014-02-10</c:v>
                  </c:pt>
                  <c:pt idx="46">
                    <c:v>2014-02-17</c:v>
                  </c:pt>
                  <c:pt idx="47">
                    <c:v>2014-02-24</c:v>
                  </c:pt>
                  <c:pt idx="48">
                    <c:v>2014-03-03</c:v>
                  </c:pt>
                  <c:pt idx="49">
                    <c:v>2014-03-10</c:v>
                  </c:pt>
                  <c:pt idx="50">
                    <c:v>2014-03-17</c:v>
                  </c:pt>
                  <c:pt idx="51">
                    <c:v>2014-03-24</c:v>
                  </c:pt>
                  <c:pt idx="52">
                    <c:v>2014-03-31</c:v>
                  </c:pt>
                </c:lvl>
                <c:lvl>
                  <c:pt idx="0">
                    <c:v>April </c:v>
                  </c:pt>
                  <c:pt idx="5">
                    <c:v>May</c:v>
                  </c:pt>
                  <c:pt idx="9">
                    <c:v>June</c:v>
                  </c:pt>
                  <c:pt idx="13">
                    <c:v>July</c:v>
                  </c:pt>
                  <c:pt idx="18">
                    <c:v>August </c:v>
                  </c:pt>
                  <c:pt idx="22">
                    <c:v>September</c:v>
                  </c:pt>
                  <c:pt idx="27">
                    <c:v>October</c:v>
                  </c:pt>
                  <c:pt idx="31">
                    <c:v>Novemeber </c:v>
                  </c:pt>
                  <c:pt idx="35">
                    <c:v>December</c:v>
                  </c:pt>
                  <c:pt idx="40">
                    <c:v>Janurary </c:v>
                  </c:pt>
                  <c:pt idx="43">
                    <c:v>February </c:v>
                  </c:pt>
                  <c:pt idx="48">
                    <c:v>March </c:v>
                  </c:pt>
                </c:lvl>
              </c:multiLvlStrCache>
            </c:multiLvlStrRef>
          </c:cat>
          <c:val>
            <c:numRef>
              <c:f>'Total # of Surgeries-DES-JY-UP'!$E$2:$E$53</c:f>
              <c:numCache>
                <c:formatCode>General</c:formatCode>
                <c:ptCount val="52"/>
                <c:pt idx="0">
                  <c:v>17</c:v>
                </c:pt>
                <c:pt idx="1">
                  <c:v>12</c:v>
                </c:pt>
                <c:pt idx="2">
                  <c:v>20</c:v>
                </c:pt>
                <c:pt idx="3">
                  <c:v>19</c:v>
                </c:pt>
                <c:pt idx="4">
                  <c:v>18</c:v>
                </c:pt>
                <c:pt idx="5">
                  <c:v>18</c:v>
                </c:pt>
                <c:pt idx="6">
                  <c:v>23</c:v>
                </c:pt>
                <c:pt idx="7">
                  <c:v>26</c:v>
                </c:pt>
                <c:pt idx="8">
                  <c:v>21</c:v>
                </c:pt>
                <c:pt idx="9">
                  <c:v>22</c:v>
                </c:pt>
                <c:pt idx="10">
                  <c:v>28</c:v>
                </c:pt>
                <c:pt idx="11">
                  <c:v>24</c:v>
                </c:pt>
                <c:pt idx="12">
                  <c:v>17</c:v>
                </c:pt>
                <c:pt idx="13">
                  <c:v>13</c:v>
                </c:pt>
                <c:pt idx="14">
                  <c:v>20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23</c:v>
                </c:pt>
                <c:pt idx="19">
                  <c:v>26</c:v>
                </c:pt>
                <c:pt idx="20">
                  <c:v>20</c:v>
                </c:pt>
                <c:pt idx="21">
                  <c:v>21</c:v>
                </c:pt>
                <c:pt idx="22">
                  <c:v>17</c:v>
                </c:pt>
                <c:pt idx="23">
                  <c:v>24</c:v>
                </c:pt>
                <c:pt idx="24">
                  <c:v>26</c:v>
                </c:pt>
                <c:pt idx="25">
                  <c:v>14</c:v>
                </c:pt>
                <c:pt idx="26">
                  <c:v>25</c:v>
                </c:pt>
                <c:pt idx="27">
                  <c:v>19</c:v>
                </c:pt>
                <c:pt idx="28">
                  <c:v>27</c:v>
                </c:pt>
                <c:pt idx="29">
                  <c:v>20</c:v>
                </c:pt>
                <c:pt idx="30">
                  <c:v>13</c:v>
                </c:pt>
                <c:pt idx="31">
                  <c:v>19</c:v>
                </c:pt>
                <c:pt idx="32">
                  <c:v>26</c:v>
                </c:pt>
                <c:pt idx="33">
                  <c:v>14</c:v>
                </c:pt>
                <c:pt idx="34">
                  <c:v>16</c:v>
                </c:pt>
                <c:pt idx="35">
                  <c:v>24</c:v>
                </c:pt>
                <c:pt idx="36">
                  <c:v>16</c:v>
                </c:pt>
                <c:pt idx="37">
                  <c:v>19</c:v>
                </c:pt>
                <c:pt idx="38">
                  <c:v>24</c:v>
                </c:pt>
                <c:pt idx="39">
                  <c:v>10</c:v>
                </c:pt>
                <c:pt idx="40">
                  <c:v>18</c:v>
                </c:pt>
                <c:pt idx="41">
                  <c:v>19</c:v>
                </c:pt>
                <c:pt idx="42">
                  <c:v>25</c:v>
                </c:pt>
                <c:pt idx="43">
                  <c:v>19</c:v>
                </c:pt>
                <c:pt idx="44">
                  <c:v>24</c:v>
                </c:pt>
                <c:pt idx="45">
                  <c:v>21</c:v>
                </c:pt>
                <c:pt idx="46">
                  <c:v>25</c:v>
                </c:pt>
                <c:pt idx="47">
                  <c:v>18</c:v>
                </c:pt>
                <c:pt idx="48">
                  <c:v>18</c:v>
                </c:pt>
                <c:pt idx="49">
                  <c:v>20</c:v>
                </c:pt>
                <c:pt idx="50">
                  <c:v>22</c:v>
                </c:pt>
                <c:pt idx="5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701-4A24-B461-DB204BF37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388256"/>
        <c:axId val="618389240"/>
      </c:lineChart>
      <c:catAx>
        <c:axId val="618388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Weeks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389240"/>
        <c:crosses val="autoZero"/>
        <c:auto val="1"/>
        <c:lblAlgn val="ctr"/>
        <c:lblOffset val="100"/>
        <c:noMultiLvlLbl val="0"/>
      </c:catAx>
      <c:valAx>
        <c:axId val="61838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Patients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388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Weekly </a:t>
            </a:r>
            <a:r>
              <a:rPr lang="en-CA" baseline="0"/>
              <a:t>Number of Patient Arrivals over 1 year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Original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'Total # of Surgeries-DES-JY-UP'!$B$2:$C$58</c:f>
              <c:multiLvlStrCache>
                <c:ptCount val="57"/>
                <c:lvl>
                  <c:pt idx="0">
                    <c:v>2013-04-01</c:v>
                  </c:pt>
                  <c:pt idx="1">
                    <c:v>2013-04-08</c:v>
                  </c:pt>
                  <c:pt idx="2">
                    <c:v>2013-04-15</c:v>
                  </c:pt>
                  <c:pt idx="3">
                    <c:v>2013-04-22</c:v>
                  </c:pt>
                  <c:pt idx="4">
                    <c:v>2013-04-29</c:v>
                  </c:pt>
                  <c:pt idx="5">
                    <c:v>2013-05-06</c:v>
                  </c:pt>
                  <c:pt idx="6">
                    <c:v>2013-05-13</c:v>
                  </c:pt>
                  <c:pt idx="7">
                    <c:v>2013-05-20</c:v>
                  </c:pt>
                  <c:pt idx="8">
                    <c:v>2013-05-27</c:v>
                  </c:pt>
                  <c:pt idx="9">
                    <c:v>2013-06-03</c:v>
                  </c:pt>
                  <c:pt idx="10">
                    <c:v>2013-06-10</c:v>
                  </c:pt>
                  <c:pt idx="11">
                    <c:v>2013-06-17</c:v>
                  </c:pt>
                  <c:pt idx="12">
                    <c:v>2013-06-24</c:v>
                  </c:pt>
                  <c:pt idx="13">
                    <c:v>2013-07-01</c:v>
                  </c:pt>
                  <c:pt idx="14">
                    <c:v>2013-07-08</c:v>
                  </c:pt>
                  <c:pt idx="15">
                    <c:v>2013-07-15</c:v>
                  </c:pt>
                  <c:pt idx="16">
                    <c:v>2013-07-22</c:v>
                  </c:pt>
                  <c:pt idx="17">
                    <c:v>2013-07-29</c:v>
                  </c:pt>
                  <c:pt idx="18">
                    <c:v>2013-08-05</c:v>
                  </c:pt>
                  <c:pt idx="19">
                    <c:v>2013-08-12</c:v>
                  </c:pt>
                  <c:pt idx="20">
                    <c:v>2013-08-19</c:v>
                  </c:pt>
                  <c:pt idx="21">
                    <c:v>2013-08-26</c:v>
                  </c:pt>
                  <c:pt idx="22">
                    <c:v>2013-09-02</c:v>
                  </c:pt>
                  <c:pt idx="23">
                    <c:v>2013-09-09</c:v>
                  </c:pt>
                  <c:pt idx="24">
                    <c:v>2013-09-16</c:v>
                  </c:pt>
                  <c:pt idx="25">
                    <c:v>2013-09-23</c:v>
                  </c:pt>
                  <c:pt idx="26">
                    <c:v>2013-09-30</c:v>
                  </c:pt>
                  <c:pt idx="27">
                    <c:v>2013-10-07</c:v>
                  </c:pt>
                  <c:pt idx="28">
                    <c:v>2013-10-14</c:v>
                  </c:pt>
                  <c:pt idx="29">
                    <c:v>2013-10-21</c:v>
                  </c:pt>
                  <c:pt idx="30">
                    <c:v>2013-10-28</c:v>
                  </c:pt>
                  <c:pt idx="31">
                    <c:v>2013-11-04</c:v>
                  </c:pt>
                  <c:pt idx="32">
                    <c:v>2013-11-11</c:v>
                  </c:pt>
                  <c:pt idx="33">
                    <c:v>2013-11-18</c:v>
                  </c:pt>
                  <c:pt idx="34">
                    <c:v>2013-11-25</c:v>
                  </c:pt>
                  <c:pt idx="35">
                    <c:v>2013-12-02</c:v>
                  </c:pt>
                  <c:pt idx="36">
                    <c:v>2013-12-09</c:v>
                  </c:pt>
                  <c:pt idx="37">
                    <c:v>2013-12-16</c:v>
                  </c:pt>
                  <c:pt idx="38">
                    <c:v>2013-12-23</c:v>
                  </c:pt>
                  <c:pt idx="39">
                    <c:v>2013-12-30</c:v>
                  </c:pt>
                  <c:pt idx="40">
                    <c:v>2014-01-06</c:v>
                  </c:pt>
                  <c:pt idx="41">
                    <c:v>2014-01-13</c:v>
                  </c:pt>
                  <c:pt idx="42">
                    <c:v>2014-01-20</c:v>
                  </c:pt>
                  <c:pt idx="43">
                    <c:v>2014-01-27</c:v>
                  </c:pt>
                  <c:pt idx="44">
                    <c:v>2014-02-03</c:v>
                  </c:pt>
                  <c:pt idx="45">
                    <c:v>2014-02-10</c:v>
                  </c:pt>
                  <c:pt idx="46">
                    <c:v>2014-02-17</c:v>
                  </c:pt>
                  <c:pt idx="47">
                    <c:v>2014-02-24</c:v>
                  </c:pt>
                  <c:pt idx="48">
                    <c:v>2014-03-03</c:v>
                  </c:pt>
                  <c:pt idx="49">
                    <c:v>2014-03-10</c:v>
                  </c:pt>
                  <c:pt idx="50">
                    <c:v>2014-03-17</c:v>
                  </c:pt>
                  <c:pt idx="51">
                    <c:v>2014-03-24</c:v>
                  </c:pt>
                  <c:pt idx="52">
                    <c:v>2014-03-31</c:v>
                  </c:pt>
                  <c:pt idx="53">
                    <c:v>2014-04-06</c:v>
                  </c:pt>
                  <c:pt idx="54">
                    <c:v>2014-04-13</c:v>
                  </c:pt>
                  <c:pt idx="55">
                    <c:v>2014-04-20</c:v>
                  </c:pt>
                  <c:pt idx="56">
                    <c:v>2014-04-27</c:v>
                  </c:pt>
                </c:lvl>
                <c:lvl>
                  <c:pt idx="0">
                    <c:v>April </c:v>
                  </c:pt>
                  <c:pt idx="5">
                    <c:v>May</c:v>
                  </c:pt>
                  <c:pt idx="9">
                    <c:v>June</c:v>
                  </c:pt>
                  <c:pt idx="13">
                    <c:v>July</c:v>
                  </c:pt>
                  <c:pt idx="18">
                    <c:v>August </c:v>
                  </c:pt>
                  <c:pt idx="22">
                    <c:v>September</c:v>
                  </c:pt>
                  <c:pt idx="27">
                    <c:v>October</c:v>
                  </c:pt>
                  <c:pt idx="31">
                    <c:v>Novemeber </c:v>
                  </c:pt>
                  <c:pt idx="35">
                    <c:v>December</c:v>
                  </c:pt>
                  <c:pt idx="40">
                    <c:v>Janurary </c:v>
                  </c:pt>
                  <c:pt idx="43">
                    <c:v>February </c:v>
                  </c:pt>
                  <c:pt idx="48">
                    <c:v>March </c:v>
                  </c:pt>
                  <c:pt idx="53">
                    <c:v>April </c:v>
                  </c:pt>
                </c:lvl>
              </c:multiLvlStrCache>
            </c:multiLvlStrRef>
          </c:cat>
          <c:val>
            <c:numRef>
              <c:f>'Total # of Surgeries-DES-JY-UP'!$E$2:$E$53</c:f>
              <c:numCache>
                <c:formatCode>General</c:formatCode>
                <c:ptCount val="52"/>
                <c:pt idx="0">
                  <c:v>17</c:v>
                </c:pt>
                <c:pt idx="1">
                  <c:v>12</c:v>
                </c:pt>
                <c:pt idx="2">
                  <c:v>20</c:v>
                </c:pt>
                <c:pt idx="3">
                  <c:v>19</c:v>
                </c:pt>
                <c:pt idx="4">
                  <c:v>18</c:v>
                </c:pt>
                <c:pt idx="5">
                  <c:v>18</c:v>
                </c:pt>
                <c:pt idx="6">
                  <c:v>23</c:v>
                </c:pt>
                <c:pt idx="7">
                  <c:v>26</c:v>
                </c:pt>
                <c:pt idx="8">
                  <c:v>21</c:v>
                </c:pt>
                <c:pt idx="9">
                  <c:v>22</c:v>
                </c:pt>
                <c:pt idx="10">
                  <c:v>28</c:v>
                </c:pt>
                <c:pt idx="11">
                  <c:v>24</c:v>
                </c:pt>
                <c:pt idx="12">
                  <c:v>17</c:v>
                </c:pt>
                <c:pt idx="13">
                  <c:v>13</c:v>
                </c:pt>
                <c:pt idx="14">
                  <c:v>20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23</c:v>
                </c:pt>
                <c:pt idx="19">
                  <c:v>26</c:v>
                </c:pt>
                <c:pt idx="20">
                  <c:v>20</c:v>
                </c:pt>
                <c:pt idx="21">
                  <c:v>21</c:v>
                </c:pt>
                <c:pt idx="22">
                  <c:v>17</c:v>
                </c:pt>
                <c:pt idx="23">
                  <c:v>24</c:v>
                </c:pt>
                <c:pt idx="24">
                  <c:v>26</c:v>
                </c:pt>
                <c:pt idx="25">
                  <c:v>14</c:v>
                </c:pt>
                <c:pt idx="26">
                  <c:v>25</c:v>
                </c:pt>
                <c:pt idx="27">
                  <c:v>19</c:v>
                </c:pt>
                <c:pt idx="28">
                  <c:v>27</c:v>
                </c:pt>
                <c:pt idx="29">
                  <c:v>20</c:v>
                </c:pt>
                <c:pt idx="30">
                  <c:v>13</c:v>
                </c:pt>
                <c:pt idx="31">
                  <c:v>19</c:v>
                </c:pt>
                <c:pt idx="32">
                  <c:v>26</c:v>
                </c:pt>
                <c:pt idx="33">
                  <c:v>14</c:v>
                </c:pt>
                <c:pt idx="34">
                  <c:v>16</c:v>
                </c:pt>
                <c:pt idx="35">
                  <c:v>24</c:v>
                </c:pt>
                <c:pt idx="36">
                  <c:v>16</c:v>
                </c:pt>
                <c:pt idx="37">
                  <c:v>19</c:v>
                </c:pt>
                <c:pt idx="38">
                  <c:v>24</c:v>
                </c:pt>
                <c:pt idx="39">
                  <c:v>10</c:v>
                </c:pt>
                <c:pt idx="40">
                  <c:v>18</c:v>
                </c:pt>
                <c:pt idx="41">
                  <c:v>19</c:v>
                </c:pt>
                <c:pt idx="42">
                  <c:v>25</c:v>
                </c:pt>
                <c:pt idx="43">
                  <c:v>19</c:v>
                </c:pt>
                <c:pt idx="44">
                  <c:v>24</c:v>
                </c:pt>
                <c:pt idx="45">
                  <c:v>21</c:v>
                </c:pt>
                <c:pt idx="46">
                  <c:v>25</c:v>
                </c:pt>
                <c:pt idx="47">
                  <c:v>18</c:v>
                </c:pt>
                <c:pt idx="48">
                  <c:v>18</c:v>
                </c:pt>
                <c:pt idx="49">
                  <c:v>20</c:v>
                </c:pt>
                <c:pt idx="50">
                  <c:v>22</c:v>
                </c:pt>
                <c:pt idx="5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24-48DC-9785-03D06BBF1AA8}"/>
            </c:ext>
          </c:extLst>
        </c:ser>
        <c:ser>
          <c:idx val="1"/>
          <c:order val="1"/>
          <c:tx>
            <c:v>UNPLANNED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'Total # of Surgeries-DES-JY-UP'!$B$2:$C$58</c:f>
              <c:multiLvlStrCache>
                <c:ptCount val="57"/>
                <c:lvl>
                  <c:pt idx="0">
                    <c:v>2013-04-01</c:v>
                  </c:pt>
                  <c:pt idx="1">
                    <c:v>2013-04-08</c:v>
                  </c:pt>
                  <c:pt idx="2">
                    <c:v>2013-04-15</c:v>
                  </c:pt>
                  <c:pt idx="3">
                    <c:v>2013-04-22</c:v>
                  </c:pt>
                  <c:pt idx="4">
                    <c:v>2013-04-29</c:v>
                  </c:pt>
                  <c:pt idx="5">
                    <c:v>2013-05-06</c:v>
                  </c:pt>
                  <c:pt idx="6">
                    <c:v>2013-05-13</c:v>
                  </c:pt>
                  <c:pt idx="7">
                    <c:v>2013-05-20</c:v>
                  </c:pt>
                  <c:pt idx="8">
                    <c:v>2013-05-27</c:v>
                  </c:pt>
                  <c:pt idx="9">
                    <c:v>2013-06-03</c:v>
                  </c:pt>
                  <c:pt idx="10">
                    <c:v>2013-06-10</c:v>
                  </c:pt>
                  <c:pt idx="11">
                    <c:v>2013-06-17</c:v>
                  </c:pt>
                  <c:pt idx="12">
                    <c:v>2013-06-24</c:v>
                  </c:pt>
                  <c:pt idx="13">
                    <c:v>2013-07-01</c:v>
                  </c:pt>
                  <c:pt idx="14">
                    <c:v>2013-07-08</c:v>
                  </c:pt>
                  <c:pt idx="15">
                    <c:v>2013-07-15</c:v>
                  </c:pt>
                  <c:pt idx="16">
                    <c:v>2013-07-22</c:v>
                  </c:pt>
                  <c:pt idx="17">
                    <c:v>2013-07-29</c:v>
                  </c:pt>
                  <c:pt idx="18">
                    <c:v>2013-08-05</c:v>
                  </c:pt>
                  <c:pt idx="19">
                    <c:v>2013-08-12</c:v>
                  </c:pt>
                  <c:pt idx="20">
                    <c:v>2013-08-19</c:v>
                  </c:pt>
                  <c:pt idx="21">
                    <c:v>2013-08-26</c:v>
                  </c:pt>
                  <c:pt idx="22">
                    <c:v>2013-09-02</c:v>
                  </c:pt>
                  <c:pt idx="23">
                    <c:v>2013-09-09</c:v>
                  </c:pt>
                  <c:pt idx="24">
                    <c:v>2013-09-16</c:v>
                  </c:pt>
                  <c:pt idx="25">
                    <c:v>2013-09-23</c:v>
                  </c:pt>
                  <c:pt idx="26">
                    <c:v>2013-09-30</c:v>
                  </c:pt>
                  <c:pt idx="27">
                    <c:v>2013-10-07</c:v>
                  </c:pt>
                  <c:pt idx="28">
                    <c:v>2013-10-14</c:v>
                  </c:pt>
                  <c:pt idx="29">
                    <c:v>2013-10-21</c:v>
                  </c:pt>
                  <c:pt idx="30">
                    <c:v>2013-10-28</c:v>
                  </c:pt>
                  <c:pt idx="31">
                    <c:v>2013-11-04</c:v>
                  </c:pt>
                  <c:pt idx="32">
                    <c:v>2013-11-11</c:v>
                  </c:pt>
                  <c:pt idx="33">
                    <c:v>2013-11-18</c:v>
                  </c:pt>
                  <c:pt idx="34">
                    <c:v>2013-11-25</c:v>
                  </c:pt>
                  <c:pt idx="35">
                    <c:v>2013-12-02</c:v>
                  </c:pt>
                  <c:pt idx="36">
                    <c:v>2013-12-09</c:v>
                  </c:pt>
                  <c:pt idx="37">
                    <c:v>2013-12-16</c:v>
                  </c:pt>
                  <c:pt idx="38">
                    <c:v>2013-12-23</c:v>
                  </c:pt>
                  <c:pt idx="39">
                    <c:v>2013-12-30</c:v>
                  </c:pt>
                  <c:pt idx="40">
                    <c:v>2014-01-06</c:v>
                  </c:pt>
                  <c:pt idx="41">
                    <c:v>2014-01-13</c:v>
                  </c:pt>
                  <c:pt idx="42">
                    <c:v>2014-01-20</c:v>
                  </c:pt>
                  <c:pt idx="43">
                    <c:v>2014-01-27</c:v>
                  </c:pt>
                  <c:pt idx="44">
                    <c:v>2014-02-03</c:v>
                  </c:pt>
                  <c:pt idx="45">
                    <c:v>2014-02-10</c:v>
                  </c:pt>
                  <c:pt idx="46">
                    <c:v>2014-02-17</c:v>
                  </c:pt>
                  <c:pt idx="47">
                    <c:v>2014-02-24</c:v>
                  </c:pt>
                  <c:pt idx="48">
                    <c:v>2014-03-03</c:v>
                  </c:pt>
                  <c:pt idx="49">
                    <c:v>2014-03-10</c:v>
                  </c:pt>
                  <c:pt idx="50">
                    <c:v>2014-03-17</c:v>
                  </c:pt>
                  <c:pt idx="51">
                    <c:v>2014-03-24</c:v>
                  </c:pt>
                  <c:pt idx="52">
                    <c:v>2014-03-31</c:v>
                  </c:pt>
                  <c:pt idx="53">
                    <c:v>2014-04-06</c:v>
                  </c:pt>
                  <c:pt idx="54">
                    <c:v>2014-04-13</c:v>
                  </c:pt>
                  <c:pt idx="55">
                    <c:v>2014-04-20</c:v>
                  </c:pt>
                  <c:pt idx="56">
                    <c:v>2014-04-27</c:v>
                  </c:pt>
                </c:lvl>
                <c:lvl>
                  <c:pt idx="0">
                    <c:v>April </c:v>
                  </c:pt>
                  <c:pt idx="5">
                    <c:v>May</c:v>
                  </c:pt>
                  <c:pt idx="9">
                    <c:v>June</c:v>
                  </c:pt>
                  <c:pt idx="13">
                    <c:v>July</c:v>
                  </c:pt>
                  <c:pt idx="18">
                    <c:v>August </c:v>
                  </c:pt>
                  <c:pt idx="22">
                    <c:v>September</c:v>
                  </c:pt>
                  <c:pt idx="27">
                    <c:v>October</c:v>
                  </c:pt>
                  <c:pt idx="31">
                    <c:v>Novemeber </c:v>
                  </c:pt>
                  <c:pt idx="35">
                    <c:v>December</c:v>
                  </c:pt>
                  <c:pt idx="40">
                    <c:v>Janurary </c:v>
                  </c:pt>
                  <c:pt idx="43">
                    <c:v>February </c:v>
                  </c:pt>
                  <c:pt idx="48">
                    <c:v>March </c:v>
                  </c:pt>
                  <c:pt idx="53">
                    <c:v>April </c:v>
                  </c:pt>
                </c:lvl>
              </c:multiLvlStrCache>
            </c:multiLvlStrRef>
          </c:cat>
          <c:val>
            <c:numRef>
              <c:f>'Total # of Surgeries-DES-JY-UP'!$H$2:$H$58</c:f>
              <c:numCache>
                <c:formatCode>0.00</c:formatCode>
                <c:ptCount val="57"/>
                <c:pt idx="2">
                  <c:v>7</c:v>
                </c:pt>
                <c:pt idx="3">
                  <c:v>10.352418559458101</c:v>
                </c:pt>
                <c:pt idx="4">
                  <c:v>12.624411638194269</c:v>
                </c:pt>
                <c:pt idx="5">
                  <c:v>13.935634565095956</c:v>
                </c:pt>
                <c:pt idx="6">
                  <c:v>15.113972788743624</c:v>
                </c:pt>
                <c:pt idx="7">
                  <c:v>19.284193551698664</c:v>
                </c:pt>
                <c:pt idx="8">
                  <c:v>23.74349594611877</c:v>
                </c:pt>
                <c:pt idx="9">
                  <c:v>23.011729955777149</c:v>
                </c:pt>
                <c:pt idx="10">
                  <c:v>23.030476327916553</c:v>
                </c:pt>
                <c:pt idx="11">
                  <c:v>26.758594185300122</c:v>
                </c:pt>
                <c:pt idx="12">
                  <c:v>26.177412751317068</c:v>
                </c:pt>
                <c:pt idx="13">
                  <c:v>21.108051223067616</c:v>
                </c:pt>
                <c:pt idx="14">
                  <c:v>15.514346112097122</c:v>
                </c:pt>
                <c:pt idx="15">
                  <c:v>16.941769736352501</c:v>
                </c:pt>
                <c:pt idx="16">
                  <c:v>16.116699511494893</c:v>
                </c:pt>
                <c:pt idx="17">
                  <c:v>16.471911760762922</c:v>
                </c:pt>
                <c:pt idx="18">
                  <c:v>17.489988313810581</c:v>
                </c:pt>
                <c:pt idx="19">
                  <c:v>20.75763501561995</c:v>
                </c:pt>
                <c:pt idx="20">
                  <c:v>24.58063183363598</c:v>
                </c:pt>
                <c:pt idx="21">
                  <c:v>22.784397305014995</c:v>
                </c:pt>
                <c:pt idx="22">
                  <c:v>22.180090935613826</c:v>
                </c:pt>
                <c:pt idx="23">
                  <c:v>19.158535507079776</c:v>
                </c:pt>
                <c:pt idx="24">
                  <c:v>21.892004148858057</c:v>
                </c:pt>
                <c:pt idx="25">
                  <c:v>24.793288224238129</c:v>
                </c:pt>
                <c:pt idx="26">
                  <c:v>18.662838557012645</c:v>
                </c:pt>
                <c:pt idx="27">
                  <c:v>22.113901217837451</c:v>
                </c:pt>
                <c:pt idx="28">
                  <c:v>20.329209024287167</c:v>
                </c:pt>
                <c:pt idx="29">
                  <c:v>24.420091012864326</c:v>
                </c:pt>
                <c:pt idx="30">
                  <c:v>22.265682988830282</c:v>
                </c:pt>
                <c:pt idx="31">
                  <c:v>16.41456856238996</c:v>
                </c:pt>
                <c:pt idx="32">
                  <c:v>16.954667736736411</c:v>
                </c:pt>
                <c:pt idx="33">
                  <c:v>21.986484934427548</c:v>
                </c:pt>
                <c:pt idx="34">
                  <c:v>17.269433564150454</c:v>
                </c:pt>
                <c:pt idx="35">
                  <c:v>15.81384424325271</c:v>
                </c:pt>
                <c:pt idx="36">
                  <c:v>20.265848920793989</c:v>
                </c:pt>
                <c:pt idx="37">
                  <c:v>17.798076159201116</c:v>
                </c:pt>
                <c:pt idx="38">
                  <c:v>18.280228902892727</c:v>
                </c:pt>
                <c:pt idx="39">
                  <c:v>21.823721950442117</c:v>
                </c:pt>
                <c:pt idx="40">
                  <c:v>14.850629922167276</c:v>
                </c:pt>
                <c:pt idx="41">
                  <c:v>15.936946090447844</c:v>
                </c:pt>
                <c:pt idx="42">
                  <c:v>17.383515740359034</c:v>
                </c:pt>
                <c:pt idx="43">
                  <c:v>22.159953367494882</c:v>
                </c:pt>
                <c:pt idx="44">
                  <c:v>21.017959294841969</c:v>
                </c:pt>
                <c:pt idx="45">
                  <c:v>23.405049882530893</c:v>
                </c:pt>
                <c:pt idx="46">
                  <c:v>22.724592424354842</c:v>
                </c:pt>
                <c:pt idx="47">
                  <c:v>24.733837384389098</c:v>
                </c:pt>
                <c:pt idx="48">
                  <c:v>21.255048527700776</c:v>
                </c:pt>
                <c:pt idx="49">
                  <c:v>19.122505523126279</c:v>
                </c:pt>
                <c:pt idx="50">
                  <c:v>19.215435069291097</c:v>
                </c:pt>
                <c:pt idx="51">
                  <c:v>20.64947309782918</c:v>
                </c:pt>
                <c:pt idx="52">
                  <c:v>20.887214409544914</c:v>
                </c:pt>
                <c:pt idx="53">
                  <c:v>20.946013291287887</c:v>
                </c:pt>
                <c:pt idx="54">
                  <c:v>21.004812173030857</c:v>
                </c:pt>
                <c:pt idx="55">
                  <c:v>21.06361105477383</c:v>
                </c:pt>
                <c:pt idx="56">
                  <c:v>21.122409936516799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24-48DC-9785-03D06BBF1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388256"/>
        <c:axId val="618389240"/>
      </c:lineChart>
      <c:catAx>
        <c:axId val="618388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Weeks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389240"/>
        <c:crosses val="autoZero"/>
        <c:auto val="1"/>
        <c:lblAlgn val="ctr"/>
        <c:lblOffset val="100"/>
        <c:noMultiLvlLbl val="0"/>
      </c:catAx>
      <c:valAx>
        <c:axId val="61838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Patients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38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'Total # of Surgeries-DES-JY-UP'!$I$1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multiLvlStrRef>
              <c:f>'Total # of Surgeries-DES-JY-UP'!$B$2:$C$53</c:f>
              <c:multiLvlStrCache>
                <c:ptCount val="52"/>
                <c:lvl>
                  <c:pt idx="0">
                    <c:v>2013-04-01</c:v>
                  </c:pt>
                  <c:pt idx="1">
                    <c:v>2013-04-08</c:v>
                  </c:pt>
                  <c:pt idx="2">
                    <c:v>2013-04-15</c:v>
                  </c:pt>
                  <c:pt idx="3">
                    <c:v>2013-04-22</c:v>
                  </c:pt>
                  <c:pt idx="4">
                    <c:v>2013-04-29</c:v>
                  </c:pt>
                  <c:pt idx="5">
                    <c:v>2013-05-06</c:v>
                  </c:pt>
                  <c:pt idx="6">
                    <c:v>2013-05-13</c:v>
                  </c:pt>
                  <c:pt idx="7">
                    <c:v>2013-05-20</c:v>
                  </c:pt>
                  <c:pt idx="8">
                    <c:v>2013-05-27</c:v>
                  </c:pt>
                  <c:pt idx="9">
                    <c:v>2013-06-03</c:v>
                  </c:pt>
                  <c:pt idx="10">
                    <c:v>2013-06-10</c:v>
                  </c:pt>
                  <c:pt idx="11">
                    <c:v>2013-06-17</c:v>
                  </c:pt>
                  <c:pt idx="12">
                    <c:v>2013-06-24</c:v>
                  </c:pt>
                  <c:pt idx="13">
                    <c:v>2013-07-01</c:v>
                  </c:pt>
                  <c:pt idx="14">
                    <c:v>2013-07-08</c:v>
                  </c:pt>
                  <c:pt idx="15">
                    <c:v>2013-07-15</c:v>
                  </c:pt>
                  <c:pt idx="16">
                    <c:v>2013-07-22</c:v>
                  </c:pt>
                  <c:pt idx="17">
                    <c:v>2013-07-29</c:v>
                  </c:pt>
                  <c:pt idx="18">
                    <c:v>2013-08-05</c:v>
                  </c:pt>
                  <c:pt idx="19">
                    <c:v>2013-08-12</c:v>
                  </c:pt>
                  <c:pt idx="20">
                    <c:v>2013-08-19</c:v>
                  </c:pt>
                  <c:pt idx="21">
                    <c:v>2013-08-26</c:v>
                  </c:pt>
                  <c:pt idx="22">
                    <c:v>2013-09-02</c:v>
                  </c:pt>
                  <c:pt idx="23">
                    <c:v>2013-09-09</c:v>
                  </c:pt>
                  <c:pt idx="24">
                    <c:v>2013-09-16</c:v>
                  </c:pt>
                  <c:pt idx="25">
                    <c:v>2013-09-23</c:v>
                  </c:pt>
                  <c:pt idx="26">
                    <c:v>2013-09-30</c:v>
                  </c:pt>
                  <c:pt idx="27">
                    <c:v>2013-10-07</c:v>
                  </c:pt>
                  <c:pt idx="28">
                    <c:v>2013-10-14</c:v>
                  </c:pt>
                  <c:pt idx="29">
                    <c:v>2013-10-21</c:v>
                  </c:pt>
                  <c:pt idx="30">
                    <c:v>2013-10-28</c:v>
                  </c:pt>
                  <c:pt idx="31">
                    <c:v>2013-11-04</c:v>
                  </c:pt>
                  <c:pt idx="32">
                    <c:v>2013-11-11</c:v>
                  </c:pt>
                  <c:pt idx="33">
                    <c:v>2013-11-18</c:v>
                  </c:pt>
                  <c:pt idx="34">
                    <c:v>2013-11-25</c:v>
                  </c:pt>
                  <c:pt idx="35">
                    <c:v>2013-12-02</c:v>
                  </c:pt>
                  <c:pt idx="36">
                    <c:v>2013-12-09</c:v>
                  </c:pt>
                  <c:pt idx="37">
                    <c:v>2013-12-16</c:v>
                  </c:pt>
                  <c:pt idx="38">
                    <c:v>2013-12-23</c:v>
                  </c:pt>
                  <c:pt idx="39">
                    <c:v>2013-12-30</c:v>
                  </c:pt>
                  <c:pt idx="40">
                    <c:v>2014-01-06</c:v>
                  </c:pt>
                  <c:pt idx="41">
                    <c:v>2014-01-13</c:v>
                  </c:pt>
                  <c:pt idx="42">
                    <c:v>2014-01-20</c:v>
                  </c:pt>
                  <c:pt idx="43">
                    <c:v>2014-01-27</c:v>
                  </c:pt>
                  <c:pt idx="44">
                    <c:v>2014-02-03</c:v>
                  </c:pt>
                  <c:pt idx="45">
                    <c:v>2014-02-10</c:v>
                  </c:pt>
                  <c:pt idx="46">
                    <c:v>2014-02-17</c:v>
                  </c:pt>
                  <c:pt idx="47">
                    <c:v>2014-02-24</c:v>
                  </c:pt>
                  <c:pt idx="48">
                    <c:v>2014-03-03</c:v>
                  </c:pt>
                  <c:pt idx="49">
                    <c:v>2014-03-10</c:v>
                  </c:pt>
                  <c:pt idx="50">
                    <c:v>2014-03-17</c:v>
                  </c:pt>
                  <c:pt idx="51">
                    <c:v>2014-03-24</c:v>
                  </c:pt>
                </c:lvl>
                <c:lvl>
                  <c:pt idx="0">
                    <c:v>April </c:v>
                  </c:pt>
                  <c:pt idx="5">
                    <c:v>May</c:v>
                  </c:pt>
                  <c:pt idx="9">
                    <c:v>June</c:v>
                  </c:pt>
                  <c:pt idx="13">
                    <c:v>July</c:v>
                  </c:pt>
                  <c:pt idx="18">
                    <c:v>August </c:v>
                  </c:pt>
                  <c:pt idx="22">
                    <c:v>September</c:v>
                  </c:pt>
                  <c:pt idx="27">
                    <c:v>October</c:v>
                  </c:pt>
                  <c:pt idx="31">
                    <c:v>Novemeber </c:v>
                  </c:pt>
                  <c:pt idx="35">
                    <c:v>December</c:v>
                  </c:pt>
                  <c:pt idx="40">
                    <c:v>Janurary </c:v>
                  </c:pt>
                  <c:pt idx="43">
                    <c:v>February </c:v>
                  </c:pt>
                  <c:pt idx="48">
                    <c:v>March </c:v>
                  </c:pt>
                </c:lvl>
              </c:multiLvlStrCache>
            </c:multiLvlStrRef>
          </c:xVal>
          <c:yVal>
            <c:numRef>
              <c:f>'Total # of Surgeries-DES-JY-UP'!$I$2:$I$53</c:f>
              <c:numCache>
                <c:formatCode>0.00</c:formatCode>
                <c:ptCount val="52"/>
                <c:pt idx="2">
                  <c:v>13</c:v>
                </c:pt>
                <c:pt idx="3">
                  <c:v>8.6475814405418987</c:v>
                </c:pt>
                <c:pt idx="4">
                  <c:v>5.3755883618057307</c:v>
                </c:pt>
                <c:pt idx="5">
                  <c:v>4.0643654349040439</c:v>
                </c:pt>
                <c:pt idx="6">
                  <c:v>7.8860272112563763</c:v>
                </c:pt>
                <c:pt idx="7">
                  <c:v>6.7158064483013362</c:v>
                </c:pt>
                <c:pt idx="8">
                  <c:v>-2.7434959461187702</c:v>
                </c:pt>
                <c:pt idx="9">
                  <c:v>-1.0117299557771489</c:v>
                </c:pt>
                <c:pt idx="10">
                  <c:v>4.9695236720834473</c:v>
                </c:pt>
                <c:pt idx="11">
                  <c:v>-2.7585941853001223</c:v>
                </c:pt>
                <c:pt idx="12">
                  <c:v>-9.1774127513170676</c:v>
                </c:pt>
                <c:pt idx="13">
                  <c:v>-8.1080512230676156</c:v>
                </c:pt>
                <c:pt idx="14">
                  <c:v>4.4856538879028776</c:v>
                </c:pt>
                <c:pt idx="15">
                  <c:v>5.8230263647498504E-2</c:v>
                </c:pt>
                <c:pt idx="16">
                  <c:v>1.8833004885051068</c:v>
                </c:pt>
                <c:pt idx="17">
                  <c:v>2.5280882392370785</c:v>
                </c:pt>
                <c:pt idx="18">
                  <c:v>5.5100116861894186</c:v>
                </c:pt>
                <c:pt idx="19">
                  <c:v>5.2423649843800497</c:v>
                </c:pt>
                <c:pt idx="20">
                  <c:v>-4.5806318336359801</c:v>
                </c:pt>
                <c:pt idx="21">
                  <c:v>-1.7843973050149948</c:v>
                </c:pt>
                <c:pt idx="22">
                  <c:v>-5.1800909356138263</c:v>
                </c:pt>
                <c:pt idx="23">
                  <c:v>4.841464492920224</c:v>
                </c:pt>
                <c:pt idx="24">
                  <c:v>4.1079958511419434</c:v>
                </c:pt>
                <c:pt idx="25">
                  <c:v>-10.793288224238129</c:v>
                </c:pt>
                <c:pt idx="26">
                  <c:v>6.3371614429873553</c:v>
                </c:pt>
                <c:pt idx="27">
                  <c:v>-3.1139012178374514</c:v>
                </c:pt>
                <c:pt idx="28">
                  <c:v>6.6707909757128334</c:v>
                </c:pt>
                <c:pt idx="29">
                  <c:v>-4.4200910128643258</c:v>
                </c:pt>
                <c:pt idx="30">
                  <c:v>-9.2656829888302816</c:v>
                </c:pt>
                <c:pt idx="31">
                  <c:v>2.5854314376100405</c:v>
                </c:pt>
                <c:pt idx="32">
                  <c:v>9.0453322632635889</c:v>
                </c:pt>
                <c:pt idx="33">
                  <c:v>-7.9864849344275477</c:v>
                </c:pt>
                <c:pt idx="34">
                  <c:v>-1.2694335641504537</c:v>
                </c:pt>
                <c:pt idx="35">
                  <c:v>8.18615575674729</c:v>
                </c:pt>
                <c:pt idx="36">
                  <c:v>-4.2658489207939887</c:v>
                </c:pt>
                <c:pt idx="37">
                  <c:v>1.2019238407988837</c:v>
                </c:pt>
                <c:pt idx="38">
                  <c:v>5.7197710971072731</c:v>
                </c:pt>
                <c:pt idx="39">
                  <c:v>-11.823721950442117</c:v>
                </c:pt>
                <c:pt idx="40">
                  <c:v>3.1493700778327245</c:v>
                </c:pt>
                <c:pt idx="41">
                  <c:v>3.0630539095521563</c:v>
                </c:pt>
                <c:pt idx="42">
                  <c:v>7.6164842596409663</c:v>
                </c:pt>
                <c:pt idx="43">
                  <c:v>-3.1599533674948823</c:v>
                </c:pt>
                <c:pt idx="44">
                  <c:v>2.9820407051580311</c:v>
                </c:pt>
                <c:pt idx="45">
                  <c:v>-2.4050498825308928</c:v>
                </c:pt>
                <c:pt idx="46">
                  <c:v>2.2754075756451577</c:v>
                </c:pt>
                <c:pt idx="47">
                  <c:v>-6.7338373843890977</c:v>
                </c:pt>
                <c:pt idx="48">
                  <c:v>-3.2550485277007759</c:v>
                </c:pt>
                <c:pt idx="49">
                  <c:v>0.8774944768737214</c:v>
                </c:pt>
                <c:pt idx="50">
                  <c:v>2.7845649307089033</c:v>
                </c:pt>
                <c:pt idx="51">
                  <c:v>0.35052690217082016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B8-463F-8C42-EA251EA4A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015024"/>
        <c:axId val="2084022928"/>
      </c:scatterChart>
      <c:valAx>
        <c:axId val="208401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022928"/>
        <c:crosses val="autoZero"/>
        <c:crossBetween val="midCat"/>
      </c:valAx>
      <c:valAx>
        <c:axId val="20840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015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Weekly </a:t>
            </a:r>
            <a:r>
              <a:rPr lang="en-CA" baseline="0"/>
              <a:t>Number of Patient Arrivals over 1 year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25400" cap="rnd" cmpd="sng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forward val="2"/>
            <c:dispRSqr val="1"/>
            <c:dispEq val="1"/>
            <c:trendlineLbl>
              <c:layout>
                <c:manualLayout>
                  <c:x val="2.4201312982330926E-3"/>
                  <c:y val="0.1157677179529527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multiLvlStrRef>
              <c:f>'Total # of Surgeries-DES-JY-PN'!$B$2:$C$54</c:f>
              <c:multiLvlStrCache>
                <c:ptCount val="53"/>
                <c:lvl>
                  <c:pt idx="0">
                    <c:v>2013-04-01</c:v>
                  </c:pt>
                  <c:pt idx="1">
                    <c:v>2013-04-08</c:v>
                  </c:pt>
                  <c:pt idx="2">
                    <c:v>2013-04-15</c:v>
                  </c:pt>
                  <c:pt idx="3">
                    <c:v>2013-04-22</c:v>
                  </c:pt>
                  <c:pt idx="4">
                    <c:v>2013-04-29</c:v>
                  </c:pt>
                  <c:pt idx="5">
                    <c:v>2013-05-06</c:v>
                  </c:pt>
                  <c:pt idx="6">
                    <c:v>2013-05-13</c:v>
                  </c:pt>
                  <c:pt idx="7">
                    <c:v>2013-05-20</c:v>
                  </c:pt>
                  <c:pt idx="8">
                    <c:v>2013-05-27</c:v>
                  </c:pt>
                  <c:pt idx="9">
                    <c:v>2013-06-03</c:v>
                  </c:pt>
                  <c:pt idx="10">
                    <c:v>2013-06-10</c:v>
                  </c:pt>
                  <c:pt idx="11">
                    <c:v>2013-06-17</c:v>
                  </c:pt>
                  <c:pt idx="12">
                    <c:v>2013-06-24</c:v>
                  </c:pt>
                  <c:pt idx="13">
                    <c:v>2013-07-01</c:v>
                  </c:pt>
                  <c:pt idx="14">
                    <c:v>2013-07-08</c:v>
                  </c:pt>
                  <c:pt idx="15">
                    <c:v>2013-07-15</c:v>
                  </c:pt>
                  <c:pt idx="16">
                    <c:v>2013-07-22</c:v>
                  </c:pt>
                  <c:pt idx="17">
                    <c:v>2013-07-29</c:v>
                  </c:pt>
                  <c:pt idx="18">
                    <c:v>2013-08-05</c:v>
                  </c:pt>
                  <c:pt idx="19">
                    <c:v>2013-08-12</c:v>
                  </c:pt>
                  <c:pt idx="20">
                    <c:v>2013-08-19</c:v>
                  </c:pt>
                  <c:pt idx="21">
                    <c:v>2013-08-26</c:v>
                  </c:pt>
                  <c:pt idx="22">
                    <c:v>2013-09-02</c:v>
                  </c:pt>
                  <c:pt idx="23">
                    <c:v>2013-09-09</c:v>
                  </c:pt>
                  <c:pt idx="24">
                    <c:v>2013-09-16</c:v>
                  </c:pt>
                  <c:pt idx="25">
                    <c:v>2013-09-23</c:v>
                  </c:pt>
                  <c:pt idx="26">
                    <c:v>2013-09-30</c:v>
                  </c:pt>
                  <c:pt idx="27">
                    <c:v>2013-10-07</c:v>
                  </c:pt>
                  <c:pt idx="28">
                    <c:v>2013-10-14</c:v>
                  </c:pt>
                  <c:pt idx="29">
                    <c:v>2013-10-21</c:v>
                  </c:pt>
                  <c:pt idx="30">
                    <c:v>2013-10-28</c:v>
                  </c:pt>
                  <c:pt idx="31">
                    <c:v>2013-11-04</c:v>
                  </c:pt>
                  <c:pt idx="32">
                    <c:v>2013-11-11</c:v>
                  </c:pt>
                  <c:pt idx="33">
                    <c:v>2013-11-18</c:v>
                  </c:pt>
                  <c:pt idx="34">
                    <c:v>2013-11-25</c:v>
                  </c:pt>
                  <c:pt idx="35">
                    <c:v>2013-12-02</c:v>
                  </c:pt>
                  <c:pt idx="36">
                    <c:v>2013-12-09</c:v>
                  </c:pt>
                  <c:pt idx="37">
                    <c:v>2013-12-16</c:v>
                  </c:pt>
                  <c:pt idx="38">
                    <c:v>2013-12-23</c:v>
                  </c:pt>
                  <c:pt idx="39">
                    <c:v>2013-12-30</c:v>
                  </c:pt>
                  <c:pt idx="40">
                    <c:v>2014-01-06</c:v>
                  </c:pt>
                  <c:pt idx="41">
                    <c:v>2014-01-13</c:v>
                  </c:pt>
                  <c:pt idx="42">
                    <c:v>2014-01-20</c:v>
                  </c:pt>
                  <c:pt idx="43">
                    <c:v>2014-01-27</c:v>
                  </c:pt>
                  <c:pt idx="44">
                    <c:v>2014-02-03</c:v>
                  </c:pt>
                  <c:pt idx="45">
                    <c:v>2014-02-10</c:v>
                  </c:pt>
                  <c:pt idx="46">
                    <c:v>2014-02-17</c:v>
                  </c:pt>
                  <c:pt idx="47">
                    <c:v>2014-02-24</c:v>
                  </c:pt>
                  <c:pt idx="48">
                    <c:v>2014-03-03</c:v>
                  </c:pt>
                  <c:pt idx="49">
                    <c:v>2014-03-10</c:v>
                  </c:pt>
                  <c:pt idx="50">
                    <c:v>2014-03-17</c:v>
                  </c:pt>
                  <c:pt idx="51">
                    <c:v>2014-03-24</c:v>
                  </c:pt>
                  <c:pt idx="52">
                    <c:v>2014-03-31</c:v>
                  </c:pt>
                </c:lvl>
                <c:lvl>
                  <c:pt idx="0">
                    <c:v>April </c:v>
                  </c:pt>
                  <c:pt idx="5">
                    <c:v>May</c:v>
                  </c:pt>
                  <c:pt idx="9">
                    <c:v>June</c:v>
                  </c:pt>
                  <c:pt idx="13">
                    <c:v>July</c:v>
                  </c:pt>
                  <c:pt idx="18">
                    <c:v>August </c:v>
                  </c:pt>
                  <c:pt idx="22">
                    <c:v>September</c:v>
                  </c:pt>
                  <c:pt idx="27">
                    <c:v>October</c:v>
                  </c:pt>
                  <c:pt idx="31">
                    <c:v>Novemeber </c:v>
                  </c:pt>
                  <c:pt idx="35">
                    <c:v>December</c:v>
                  </c:pt>
                  <c:pt idx="40">
                    <c:v>Janurary </c:v>
                  </c:pt>
                  <c:pt idx="43">
                    <c:v>February </c:v>
                  </c:pt>
                  <c:pt idx="48">
                    <c:v>March </c:v>
                  </c:pt>
                </c:lvl>
              </c:multiLvlStrCache>
            </c:multiLvlStrRef>
          </c:cat>
          <c:val>
            <c:numRef>
              <c:f>'Total # of Surgeries-DES-JY-PN'!$E$2:$E$53</c:f>
              <c:numCache>
                <c:formatCode>General</c:formatCode>
                <c:ptCount val="52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5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10</c:v>
                </c:pt>
                <c:pt idx="13">
                  <c:v>4</c:v>
                </c:pt>
                <c:pt idx="14">
                  <c:v>3</c:v>
                </c:pt>
                <c:pt idx="15">
                  <c:v>4</c:v>
                </c:pt>
                <c:pt idx="16">
                  <c:v>3</c:v>
                </c:pt>
                <c:pt idx="17">
                  <c:v>3</c:v>
                </c:pt>
                <c:pt idx="18">
                  <c:v>9</c:v>
                </c:pt>
                <c:pt idx="19">
                  <c:v>7</c:v>
                </c:pt>
                <c:pt idx="20">
                  <c:v>5</c:v>
                </c:pt>
                <c:pt idx="21">
                  <c:v>3</c:v>
                </c:pt>
                <c:pt idx="22">
                  <c:v>5</c:v>
                </c:pt>
                <c:pt idx="23">
                  <c:v>3</c:v>
                </c:pt>
                <c:pt idx="24">
                  <c:v>5</c:v>
                </c:pt>
                <c:pt idx="25">
                  <c:v>4</c:v>
                </c:pt>
                <c:pt idx="26">
                  <c:v>2</c:v>
                </c:pt>
                <c:pt idx="27">
                  <c:v>3</c:v>
                </c:pt>
                <c:pt idx="28">
                  <c:v>6</c:v>
                </c:pt>
                <c:pt idx="29">
                  <c:v>6</c:v>
                </c:pt>
                <c:pt idx="30">
                  <c:v>4</c:v>
                </c:pt>
                <c:pt idx="31">
                  <c:v>5</c:v>
                </c:pt>
                <c:pt idx="32">
                  <c:v>3</c:v>
                </c:pt>
                <c:pt idx="33">
                  <c:v>5</c:v>
                </c:pt>
                <c:pt idx="34">
                  <c:v>6</c:v>
                </c:pt>
                <c:pt idx="35">
                  <c:v>4</c:v>
                </c:pt>
                <c:pt idx="36">
                  <c:v>5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3</c:v>
                </c:pt>
                <c:pt idx="41">
                  <c:v>5</c:v>
                </c:pt>
                <c:pt idx="42">
                  <c:v>4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4</c:v>
                </c:pt>
                <c:pt idx="47">
                  <c:v>3</c:v>
                </c:pt>
                <c:pt idx="48">
                  <c:v>5</c:v>
                </c:pt>
                <c:pt idx="49">
                  <c:v>5</c:v>
                </c:pt>
                <c:pt idx="50">
                  <c:v>2</c:v>
                </c:pt>
                <c:pt idx="5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310-41F5-84DE-147FC7F2B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388256"/>
        <c:axId val="618389240"/>
      </c:lineChart>
      <c:catAx>
        <c:axId val="618388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Weeks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389240"/>
        <c:crosses val="autoZero"/>
        <c:auto val="1"/>
        <c:lblAlgn val="ctr"/>
        <c:lblOffset val="100"/>
        <c:noMultiLvlLbl val="0"/>
      </c:catAx>
      <c:valAx>
        <c:axId val="61838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Patients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388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Weekly </a:t>
            </a:r>
            <a:r>
              <a:rPr lang="en-CA" baseline="0"/>
              <a:t>Number of Patient Arrivals over 1 year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Original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'Total # of Surgeries-DES-JY-PN'!$B$2:$C$58</c:f>
              <c:multiLvlStrCache>
                <c:ptCount val="57"/>
                <c:lvl>
                  <c:pt idx="0">
                    <c:v>2013-04-01</c:v>
                  </c:pt>
                  <c:pt idx="1">
                    <c:v>2013-04-08</c:v>
                  </c:pt>
                  <c:pt idx="2">
                    <c:v>2013-04-15</c:v>
                  </c:pt>
                  <c:pt idx="3">
                    <c:v>2013-04-22</c:v>
                  </c:pt>
                  <c:pt idx="4">
                    <c:v>2013-04-29</c:v>
                  </c:pt>
                  <c:pt idx="5">
                    <c:v>2013-05-06</c:v>
                  </c:pt>
                  <c:pt idx="6">
                    <c:v>2013-05-13</c:v>
                  </c:pt>
                  <c:pt idx="7">
                    <c:v>2013-05-20</c:v>
                  </c:pt>
                  <c:pt idx="8">
                    <c:v>2013-05-27</c:v>
                  </c:pt>
                  <c:pt idx="9">
                    <c:v>2013-06-03</c:v>
                  </c:pt>
                  <c:pt idx="10">
                    <c:v>2013-06-10</c:v>
                  </c:pt>
                  <c:pt idx="11">
                    <c:v>2013-06-17</c:v>
                  </c:pt>
                  <c:pt idx="12">
                    <c:v>2013-06-24</c:v>
                  </c:pt>
                  <c:pt idx="13">
                    <c:v>2013-07-01</c:v>
                  </c:pt>
                  <c:pt idx="14">
                    <c:v>2013-07-08</c:v>
                  </c:pt>
                  <c:pt idx="15">
                    <c:v>2013-07-15</c:v>
                  </c:pt>
                  <c:pt idx="16">
                    <c:v>2013-07-22</c:v>
                  </c:pt>
                  <c:pt idx="17">
                    <c:v>2013-07-29</c:v>
                  </c:pt>
                  <c:pt idx="18">
                    <c:v>2013-08-05</c:v>
                  </c:pt>
                  <c:pt idx="19">
                    <c:v>2013-08-12</c:v>
                  </c:pt>
                  <c:pt idx="20">
                    <c:v>2013-08-19</c:v>
                  </c:pt>
                  <c:pt idx="21">
                    <c:v>2013-08-26</c:v>
                  </c:pt>
                  <c:pt idx="22">
                    <c:v>2013-09-02</c:v>
                  </c:pt>
                  <c:pt idx="23">
                    <c:v>2013-09-09</c:v>
                  </c:pt>
                  <c:pt idx="24">
                    <c:v>2013-09-16</c:v>
                  </c:pt>
                  <c:pt idx="25">
                    <c:v>2013-09-23</c:v>
                  </c:pt>
                  <c:pt idx="26">
                    <c:v>2013-09-30</c:v>
                  </c:pt>
                  <c:pt idx="27">
                    <c:v>2013-10-07</c:v>
                  </c:pt>
                  <c:pt idx="28">
                    <c:v>2013-10-14</c:v>
                  </c:pt>
                  <c:pt idx="29">
                    <c:v>2013-10-21</c:v>
                  </c:pt>
                  <c:pt idx="30">
                    <c:v>2013-10-28</c:v>
                  </c:pt>
                  <c:pt idx="31">
                    <c:v>2013-11-04</c:v>
                  </c:pt>
                  <c:pt idx="32">
                    <c:v>2013-11-11</c:v>
                  </c:pt>
                  <c:pt idx="33">
                    <c:v>2013-11-18</c:v>
                  </c:pt>
                  <c:pt idx="34">
                    <c:v>2013-11-25</c:v>
                  </c:pt>
                  <c:pt idx="35">
                    <c:v>2013-12-02</c:v>
                  </c:pt>
                  <c:pt idx="36">
                    <c:v>2013-12-09</c:v>
                  </c:pt>
                  <c:pt idx="37">
                    <c:v>2013-12-16</c:v>
                  </c:pt>
                  <c:pt idx="38">
                    <c:v>2013-12-23</c:v>
                  </c:pt>
                  <c:pt idx="39">
                    <c:v>2013-12-30</c:v>
                  </c:pt>
                  <c:pt idx="40">
                    <c:v>2014-01-06</c:v>
                  </c:pt>
                  <c:pt idx="41">
                    <c:v>2014-01-13</c:v>
                  </c:pt>
                  <c:pt idx="42">
                    <c:v>2014-01-20</c:v>
                  </c:pt>
                  <c:pt idx="43">
                    <c:v>2014-01-27</c:v>
                  </c:pt>
                  <c:pt idx="44">
                    <c:v>2014-02-03</c:v>
                  </c:pt>
                  <c:pt idx="45">
                    <c:v>2014-02-10</c:v>
                  </c:pt>
                  <c:pt idx="46">
                    <c:v>2014-02-17</c:v>
                  </c:pt>
                  <c:pt idx="47">
                    <c:v>2014-02-24</c:v>
                  </c:pt>
                  <c:pt idx="48">
                    <c:v>2014-03-03</c:v>
                  </c:pt>
                  <c:pt idx="49">
                    <c:v>2014-03-10</c:v>
                  </c:pt>
                  <c:pt idx="50">
                    <c:v>2014-03-17</c:v>
                  </c:pt>
                  <c:pt idx="51">
                    <c:v>2014-03-24</c:v>
                  </c:pt>
                  <c:pt idx="52">
                    <c:v>2014-03-31</c:v>
                  </c:pt>
                  <c:pt idx="53">
                    <c:v>2014-04-06</c:v>
                  </c:pt>
                  <c:pt idx="54">
                    <c:v>2014-04-13</c:v>
                  </c:pt>
                  <c:pt idx="55">
                    <c:v>2014-04-20</c:v>
                  </c:pt>
                  <c:pt idx="56">
                    <c:v>2014-04-27</c:v>
                  </c:pt>
                </c:lvl>
                <c:lvl>
                  <c:pt idx="0">
                    <c:v>April </c:v>
                  </c:pt>
                  <c:pt idx="5">
                    <c:v>May</c:v>
                  </c:pt>
                  <c:pt idx="9">
                    <c:v>June</c:v>
                  </c:pt>
                  <c:pt idx="13">
                    <c:v>July</c:v>
                  </c:pt>
                  <c:pt idx="18">
                    <c:v>August </c:v>
                  </c:pt>
                  <c:pt idx="22">
                    <c:v>September</c:v>
                  </c:pt>
                  <c:pt idx="27">
                    <c:v>October</c:v>
                  </c:pt>
                  <c:pt idx="31">
                    <c:v>Novemeber </c:v>
                  </c:pt>
                  <c:pt idx="35">
                    <c:v>December</c:v>
                  </c:pt>
                  <c:pt idx="40">
                    <c:v>Janurary </c:v>
                  </c:pt>
                  <c:pt idx="43">
                    <c:v>February </c:v>
                  </c:pt>
                  <c:pt idx="48">
                    <c:v>March </c:v>
                  </c:pt>
                  <c:pt idx="53">
                    <c:v>April </c:v>
                  </c:pt>
                </c:lvl>
              </c:multiLvlStrCache>
            </c:multiLvlStrRef>
          </c:cat>
          <c:val>
            <c:numRef>
              <c:f>'Total # of Surgeries-DES-JY-PN'!$E$2:$E$53</c:f>
              <c:numCache>
                <c:formatCode>General</c:formatCode>
                <c:ptCount val="52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5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10</c:v>
                </c:pt>
                <c:pt idx="13">
                  <c:v>4</c:v>
                </c:pt>
                <c:pt idx="14">
                  <c:v>3</c:v>
                </c:pt>
                <c:pt idx="15">
                  <c:v>4</c:v>
                </c:pt>
                <c:pt idx="16">
                  <c:v>3</c:v>
                </c:pt>
                <c:pt idx="17">
                  <c:v>3</c:v>
                </c:pt>
                <c:pt idx="18">
                  <c:v>9</c:v>
                </c:pt>
                <c:pt idx="19">
                  <c:v>7</c:v>
                </c:pt>
                <c:pt idx="20">
                  <c:v>5</c:v>
                </c:pt>
                <c:pt idx="21">
                  <c:v>3</c:v>
                </c:pt>
                <c:pt idx="22">
                  <c:v>5</c:v>
                </c:pt>
                <c:pt idx="23">
                  <c:v>3</c:v>
                </c:pt>
                <c:pt idx="24">
                  <c:v>5</c:v>
                </c:pt>
                <c:pt idx="25">
                  <c:v>4</c:v>
                </c:pt>
                <c:pt idx="26">
                  <c:v>2</c:v>
                </c:pt>
                <c:pt idx="27">
                  <c:v>3</c:v>
                </c:pt>
                <c:pt idx="28">
                  <c:v>6</c:v>
                </c:pt>
                <c:pt idx="29">
                  <c:v>6</c:v>
                </c:pt>
                <c:pt idx="30">
                  <c:v>4</c:v>
                </c:pt>
                <c:pt idx="31">
                  <c:v>5</c:v>
                </c:pt>
                <c:pt idx="32">
                  <c:v>3</c:v>
                </c:pt>
                <c:pt idx="33">
                  <c:v>5</c:v>
                </c:pt>
                <c:pt idx="34">
                  <c:v>6</c:v>
                </c:pt>
                <c:pt idx="35">
                  <c:v>4</c:v>
                </c:pt>
                <c:pt idx="36">
                  <c:v>5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3</c:v>
                </c:pt>
                <c:pt idx="41">
                  <c:v>5</c:v>
                </c:pt>
                <c:pt idx="42">
                  <c:v>4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4</c:v>
                </c:pt>
                <c:pt idx="47">
                  <c:v>3</c:v>
                </c:pt>
                <c:pt idx="48">
                  <c:v>5</c:v>
                </c:pt>
                <c:pt idx="49">
                  <c:v>5</c:v>
                </c:pt>
                <c:pt idx="50">
                  <c:v>2</c:v>
                </c:pt>
                <c:pt idx="5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F3-44D0-A9AA-A94CAB5D29AD}"/>
            </c:ext>
          </c:extLst>
        </c:ser>
        <c:ser>
          <c:idx val="1"/>
          <c:order val="1"/>
          <c:tx>
            <c:v>PLANNED - NOT SCHED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'Total # of Surgeries-DES-JY-PN'!$B$2:$C$58</c:f>
              <c:multiLvlStrCache>
                <c:ptCount val="57"/>
                <c:lvl>
                  <c:pt idx="0">
                    <c:v>2013-04-01</c:v>
                  </c:pt>
                  <c:pt idx="1">
                    <c:v>2013-04-08</c:v>
                  </c:pt>
                  <c:pt idx="2">
                    <c:v>2013-04-15</c:v>
                  </c:pt>
                  <c:pt idx="3">
                    <c:v>2013-04-22</c:v>
                  </c:pt>
                  <c:pt idx="4">
                    <c:v>2013-04-29</c:v>
                  </c:pt>
                  <c:pt idx="5">
                    <c:v>2013-05-06</c:v>
                  </c:pt>
                  <c:pt idx="6">
                    <c:v>2013-05-13</c:v>
                  </c:pt>
                  <c:pt idx="7">
                    <c:v>2013-05-20</c:v>
                  </c:pt>
                  <c:pt idx="8">
                    <c:v>2013-05-27</c:v>
                  </c:pt>
                  <c:pt idx="9">
                    <c:v>2013-06-03</c:v>
                  </c:pt>
                  <c:pt idx="10">
                    <c:v>2013-06-10</c:v>
                  </c:pt>
                  <c:pt idx="11">
                    <c:v>2013-06-17</c:v>
                  </c:pt>
                  <c:pt idx="12">
                    <c:v>2013-06-24</c:v>
                  </c:pt>
                  <c:pt idx="13">
                    <c:v>2013-07-01</c:v>
                  </c:pt>
                  <c:pt idx="14">
                    <c:v>2013-07-08</c:v>
                  </c:pt>
                  <c:pt idx="15">
                    <c:v>2013-07-15</c:v>
                  </c:pt>
                  <c:pt idx="16">
                    <c:v>2013-07-22</c:v>
                  </c:pt>
                  <c:pt idx="17">
                    <c:v>2013-07-29</c:v>
                  </c:pt>
                  <c:pt idx="18">
                    <c:v>2013-08-05</c:v>
                  </c:pt>
                  <c:pt idx="19">
                    <c:v>2013-08-12</c:v>
                  </c:pt>
                  <c:pt idx="20">
                    <c:v>2013-08-19</c:v>
                  </c:pt>
                  <c:pt idx="21">
                    <c:v>2013-08-26</c:v>
                  </c:pt>
                  <c:pt idx="22">
                    <c:v>2013-09-02</c:v>
                  </c:pt>
                  <c:pt idx="23">
                    <c:v>2013-09-09</c:v>
                  </c:pt>
                  <c:pt idx="24">
                    <c:v>2013-09-16</c:v>
                  </c:pt>
                  <c:pt idx="25">
                    <c:v>2013-09-23</c:v>
                  </c:pt>
                  <c:pt idx="26">
                    <c:v>2013-09-30</c:v>
                  </c:pt>
                  <c:pt idx="27">
                    <c:v>2013-10-07</c:v>
                  </c:pt>
                  <c:pt idx="28">
                    <c:v>2013-10-14</c:v>
                  </c:pt>
                  <c:pt idx="29">
                    <c:v>2013-10-21</c:v>
                  </c:pt>
                  <c:pt idx="30">
                    <c:v>2013-10-28</c:v>
                  </c:pt>
                  <c:pt idx="31">
                    <c:v>2013-11-04</c:v>
                  </c:pt>
                  <c:pt idx="32">
                    <c:v>2013-11-11</c:v>
                  </c:pt>
                  <c:pt idx="33">
                    <c:v>2013-11-18</c:v>
                  </c:pt>
                  <c:pt idx="34">
                    <c:v>2013-11-25</c:v>
                  </c:pt>
                  <c:pt idx="35">
                    <c:v>2013-12-02</c:v>
                  </c:pt>
                  <c:pt idx="36">
                    <c:v>2013-12-09</c:v>
                  </c:pt>
                  <c:pt idx="37">
                    <c:v>2013-12-16</c:v>
                  </c:pt>
                  <c:pt idx="38">
                    <c:v>2013-12-23</c:v>
                  </c:pt>
                  <c:pt idx="39">
                    <c:v>2013-12-30</c:v>
                  </c:pt>
                  <c:pt idx="40">
                    <c:v>2014-01-06</c:v>
                  </c:pt>
                  <c:pt idx="41">
                    <c:v>2014-01-13</c:v>
                  </c:pt>
                  <c:pt idx="42">
                    <c:v>2014-01-20</c:v>
                  </c:pt>
                  <c:pt idx="43">
                    <c:v>2014-01-27</c:v>
                  </c:pt>
                  <c:pt idx="44">
                    <c:v>2014-02-03</c:v>
                  </c:pt>
                  <c:pt idx="45">
                    <c:v>2014-02-10</c:v>
                  </c:pt>
                  <c:pt idx="46">
                    <c:v>2014-02-17</c:v>
                  </c:pt>
                  <c:pt idx="47">
                    <c:v>2014-02-24</c:v>
                  </c:pt>
                  <c:pt idx="48">
                    <c:v>2014-03-03</c:v>
                  </c:pt>
                  <c:pt idx="49">
                    <c:v>2014-03-10</c:v>
                  </c:pt>
                  <c:pt idx="50">
                    <c:v>2014-03-17</c:v>
                  </c:pt>
                  <c:pt idx="51">
                    <c:v>2014-03-24</c:v>
                  </c:pt>
                  <c:pt idx="52">
                    <c:v>2014-03-31</c:v>
                  </c:pt>
                  <c:pt idx="53">
                    <c:v>2014-04-06</c:v>
                  </c:pt>
                  <c:pt idx="54">
                    <c:v>2014-04-13</c:v>
                  </c:pt>
                  <c:pt idx="55">
                    <c:v>2014-04-20</c:v>
                  </c:pt>
                  <c:pt idx="56">
                    <c:v>2014-04-27</c:v>
                  </c:pt>
                </c:lvl>
                <c:lvl>
                  <c:pt idx="0">
                    <c:v>April </c:v>
                  </c:pt>
                  <c:pt idx="5">
                    <c:v>May</c:v>
                  </c:pt>
                  <c:pt idx="9">
                    <c:v>June</c:v>
                  </c:pt>
                  <c:pt idx="13">
                    <c:v>July</c:v>
                  </c:pt>
                  <c:pt idx="18">
                    <c:v>August </c:v>
                  </c:pt>
                  <c:pt idx="22">
                    <c:v>September</c:v>
                  </c:pt>
                  <c:pt idx="27">
                    <c:v>October</c:v>
                  </c:pt>
                  <c:pt idx="31">
                    <c:v>Novemeber </c:v>
                  </c:pt>
                  <c:pt idx="35">
                    <c:v>December</c:v>
                  </c:pt>
                  <c:pt idx="40">
                    <c:v>Janurary </c:v>
                  </c:pt>
                  <c:pt idx="43">
                    <c:v>February </c:v>
                  </c:pt>
                  <c:pt idx="48">
                    <c:v>March </c:v>
                  </c:pt>
                  <c:pt idx="53">
                    <c:v>April </c:v>
                  </c:pt>
                </c:lvl>
              </c:multiLvlStrCache>
            </c:multiLvlStrRef>
          </c:cat>
          <c:val>
            <c:numRef>
              <c:f>'Total # of Surgeries-DES-JY-PN'!$H$2:$H$58</c:f>
              <c:numCache>
                <c:formatCode>0.00</c:formatCode>
                <c:ptCount val="57"/>
                <c:pt idx="2">
                  <c:v>0</c:v>
                </c:pt>
                <c:pt idx="3">
                  <c:v>0.7373838740786024</c:v>
                </c:pt>
                <c:pt idx="4">
                  <c:v>1.2269056322271314</c:v>
                </c:pt>
                <c:pt idx="5">
                  <c:v>2.7263242048717524</c:v>
                </c:pt>
                <c:pt idx="6">
                  <c:v>2.4244828523157853</c:v>
                </c:pt>
                <c:pt idx="7">
                  <c:v>2.8929197389896566</c:v>
                </c:pt>
                <c:pt idx="8">
                  <c:v>4.9215546773820895</c:v>
                </c:pt>
                <c:pt idx="9">
                  <c:v>4.8623932832694488</c:v>
                </c:pt>
                <c:pt idx="10">
                  <c:v>3.6839232027705093</c:v>
                </c:pt>
                <c:pt idx="11">
                  <c:v>3.6558330599385092</c:v>
                </c:pt>
                <c:pt idx="12">
                  <c:v>4.8211445704716009</c:v>
                </c:pt>
                <c:pt idx="13">
                  <c:v>7.7681107625698145</c:v>
                </c:pt>
                <c:pt idx="14">
                  <c:v>5.8429501518746507</c:v>
                </c:pt>
                <c:pt idx="15">
                  <c:v>4.2285223594195909</c:v>
                </c:pt>
                <c:pt idx="16">
                  <c:v>3.9583852275941105</c:v>
                </c:pt>
                <c:pt idx="17">
                  <c:v>3.2519154148293703</c:v>
                </c:pt>
                <c:pt idx="18">
                  <c:v>2.897341665335651</c:v>
                </c:pt>
                <c:pt idx="19">
                  <c:v>6.2078333773198615</c:v>
                </c:pt>
                <c:pt idx="20">
                  <c:v>6.8073572253531456</c:v>
                </c:pt>
                <c:pt idx="21">
                  <c:v>5.9487369474684799</c:v>
                </c:pt>
                <c:pt idx="22">
                  <c:v>4.321165844556198</c:v>
                </c:pt>
                <c:pt idx="23">
                  <c:v>4.6183068142765062</c:v>
                </c:pt>
                <c:pt idx="24">
                  <c:v>3.625653160838064</c:v>
                </c:pt>
                <c:pt idx="25">
                  <c:v>4.2694741829970404</c:v>
                </c:pt>
                <c:pt idx="26">
                  <c:v>4.0433965041073865</c:v>
                </c:pt>
                <c:pt idx="27">
                  <c:v>2.7738962434337315</c:v>
                </c:pt>
                <c:pt idx="28">
                  <c:v>2.6966834745085508</c:v>
                </c:pt>
                <c:pt idx="29">
                  <c:v>4.4150748882453632</c:v>
                </c:pt>
                <c:pt idx="30">
                  <c:v>5.3355911251864248</c:v>
                </c:pt>
                <c:pt idx="31">
                  <c:v>4.659415731227293</c:v>
                </c:pt>
                <c:pt idx="32">
                  <c:v>4.8741910769216474</c:v>
                </c:pt>
                <c:pt idx="33">
                  <c:v>3.8266697786027986</c:v>
                </c:pt>
                <c:pt idx="34">
                  <c:v>4.4321156420844483</c:v>
                </c:pt>
                <c:pt idx="35">
                  <c:v>5.3361369627535291</c:v>
                </c:pt>
                <c:pt idx="36">
                  <c:v>4.6520015464695073</c:v>
                </c:pt>
                <c:pt idx="37">
                  <c:v>4.8633941407100227</c:v>
                </c:pt>
                <c:pt idx="38">
                  <c:v>3.2357639972195802</c:v>
                </c:pt>
                <c:pt idx="39">
                  <c:v>2.9588493306759576</c:v>
                </c:pt>
                <c:pt idx="40">
                  <c:v>3.4073504462316926</c:v>
                </c:pt>
                <c:pt idx="41">
                  <c:v>3.0791676603552065</c:v>
                </c:pt>
                <c:pt idx="42">
                  <c:v>4.0749712721323936</c:v>
                </c:pt>
                <c:pt idx="43">
                  <c:v>4.0296725266407876</c:v>
                </c:pt>
                <c:pt idx="44">
                  <c:v>2.8478739133366653</c:v>
                </c:pt>
                <c:pt idx="45">
                  <c:v>2.8083919918213662</c:v>
                </c:pt>
                <c:pt idx="46">
                  <c:v>2.2217330542319589</c:v>
                </c:pt>
                <c:pt idx="47">
                  <c:v>3.0847987395445648</c:v>
                </c:pt>
                <c:pt idx="48">
                  <c:v>2.9751194748766707</c:v>
                </c:pt>
                <c:pt idx="49">
                  <c:v>4.0821497794231334</c:v>
                </c:pt>
                <c:pt idx="50">
                  <c:v>4.6690055618967543</c:v>
                </c:pt>
                <c:pt idx="51">
                  <c:v>3.2334322490430609</c:v>
                </c:pt>
                <c:pt idx="52">
                  <c:v>2.4698309949056965</c:v>
                </c:pt>
                <c:pt idx="53">
                  <c:v>2.3468770710323872</c:v>
                </c:pt>
                <c:pt idx="54">
                  <c:v>2.2239231471590775</c:v>
                </c:pt>
                <c:pt idx="55">
                  <c:v>2.1009692232857682</c:v>
                </c:pt>
                <c:pt idx="56">
                  <c:v>1.9780152994124589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F3-44D0-A9AA-A94CAB5D2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388256"/>
        <c:axId val="618389240"/>
      </c:lineChart>
      <c:catAx>
        <c:axId val="618388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Weeks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389240"/>
        <c:crosses val="autoZero"/>
        <c:auto val="1"/>
        <c:lblAlgn val="ctr"/>
        <c:lblOffset val="100"/>
        <c:noMultiLvlLbl val="0"/>
      </c:catAx>
      <c:valAx>
        <c:axId val="61838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Patients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38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'Total # of Surgeries-DES-JY-PN'!$I$1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multiLvlStrRef>
              <c:f>'Total # of Surgeries-DES-JY-PN'!$B$2:$C$53</c:f>
              <c:multiLvlStrCache>
                <c:ptCount val="52"/>
                <c:lvl>
                  <c:pt idx="0">
                    <c:v>2013-04-01</c:v>
                  </c:pt>
                  <c:pt idx="1">
                    <c:v>2013-04-08</c:v>
                  </c:pt>
                  <c:pt idx="2">
                    <c:v>2013-04-15</c:v>
                  </c:pt>
                  <c:pt idx="3">
                    <c:v>2013-04-22</c:v>
                  </c:pt>
                  <c:pt idx="4">
                    <c:v>2013-04-29</c:v>
                  </c:pt>
                  <c:pt idx="5">
                    <c:v>2013-05-06</c:v>
                  </c:pt>
                  <c:pt idx="6">
                    <c:v>2013-05-13</c:v>
                  </c:pt>
                  <c:pt idx="7">
                    <c:v>2013-05-20</c:v>
                  </c:pt>
                  <c:pt idx="8">
                    <c:v>2013-05-27</c:v>
                  </c:pt>
                  <c:pt idx="9">
                    <c:v>2013-06-03</c:v>
                  </c:pt>
                  <c:pt idx="10">
                    <c:v>2013-06-10</c:v>
                  </c:pt>
                  <c:pt idx="11">
                    <c:v>2013-06-17</c:v>
                  </c:pt>
                  <c:pt idx="12">
                    <c:v>2013-06-24</c:v>
                  </c:pt>
                  <c:pt idx="13">
                    <c:v>2013-07-01</c:v>
                  </c:pt>
                  <c:pt idx="14">
                    <c:v>2013-07-08</c:v>
                  </c:pt>
                  <c:pt idx="15">
                    <c:v>2013-07-15</c:v>
                  </c:pt>
                  <c:pt idx="16">
                    <c:v>2013-07-22</c:v>
                  </c:pt>
                  <c:pt idx="17">
                    <c:v>2013-07-29</c:v>
                  </c:pt>
                  <c:pt idx="18">
                    <c:v>2013-08-05</c:v>
                  </c:pt>
                  <c:pt idx="19">
                    <c:v>2013-08-12</c:v>
                  </c:pt>
                  <c:pt idx="20">
                    <c:v>2013-08-19</c:v>
                  </c:pt>
                  <c:pt idx="21">
                    <c:v>2013-08-26</c:v>
                  </c:pt>
                  <c:pt idx="22">
                    <c:v>2013-09-02</c:v>
                  </c:pt>
                  <c:pt idx="23">
                    <c:v>2013-09-09</c:v>
                  </c:pt>
                  <c:pt idx="24">
                    <c:v>2013-09-16</c:v>
                  </c:pt>
                  <c:pt idx="25">
                    <c:v>2013-09-23</c:v>
                  </c:pt>
                  <c:pt idx="26">
                    <c:v>2013-09-30</c:v>
                  </c:pt>
                  <c:pt idx="27">
                    <c:v>2013-10-07</c:v>
                  </c:pt>
                  <c:pt idx="28">
                    <c:v>2013-10-14</c:v>
                  </c:pt>
                  <c:pt idx="29">
                    <c:v>2013-10-21</c:v>
                  </c:pt>
                  <c:pt idx="30">
                    <c:v>2013-10-28</c:v>
                  </c:pt>
                  <c:pt idx="31">
                    <c:v>2013-11-04</c:v>
                  </c:pt>
                  <c:pt idx="32">
                    <c:v>2013-11-11</c:v>
                  </c:pt>
                  <c:pt idx="33">
                    <c:v>2013-11-18</c:v>
                  </c:pt>
                  <c:pt idx="34">
                    <c:v>2013-11-25</c:v>
                  </c:pt>
                  <c:pt idx="35">
                    <c:v>2013-12-02</c:v>
                  </c:pt>
                  <c:pt idx="36">
                    <c:v>2013-12-09</c:v>
                  </c:pt>
                  <c:pt idx="37">
                    <c:v>2013-12-16</c:v>
                  </c:pt>
                  <c:pt idx="38">
                    <c:v>2013-12-23</c:v>
                  </c:pt>
                  <c:pt idx="39">
                    <c:v>2013-12-30</c:v>
                  </c:pt>
                  <c:pt idx="40">
                    <c:v>2014-01-06</c:v>
                  </c:pt>
                  <c:pt idx="41">
                    <c:v>2014-01-13</c:v>
                  </c:pt>
                  <c:pt idx="42">
                    <c:v>2014-01-20</c:v>
                  </c:pt>
                  <c:pt idx="43">
                    <c:v>2014-01-27</c:v>
                  </c:pt>
                  <c:pt idx="44">
                    <c:v>2014-02-03</c:v>
                  </c:pt>
                  <c:pt idx="45">
                    <c:v>2014-02-10</c:v>
                  </c:pt>
                  <c:pt idx="46">
                    <c:v>2014-02-17</c:v>
                  </c:pt>
                  <c:pt idx="47">
                    <c:v>2014-02-24</c:v>
                  </c:pt>
                  <c:pt idx="48">
                    <c:v>2014-03-03</c:v>
                  </c:pt>
                  <c:pt idx="49">
                    <c:v>2014-03-10</c:v>
                  </c:pt>
                  <c:pt idx="50">
                    <c:v>2014-03-17</c:v>
                  </c:pt>
                  <c:pt idx="51">
                    <c:v>2014-03-24</c:v>
                  </c:pt>
                </c:lvl>
                <c:lvl>
                  <c:pt idx="0">
                    <c:v>April </c:v>
                  </c:pt>
                  <c:pt idx="5">
                    <c:v>May</c:v>
                  </c:pt>
                  <c:pt idx="9">
                    <c:v>June</c:v>
                  </c:pt>
                  <c:pt idx="13">
                    <c:v>July</c:v>
                  </c:pt>
                  <c:pt idx="18">
                    <c:v>August </c:v>
                  </c:pt>
                  <c:pt idx="22">
                    <c:v>September</c:v>
                  </c:pt>
                  <c:pt idx="27">
                    <c:v>October</c:v>
                  </c:pt>
                  <c:pt idx="31">
                    <c:v>Novemeber </c:v>
                  </c:pt>
                  <c:pt idx="35">
                    <c:v>December</c:v>
                  </c:pt>
                  <c:pt idx="40">
                    <c:v>Janurary </c:v>
                  </c:pt>
                  <c:pt idx="43">
                    <c:v>February </c:v>
                  </c:pt>
                  <c:pt idx="48">
                    <c:v>March </c:v>
                  </c:pt>
                </c:lvl>
              </c:multiLvlStrCache>
            </c:multiLvlStrRef>
          </c:xVal>
          <c:yVal>
            <c:numRef>
              <c:f>'Total # of Surgeries-DES-JY-PN'!$I$2:$I$53</c:f>
              <c:numCache>
                <c:formatCode>0.00</c:formatCode>
                <c:ptCount val="52"/>
                <c:pt idx="2">
                  <c:v>3</c:v>
                </c:pt>
                <c:pt idx="3">
                  <c:v>2.2626161259213977</c:v>
                </c:pt>
                <c:pt idx="4">
                  <c:v>3.7730943677728686</c:v>
                </c:pt>
                <c:pt idx="5">
                  <c:v>0.27367579512824758</c:v>
                </c:pt>
                <c:pt idx="6">
                  <c:v>1.5755171476842147</c:v>
                </c:pt>
                <c:pt idx="7">
                  <c:v>4.1070802610103438</c:v>
                </c:pt>
                <c:pt idx="8">
                  <c:v>7.8445322617910485E-2</c:v>
                </c:pt>
                <c:pt idx="9">
                  <c:v>-1.8623932832694488</c:v>
                </c:pt>
                <c:pt idx="10">
                  <c:v>0.31607679722949067</c:v>
                </c:pt>
                <c:pt idx="11">
                  <c:v>2.3441669400614908</c:v>
                </c:pt>
                <c:pt idx="12">
                  <c:v>5.1788554295283991</c:v>
                </c:pt>
                <c:pt idx="13">
                  <c:v>-3.7681107625698145</c:v>
                </c:pt>
                <c:pt idx="14">
                  <c:v>-2.8429501518746507</c:v>
                </c:pt>
                <c:pt idx="15">
                  <c:v>-0.22852235941959087</c:v>
                </c:pt>
                <c:pt idx="16">
                  <c:v>-0.95838522759411049</c:v>
                </c:pt>
                <c:pt idx="17">
                  <c:v>-0.2519154148293703</c:v>
                </c:pt>
                <c:pt idx="18">
                  <c:v>6.1026583346643495</c:v>
                </c:pt>
                <c:pt idx="19">
                  <c:v>0.79216662268013849</c:v>
                </c:pt>
                <c:pt idx="20">
                  <c:v>-1.8073572253531456</c:v>
                </c:pt>
                <c:pt idx="21">
                  <c:v>-2.9487369474684799</c:v>
                </c:pt>
                <c:pt idx="22">
                  <c:v>0.67883415544380199</c:v>
                </c:pt>
                <c:pt idx="23">
                  <c:v>-1.6183068142765062</c:v>
                </c:pt>
                <c:pt idx="24">
                  <c:v>1.374346839161936</c:v>
                </c:pt>
                <c:pt idx="25">
                  <c:v>-0.2694741829970404</c:v>
                </c:pt>
                <c:pt idx="26">
                  <c:v>-2.0433965041073865</c:v>
                </c:pt>
                <c:pt idx="27">
                  <c:v>0.22610375656626847</c:v>
                </c:pt>
                <c:pt idx="28">
                  <c:v>3.3033165254914492</c:v>
                </c:pt>
                <c:pt idx="29">
                  <c:v>1.5849251117546368</c:v>
                </c:pt>
                <c:pt idx="30">
                  <c:v>-1.3355911251864248</c:v>
                </c:pt>
                <c:pt idx="31">
                  <c:v>0.34058426877270698</c:v>
                </c:pt>
                <c:pt idx="32">
                  <c:v>-1.8741910769216474</c:v>
                </c:pt>
                <c:pt idx="33">
                  <c:v>1.1733302213972014</c:v>
                </c:pt>
                <c:pt idx="34">
                  <c:v>1.5678843579155517</c:v>
                </c:pt>
                <c:pt idx="35">
                  <c:v>-1.3361369627535291</c:v>
                </c:pt>
                <c:pt idx="36">
                  <c:v>0.34799845353049275</c:v>
                </c:pt>
                <c:pt idx="37">
                  <c:v>-2.8633941407100227</c:v>
                </c:pt>
                <c:pt idx="38">
                  <c:v>-0.23576399721958019</c:v>
                </c:pt>
                <c:pt idx="39">
                  <c:v>1.0411506693240424</c:v>
                </c:pt>
                <c:pt idx="40">
                  <c:v>-0.40735044623169259</c:v>
                </c:pt>
                <c:pt idx="41">
                  <c:v>1.9208323396447935</c:v>
                </c:pt>
                <c:pt idx="42">
                  <c:v>-7.4971272132393629E-2</c:v>
                </c:pt>
                <c:pt idx="43">
                  <c:v>-2.0296725266407876</c:v>
                </c:pt>
                <c:pt idx="44">
                  <c:v>0.15212608666333471</c:v>
                </c:pt>
                <c:pt idx="45">
                  <c:v>-0.80839199182136623</c:v>
                </c:pt>
                <c:pt idx="46">
                  <c:v>1.7782669457680411</c:v>
                </c:pt>
                <c:pt idx="47">
                  <c:v>-8.479873954456485E-2</c:v>
                </c:pt>
                <c:pt idx="48">
                  <c:v>2.0248805251233293</c:v>
                </c:pt>
                <c:pt idx="49">
                  <c:v>0.9178502205768666</c:v>
                </c:pt>
                <c:pt idx="50">
                  <c:v>-2.6690055618967543</c:v>
                </c:pt>
                <c:pt idx="51">
                  <c:v>-1.2334322490430609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07-4695-B6A7-63BB1EAE5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015024"/>
        <c:axId val="2084022928"/>
      </c:scatterChart>
      <c:valAx>
        <c:axId val="208401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022928"/>
        <c:crosses val="autoZero"/>
        <c:crossBetween val="midCat"/>
      </c:valAx>
      <c:valAx>
        <c:axId val="20840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015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Weekly </a:t>
            </a:r>
            <a:r>
              <a:rPr lang="en-CA" baseline="0"/>
              <a:t>Number of Patient Arrivals over 1 year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Original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'Total # of Surgeries-DES-JY-PN'!$B$2:$C$54</c:f>
              <c:multiLvlStrCache>
                <c:ptCount val="53"/>
                <c:lvl>
                  <c:pt idx="0">
                    <c:v>2013-04-01</c:v>
                  </c:pt>
                  <c:pt idx="1">
                    <c:v>2013-04-08</c:v>
                  </c:pt>
                  <c:pt idx="2">
                    <c:v>2013-04-15</c:v>
                  </c:pt>
                  <c:pt idx="3">
                    <c:v>2013-04-22</c:v>
                  </c:pt>
                  <c:pt idx="4">
                    <c:v>2013-04-29</c:v>
                  </c:pt>
                  <c:pt idx="5">
                    <c:v>2013-05-06</c:v>
                  </c:pt>
                  <c:pt idx="6">
                    <c:v>2013-05-13</c:v>
                  </c:pt>
                  <c:pt idx="7">
                    <c:v>2013-05-20</c:v>
                  </c:pt>
                  <c:pt idx="8">
                    <c:v>2013-05-27</c:v>
                  </c:pt>
                  <c:pt idx="9">
                    <c:v>2013-06-03</c:v>
                  </c:pt>
                  <c:pt idx="10">
                    <c:v>2013-06-10</c:v>
                  </c:pt>
                  <c:pt idx="11">
                    <c:v>2013-06-17</c:v>
                  </c:pt>
                  <c:pt idx="12">
                    <c:v>2013-06-24</c:v>
                  </c:pt>
                  <c:pt idx="13">
                    <c:v>2013-07-01</c:v>
                  </c:pt>
                  <c:pt idx="14">
                    <c:v>2013-07-08</c:v>
                  </c:pt>
                  <c:pt idx="15">
                    <c:v>2013-07-15</c:v>
                  </c:pt>
                  <c:pt idx="16">
                    <c:v>2013-07-22</c:v>
                  </c:pt>
                  <c:pt idx="17">
                    <c:v>2013-07-29</c:v>
                  </c:pt>
                  <c:pt idx="18">
                    <c:v>2013-08-05</c:v>
                  </c:pt>
                  <c:pt idx="19">
                    <c:v>2013-08-12</c:v>
                  </c:pt>
                  <c:pt idx="20">
                    <c:v>2013-08-19</c:v>
                  </c:pt>
                  <c:pt idx="21">
                    <c:v>2013-08-26</c:v>
                  </c:pt>
                  <c:pt idx="22">
                    <c:v>2013-09-02</c:v>
                  </c:pt>
                  <c:pt idx="23">
                    <c:v>2013-09-09</c:v>
                  </c:pt>
                  <c:pt idx="24">
                    <c:v>2013-09-16</c:v>
                  </c:pt>
                  <c:pt idx="25">
                    <c:v>2013-09-23</c:v>
                  </c:pt>
                  <c:pt idx="26">
                    <c:v>2013-09-30</c:v>
                  </c:pt>
                  <c:pt idx="27">
                    <c:v>2013-10-07</c:v>
                  </c:pt>
                  <c:pt idx="28">
                    <c:v>2013-10-14</c:v>
                  </c:pt>
                  <c:pt idx="29">
                    <c:v>2013-10-21</c:v>
                  </c:pt>
                  <c:pt idx="30">
                    <c:v>2013-10-28</c:v>
                  </c:pt>
                  <c:pt idx="31">
                    <c:v>2013-11-04</c:v>
                  </c:pt>
                  <c:pt idx="32">
                    <c:v>2013-11-11</c:v>
                  </c:pt>
                  <c:pt idx="33">
                    <c:v>2013-11-18</c:v>
                  </c:pt>
                  <c:pt idx="34">
                    <c:v>2013-11-25</c:v>
                  </c:pt>
                  <c:pt idx="35">
                    <c:v>2013-12-02</c:v>
                  </c:pt>
                  <c:pt idx="36">
                    <c:v>2013-12-09</c:v>
                  </c:pt>
                  <c:pt idx="37">
                    <c:v>2013-12-16</c:v>
                  </c:pt>
                  <c:pt idx="38">
                    <c:v>2013-12-23</c:v>
                  </c:pt>
                  <c:pt idx="39">
                    <c:v>2013-12-30</c:v>
                  </c:pt>
                  <c:pt idx="40">
                    <c:v>2014-01-06</c:v>
                  </c:pt>
                  <c:pt idx="41">
                    <c:v>2014-01-13</c:v>
                  </c:pt>
                  <c:pt idx="42">
                    <c:v>2014-01-20</c:v>
                  </c:pt>
                  <c:pt idx="43">
                    <c:v>2014-01-27</c:v>
                  </c:pt>
                  <c:pt idx="44">
                    <c:v>2014-02-03</c:v>
                  </c:pt>
                  <c:pt idx="45">
                    <c:v>2014-02-10</c:v>
                  </c:pt>
                  <c:pt idx="46">
                    <c:v>2014-02-17</c:v>
                  </c:pt>
                  <c:pt idx="47">
                    <c:v>2014-02-24</c:v>
                  </c:pt>
                  <c:pt idx="48">
                    <c:v>2014-03-03</c:v>
                  </c:pt>
                  <c:pt idx="49">
                    <c:v>2014-03-10</c:v>
                  </c:pt>
                  <c:pt idx="50">
                    <c:v>2014-03-17</c:v>
                  </c:pt>
                  <c:pt idx="51">
                    <c:v>2014-03-24</c:v>
                  </c:pt>
                  <c:pt idx="52">
                    <c:v>2014-03-31</c:v>
                  </c:pt>
                </c:lvl>
                <c:lvl>
                  <c:pt idx="0">
                    <c:v>April </c:v>
                  </c:pt>
                  <c:pt idx="5">
                    <c:v>May</c:v>
                  </c:pt>
                  <c:pt idx="9">
                    <c:v>June</c:v>
                  </c:pt>
                  <c:pt idx="13">
                    <c:v>July</c:v>
                  </c:pt>
                  <c:pt idx="18">
                    <c:v>August </c:v>
                  </c:pt>
                  <c:pt idx="22">
                    <c:v>September</c:v>
                  </c:pt>
                  <c:pt idx="27">
                    <c:v>October</c:v>
                  </c:pt>
                  <c:pt idx="31">
                    <c:v>Novemeber </c:v>
                  </c:pt>
                  <c:pt idx="35">
                    <c:v>December</c:v>
                  </c:pt>
                  <c:pt idx="40">
                    <c:v>Janurary </c:v>
                  </c:pt>
                  <c:pt idx="43">
                    <c:v>February </c:v>
                  </c:pt>
                  <c:pt idx="48">
                    <c:v>March </c:v>
                  </c:pt>
                </c:lvl>
              </c:multiLvlStrCache>
            </c:multiLvlStrRef>
          </c:cat>
          <c:val>
            <c:numRef>
              <c:f>'Total # of Surgeries-DES-JY-PN'!$E$2:$E$53</c:f>
              <c:numCache>
                <c:formatCode>General</c:formatCode>
                <c:ptCount val="52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5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10</c:v>
                </c:pt>
                <c:pt idx="13">
                  <c:v>4</c:v>
                </c:pt>
                <c:pt idx="14">
                  <c:v>3</c:v>
                </c:pt>
                <c:pt idx="15">
                  <c:v>4</c:v>
                </c:pt>
                <c:pt idx="16">
                  <c:v>3</c:v>
                </c:pt>
                <c:pt idx="17">
                  <c:v>3</c:v>
                </c:pt>
                <c:pt idx="18">
                  <c:v>9</c:v>
                </c:pt>
                <c:pt idx="19">
                  <c:v>7</c:v>
                </c:pt>
                <c:pt idx="20">
                  <c:v>5</c:v>
                </c:pt>
                <c:pt idx="21">
                  <c:v>3</c:v>
                </c:pt>
                <c:pt idx="22">
                  <c:v>5</c:v>
                </c:pt>
                <c:pt idx="23">
                  <c:v>3</c:v>
                </c:pt>
                <c:pt idx="24">
                  <c:v>5</c:v>
                </c:pt>
                <c:pt idx="25">
                  <c:v>4</c:v>
                </c:pt>
                <c:pt idx="26">
                  <c:v>2</c:v>
                </c:pt>
                <c:pt idx="27">
                  <c:v>3</c:v>
                </c:pt>
                <c:pt idx="28">
                  <c:v>6</c:v>
                </c:pt>
                <c:pt idx="29">
                  <c:v>6</c:v>
                </c:pt>
                <c:pt idx="30">
                  <c:v>4</c:v>
                </c:pt>
                <c:pt idx="31">
                  <c:v>5</c:v>
                </c:pt>
                <c:pt idx="32">
                  <c:v>3</c:v>
                </c:pt>
                <c:pt idx="33">
                  <c:v>5</c:v>
                </c:pt>
                <c:pt idx="34">
                  <c:v>6</c:v>
                </c:pt>
                <c:pt idx="35">
                  <c:v>4</c:v>
                </c:pt>
                <c:pt idx="36">
                  <c:v>5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3</c:v>
                </c:pt>
                <c:pt idx="41">
                  <c:v>5</c:v>
                </c:pt>
                <c:pt idx="42">
                  <c:v>4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4</c:v>
                </c:pt>
                <c:pt idx="47">
                  <c:v>3</c:v>
                </c:pt>
                <c:pt idx="48">
                  <c:v>5</c:v>
                </c:pt>
                <c:pt idx="49">
                  <c:v>5</c:v>
                </c:pt>
                <c:pt idx="50">
                  <c:v>2</c:v>
                </c:pt>
                <c:pt idx="5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A4-407F-8B1A-1A21B503ABCD}"/>
            </c:ext>
          </c:extLst>
        </c:ser>
        <c:ser>
          <c:idx val="1"/>
          <c:order val="1"/>
          <c:tx>
            <c:strRef>
              <c:f>'Total # of Surgeries-DES-JY-PN'!$H$1</c:f>
              <c:strCache>
                <c:ptCount val="1"/>
                <c:pt idx="0">
                  <c:v>Y(t)+1 - Forecast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'Total # of Surgeries-DES-JY-PN'!$H$2:$H$54</c:f>
              <c:numCache>
                <c:formatCode>0.00</c:formatCode>
                <c:ptCount val="53"/>
                <c:pt idx="2">
                  <c:v>0</c:v>
                </c:pt>
                <c:pt idx="3">
                  <c:v>0.7373838740786024</c:v>
                </c:pt>
                <c:pt idx="4">
                  <c:v>1.2269056322271314</c:v>
                </c:pt>
                <c:pt idx="5">
                  <c:v>2.7263242048717524</c:v>
                </c:pt>
                <c:pt idx="6">
                  <c:v>2.4244828523157853</c:v>
                </c:pt>
                <c:pt idx="7">
                  <c:v>2.8929197389896566</c:v>
                </c:pt>
                <c:pt idx="8">
                  <c:v>4.9215546773820895</c:v>
                </c:pt>
                <c:pt idx="9">
                  <c:v>4.8623932832694488</c:v>
                </c:pt>
                <c:pt idx="10">
                  <c:v>3.6839232027705093</c:v>
                </c:pt>
                <c:pt idx="11">
                  <c:v>3.6558330599385092</c:v>
                </c:pt>
                <c:pt idx="12">
                  <c:v>4.8211445704716009</c:v>
                </c:pt>
                <c:pt idx="13">
                  <c:v>7.7681107625698145</c:v>
                </c:pt>
                <c:pt idx="14">
                  <c:v>5.8429501518746507</c:v>
                </c:pt>
                <c:pt idx="15">
                  <c:v>4.2285223594195909</c:v>
                </c:pt>
                <c:pt idx="16">
                  <c:v>3.9583852275941105</c:v>
                </c:pt>
                <c:pt idx="17">
                  <c:v>3.2519154148293703</c:v>
                </c:pt>
                <c:pt idx="18">
                  <c:v>2.897341665335651</c:v>
                </c:pt>
                <c:pt idx="19">
                  <c:v>6.2078333773198615</c:v>
                </c:pt>
                <c:pt idx="20">
                  <c:v>6.8073572253531456</c:v>
                </c:pt>
                <c:pt idx="21">
                  <c:v>5.9487369474684799</c:v>
                </c:pt>
                <c:pt idx="22">
                  <c:v>4.321165844556198</c:v>
                </c:pt>
                <c:pt idx="23">
                  <c:v>4.6183068142765062</c:v>
                </c:pt>
                <c:pt idx="24">
                  <c:v>3.625653160838064</c:v>
                </c:pt>
                <c:pt idx="25">
                  <c:v>4.2694741829970404</c:v>
                </c:pt>
                <c:pt idx="26">
                  <c:v>4.0433965041073865</c:v>
                </c:pt>
                <c:pt idx="27">
                  <c:v>2.7738962434337315</c:v>
                </c:pt>
                <c:pt idx="28">
                  <c:v>2.6966834745085508</c:v>
                </c:pt>
                <c:pt idx="29">
                  <c:v>4.4150748882453632</c:v>
                </c:pt>
                <c:pt idx="30">
                  <c:v>5.3355911251864248</c:v>
                </c:pt>
                <c:pt idx="31">
                  <c:v>4.659415731227293</c:v>
                </c:pt>
                <c:pt idx="32">
                  <c:v>4.8741910769216474</c:v>
                </c:pt>
                <c:pt idx="33">
                  <c:v>3.8266697786027986</c:v>
                </c:pt>
                <c:pt idx="34">
                  <c:v>4.4321156420844483</c:v>
                </c:pt>
                <c:pt idx="35">
                  <c:v>5.3361369627535291</c:v>
                </c:pt>
                <c:pt idx="36">
                  <c:v>4.6520015464695073</c:v>
                </c:pt>
                <c:pt idx="37">
                  <c:v>4.8633941407100227</c:v>
                </c:pt>
                <c:pt idx="38">
                  <c:v>3.2357639972195802</c:v>
                </c:pt>
                <c:pt idx="39">
                  <c:v>2.9588493306759576</c:v>
                </c:pt>
                <c:pt idx="40">
                  <c:v>3.4073504462316926</c:v>
                </c:pt>
                <c:pt idx="41">
                  <c:v>3.0791676603552065</c:v>
                </c:pt>
                <c:pt idx="42">
                  <c:v>4.0749712721323936</c:v>
                </c:pt>
                <c:pt idx="43">
                  <c:v>4.0296725266407876</c:v>
                </c:pt>
                <c:pt idx="44">
                  <c:v>2.8478739133366653</c:v>
                </c:pt>
                <c:pt idx="45">
                  <c:v>2.8083919918213662</c:v>
                </c:pt>
                <c:pt idx="46">
                  <c:v>2.2217330542319589</c:v>
                </c:pt>
                <c:pt idx="47">
                  <c:v>3.0847987395445648</c:v>
                </c:pt>
                <c:pt idx="48">
                  <c:v>2.9751194748766707</c:v>
                </c:pt>
                <c:pt idx="49">
                  <c:v>4.0821497794231334</c:v>
                </c:pt>
                <c:pt idx="50">
                  <c:v>4.6690055618967543</c:v>
                </c:pt>
                <c:pt idx="51">
                  <c:v>3.2334322490430609</c:v>
                </c:pt>
                <c:pt idx="52">
                  <c:v>2.4698309949056965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A4-407F-8B1A-1A21B503A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388256"/>
        <c:axId val="618389240"/>
      </c:lineChart>
      <c:catAx>
        <c:axId val="618388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Weeks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389240"/>
        <c:crosses val="autoZero"/>
        <c:auto val="1"/>
        <c:lblAlgn val="ctr"/>
        <c:lblOffset val="100"/>
        <c:noMultiLvlLbl val="0"/>
      </c:catAx>
      <c:valAx>
        <c:axId val="61838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Patients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38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Weekly </a:t>
            </a:r>
            <a:r>
              <a:rPr lang="en-CA" baseline="0"/>
              <a:t>Number of Patient Arrivals over 1 year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25400" cap="rnd" cmpd="sng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forward val="2"/>
            <c:dispRSqr val="1"/>
            <c:dispEq val="1"/>
            <c:trendlineLbl>
              <c:layout>
                <c:manualLayout>
                  <c:x val="2.4201312982330926E-3"/>
                  <c:y val="0.1157677179529527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multiLvlStrRef>
              <c:f>'Total # of Surgeries-DES-JY-PS'!$B$2:$C$54</c:f>
              <c:multiLvlStrCache>
                <c:ptCount val="53"/>
                <c:lvl>
                  <c:pt idx="0">
                    <c:v>2013-04-01</c:v>
                  </c:pt>
                  <c:pt idx="1">
                    <c:v>2013-04-08</c:v>
                  </c:pt>
                  <c:pt idx="2">
                    <c:v>2013-04-15</c:v>
                  </c:pt>
                  <c:pt idx="3">
                    <c:v>2013-04-22</c:v>
                  </c:pt>
                  <c:pt idx="4">
                    <c:v>2013-04-29</c:v>
                  </c:pt>
                  <c:pt idx="5">
                    <c:v>2013-05-06</c:v>
                  </c:pt>
                  <c:pt idx="6">
                    <c:v>2013-05-13</c:v>
                  </c:pt>
                  <c:pt idx="7">
                    <c:v>2013-05-20</c:v>
                  </c:pt>
                  <c:pt idx="8">
                    <c:v>2013-05-27</c:v>
                  </c:pt>
                  <c:pt idx="9">
                    <c:v>2013-06-03</c:v>
                  </c:pt>
                  <c:pt idx="10">
                    <c:v>2013-06-10</c:v>
                  </c:pt>
                  <c:pt idx="11">
                    <c:v>2013-06-17</c:v>
                  </c:pt>
                  <c:pt idx="12">
                    <c:v>2013-06-24</c:v>
                  </c:pt>
                  <c:pt idx="13">
                    <c:v>2013-07-01</c:v>
                  </c:pt>
                  <c:pt idx="14">
                    <c:v>2013-07-08</c:v>
                  </c:pt>
                  <c:pt idx="15">
                    <c:v>2013-07-15</c:v>
                  </c:pt>
                  <c:pt idx="16">
                    <c:v>2013-07-22</c:v>
                  </c:pt>
                  <c:pt idx="17">
                    <c:v>2013-07-29</c:v>
                  </c:pt>
                  <c:pt idx="18">
                    <c:v>2013-08-05</c:v>
                  </c:pt>
                  <c:pt idx="19">
                    <c:v>2013-08-12</c:v>
                  </c:pt>
                  <c:pt idx="20">
                    <c:v>2013-08-19</c:v>
                  </c:pt>
                  <c:pt idx="21">
                    <c:v>2013-08-26</c:v>
                  </c:pt>
                  <c:pt idx="22">
                    <c:v>2013-09-02</c:v>
                  </c:pt>
                  <c:pt idx="23">
                    <c:v>2013-09-09</c:v>
                  </c:pt>
                  <c:pt idx="24">
                    <c:v>2013-09-16</c:v>
                  </c:pt>
                  <c:pt idx="25">
                    <c:v>2013-09-23</c:v>
                  </c:pt>
                  <c:pt idx="26">
                    <c:v>2013-09-30</c:v>
                  </c:pt>
                  <c:pt idx="27">
                    <c:v>2013-10-07</c:v>
                  </c:pt>
                  <c:pt idx="28">
                    <c:v>2013-10-14</c:v>
                  </c:pt>
                  <c:pt idx="29">
                    <c:v>2013-10-21</c:v>
                  </c:pt>
                  <c:pt idx="30">
                    <c:v>2013-10-28</c:v>
                  </c:pt>
                  <c:pt idx="31">
                    <c:v>2013-11-04</c:v>
                  </c:pt>
                  <c:pt idx="32">
                    <c:v>2013-11-11</c:v>
                  </c:pt>
                  <c:pt idx="33">
                    <c:v>2013-11-18</c:v>
                  </c:pt>
                  <c:pt idx="34">
                    <c:v>2013-11-25</c:v>
                  </c:pt>
                  <c:pt idx="35">
                    <c:v>2013-12-02</c:v>
                  </c:pt>
                  <c:pt idx="36">
                    <c:v>2013-12-09</c:v>
                  </c:pt>
                  <c:pt idx="37">
                    <c:v>2013-12-16</c:v>
                  </c:pt>
                  <c:pt idx="38">
                    <c:v>2013-12-23</c:v>
                  </c:pt>
                  <c:pt idx="39">
                    <c:v>2013-12-30</c:v>
                  </c:pt>
                  <c:pt idx="40">
                    <c:v>2014-01-06</c:v>
                  </c:pt>
                  <c:pt idx="41">
                    <c:v>2014-01-13</c:v>
                  </c:pt>
                  <c:pt idx="42">
                    <c:v>2014-01-20</c:v>
                  </c:pt>
                  <c:pt idx="43">
                    <c:v>2014-01-27</c:v>
                  </c:pt>
                  <c:pt idx="44">
                    <c:v>2014-02-03</c:v>
                  </c:pt>
                  <c:pt idx="45">
                    <c:v>2014-02-10</c:v>
                  </c:pt>
                  <c:pt idx="46">
                    <c:v>2014-02-17</c:v>
                  </c:pt>
                  <c:pt idx="47">
                    <c:v>2014-02-24</c:v>
                  </c:pt>
                  <c:pt idx="48">
                    <c:v>2014-03-03</c:v>
                  </c:pt>
                  <c:pt idx="49">
                    <c:v>2014-03-10</c:v>
                  </c:pt>
                  <c:pt idx="50">
                    <c:v>2014-03-17</c:v>
                  </c:pt>
                  <c:pt idx="51">
                    <c:v>2014-03-24</c:v>
                  </c:pt>
                  <c:pt idx="52">
                    <c:v>2014-03-31</c:v>
                  </c:pt>
                </c:lvl>
                <c:lvl>
                  <c:pt idx="0">
                    <c:v>April </c:v>
                  </c:pt>
                  <c:pt idx="5">
                    <c:v>May</c:v>
                  </c:pt>
                  <c:pt idx="9">
                    <c:v>June</c:v>
                  </c:pt>
                  <c:pt idx="13">
                    <c:v>July</c:v>
                  </c:pt>
                  <c:pt idx="18">
                    <c:v>August </c:v>
                  </c:pt>
                  <c:pt idx="22">
                    <c:v>September</c:v>
                  </c:pt>
                  <c:pt idx="27">
                    <c:v>October</c:v>
                  </c:pt>
                  <c:pt idx="31">
                    <c:v>Novemeber </c:v>
                  </c:pt>
                  <c:pt idx="35">
                    <c:v>December</c:v>
                  </c:pt>
                  <c:pt idx="40">
                    <c:v>Janurary </c:v>
                  </c:pt>
                  <c:pt idx="43">
                    <c:v>February </c:v>
                  </c:pt>
                  <c:pt idx="48">
                    <c:v>March </c:v>
                  </c:pt>
                </c:lvl>
              </c:multiLvlStrCache>
            </c:multiLvlStrRef>
          </c:cat>
          <c:val>
            <c:numRef>
              <c:f>'Total # of Surgeries-DES-JY-PS'!$E$2:$E$53</c:f>
              <c:numCache>
                <c:formatCode>General</c:formatCode>
                <c:ptCount val="52"/>
                <c:pt idx="0">
                  <c:v>17</c:v>
                </c:pt>
                <c:pt idx="1">
                  <c:v>20</c:v>
                </c:pt>
                <c:pt idx="2">
                  <c:v>19</c:v>
                </c:pt>
                <c:pt idx="3">
                  <c:v>13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12</c:v>
                </c:pt>
                <c:pt idx="8">
                  <c:v>19</c:v>
                </c:pt>
                <c:pt idx="9">
                  <c:v>18</c:v>
                </c:pt>
                <c:pt idx="10">
                  <c:v>19</c:v>
                </c:pt>
                <c:pt idx="11">
                  <c:v>18</c:v>
                </c:pt>
                <c:pt idx="12">
                  <c:v>20</c:v>
                </c:pt>
                <c:pt idx="13">
                  <c:v>15</c:v>
                </c:pt>
                <c:pt idx="14">
                  <c:v>16</c:v>
                </c:pt>
                <c:pt idx="15">
                  <c:v>19</c:v>
                </c:pt>
                <c:pt idx="16">
                  <c:v>21</c:v>
                </c:pt>
                <c:pt idx="17">
                  <c:v>16</c:v>
                </c:pt>
                <c:pt idx="18">
                  <c:v>16</c:v>
                </c:pt>
                <c:pt idx="19">
                  <c:v>22</c:v>
                </c:pt>
                <c:pt idx="20">
                  <c:v>16</c:v>
                </c:pt>
                <c:pt idx="21">
                  <c:v>20</c:v>
                </c:pt>
                <c:pt idx="22">
                  <c:v>13</c:v>
                </c:pt>
                <c:pt idx="23">
                  <c:v>23</c:v>
                </c:pt>
                <c:pt idx="24">
                  <c:v>12</c:v>
                </c:pt>
                <c:pt idx="25">
                  <c:v>22</c:v>
                </c:pt>
                <c:pt idx="26">
                  <c:v>14</c:v>
                </c:pt>
                <c:pt idx="27">
                  <c:v>19</c:v>
                </c:pt>
                <c:pt idx="28">
                  <c:v>14</c:v>
                </c:pt>
                <c:pt idx="29">
                  <c:v>12</c:v>
                </c:pt>
                <c:pt idx="30">
                  <c:v>21</c:v>
                </c:pt>
                <c:pt idx="31">
                  <c:v>19</c:v>
                </c:pt>
                <c:pt idx="32">
                  <c:v>17</c:v>
                </c:pt>
                <c:pt idx="33">
                  <c:v>18</c:v>
                </c:pt>
                <c:pt idx="34">
                  <c:v>13</c:v>
                </c:pt>
                <c:pt idx="35">
                  <c:v>19</c:v>
                </c:pt>
                <c:pt idx="36">
                  <c:v>14</c:v>
                </c:pt>
                <c:pt idx="37">
                  <c:v>15</c:v>
                </c:pt>
                <c:pt idx="38">
                  <c:v>13</c:v>
                </c:pt>
                <c:pt idx="39">
                  <c:v>15</c:v>
                </c:pt>
                <c:pt idx="40">
                  <c:v>20</c:v>
                </c:pt>
                <c:pt idx="41">
                  <c:v>13</c:v>
                </c:pt>
                <c:pt idx="42">
                  <c:v>15</c:v>
                </c:pt>
                <c:pt idx="43">
                  <c:v>23</c:v>
                </c:pt>
                <c:pt idx="44">
                  <c:v>18</c:v>
                </c:pt>
                <c:pt idx="45">
                  <c:v>17</c:v>
                </c:pt>
                <c:pt idx="46">
                  <c:v>10</c:v>
                </c:pt>
                <c:pt idx="47">
                  <c:v>17</c:v>
                </c:pt>
                <c:pt idx="48">
                  <c:v>20</c:v>
                </c:pt>
                <c:pt idx="49">
                  <c:v>14</c:v>
                </c:pt>
                <c:pt idx="50">
                  <c:v>19</c:v>
                </c:pt>
                <c:pt idx="51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2C3-4569-99B6-9A4E3C7F4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388256"/>
        <c:axId val="618389240"/>
      </c:lineChart>
      <c:catAx>
        <c:axId val="618388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Weeks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389240"/>
        <c:crosses val="autoZero"/>
        <c:auto val="1"/>
        <c:lblAlgn val="ctr"/>
        <c:lblOffset val="100"/>
        <c:noMultiLvlLbl val="0"/>
      </c:catAx>
      <c:valAx>
        <c:axId val="61838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Patients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388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Weekly </a:t>
            </a:r>
            <a:r>
              <a:rPr lang="en-CA" baseline="0"/>
              <a:t>Number of Patient Arrivals over 1 year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Original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'Total # of Surgeries-DES-JY-PS'!$B$2:$C$58</c:f>
              <c:multiLvlStrCache>
                <c:ptCount val="57"/>
                <c:lvl>
                  <c:pt idx="0">
                    <c:v>2013-04-01</c:v>
                  </c:pt>
                  <c:pt idx="1">
                    <c:v>2013-04-08</c:v>
                  </c:pt>
                  <c:pt idx="2">
                    <c:v>2013-04-15</c:v>
                  </c:pt>
                  <c:pt idx="3">
                    <c:v>2013-04-22</c:v>
                  </c:pt>
                  <c:pt idx="4">
                    <c:v>2013-04-29</c:v>
                  </c:pt>
                  <c:pt idx="5">
                    <c:v>2013-05-06</c:v>
                  </c:pt>
                  <c:pt idx="6">
                    <c:v>2013-05-13</c:v>
                  </c:pt>
                  <c:pt idx="7">
                    <c:v>2013-05-20</c:v>
                  </c:pt>
                  <c:pt idx="8">
                    <c:v>2013-05-27</c:v>
                  </c:pt>
                  <c:pt idx="9">
                    <c:v>2013-06-03</c:v>
                  </c:pt>
                  <c:pt idx="10">
                    <c:v>2013-06-10</c:v>
                  </c:pt>
                  <c:pt idx="11">
                    <c:v>2013-06-17</c:v>
                  </c:pt>
                  <c:pt idx="12">
                    <c:v>2013-06-24</c:v>
                  </c:pt>
                  <c:pt idx="13">
                    <c:v>2013-07-01</c:v>
                  </c:pt>
                  <c:pt idx="14">
                    <c:v>2013-07-08</c:v>
                  </c:pt>
                  <c:pt idx="15">
                    <c:v>2013-07-15</c:v>
                  </c:pt>
                  <c:pt idx="16">
                    <c:v>2013-07-22</c:v>
                  </c:pt>
                  <c:pt idx="17">
                    <c:v>2013-07-29</c:v>
                  </c:pt>
                  <c:pt idx="18">
                    <c:v>2013-08-05</c:v>
                  </c:pt>
                  <c:pt idx="19">
                    <c:v>2013-08-12</c:v>
                  </c:pt>
                  <c:pt idx="20">
                    <c:v>2013-08-19</c:v>
                  </c:pt>
                  <c:pt idx="21">
                    <c:v>2013-08-26</c:v>
                  </c:pt>
                  <c:pt idx="22">
                    <c:v>2013-09-02</c:v>
                  </c:pt>
                  <c:pt idx="23">
                    <c:v>2013-09-09</c:v>
                  </c:pt>
                  <c:pt idx="24">
                    <c:v>2013-09-16</c:v>
                  </c:pt>
                  <c:pt idx="25">
                    <c:v>2013-09-23</c:v>
                  </c:pt>
                  <c:pt idx="26">
                    <c:v>2013-09-30</c:v>
                  </c:pt>
                  <c:pt idx="27">
                    <c:v>2013-10-07</c:v>
                  </c:pt>
                  <c:pt idx="28">
                    <c:v>2013-10-14</c:v>
                  </c:pt>
                  <c:pt idx="29">
                    <c:v>2013-10-21</c:v>
                  </c:pt>
                  <c:pt idx="30">
                    <c:v>2013-10-28</c:v>
                  </c:pt>
                  <c:pt idx="31">
                    <c:v>2013-11-04</c:v>
                  </c:pt>
                  <c:pt idx="32">
                    <c:v>2013-11-11</c:v>
                  </c:pt>
                  <c:pt idx="33">
                    <c:v>2013-11-18</c:v>
                  </c:pt>
                  <c:pt idx="34">
                    <c:v>2013-11-25</c:v>
                  </c:pt>
                  <c:pt idx="35">
                    <c:v>2013-12-02</c:v>
                  </c:pt>
                  <c:pt idx="36">
                    <c:v>2013-12-09</c:v>
                  </c:pt>
                  <c:pt idx="37">
                    <c:v>2013-12-16</c:v>
                  </c:pt>
                  <c:pt idx="38">
                    <c:v>2013-12-23</c:v>
                  </c:pt>
                  <c:pt idx="39">
                    <c:v>2013-12-30</c:v>
                  </c:pt>
                  <c:pt idx="40">
                    <c:v>2014-01-06</c:v>
                  </c:pt>
                  <c:pt idx="41">
                    <c:v>2014-01-13</c:v>
                  </c:pt>
                  <c:pt idx="42">
                    <c:v>2014-01-20</c:v>
                  </c:pt>
                  <c:pt idx="43">
                    <c:v>2014-01-27</c:v>
                  </c:pt>
                  <c:pt idx="44">
                    <c:v>2014-02-03</c:v>
                  </c:pt>
                  <c:pt idx="45">
                    <c:v>2014-02-10</c:v>
                  </c:pt>
                  <c:pt idx="46">
                    <c:v>2014-02-17</c:v>
                  </c:pt>
                  <c:pt idx="47">
                    <c:v>2014-02-24</c:v>
                  </c:pt>
                  <c:pt idx="48">
                    <c:v>2014-03-03</c:v>
                  </c:pt>
                  <c:pt idx="49">
                    <c:v>2014-03-10</c:v>
                  </c:pt>
                  <c:pt idx="50">
                    <c:v>2014-03-17</c:v>
                  </c:pt>
                  <c:pt idx="51">
                    <c:v>2014-03-24</c:v>
                  </c:pt>
                  <c:pt idx="52">
                    <c:v>2014-03-31</c:v>
                  </c:pt>
                  <c:pt idx="53">
                    <c:v>2014-04-06</c:v>
                  </c:pt>
                  <c:pt idx="54">
                    <c:v>2014-04-13</c:v>
                  </c:pt>
                  <c:pt idx="55">
                    <c:v>2014-04-20</c:v>
                  </c:pt>
                  <c:pt idx="56">
                    <c:v>2014-04-27</c:v>
                  </c:pt>
                </c:lvl>
                <c:lvl>
                  <c:pt idx="0">
                    <c:v>April </c:v>
                  </c:pt>
                  <c:pt idx="5">
                    <c:v>May</c:v>
                  </c:pt>
                  <c:pt idx="9">
                    <c:v>June</c:v>
                  </c:pt>
                  <c:pt idx="13">
                    <c:v>July</c:v>
                  </c:pt>
                  <c:pt idx="18">
                    <c:v>August </c:v>
                  </c:pt>
                  <c:pt idx="22">
                    <c:v>September</c:v>
                  </c:pt>
                  <c:pt idx="27">
                    <c:v>October</c:v>
                  </c:pt>
                  <c:pt idx="31">
                    <c:v>Novemeber </c:v>
                  </c:pt>
                  <c:pt idx="35">
                    <c:v>December</c:v>
                  </c:pt>
                  <c:pt idx="40">
                    <c:v>Janurary </c:v>
                  </c:pt>
                  <c:pt idx="43">
                    <c:v>February </c:v>
                  </c:pt>
                  <c:pt idx="48">
                    <c:v>March </c:v>
                  </c:pt>
                  <c:pt idx="53">
                    <c:v>April </c:v>
                  </c:pt>
                </c:lvl>
              </c:multiLvlStrCache>
            </c:multiLvlStrRef>
          </c:cat>
          <c:val>
            <c:numRef>
              <c:f>'Total # of Surgeries-DES-JY-PS'!$E$2:$E$53</c:f>
              <c:numCache>
                <c:formatCode>General</c:formatCode>
                <c:ptCount val="52"/>
                <c:pt idx="0">
                  <c:v>17</c:v>
                </c:pt>
                <c:pt idx="1">
                  <c:v>20</c:v>
                </c:pt>
                <c:pt idx="2">
                  <c:v>19</c:v>
                </c:pt>
                <c:pt idx="3">
                  <c:v>13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12</c:v>
                </c:pt>
                <c:pt idx="8">
                  <c:v>19</c:v>
                </c:pt>
                <c:pt idx="9">
                  <c:v>18</c:v>
                </c:pt>
                <c:pt idx="10">
                  <c:v>19</c:v>
                </c:pt>
                <c:pt idx="11">
                  <c:v>18</c:v>
                </c:pt>
                <c:pt idx="12">
                  <c:v>20</c:v>
                </c:pt>
                <c:pt idx="13">
                  <c:v>15</c:v>
                </c:pt>
                <c:pt idx="14">
                  <c:v>16</c:v>
                </c:pt>
                <c:pt idx="15">
                  <c:v>19</c:v>
                </c:pt>
                <c:pt idx="16">
                  <c:v>21</c:v>
                </c:pt>
                <c:pt idx="17">
                  <c:v>16</c:v>
                </c:pt>
                <c:pt idx="18">
                  <c:v>16</c:v>
                </c:pt>
                <c:pt idx="19">
                  <c:v>22</c:v>
                </c:pt>
                <c:pt idx="20">
                  <c:v>16</c:v>
                </c:pt>
                <c:pt idx="21">
                  <c:v>20</c:v>
                </c:pt>
                <c:pt idx="22">
                  <c:v>13</c:v>
                </c:pt>
                <c:pt idx="23">
                  <c:v>23</c:v>
                </c:pt>
                <c:pt idx="24">
                  <c:v>12</c:v>
                </c:pt>
                <c:pt idx="25">
                  <c:v>22</c:v>
                </c:pt>
                <c:pt idx="26">
                  <c:v>14</c:v>
                </c:pt>
                <c:pt idx="27">
                  <c:v>19</c:v>
                </c:pt>
                <c:pt idx="28">
                  <c:v>14</c:v>
                </c:pt>
                <c:pt idx="29">
                  <c:v>12</c:v>
                </c:pt>
                <c:pt idx="30">
                  <c:v>21</c:v>
                </c:pt>
                <c:pt idx="31">
                  <c:v>19</c:v>
                </c:pt>
                <c:pt idx="32">
                  <c:v>17</c:v>
                </c:pt>
                <c:pt idx="33">
                  <c:v>18</c:v>
                </c:pt>
                <c:pt idx="34">
                  <c:v>13</c:v>
                </c:pt>
                <c:pt idx="35">
                  <c:v>19</c:v>
                </c:pt>
                <c:pt idx="36">
                  <c:v>14</c:v>
                </c:pt>
                <c:pt idx="37">
                  <c:v>15</c:v>
                </c:pt>
                <c:pt idx="38">
                  <c:v>13</c:v>
                </c:pt>
                <c:pt idx="39">
                  <c:v>15</c:v>
                </c:pt>
                <c:pt idx="40">
                  <c:v>20</c:v>
                </c:pt>
                <c:pt idx="41">
                  <c:v>13</c:v>
                </c:pt>
                <c:pt idx="42">
                  <c:v>15</c:v>
                </c:pt>
                <c:pt idx="43">
                  <c:v>23</c:v>
                </c:pt>
                <c:pt idx="44">
                  <c:v>18</c:v>
                </c:pt>
                <c:pt idx="45">
                  <c:v>17</c:v>
                </c:pt>
                <c:pt idx="46">
                  <c:v>10</c:v>
                </c:pt>
                <c:pt idx="47">
                  <c:v>17</c:v>
                </c:pt>
                <c:pt idx="48">
                  <c:v>20</c:v>
                </c:pt>
                <c:pt idx="49">
                  <c:v>14</c:v>
                </c:pt>
                <c:pt idx="50">
                  <c:v>19</c:v>
                </c:pt>
                <c:pt idx="51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B2-46F2-90AC-A2B1C29AF7B3}"/>
            </c:ext>
          </c:extLst>
        </c:ser>
        <c:ser>
          <c:idx val="1"/>
          <c:order val="1"/>
          <c:tx>
            <c:v>PLANNED - SCHED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'Total # of Surgeries-DES-JY-PS'!$B$2:$C$58</c:f>
              <c:multiLvlStrCache>
                <c:ptCount val="57"/>
                <c:lvl>
                  <c:pt idx="0">
                    <c:v>2013-04-01</c:v>
                  </c:pt>
                  <c:pt idx="1">
                    <c:v>2013-04-08</c:v>
                  </c:pt>
                  <c:pt idx="2">
                    <c:v>2013-04-15</c:v>
                  </c:pt>
                  <c:pt idx="3">
                    <c:v>2013-04-22</c:v>
                  </c:pt>
                  <c:pt idx="4">
                    <c:v>2013-04-29</c:v>
                  </c:pt>
                  <c:pt idx="5">
                    <c:v>2013-05-06</c:v>
                  </c:pt>
                  <c:pt idx="6">
                    <c:v>2013-05-13</c:v>
                  </c:pt>
                  <c:pt idx="7">
                    <c:v>2013-05-20</c:v>
                  </c:pt>
                  <c:pt idx="8">
                    <c:v>2013-05-27</c:v>
                  </c:pt>
                  <c:pt idx="9">
                    <c:v>2013-06-03</c:v>
                  </c:pt>
                  <c:pt idx="10">
                    <c:v>2013-06-10</c:v>
                  </c:pt>
                  <c:pt idx="11">
                    <c:v>2013-06-17</c:v>
                  </c:pt>
                  <c:pt idx="12">
                    <c:v>2013-06-24</c:v>
                  </c:pt>
                  <c:pt idx="13">
                    <c:v>2013-07-01</c:v>
                  </c:pt>
                  <c:pt idx="14">
                    <c:v>2013-07-08</c:v>
                  </c:pt>
                  <c:pt idx="15">
                    <c:v>2013-07-15</c:v>
                  </c:pt>
                  <c:pt idx="16">
                    <c:v>2013-07-22</c:v>
                  </c:pt>
                  <c:pt idx="17">
                    <c:v>2013-07-29</c:v>
                  </c:pt>
                  <c:pt idx="18">
                    <c:v>2013-08-05</c:v>
                  </c:pt>
                  <c:pt idx="19">
                    <c:v>2013-08-12</c:v>
                  </c:pt>
                  <c:pt idx="20">
                    <c:v>2013-08-19</c:v>
                  </c:pt>
                  <c:pt idx="21">
                    <c:v>2013-08-26</c:v>
                  </c:pt>
                  <c:pt idx="22">
                    <c:v>2013-09-02</c:v>
                  </c:pt>
                  <c:pt idx="23">
                    <c:v>2013-09-09</c:v>
                  </c:pt>
                  <c:pt idx="24">
                    <c:v>2013-09-16</c:v>
                  </c:pt>
                  <c:pt idx="25">
                    <c:v>2013-09-23</c:v>
                  </c:pt>
                  <c:pt idx="26">
                    <c:v>2013-09-30</c:v>
                  </c:pt>
                  <c:pt idx="27">
                    <c:v>2013-10-07</c:v>
                  </c:pt>
                  <c:pt idx="28">
                    <c:v>2013-10-14</c:v>
                  </c:pt>
                  <c:pt idx="29">
                    <c:v>2013-10-21</c:v>
                  </c:pt>
                  <c:pt idx="30">
                    <c:v>2013-10-28</c:v>
                  </c:pt>
                  <c:pt idx="31">
                    <c:v>2013-11-04</c:v>
                  </c:pt>
                  <c:pt idx="32">
                    <c:v>2013-11-11</c:v>
                  </c:pt>
                  <c:pt idx="33">
                    <c:v>2013-11-18</c:v>
                  </c:pt>
                  <c:pt idx="34">
                    <c:v>2013-11-25</c:v>
                  </c:pt>
                  <c:pt idx="35">
                    <c:v>2013-12-02</c:v>
                  </c:pt>
                  <c:pt idx="36">
                    <c:v>2013-12-09</c:v>
                  </c:pt>
                  <c:pt idx="37">
                    <c:v>2013-12-16</c:v>
                  </c:pt>
                  <c:pt idx="38">
                    <c:v>2013-12-23</c:v>
                  </c:pt>
                  <c:pt idx="39">
                    <c:v>2013-12-30</c:v>
                  </c:pt>
                  <c:pt idx="40">
                    <c:v>2014-01-06</c:v>
                  </c:pt>
                  <c:pt idx="41">
                    <c:v>2014-01-13</c:v>
                  </c:pt>
                  <c:pt idx="42">
                    <c:v>2014-01-20</c:v>
                  </c:pt>
                  <c:pt idx="43">
                    <c:v>2014-01-27</c:v>
                  </c:pt>
                  <c:pt idx="44">
                    <c:v>2014-02-03</c:v>
                  </c:pt>
                  <c:pt idx="45">
                    <c:v>2014-02-10</c:v>
                  </c:pt>
                  <c:pt idx="46">
                    <c:v>2014-02-17</c:v>
                  </c:pt>
                  <c:pt idx="47">
                    <c:v>2014-02-24</c:v>
                  </c:pt>
                  <c:pt idx="48">
                    <c:v>2014-03-03</c:v>
                  </c:pt>
                  <c:pt idx="49">
                    <c:v>2014-03-10</c:v>
                  </c:pt>
                  <c:pt idx="50">
                    <c:v>2014-03-17</c:v>
                  </c:pt>
                  <c:pt idx="51">
                    <c:v>2014-03-24</c:v>
                  </c:pt>
                  <c:pt idx="52">
                    <c:v>2014-03-31</c:v>
                  </c:pt>
                  <c:pt idx="53">
                    <c:v>2014-04-06</c:v>
                  </c:pt>
                  <c:pt idx="54">
                    <c:v>2014-04-13</c:v>
                  </c:pt>
                  <c:pt idx="55">
                    <c:v>2014-04-20</c:v>
                  </c:pt>
                  <c:pt idx="56">
                    <c:v>2014-04-27</c:v>
                  </c:pt>
                </c:lvl>
                <c:lvl>
                  <c:pt idx="0">
                    <c:v>April </c:v>
                  </c:pt>
                  <c:pt idx="5">
                    <c:v>May</c:v>
                  </c:pt>
                  <c:pt idx="9">
                    <c:v>June</c:v>
                  </c:pt>
                  <c:pt idx="13">
                    <c:v>July</c:v>
                  </c:pt>
                  <c:pt idx="18">
                    <c:v>August </c:v>
                  </c:pt>
                  <c:pt idx="22">
                    <c:v>September</c:v>
                  </c:pt>
                  <c:pt idx="27">
                    <c:v>October</c:v>
                  </c:pt>
                  <c:pt idx="31">
                    <c:v>Novemeber </c:v>
                  </c:pt>
                  <c:pt idx="35">
                    <c:v>December</c:v>
                  </c:pt>
                  <c:pt idx="40">
                    <c:v>Janurary </c:v>
                  </c:pt>
                  <c:pt idx="43">
                    <c:v>February </c:v>
                  </c:pt>
                  <c:pt idx="48">
                    <c:v>March </c:v>
                  </c:pt>
                  <c:pt idx="53">
                    <c:v>April </c:v>
                  </c:pt>
                </c:lvl>
              </c:multiLvlStrCache>
            </c:multiLvlStrRef>
          </c:cat>
          <c:val>
            <c:numRef>
              <c:f>'Total # of Surgeries-DES-JY-PS'!$H$2:$H$58</c:f>
              <c:numCache>
                <c:formatCode>0.00</c:formatCode>
                <c:ptCount val="57"/>
                <c:pt idx="2">
                  <c:v>23</c:v>
                </c:pt>
                <c:pt idx="3">
                  <c:v>24.53990927915784</c:v>
                </c:pt>
                <c:pt idx="4">
                  <c:v>22.827987100985183</c:v>
                </c:pt>
                <c:pt idx="5">
                  <c:v>21.394707284822278</c:v>
                </c:pt>
                <c:pt idx="6">
                  <c:v>21.091893227305658</c:v>
                </c:pt>
                <c:pt idx="7">
                  <c:v>22.185507193822886</c:v>
                </c:pt>
                <c:pt idx="8">
                  <c:v>18.862872953193254</c:v>
                </c:pt>
                <c:pt idx="9">
                  <c:v>18.036080870627529</c:v>
                </c:pt>
                <c:pt idx="10">
                  <c:v>17.163190917304995</c:v>
                </c:pt>
                <c:pt idx="11">
                  <c:v>16.969441831799021</c:v>
                </c:pt>
                <c:pt idx="12">
                  <c:v>16.710807375430935</c:v>
                </c:pt>
                <c:pt idx="13">
                  <c:v>17.405340778907178</c:v>
                </c:pt>
                <c:pt idx="14">
                  <c:v>16.432055203155691</c:v>
                </c:pt>
                <c:pt idx="15">
                  <c:v>15.878640424169221</c:v>
                </c:pt>
                <c:pt idx="16">
                  <c:v>16.568339632042356</c:v>
                </c:pt>
                <c:pt idx="17">
                  <c:v>18.126181135465465</c:v>
                </c:pt>
                <c:pt idx="18">
                  <c:v>17.843769006005996</c:v>
                </c:pt>
                <c:pt idx="19">
                  <c:v>17.398887106326821</c:v>
                </c:pt>
                <c:pt idx="20">
                  <c:v>19.076249489217723</c:v>
                </c:pt>
                <c:pt idx="21">
                  <c:v>18.525872075051442</c:v>
                </c:pt>
                <c:pt idx="22">
                  <c:v>19.252267009280356</c:v>
                </c:pt>
                <c:pt idx="23">
                  <c:v>17.342468762098516</c:v>
                </c:pt>
                <c:pt idx="24">
                  <c:v>18.999118902764732</c:v>
                </c:pt>
                <c:pt idx="25">
                  <c:v>16.742421234830964</c:v>
                </c:pt>
                <c:pt idx="26">
                  <c:v>18.085517511314624</c:v>
                </c:pt>
                <c:pt idx="27">
                  <c:v>16.674834871432651</c:v>
                </c:pt>
                <c:pt idx="28">
                  <c:v>17.093922227472316</c:v>
                </c:pt>
                <c:pt idx="29">
                  <c:v>15.825329175712959</c:v>
                </c:pt>
                <c:pt idx="30">
                  <c:v>13.903330091517631</c:v>
                </c:pt>
                <c:pt idx="31">
                  <c:v>15.490330927479713</c:v>
                </c:pt>
                <c:pt idx="32">
                  <c:v>16.654357756890946</c:v>
                </c:pt>
                <c:pt idx="33">
                  <c:v>17.101795052616453</c:v>
                </c:pt>
                <c:pt idx="34">
                  <c:v>17.794100427641336</c:v>
                </c:pt>
                <c:pt idx="35">
                  <c:v>16.520769590748646</c:v>
                </c:pt>
                <c:pt idx="36">
                  <c:v>17.303594040641677</c:v>
                </c:pt>
                <c:pt idx="37">
                  <c:v>16.285208299500479</c:v>
                </c:pt>
                <c:pt idx="38">
                  <c:v>15.590965551337222</c:v>
                </c:pt>
                <c:pt idx="39">
                  <c:v>14.259571342790538</c:v>
                </c:pt>
                <c:pt idx="40">
                  <c:v>13.820604148776143</c:v>
                </c:pt>
                <c:pt idx="41">
                  <c:v>15.459461685379781</c:v>
                </c:pt>
                <c:pt idx="42">
                  <c:v>14.716736888734147</c:v>
                </c:pt>
                <c:pt idx="43">
                  <c:v>14.667986041389479</c:v>
                </c:pt>
                <c:pt idx="44">
                  <c:v>17.592590907495499</c:v>
                </c:pt>
                <c:pt idx="45">
                  <c:v>18.665190402377732</c:v>
                </c:pt>
                <c:pt idx="46">
                  <c:v>19.032128814737877</c:v>
                </c:pt>
                <c:pt idx="47">
                  <c:v>16.501988021028289</c:v>
                </c:pt>
                <c:pt idx="48">
                  <c:v>16.322466407016268</c:v>
                </c:pt>
                <c:pt idx="49">
                  <c:v>17.365743189174189</c:v>
                </c:pt>
                <c:pt idx="50">
                  <c:v>16.297382231187797</c:v>
                </c:pt>
                <c:pt idx="51">
                  <c:v>17.023734745969254</c:v>
                </c:pt>
                <c:pt idx="52">
                  <c:v>17.457482049432326</c:v>
                </c:pt>
                <c:pt idx="53">
                  <c:v>17.656804352619044</c:v>
                </c:pt>
                <c:pt idx="54">
                  <c:v>17.856126655805767</c:v>
                </c:pt>
                <c:pt idx="55">
                  <c:v>18.055448958992486</c:v>
                </c:pt>
                <c:pt idx="56">
                  <c:v>18.254771262179204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B2-46F2-90AC-A2B1C29AF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388256"/>
        <c:axId val="618389240"/>
      </c:lineChart>
      <c:catAx>
        <c:axId val="618388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Weeks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389240"/>
        <c:crosses val="autoZero"/>
        <c:auto val="1"/>
        <c:lblAlgn val="ctr"/>
        <c:lblOffset val="100"/>
        <c:noMultiLvlLbl val="0"/>
      </c:catAx>
      <c:valAx>
        <c:axId val="61838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Patients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38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'Total # of Surgeries-DES-JY-PS'!$I$1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multiLvlStrRef>
              <c:f>'Total # of Surgeries-DES-JY-PS'!$B$2:$C$53</c:f>
              <c:multiLvlStrCache>
                <c:ptCount val="52"/>
                <c:lvl>
                  <c:pt idx="0">
                    <c:v>2013-04-01</c:v>
                  </c:pt>
                  <c:pt idx="1">
                    <c:v>2013-04-08</c:v>
                  </c:pt>
                  <c:pt idx="2">
                    <c:v>2013-04-15</c:v>
                  </c:pt>
                  <c:pt idx="3">
                    <c:v>2013-04-22</c:v>
                  </c:pt>
                  <c:pt idx="4">
                    <c:v>2013-04-29</c:v>
                  </c:pt>
                  <c:pt idx="5">
                    <c:v>2013-05-06</c:v>
                  </c:pt>
                  <c:pt idx="6">
                    <c:v>2013-05-13</c:v>
                  </c:pt>
                  <c:pt idx="7">
                    <c:v>2013-05-20</c:v>
                  </c:pt>
                  <c:pt idx="8">
                    <c:v>2013-05-27</c:v>
                  </c:pt>
                  <c:pt idx="9">
                    <c:v>2013-06-03</c:v>
                  </c:pt>
                  <c:pt idx="10">
                    <c:v>2013-06-10</c:v>
                  </c:pt>
                  <c:pt idx="11">
                    <c:v>2013-06-17</c:v>
                  </c:pt>
                  <c:pt idx="12">
                    <c:v>2013-06-24</c:v>
                  </c:pt>
                  <c:pt idx="13">
                    <c:v>2013-07-01</c:v>
                  </c:pt>
                  <c:pt idx="14">
                    <c:v>2013-07-08</c:v>
                  </c:pt>
                  <c:pt idx="15">
                    <c:v>2013-07-15</c:v>
                  </c:pt>
                  <c:pt idx="16">
                    <c:v>2013-07-22</c:v>
                  </c:pt>
                  <c:pt idx="17">
                    <c:v>2013-07-29</c:v>
                  </c:pt>
                  <c:pt idx="18">
                    <c:v>2013-08-05</c:v>
                  </c:pt>
                  <c:pt idx="19">
                    <c:v>2013-08-12</c:v>
                  </c:pt>
                  <c:pt idx="20">
                    <c:v>2013-08-19</c:v>
                  </c:pt>
                  <c:pt idx="21">
                    <c:v>2013-08-26</c:v>
                  </c:pt>
                  <c:pt idx="22">
                    <c:v>2013-09-02</c:v>
                  </c:pt>
                  <c:pt idx="23">
                    <c:v>2013-09-09</c:v>
                  </c:pt>
                  <c:pt idx="24">
                    <c:v>2013-09-16</c:v>
                  </c:pt>
                  <c:pt idx="25">
                    <c:v>2013-09-23</c:v>
                  </c:pt>
                  <c:pt idx="26">
                    <c:v>2013-09-30</c:v>
                  </c:pt>
                  <c:pt idx="27">
                    <c:v>2013-10-07</c:v>
                  </c:pt>
                  <c:pt idx="28">
                    <c:v>2013-10-14</c:v>
                  </c:pt>
                  <c:pt idx="29">
                    <c:v>2013-10-21</c:v>
                  </c:pt>
                  <c:pt idx="30">
                    <c:v>2013-10-28</c:v>
                  </c:pt>
                  <c:pt idx="31">
                    <c:v>2013-11-04</c:v>
                  </c:pt>
                  <c:pt idx="32">
                    <c:v>2013-11-11</c:v>
                  </c:pt>
                  <c:pt idx="33">
                    <c:v>2013-11-18</c:v>
                  </c:pt>
                  <c:pt idx="34">
                    <c:v>2013-11-25</c:v>
                  </c:pt>
                  <c:pt idx="35">
                    <c:v>2013-12-02</c:v>
                  </c:pt>
                  <c:pt idx="36">
                    <c:v>2013-12-09</c:v>
                  </c:pt>
                  <c:pt idx="37">
                    <c:v>2013-12-16</c:v>
                  </c:pt>
                  <c:pt idx="38">
                    <c:v>2013-12-23</c:v>
                  </c:pt>
                  <c:pt idx="39">
                    <c:v>2013-12-30</c:v>
                  </c:pt>
                  <c:pt idx="40">
                    <c:v>2014-01-06</c:v>
                  </c:pt>
                  <c:pt idx="41">
                    <c:v>2014-01-13</c:v>
                  </c:pt>
                  <c:pt idx="42">
                    <c:v>2014-01-20</c:v>
                  </c:pt>
                  <c:pt idx="43">
                    <c:v>2014-01-27</c:v>
                  </c:pt>
                  <c:pt idx="44">
                    <c:v>2014-02-03</c:v>
                  </c:pt>
                  <c:pt idx="45">
                    <c:v>2014-02-10</c:v>
                  </c:pt>
                  <c:pt idx="46">
                    <c:v>2014-02-17</c:v>
                  </c:pt>
                  <c:pt idx="47">
                    <c:v>2014-02-24</c:v>
                  </c:pt>
                  <c:pt idx="48">
                    <c:v>2014-03-03</c:v>
                  </c:pt>
                  <c:pt idx="49">
                    <c:v>2014-03-10</c:v>
                  </c:pt>
                  <c:pt idx="50">
                    <c:v>2014-03-17</c:v>
                  </c:pt>
                  <c:pt idx="51">
                    <c:v>2014-03-24</c:v>
                  </c:pt>
                </c:lvl>
                <c:lvl>
                  <c:pt idx="0">
                    <c:v>April </c:v>
                  </c:pt>
                  <c:pt idx="5">
                    <c:v>May</c:v>
                  </c:pt>
                  <c:pt idx="9">
                    <c:v>June</c:v>
                  </c:pt>
                  <c:pt idx="13">
                    <c:v>July</c:v>
                  </c:pt>
                  <c:pt idx="18">
                    <c:v>August </c:v>
                  </c:pt>
                  <c:pt idx="22">
                    <c:v>September</c:v>
                  </c:pt>
                  <c:pt idx="27">
                    <c:v>October</c:v>
                  </c:pt>
                  <c:pt idx="31">
                    <c:v>Novemeber </c:v>
                  </c:pt>
                  <c:pt idx="35">
                    <c:v>December</c:v>
                  </c:pt>
                  <c:pt idx="40">
                    <c:v>Janurary </c:v>
                  </c:pt>
                  <c:pt idx="43">
                    <c:v>February </c:v>
                  </c:pt>
                  <c:pt idx="48">
                    <c:v>March </c:v>
                  </c:pt>
                </c:lvl>
              </c:multiLvlStrCache>
            </c:multiLvlStrRef>
          </c:xVal>
          <c:yVal>
            <c:numRef>
              <c:f>'Total # of Surgeries-DES-JY-PS'!$I$2:$I$53</c:f>
              <c:numCache>
                <c:formatCode>0.00</c:formatCode>
                <c:ptCount val="52"/>
                <c:pt idx="2">
                  <c:v>-4</c:v>
                </c:pt>
                <c:pt idx="3">
                  <c:v>-11.53990927915784</c:v>
                </c:pt>
                <c:pt idx="4">
                  <c:v>-6.8279871009851831</c:v>
                </c:pt>
                <c:pt idx="5">
                  <c:v>-1.3947072848222781</c:v>
                </c:pt>
                <c:pt idx="6">
                  <c:v>2.9081067726943424</c:v>
                </c:pt>
                <c:pt idx="7">
                  <c:v>-10.185507193822886</c:v>
                </c:pt>
                <c:pt idx="8">
                  <c:v>0.13712704680674648</c:v>
                </c:pt>
                <c:pt idx="9">
                  <c:v>-3.6080870627529293E-2</c:v>
                </c:pt>
                <c:pt idx="10">
                  <c:v>1.8368090826950052</c:v>
                </c:pt>
                <c:pt idx="11">
                  <c:v>1.0305581682009795</c:v>
                </c:pt>
                <c:pt idx="12">
                  <c:v>3.2891926245690648</c:v>
                </c:pt>
                <c:pt idx="13">
                  <c:v>-2.4053407789071777</c:v>
                </c:pt>
                <c:pt idx="14">
                  <c:v>-0.43205520315569146</c:v>
                </c:pt>
                <c:pt idx="15">
                  <c:v>3.1213595758307786</c:v>
                </c:pt>
                <c:pt idx="16">
                  <c:v>4.4316603679576438</c:v>
                </c:pt>
                <c:pt idx="17">
                  <c:v>-2.1261811354654654</c:v>
                </c:pt>
                <c:pt idx="18">
                  <c:v>-1.8437690060059957</c:v>
                </c:pt>
                <c:pt idx="19">
                  <c:v>4.6011128936731787</c:v>
                </c:pt>
                <c:pt idx="20">
                  <c:v>-3.076249489217723</c:v>
                </c:pt>
                <c:pt idx="21">
                  <c:v>1.4741279249485579</c:v>
                </c:pt>
                <c:pt idx="22">
                  <c:v>-6.2522670092803558</c:v>
                </c:pt>
                <c:pt idx="23">
                  <c:v>5.6575312379014839</c:v>
                </c:pt>
                <c:pt idx="24">
                  <c:v>-6.9991189027647316</c:v>
                </c:pt>
                <c:pt idx="25">
                  <c:v>5.2575787651690362</c:v>
                </c:pt>
                <c:pt idx="26">
                  <c:v>-4.0855175113146238</c:v>
                </c:pt>
                <c:pt idx="27">
                  <c:v>2.3251651285673489</c:v>
                </c:pt>
                <c:pt idx="28">
                  <c:v>-3.0939222274723157</c:v>
                </c:pt>
                <c:pt idx="29">
                  <c:v>-3.8253291757129588</c:v>
                </c:pt>
                <c:pt idx="30">
                  <c:v>7.0966699084823688</c:v>
                </c:pt>
                <c:pt idx="31">
                  <c:v>3.5096690725202873</c:v>
                </c:pt>
                <c:pt idx="32">
                  <c:v>0.34564224310905445</c:v>
                </c:pt>
                <c:pt idx="33">
                  <c:v>0.89820494738354739</c:v>
                </c:pt>
                <c:pt idx="34">
                  <c:v>-4.7941004276413359</c:v>
                </c:pt>
                <c:pt idx="35">
                  <c:v>2.479230409251354</c:v>
                </c:pt>
                <c:pt idx="36">
                  <c:v>-3.3035940406416771</c:v>
                </c:pt>
                <c:pt idx="37">
                  <c:v>-1.2852082995004785</c:v>
                </c:pt>
                <c:pt idx="38">
                  <c:v>-2.5909655513372218</c:v>
                </c:pt>
                <c:pt idx="39">
                  <c:v>0.7404286572094616</c:v>
                </c:pt>
                <c:pt idx="40">
                  <c:v>6.1793958512238572</c:v>
                </c:pt>
                <c:pt idx="41">
                  <c:v>-2.4594616853797806</c:v>
                </c:pt>
                <c:pt idx="42">
                  <c:v>0.28326311126585324</c:v>
                </c:pt>
                <c:pt idx="43">
                  <c:v>8.3320139586105206</c:v>
                </c:pt>
                <c:pt idx="44">
                  <c:v>0.4074090925045013</c:v>
                </c:pt>
                <c:pt idx="45">
                  <c:v>-1.665190402377732</c:v>
                </c:pt>
                <c:pt idx="46">
                  <c:v>-9.0321288147378773</c:v>
                </c:pt>
                <c:pt idx="47">
                  <c:v>0.49801197897171079</c:v>
                </c:pt>
                <c:pt idx="48">
                  <c:v>3.6775335929837318</c:v>
                </c:pt>
                <c:pt idx="49">
                  <c:v>-3.3657431891741894</c:v>
                </c:pt>
                <c:pt idx="50">
                  <c:v>2.7026177688122033</c:v>
                </c:pt>
                <c:pt idx="51">
                  <c:v>0.97626525403074638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90-4E58-BBA8-405E8CA22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015024"/>
        <c:axId val="2084022928"/>
      </c:scatterChart>
      <c:valAx>
        <c:axId val="208401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022928"/>
        <c:crosses val="autoZero"/>
        <c:crossBetween val="midCat"/>
      </c:valAx>
      <c:valAx>
        <c:axId val="20840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015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Weekly </a:t>
            </a:r>
            <a:r>
              <a:rPr lang="en-CA" baseline="0"/>
              <a:t>Number of Patient Arrivals over 1 year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25400" cap="rnd" cmpd="sng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forward val="2"/>
            <c:dispRSqr val="1"/>
            <c:dispEq val="1"/>
            <c:trendlineLbl>
              <c:layout>
                <c:manualLayout>
                  <c:x val="2.4201312982330926E-3"/>
                  <c:y val="0.1157677179529527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multiLvlStrRef>
              <c:f>'Total # of Surgeries - DES'!$B$2:$C$54</c:f>
              <c:multiLvlStrCache>
                <c:ptCount val="53"/>
                <c:lvl>
                  <c:pt idx="0">
                    <c:v>2013-04-01</c:v>
                  </c:pt>
                  <c:pt idx="1">
                    <c:v>2013-04-08</c:v>
                  </c:pt>
                  <c:pt idx="2">
                    <c:v>2013-04-15</c:v>
                  </c:pt>
                  <c:pt idx="3">
                    <c:v>2013-04-22</c:v>
                  </c:pt>
                  <c:pt idx="4">
                    <c:v>2013-04-29</c:v>
                  </c:pt>
                  <c:pt idx="5">
                    <c:v>2013-05-06</c:v>
                  </c:pt>
                  <c:pt idx="6">
                    <c:v>2013-05-13</c:v>
                  </c:pt>
                  <c:pt idx="7">
                    <c:v>2013-05-20</c:v>
                  </c:pt>
                  <c:pt idx="8">
                    <c:v>2013-05-27</c:v>
                  </c:pt>
                  <c:pt idx="9">
                    <c:v>2013-06-03</c:v>
                  </c:pt>
                  <c:pt idx="10">
                    <c:v>2013-06-10</c:v>
                  </c:pt>
                  <c:pt idx="11">
                    <c:v>2013-06-17</c:v>
                  </c:pt>
                  <c:pt idx="12">
                    <c:v>2013-06-24</c:v>
                  </c:pt>
                  <c:pt idx="13">
                    <c:v>2013-07-01</c:v>
                  </c:pt>
                  <c:pt idx="14">
                    <c:v>2013-07-08</c:v>
                  </c:pt>
                  <c:pt idx="15">
                    <c:v>2013-07-15</c:v>
                  </c:pt>
                  <c:pt idx="16">
                    <c:v>2013-07-22</c:v>
                  </c:pt>
                  <c:pt idx="17">
                    <c:v>2013-07-29</c:v>
                  </c:pt>
                  <c:pt idx="18">
                    <c:v>2013-08-05</c:v>
                  </c:pt>
                  <c:pt idx="19">
                    <c:v>2013-08-12</c:v>
                  </c:pt>
                  <c:pt idx="20">
                    <c:v>2013-08-19</c:v>
                  </c:pt>
                  <c:pt idx="21">
                    <c:v>2013-08-26</c:v>
                  </c:pt>
                  <c:pt idx="22">
                    <c:v>2013-09-02</c:v>
                  </c:pt>
                  <c:pt idx="23">
                    <c:v>2013-09-09</c:v>
                  </c:pt>
                  <c:pt idx="24">
                    <c:v>2013-09-16</c:v>
                  </c:pt>
                  <c:pt idx="25">
                    <c:v>2013-09-23</c:v>
                  </c:pt>
                  <c:pt idx="26">
                    <c:v>2013-09-30</c:v>
                  </c:pt>
                  <c:pt idx="27">
                    <c:v>2013-10-07</c:v>
                  </c:pt>
                  <c:pt idx="28">
                    <c:v>2013-10-14</c:v>
                  </c:pt>
                  <c:pt idx="29">
                    <c:v>2013-10-21</c:v>
                  </c:pt>
                  <c:pt idx="30">
                    <c:v>2013-10-28</c:v>
                  </c:pt>
                  <c:pt idx="31">
                    <c:v>2013-11-04</c:v>
                  </c:pt>
                  <c:pt idx="32">
                    <c:v>2013-11-11</c:v>
                  </c:pt>
                  <c:pt idx="33">
                    <c:v>2013-11-18</c:v>
                  </c:pt>
                  <c:pt idx="34">
                    <c:v>2013-11-25</c:v>
                  </c:pt>
                  <c:pt idx="35">
                    <c:v>2013-12-02</c:v>
                  </c:pt>
                  <c:pt idx="36">
                    <c:v>2013-12-09</c:v>
                  </c:pt>
                  <c:pt idx="37">
                    <c:v>2013-12-16</c:v>
                  </c:pt>
                  <c:pt idx="38">
                    <c:v>2013-12-23</c:v>
                  </c:pt>
                  <c:pt idx="39">
                    <c:v>2013-12-30</c:v>
                  </c:pt>
                  <c:pt idx="40">
                    <c:v>2014-01-06</c:v>
                  </c:pt>
                  <c:pt idx="41">
                    <c:v>2014-01-13</c:v>
                  </c:pt>
                  <c:pt idx="42">
                    <c:v>2014-01-20</c:v>
                  </c:pt>
                  <c:pt idx="43">
                    <c:v>2014-01-27</c:v>
                  </c:pt>
                  <c:pt idx="44">
                    <c:v>2014-02-03</c:v>
                  </c:pt>
                  <c:pt idx="45">
                    <c:v>2014-02-10</c:v>
                  </c:pt>
                  <c:pt idx="46">
                    <c:v>2014-02-17</c:v>
                  </c:pt>
                  <c:pt idx="47">
                    <c:v>2014-02-24</c:v>
                  </c:pt>
                  <c:pt idx="48">
                    <c:v>2014-03-03</c:v>
                  </c:pt>
                  <c:pt idx="49">
                    <c:v>2014-03-10</c:v>
                  </c:pt>
                  <c:pt idx="50">
                    <c:v>2014-03-17</c:v>
                  </c:pt>
                  <c:pt idx="51">
                    <c:v>2014-03-24</c:v>
                  </c:pt>
                  <c:pt idx="52">
                    <c:v>2014-03-31</c:v>
                  </c:pt>
                </c:lvl>
                <c:lvl>
                  <c:pt idx="0">
                    <c:v>April </c:v>
                  </c:pt>
                  <c:pt idx="5">
                    <c:v>May</c:v>
                  </c:pt>
                  <c:pt idx="9">
                    <c:v>June</c:v>
                  </c:pt>
                  <c:pt idx="13">
                    <c:v>July</c:v>
                  </c:pt>
                  <c:pt idx="18">
                    <c:v>August </c:v>
                  </c:pt>
                  <c:pt idx="22">
                    <c:v>September</c:v>
                  </c:pt>
                  <c:pt idx="27">
                    <c:v>October</c:v>
                  </c:pt>
                  <c:pt idx="31">
                    <c:v>Novemeber </c:v>
                  </c:pt>
                  <c:pt idx="35">
                    <c:v>December</c:v>
                  </c:pt>
                  <c:pt idx="40">
                    <c:v>Janurary </c:v>
                  </c:pt>
                  <c:pt idx="43">
                    <c:v>February </c:v>
                  </c:pt>
                  <c:pt idx="48">
                    <c:v>March </c:v>
                  </c:pt>
                </c:lvl>
              </c:multiLvlStrCache>
            </c:multiLvlStrRef>
          </c:cat>
          <c:val>
            <c:numRef>
              <c:f>'Total # of Surgeries - DES'!$E$2:$E$53</c:f>
              <c:numCache>
                <c:formatCode>General</c:formatCode>
                <c:ptCount val="52"/>
                <c:pt idx="0">
                  <c:v>39</c:v>
                </c:pt>
                <c:pt idx="1">
                  <c:v>33</c:v>
                </c:pt>
                <c:pt idx="2">
                  <c:v>42</c:v>
                </c:pt>
                <c:pt idx="3">
                  <c:v>35</c:v>
                </c:pt>
                <c:pt idx="4">
                  <c:v>41</c:v>
                </c:pt>
                <c:pt idx="5">
                  <c:v>42</c:v>
                </c:pt>
                <c:pt idx="6">
                  <c:v>52</c:v>
                </c:pt>
                <c:pt idx="7">
                  <c:v>46</c:v>
                </c:pt>
                <c:pt idx="8">
                  <c:v>45</c:v>
                </c:pt>
                <c:pt idx="9">
                  <c:v>43</c:v>
                </c:pt>
                <c:pt idx="10">
                  <c:v>51</c:v>
                </c:pt>
                <c:pt idx="11">
                  <c:v>49</c:v>
                </c:pt>
                <c:pt idx="12">
                  <c:v>48</c:v>
                </c:pt>
                <c:pt idx="13">
                  <c:v>33</c:v>
                </c:pt>
                <c:pt idx="14">
                  <c:v>40</c:v>
                </c:pt>
                <c:pt idx="15">
                  <c:v>42</c:v>
                </c:pt>
                <c:pt idx="16">
                  <c:v>44</c:v>
                </c:pt>
                <c:pt idx="17">
                  <c:v>40</c:v>
                </c:pt>
                <c:pt idx="18">
                  <c:v>52</c:v>
                </c:pt>
                <c:pt idx="19">
                  <c:v>55</c:v>
                </c:pt>
                <c:pt idx="20">
                  <c:v>42</c:v>
                </c:pt>
                <c:pt idx="21">
                  <c:v>44</c:v>
                </c:pt>
                <c:pt idx="22">
                  <c:v>35</c:v>
                </c:pt>
                <c:pt idx="23">
                  <c:v>53</c:v>
                </c:pt>
                <c:pt idx="24">
                  <c:v>43</c:v>
                </c:pt>
                <c:pt idx="25">
                  <c:v>41</c:v>
                </c:pt>
                <c:pt idx="26">
                  <c:v>44</c:v>
                </c:pt>
                <c:pt idx="27">
                  <c:v>41</c:v>
                </c:pt>
                <c:pt idx="28">
                  <c:v>48</c:v>
                </c:pt>
                <c:pt idx="29">
                  <c:v>38</c:v>
                </c:pt>
                <c:pt idx="30">
                  <c:v>41</c:v>
                </c:pt>
                <c:pt idx="31">
                  <c:v>43</c:v>
                </c:pt>
                <c:pt idx="32">
                  <c:v>46</c:v>
                </c:pt>
                <c:pt idx="33">
                  <c:v>39</c:v>
                </c:pt>
                <c:pt idx="34">
                  <c:v>36</c:v>
                </c:pt>
                <c:pt idx="35">
                  <c:v>50</c:v>
                </c:pt>
                <c:pt idx="36">
                  <c:v>36</c:v>
                </c:pt>
                <c:pt idx="37">
                  <c:v>36</c:v>
                </c:pt>
                <c:pt idx="38">
                  <c:v>42</c:v>
                </c:pt>
                <c:pt idx="39">
                  <c:v>29</c:v>
                </c:pt>
                <c:pt idx="40">
                  <c:v>43</c:v>
                </c:pt>
                <c:pt idx="41">
                  <c:v>37</c:v>
                </c:pt>
                <c:pt idx="42">
                  <c:v>45</c:v>
                </c:pt>
                <c:pt idx="43">
                  <c:v>44</c:v>
                </c:pt>
                <c:pt idx="44">
                  <c:v>47</c:v>
                </c:pt>
                <c:pt idx="45">
                  <c:v>41</c:v>
                </c:pt>
                <c:pt idx="46">
                  <c:v>39</c:v>
                </c:pt>
                <c:pt idx="47">
                  <c:v>40</c:v>
                </c:pt>
                <c:pt idx="48">
                  <c:v>42</c:v>
                </c:pt>
                <c:pt idx="49">
                  <c:v>41</c:v>
                </c:pt>
                <c:pt idx="50">
                  <c:v>44</c:v>
                </c:pt>
                <c:pt idx="51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7CE-48CF-85B0-6036C79C3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388256"/>
        <c:axId val="618389240"/>
      </c:lineChart>
      <c:catAx>
        <c:axId val="618388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Weeks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389240"/>
        <c:crosses val="autoZero"/>
        <c:auto val="1"/>
        <c:lblAlgn val="ctr"/>
        <c:lblOffset val="100"/>
        <c:noMultiLvlLbl val="0"/>
      </c:catAx>
      <c:valAx>
        <c:axId val="61838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Patients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388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Weekly </a:t>
            </a:r>
            <a:r>
              <a:rPr lang="en-CA" baseline="0"/>
              <a:t>Number of Patient Arrivals over 1 year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Original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'Total # of Surgeries - DES'!$B$2:$C$58</c:f>
              <c:multiLvlStrCache>
                <c:ptCount val="57"/>
                <c:lvl>
                  <c:pt idx="0">
                    <c:v>2013-04-01</c:v>
                  </c:pt>
                  <c:pt idx="1">
                    <c:v>2013-04-08</c:v>
                  </c:pt>
                  <c:pt idx="2">
                    <c:v>2013-04-15</c:v>
                  </c:pt>
                  <c:pt idx="3">
                    <c:v>2013-04-22</c:v>
                  </c:pt>
                  <c:pt idx="4">
                    <c:v>2013-04-29</c:v>
                  </c:pt>
                  <c:pt idx="5">
                    <c:v>2013-05-06</c:v>
                  </c:pt>
                  <c:pt idx="6">
                    <c:v>2013-05-13</c:v>
                  </c:pt>
                  <c:pt idx="7">
                    <c:v>2013-05-20</c:v>
                  </c:pt>
                  <c:pt idx="8">
                    <c:v>2013-05-27</c:v>
                  </c:pt>
                  <c:pt idx="9">
                    <c:v>2013-06-03</c:v>
                  </c:pt>
                  <c:pt idx="10">
                    <c:v>2013-06-10</c:v>
                  </c:pt>
                  <c:pt idx="11">
                    <c:v>2013-06-17</c:v>
                  </c:pt>
                  <c:pt idx="12">
                    <c:v>2013-06-24</c:v>
                  </c:pt>
                  <c:pt idx="13">
                    <c:v>2013-07-01</c:v>
                  </c:pt>
                  <c:pt idx="14">
                    <c:v>2013-07-08</c:v>
                  </c:pt>
                  <c:pt idx="15">
                    <c:v>2013-07-15</c:v>
                  </c:pt>
                  <c:pt idx="16">
                    <c:v>2013-07-22</c:v>
                  </c:pt>
                  <c:pt idx="17">
                    <c:v>2013-07-29</c:v>
                  </c:pt>
                  <c:pt idx="18">
                    <c:v>2013-08-05</c:v>
                  </c:pt>
                  <c:pt idx="19">
                    <c:v>2013-08-12</c:v>
                  </c:pt>
                  <c:pt idx="20">
                    <c:v>2013-08-19</c:v>
                  </c:pt>
                  <c:pt idx="21">
                    <c:v>2013-08-26</c:v>
                  </c:pt>
                  <c:pt idx="22">
                    <c:v>2013-09-02</c:v>
                  </c:pt>
                  <c:pt idx="23">
                    <c:v>2013-09-09</c:v>
                  </c:pt>
                  <c:pt idx="24">
                    <c:v>2013-09-16</c:v>
                  </c:pt>
                  <c:pt idx="25">
                    <c:v>2013-09-23</c:v>
                  </c:pt>
                  <c:pt idx="26">
                    <c:v>2013-09-30</c:v>
                  </c:pt>
                  <c:pt idx="27">
                    <c:v>2013-10-07</c:v>
                  </c:pt>
                  <c:pt idx="28">
                    <c:v>2013-10-14</c:v>
                  </c:pt>
                  <c:pt idx="29">
                    <c:v>2013-10-21</c:v>
                  </c:pt>
                  <c:pt idx="30">
                    <c:v>2013-10-28</c:v>
                  </c:pt>
                  <c:pt idx="31">
                    <c:v>2013-11-04</c:v>
                  </c:pt>
                  <c:pt idx="32">
                    <c:v>2013-11-11</c:v>
                  </c:pt>
                  <c:pt idx="33">
                    <c:v>2013-11-18</c:v>
                  </c:pt>
                  <c:pt idx="34">
                    <c:v>2013-11-25</c:v>
                  </c:pt>
                  <c:pt idx="35">
                    <c:v>2013-12-02</c:v>
                  </c:pt>
                  <c:pt idx="36">
                    <c:v>2013-12-09</c:v>
                  </c:pt>
                  <c:pt idx="37">
                    <c:v>2013-12-16</c:v>
                  </c:pt>
                  <c:pt idx="38">
                    <c:v>2013-12-23</c:v>
                  </c:pt>
                  <c:pt idx="39">
                    <c:v>2013-12-30</c:v>
                  </c:pt>
                  <c:pt idx="40">
                    <c:v>2014-01-06</c:v>
                  </c:pt>
                  <c:pt idx="41">
                    <c:v>2014-01-13</c:v>
                  </c:pt>
                  <c:pt idx="42">
                    <c:v>2014-01-20</c:v>
                  </c:pt>
                  <c:pt idx="43">
                    <c:v>2014-01-27</c:v>
                  </c:pt>
                  <c:pt idx="44">
                    <c:v>2014-02-03</c:v>
                  </c:pt>
                  <c:pt idx="45">
                    <c:v>2014-02-10</c:v>
                  </c:pt>
                  <c:pt idx="46">
                    <c:v>2014-02-17</c:v>
                  </c:pt>
                  <c:pt idx="47">
                    <c:v>2014-02-24</c:v>
                  </c:pt>
                  <c:pt idx="48">
                    <c:v>2014-03-03</c:v>
                  </c:pt>
                  <c:pt idx="49">
                    <c:v>2014-03-10</c:v>
                  </c:pt>
                  <c:pt idx="50">
                    <c:v>2014-03-17</c:v>
                  </c:pt>
                  <c:pt idx="51">
                    <c:v>2014-03-24</c:v>
                  </c:pt>
                  <c:pt idx="52">
                    <c:v>2014-03-31</c:v>
                  </c:pt>
                  <c:pt idx="53">
                    <c:v>2014-04-06</c:v>
                  </c:pt>
                  <c:pt idx="54">
                    <c:v>2014-04-13</c:v>
                  </c:pt>
                  <c:pt idx="55">
                    <c:v>2014-04-20</c:v>
                  </c:pt>
                  <c:pt idx="56">
                    <c:v>2014-04-27</c:v>
                  </c:pt>
                </c:lvl>
                <c:lvl>
                  <c:pt idx="0">
                    <c:v>April </c:v>
                  </c:pt>
                  <c:pt idx="5">
                    <c:v>May</c:v>
                  </c:pt>
                  <c:pt idx="9">
                    <c:v>June</c:v>
                  </c:pt>
                  <c:pt idx="13">
                    <c:v>July</c:v>
                  </c:pt>
                  <c:pt idx="18">
                    <c:v>August </c:v>
                  </c:pt>
                  <c:pt idx="22">
                    <c:v>September</c:v>
                  </c:pt>
                  <c:pt idx="27">
                    <c:v>October</c:v>
                  </c:pt>
                  <c:pt idx="31">
                    <c:v>Novemeber </c:v>
                  </c:pt>
                  <c:pt idx="35">
                    <c:v>December</c:v>
                  </c:pt>
                  <c:pt idx="40">
                    <c:v>Janurary </c:v>
                  </c:pt>
                  <c:pt idx="43">
                    <c:v>February </c:v>
                  </c:pt>
                  <c:pt idx="48">
                    <c:v>March </c:v>
                  </c:pt>
                  <c:pt idx="53">
                    <c:v>April </c:v>
                  </c:pt>
                </c:lvl>
              </c:multiLvlStrCache>
            </c:multiLvlStrRef>
          </c:cat>
          <c:val>
            <c:numRef>
              <c:f>'Total # of Surgeries - DES'!$E$2:$E$53</c:f>
              <c:numCache>
                <c:formatCode>General</c:formatCode>
                <c:ptCount val="52"/>
                <c:pt idx="0">
                  <c:v>39</c:v>
                </c:pt>
                <c:pt idx="1">
                  <c:v>33</c:v>
                </c:pt>
                <c:pt idx="2">
                  <c:v>42</c:v>
                </c:pt>
                <c:pt idx="3">
                  <c:v>35</c:v>
                </c:pt>
                <c:pt idx="4">
                  <c:v>41</c:v>
                </c:pt>
                <c:pt idx="5">
                  <c:v>42</c:v>
                </c:pt>
                <c:pt idx="6">
                  <c:v>52</c:v>
                </c:pt>
                <c:pt idx="7">
                  <c:v>46</c:v>
                </c:pt>
                <c:pt idx="8">
                  <c:v>45</c:v>
                </c:pt>
                <c:pt idx="9">
                  <c:v>43</c:v>
                </c:pt>
                <c:pt idx="10">
                  <c:v>51</c:v>
                </c:pt>
                <c:pt idx="11">
                  <c:v>49</c:v>
                </c:pt>
                <c:pt idx="12">
                  <c:v>48</c:v>
                </c:pt>
                <c:pt idx="13">
                  <c:v>33</c:v>
                </c:pt>
                <c:pt idx="14">
                  <c:v>40</c:v>
                </c:pt>
                <c:pt idx="15">
                  <c:v>42</c:v>
                </c:pt>
                <c:pt idx="16">
                  <c:v>44</c:v>
                </c:pt>
                <c:pt idx="17">
                  <c:v>40</c:v>
                </c:pt>
                <c:pt idx="18">
                  <c:v>52</c:v>
                </c:pt>
                <c:pt idx="19">
                  <c:v>55</c:v>
                </c:pt>
                <c:pt idx="20">
                  <c:v>42</c:v>
                </c:pt>
                <c:pt idx="21">
                  <c:v>44</c:v>
                </c:pt>
                <c:pt idx="22">
                  <c:v>35</c:v>
                </c:pt>
                <c:pt idx="23">
                  <c:v>53</c:v>
                </c:pt>
                <c:pt idx="24">
                  <c:v>43</c:v>
                </c:pt>
                <c:pt idx="25">
                  <c:v>41</c:v>
                </c:pt>
                <c:pt idx="26">
                  <c:v>44</c:v>
                </c:pt>
                <c:pt idx="27">
                  <c:v>41</c:v>
                </c:pt>
                <c:pt idx="28">
                  <c:v>48</c:v>
                </c:pt>
                <c:pt idx="29">
                  <c:v>38</c:v>
                </c:pt>
                <c:pt idx="30">
                  <c:v>41</c:v>
                </c:pt>
                <c:pt idx="31">
                  <c:v>43</c:v>
                </c:pt>
                <c:pt idx="32">
                  <c:v>46</c:v>
                </c:pt>
                <c:pt idx="33">
                  <c:v>39</c:v>
                </c:pt>
                <c:pt idx="34">
                  <c:v>36</c:v>
                </c:pt>
                <c:pt idx="35">
                  <c:v>50</c:v>
                </c:pt>
                <c:pt idx="36">
                  <c:v>36</c:v>
                </c:pt>
                <c:pt idx="37">
                  <c:v>36</c:v>
                </c:pt>
                <c:pt idx="38">
                  <c:v>42</c:v>
                </c:pt>
                <c:pt idx="39">
                  <c:v>29</c:v>
                </c:pt>
                <c:pt idx="40">
                  <c:v>43</c:v>
                </c:pt>
                <c:pt idx="41">
                  <c:v>37</c:v>
                </c:pt>
                <c:pt idx="42">
                  <c:v>45</c:v>
                </c:pt>
                <c:pt idx="43">
                  <c:v>44</c:v>
                </c:pt>
                <c:pt idx="44">
                  <c:v>47</c:v>
                </c:pt>
                <c:pt idx="45">
                  <c:v>41</c:v>
                </c:pt>
                <c:pt idx="46">
                  <c:v>39</c:v>
                </c:pt>
                <c:pt idx="47">
                  <c:v>40</c:v>
                </c:pt>
                <c:pt idx="48">
                  <c:v>42</c:v>
                </c:pt>
                <c:pt idx="49">
                  <c:v>41</c:v>
                </c:pt>
                <c:pt idx="50">
                  <c:v>44</c:v>
                </c:pt>
                <c:pt idx="51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DF-449B-A95E-690F0E109A80}"/>
            </c:ext>
          </c:extLst>
        </c:ser>
        <c:ser>
          <c:idx val="1"/>
          <c:order val="1"/>
          <c:tx>
            <c:strRef>
              <c:f>'Total # of Surgeries - DES'!$H$1</c:f>
              <c:strCache>
                <c:ptCount val="1"/>
                <c:pt idx="0">
                  <c:v>Y(t)+1 - Forecast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'Total # of Surgeries - DES'!$B$2:$C$58</c:f>
              <c:multiLvlStrCache>
                <c:ptCount val="57"/>
                <c:lvl>
                  <c:pt idx="0">
                    <c:v>2013-04-01</c:v>
                  </c:pt>
                  <c:pt idx="1">
                    <c:v>2013-04-08</c:v>
                  </c:pt>
                  <c:pt idx="2">
                    <c:v>2013-04-15</c:v>
                  </c:pt>
                  <c:pt idx="3">
                    <c:v>2013-04-22</c:v>
                  </c:pt>
                  <c:pt idx="4">
                    <c:v>2013-04-29</c:v>
                  </c:pt>
                  <c:pt idx="5">
                    <c:v>2013-05-06</c:v>
                  </c:pt>
                  <c:pt idx="6">
                    <c:v>2013-05-13</c:v>
                  </c:pt>
                  <c:pt idx="7">
                    <c:v>2013-05-20</c:v>
                  </c:pt>
                  <c:pt idx="8">
                    <c:v>2013-05-27</c:v>
                  </c:pt>
                  <c:pt idx="9">
                    <c:v>2013-06-03</c:v>
                  </c:pt>
                  <c:pt idx="10">
                    <c:v>2013-06-10</c:v>
                  </c:pt>
                  <c:pt idx="11">
                    <c:v>2013-06-17</c:v>
                  </c:pt>
                  <c:pt idx="12">
                    <c:v>2013-06-24</c:v>
                  </c:pt>
                  <c:pt idx="13">
                    <c:v>2013-07-01</c:v>
                  </c:pt>
                  <c:pt idx="14">
                    <c:v>2013-07-08</c:v>
                  </c:pt>
                  <c:pt idx="15">
                    <c:v>2013-07-15</c:v>
                  </c:pt>
                  <c:pt idx="16">
                    <c:v>2013-07-22</c:v>
                  </c:pt>
                  <c:pt idx="17">
                    <c:v>2013-07-29</c:v>
                  </c:pt>
                  <c:pt idx="18">
                    <c:v>2013-08-05</c:v>
                  </c:pt>
                  <c:pt idx="19">
                    <c:v>2013-08-12</c:v>
                  </c:pt>
                  <c:pt idx="20">
                    <c:v>2013-08-19</c:v>
                  </c:pt>
                  <c:pt idx="21">
                    <c:v>2013-08-26</c:v>
                  </c:pt>
                  <c:pt idx="22">
                    <c:v>2013-09-02</c:v>
                  </c:pt>
                  <c:pt idx="23">
                    <c:v>2013-09-09</c:v>
                  </c:pt>
                  <c:pt idx="24">
                    <c:v>2013-09-16</c:v>
                  </c:pt>
                  <c:pt idx="25">
                    <c:v>2013-09-23</c:v>
                  </c:pt>
                  <c:pt idx="26">
                    <c:v>2013-09-30</c:v>
                  </c:pt>
                  <c:pt idx="27">
                    <c:v>2013-10-07</c:v>
                  </c:pt>
                  <c:pt idx="28">
                    <c:v>2013-10-14</c:v>
                  </c:pt>
                  <c:pt idx="29">
                    <c:v>2013-10-21</c:v>
                  </c:pt>
                  <c:pt idx="30">
                    <c:v>2013-10-28</c:v>
                  </c:pt>
                  <c:pt idx="31">
                    <c:v>2013-11-04</c:v>
                  </c:pt>
                  <c:pt idx="32">
                    <c:v>2013-11-11</c:v>
                  </c:pt>
                  <c:pt idx="33">
                    <c:v>2013-11-18</c:v>
                  </c:pt>
                  <c:pt idx="34">
                    <c:v>2013-11-25</c:v>
                  </c:pt>
                  <c:pt idx="35">
                    <c:v>2013-12-02</c:v>
                  </c:pt>
                  <c:pt idx="36">
                    <c:v>2013-12-09</c:v>
                  </c:pt>
                  <c:pt idx="37">
                    <c:v>2013-12-16</c:v>
                  </c:pt>
                  <c:pt idx="38">
                    <c:v>2013-12-23</c:v>
                  </c:pt>
                  <c:pt idx="39">
                    <c:v>2013-12-30</c:v>
                  </c:pt>
                  <c:pt idx="40">
                    <c:v>2014-01-06</c:v>
                  </c:pt>
                  <c:pt idx="41">
                    <c:v>2014-01-13</c:v>
                  </c:pt>
                  <c:pt idx="42">
                    <c:v>2014-01-20</c:v>
                  </c:pt>
                  <c:pt idx="43">
                    <c:v>2014-01-27</c:v>
                  </c:pt>
                  <c:pt idx="44">
                    <c:v>2014-02-03</c:v>
                  </c:pt>
                  <c:pt idx="45">
                    <c:v>2014-02-10</c:v>
                  </c:pt>
                  <c:pt idx="46">
                    <c:v>2014-02-17</c:v>
                  </c:pt>
                  <c:pt idx="47">
                    <c:v>2014-02-24</c:v>
                  </c:pt>
                  <c:pt idx="48">
                    <c:v>2014-03-03</c:v>
                  </c:pt>
                  <c:pt idx="49">
                    <c:v>2014-03-10</c:v>
                  </c:pt>
                  <c:pt idx="50">
                    <c:v>2014-03-17</c:v>
                  </c:pt>
                  <c:pt idx="51">
                    <c:v>2014-03-24</c:v>
                  </c:pt>
                  <c:pt idx="52">
                    <c:v>2014-03-31</c:v>
                  </c:pt>
                  <c:pt idx="53">
                    <c:v>2014-04-06</c:v>
                  </c:pt>
                  <c:pt idx="54">
                    <c:v>2014-04-13</c:v>
                  </c:pt>
                  <c:pt idx="55">
                    <c:v>2014-04-20</c:v>
                  </c:pt>
                  <c:pt idx="56">
                    <c:v>2014-04-27</c:v>
                  </c:pt>
                </c:lvl>
                <c:lvl>
                  <c:pt idx="0">
                    <c:v>April </c:v>
                  </c:pt>
                  <c:pt idx="5">
                    <c:v>May</c:v>
                  </c:pt>
                  <c:pt idx="9">
                    <c:v>June</c:v>
                  </c:pt>
                  <c:pt idx="13">
                    <c:v>July</c:v>
                  </c:pt>
                  <c:pt idx="18">
                    <c:v>August </c:v>
                  </c:pt>
                  <c:pt idx="22">
                    <c:v>September</c:v>
                  </c:pt>
                  <c:pt idx="27">
                    <c:v>October</c:v>
                  </c:pt>
                  <c:pt idx="31">
                    <c:v>Novemeber </c:v>
                  </c:pt>
                  <c:pt idx="35">
                    <c:v>December</c:v>
                  </c:pt>
                  <c:pt idx="40">
                    <c:v>Janurary </c:v>
                  </c:pt>
                  <c:pt idx="43">
                    <c:v>February </c:v>
                  </c:pt>
                  <c:pt idx="48">
                    <c:v>March </c:v>
                  </c:pt>
                  <c:pt idx="53">
                    <c:v>April </c:v>
                  </c:pt>
                </c:lvl>
              </c:multiLvlStrCache>
            </c:multiLvlStrRef>
          </c:cat>
          <c:val>
            <c:numRef>
              <c:f>'Total # of Surgeries - DES'!$H$2:$H$58</c:f>
              <c:numCache>
                <c:formatCode>0.00</c:formatCode>
                <c:ptCount val="57"/>
                <c:pt idx="2">
                  <c:v>27</c:v>
                </c:pt>
                <c:pt idx="3">
                  <c:v>30.917157492895605</c:v>
                </c:pt>
                <c:pt idx="4">
                  <c:v>29.462152862735344</c:v>
                </c:pt>
                <c:pt idx="5">
                  <c:v>33.438344908547137</c:v>
                </c:pt>
                <c:pt idx="6">
                  <c:v>36.866500513563409</c:v>
                </c:pt>
                <c:pt idx="7">
                  <c:v>45.693044650204079</c:v>
                </c:pt>
                <c:pt idx="8">
                  <c:v>46.579186008931195</c:v>
                </c:pt>
                <c:pt idx="9">
                  <c:v>46.256085434013229</c:v>
                </c:pt>
                <c:pt idx="10">
                  <c:v>44.630004916898436</c:v>
                </c:pt>
                <c:pt idx="11">
                  <c:v>48.967508730938533</c:v>
                </c:pt>
                <c:pt idx="12">
                  <c:v>49.898796082136592</c:v>
                </c:pt>
                <c:pt idx="13">
                  <c:v>49.557222543982512</c:v>
                </c:pt>
                <c:pt idx="14">
                  <c:v>39.290686649897147</c:v>
                </c:pt>
                <c:pt idx="15">
                  <c:v>38.40255947913414</c:v>
                </c:pt>
                <c:pt idx="16">
                  <c:v>39.511176018196807</c:v>
                </c:pt>
                <c:pt idx="17">
                  <c:v>41.651766122634442</c:v>
                </c:pt>
                <c:pt idx="18">
                  <c:v>40.28486258316741</c:v>
                </c:pt>
                <c:pt idx="19">
                  <c:v>47.552166158894416</c:v>
                </c:pt>
                <c:pt idx="20">
                  <c:v>53.43963724610267</c:v>
                </c:pt>
                <c:pt idx="21">
                  <c:v>47.756179223167422</c:v>
                </c:pt>
                <c:pt idx="22">
                  <c:v>45.745021578738658</c:v>
                </c:pt>
                <c:pt idx="23">
                  <c:v>38.651061293765743</c:v>
                </c:pt>
                <c:pt idx="24">
                  <c:v>46.825715376078854</c:v>
                </c:pt>
                <c:pt idx="25">
                  <c:v>44.749849505059593</c:v>
                </c:pt>
                <c:pt idx="26">
                  <c:v>42.253413312007638</c:v>
                </c:pt>
                <c:pt idx="27">
                  <c:v>42.929518221657666</c:v>
                </c:pt>
                <c:pt idx="28">
                  <c:v>41.390094799238206</c:v>
                </c:pt>
                <c:pt idx="29">
                  <c:v>45.259044254606778</c:v>
                </c:pt>
                <c:pt idx="30">
                  <c:v>40.771927737044507</c:v>
                </c:pt>
                <c:pt idx="31">
                  <c:v>40.341695503766822</c:v>
                </c:pt>
                <c:pt idx="32">
                  <c:v>41.546259083639846</c:v>
                </c:pt>
                <c:pt idx="33">
                  <c:v>44.264950888986711</c:v>
                </c:pt>
                <c:pt idx="34">
                  <c:v>41.106192442023207</c:v>
                </c:pt>
                <c:pt idx="35">
                  <c:v>37.404579327732947</c:v>
                </c:pt>
                <c:pt idx="36">
                  <c:v>44.777995880487559</c:v>
                </c:pt>
                <c:pt idx="37">
                  <c:v>39.570291786347951</c:v>
                </c:pt>
                <c:pt idx="38">
                  <c:v>36.725555717388005</c:v>
                </c:pt>
                <c:pt idx="39">
                  <c:v>39.289161935619127</c:v>
                </c:pt>
                <c:pt idx="40">
                  <c:v>32.211970819367089</c:v>
                </c:pt>
                <c:pt idx="41">
                  <c:v>37.803822372971275</c:v>
                </c:pt>
                <c:pt idx="42">
                  <c:v>37.059187274110847</c:v>
                </c:pt>
                <c:pt idx="43">
                  <c:v>41.997108798783913</c:v>
                </c:pt>
                <c:pt idx="44">
                  <c:v>43.986273784694873</c:v>
                </c:pt>
                <c:pt idx="45">
                  <c:v>46.89018841252588</c:v>
                </c:pt>
                <c:pt idx="46">
                  <c:v>44.278153559579799</c:v>
                </c:pt>
                <c:pt idx="47">
                  <c:v>41.346013662955322</c:v>
                </c:pt>
                <c:pt idx="48">
                  <c:v>40.364142473557479</c:v>
                </c:pt>
                <c:pt idx="49">
                  <c:v>41.188099093088347</c:v>
                </c:pt>
                <c:pt idx="50">
                  <c:v>41.007439320684981</c:v>
                </c:pt>
                <c:pt idx="51">
                  <c:v>42.906508811529783</c:v>
                </c:pt>
                <c:pt idx="52">
                  <c:v>42.595947041326333</c:v>
                </c:pt>
                <c:pt idx="53">
                  <c:v>42.773178162224276</c:v>
                </c:pt>
                <c:pt idx="54">
                  <c:v>42.950409283122227</c:v>
                </c:pt>
                <c:pt idx="55">
                  <c:v>43.127640404020177</c:v>
                </c:pt>
                <c:pt idx="56">
                  <c:v>43.304871524918127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DF-449B-A95E-690F0E109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388256"/>
        <c:axId val="618389240"/>
      </c:lineChart>
      <c:catAx>
        <c:axId val="618388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Weeks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389240"/>
        <c:crosses val="autoZero"/>
        <c:auto val="1"/>
        <c:lblAlgn val="ctr"/>
        <c:lblOffset val="100"/>
        <c:noMultiLvlLbl val="0"/>
      </c:catAx>
      <c:valAx>
        <c:axId val="61838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Patients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38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'Total # of Surgeries - DES'!$I$1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multiLvlStrRef>
              <c:f>'Total # of Surgeries - DES'!$B$2:$C$53</c:f>
              <c:multiLvlStrCache>
                <c:ptCount val="52"/>
                <c:lvl>
                  <c:pt idx="0">
                    <c:v>2013-04-01</c:v>
                  </c:pt>
                  <c:pt idx="1">
                    <c:v>2013-04-08</c:v>
                  </c:pt>
                  <c:pt idx="2">
                    <c:v>2013-04-15</c:v>
                  </c:pt>
                  <c:pt idx="3">
                    <c:v>2013-04-22</c:v>
                  </c:pt>
                  <c:pt idx="4">
                    <c:v>2013-04-29</c:v>
                  </c:pt>
                  <c:pt idx="5">
                    <c:v>2013-05-06</c:v>
                  </c:pt>
                  <c:pt idx="6">
                    <c:v>2013-05-13</c:v>
                  </c:pt>
                  <c:pt idx="7">
                    <c:v>2013-05-20</c:v>
                  </c:pt>
                  <c:pt idx="8">
                    <c:v>2013-05-27</c:v>
                  </c:pt>
                  <c:pt idx="9">
                    <c:v>2013-06-03</c:v>
                  </c:pt>
                  <c:pt idx="10">
                    <c:v>2013-06-10</c:v>
                  </c:pt>
                  <c:pt idx="11">
                    <c:v>2013-06-17</c:v>
                  </c:pt>
                  <c:pt idx="12">
                    <c:v>2013-06-24</c:v>
                  </c:pt>
                  <c:pt idx="13">
                    <c:v>2013-07-01</c:v>
                  </c:pt>
                  <c:pt idx="14">
                    <c:v>2013-07-08</c:v>
                  </c:pt>
                  <c:pt idx="15">
                    <c:v>2013-07-15</c:v>
                  </c:pt>
                  <c:pt idx="16">
                    <c:v>2013-07-22</c:v>
                  </c:pt>
                  <c:pt idx="17">
                    <c:v>2013-07-29</c:v>
                  </c:pt>
                  <c:pt idx="18">
                    <c:v>2013-08-05</c:v>
                  </c:pt>
                  <c:pt idx="19">
                    <c:v>2013-08-12</c:v>
                  </c:pt>
                  <c:pt idx="20">
                    <c:v>2013-08-19</c:v>
                  </c:pt>
                  <c:pt idx="21">
                    <c:v>2013-08-26</c:v>
                  </c:pt>
                  <c:pt idx="22">
                    <c:v>2013-09-02</c:v>
                  </c:pt>
                  <c:pt idx="23">
                    <c:v>2013-09-09</c:v>
                  </c:pt>
                  <c:pt idx="24">
                    <c:v>2013-09-16</c:v>
                  </c:pt>
                  <c:pt idx="25">
                    <c:v>2013-09-23</c:v>
                  </c:pt>
                  <c:pt idx="26">
                    <c:v>2013-09-30</c:v>
                  </c:pt>
                  <c:pt idx="27">
                    <c:v>2013-10-07</c:v>
                  </c:pt>
                  <c:pt idx="28">
                    <c:v>2013-10-14</c:v>
                  </c:pt>
                  <c:pt idx="29">
                    <c:v>2013-10-21</c:v>
                  </c:pt>
                  <c:pt idx="30">
                    <c:v>2013-10-28</c:v>
                  </c:pt>
                  <c:pt idx="31">
                    <c:v>2013-11-04</c:v>
                  </c:pt>
                  <c:pt idx="32">
                    <c:v>2013-11-11</c:v>
                  </c:pt>
                  <c:pt idx="33">
                    <c:v>2013-11-18</c:v>
                  </c:pt>
                  <c:pt idx="34">
                    <c:v>2013-11-25</c:v>
                  </c:pt>
                  <c:pt idx="35">
                    <c:v>2013-12-02</c:v>
                  </c:pt>
                  <c:pt idx="36">
                    <c:v>2013-12-09</c:v>
                  </c:pt>
                  <c:pt idx="37">
                    <c:v>2013-12-16</c:v>
                  </c:pt>
                  <c:pt idx="38">
                    <c:v>2013-12-23</c:v>
                  </c:pt>
                  <c:pt idx="39">
                    <c:v>2013-12-30</c:v>
                  </c:pt>
                  <c:pt idx="40">
                    <c:v>2014-01-06</c:v>
                  </c:pt>
                  <c:pt idx="41">
                    <c:v>2014-01-13</c:v>
                  </c:pt>
                  <c:pt idx="42">
                    <c:v>2014-01-20</c:v>
                  </c:pt>
                  <c:pt idx="43">
                    <c:v>2014-01-27</c:v>
                  </c:pt>
                  <c:pt idx="44">
                    <c:v>2014-02-03</c:v>
                  </c:pt>
                  <c:pt idx="45">
                    <c:v>2014-02-10</c:v>
                  </c:pt>
                  <c:pt idx="46">
                    <c:v>2014-02-17</c:v>
                  </c:pt>
                  <c:pt idx="47">
                    <c:v>2014-02-24</c:v>
                  </c:pt>
                  <c:pt idx="48">
                    <c:v>2014-03-03</c:v>
                  </c:pt>
                  <c:pt idx="49">
                    <c:v>2014-03-10</c:v>
                  </c:pt>
                  <c:pt idx="50">
                    <c:v>2014-03-17</c:v>
                  </c:pt>
                  <c:pt idx="51">
                    <c:v>2014-03-24</c:v>
                  </c:pt>
                </c:lvl>
                <c:lvl>
                  <c:pt idx="0">
                    <c:v>April </c:v>
                  </c:pt>
                  <c:pt idx="5">
                    <c:v>May</c:v>
                  </c:pt>
                  <c:pt idx="9">
                    <c:v>June</c:v>
                  </c:pt>
                  <c:pt idx="13">
                    <c:v>July</c:v>
                  </c:pt>
                  <c:pt idx="18">
                    <c:v>August </c:v>
                  </c:pt>
                  <c:pt idx="22">
                    <c:v>September</c:v>
                  </c:pt>
                  <c:pt idx="27">
                    <c:v>October</c:v>
                  </c:pt>
                  <c:pt idx="31">
                    <c:v>Novemeber </c:v>
                  </c:pt>
                  <c:pt idx="35">
                    <c:v>December</c:v>
                  </c:pt>
                  <c:pt idx="40">
                    <c:v>Janurary </c:v>
                  </c:pt>
                  <c:pt idx="43">
                    <c:v>February </c:v>
                  </c:pt>
                  <c:pt idx="48">
                    <c:v>March </c:v>
                  </c:pt>
                </c:lvl>
              </c:multiLvlStrCache>
            </c:multiLvlStrRef>
          </c:xVal>
          <c:yVal>
            <c:numRef>
              <c:f>'Total # of Surgeries - DES'!$I$2:$I$53</c:f>
              <c:numCache>
                <c:formatCode>0.00</c:formatCode>
                <c:ptCount val="52"/>
                <c:pt idx="2">
                  <c:v>15</c:v>
                </c:pt>
                <c:pt idx="3">
                  <c:v>4.0828425071043952</c:v>
                </c:pt>
                <c:pt idx="4">
                  <c:v>11.537847137264656</c:v>
                </c:pt>
                <c:pt idx="5">
                  <c:v>8.5616550914528631</c:v>
                </c:pt>
                <c:pt idx="6">
                  <c:v>15.133499486436591</c:v>
                </c:pt>
                <c:pt idx="7">
                  <c:v>0.30695534979592054</c:v>
                </c:pt>
                <c:pt idx="8">
                  <c:v>-1.5791860089311953</c:v>
                </c:pt>
                <c:pt idx="9">
                  <c:v>-3.2560854340132295</c:v>
                </c:pt>
                <c:pt idx="10">
                  <c:v>6.3699950831015641</c:v>
                </c:pt>
                <c:pt idx="11">
                  <c:v>3.249126906146671E-2</c:v>
                </c:pt>
                <c:pt idx="12">
                  <c:v>-1.8987960821365917</c:v>
                </c:pt>
                <c:pt idx="13">
                  <c:v>-16.557222543982512</c:v>
                </c:pt>
                <c:pt idx="14">
                  <c:v>0.70931335010285324</c:v>
                </c:pt>
                <c:pt idx="15">
                  <c:v>3.5974405208658595</c:v>
                </c:pt>
                <c:pt idx="16">
                  <c:v>4.4888239818031934</c:v>
                </c:pt>
                <c:pt idx="17">
                  <c:v>-1.6517661226344416</c:v>
                </c:pt>
                <c:pt idx="18">
                  <c:v>11.71513741683259</c:v>
                </c:pt>
                <c:pt idx="19">
                  <c:v>7.4478338411055844</c:v>
                </c:pt>
                <c:pt idx="20">
                  <c:v>-11.43963724610267</c:v>
                </c:pt>
                <c:pt idx="21">
                  <c:v>-3.7561792231674218</c:v>
                </c:pt>
                <c:pt idx="22">
                  <c:v>-10.745021578738658</c:v>
                </c:pt>
                <c:pt idx="23">
                  <c:v>14.348938706234257</c:v>
                </c:pt>
                <c:pt idx="24">
                  <c:v>-3.825715376078854</c:v>
                </c:pt>
                <c:pt idx="25">
                  <c:v>-3.7498495050595935</c:v>
                </c:pt>
                <c:pt idx="26">
                  <c:v>1.7465866879923624</c:v>
                </c:pt>
                <c:pt idx="27">
                  <c:v>-1.9295182216576663</c:v>
                </c:pt>
                <c:pt idx="28">
                  <c:v>6.6099052007617942</c:v>
                </c:pt>
                <c:pt idx="29">
                  <c:v>-7.2590442546067777</c:v>
                </c:pt>
                <c:pt idx="30">
                  <c:v>0.22807226295549299</c:v>
                </c:pt>
                <c:pt idx="31">
                  <c:v>2.6583044962331783</c:v>
                </c:pt>
                <c:pt idx="32">
                  <c:v>4.4537409163601538</c:v>
                </c:pt>
                <c:pt idx="33">
                  <c:v>-5.2649508889867107</c:v>
                </c:pt>
                <c:pt idx="34">
                  <c:v>-5.1061924420232074</c:v>
                </c:pt>
                <c:pt idx="35">
                  <c:v>12.595420672267053</c:v>
                </c:pt>
                <c:pt idx="36">
                  <c:v>-8.7779958804875591</c:v>
                </c:pt>
                <c:pt idx="37">
                  <c:v>-3.5702917863479513</c:v>
                </c:pt>
                <c:pt idx="38">
                  <c:v>5.274444282611995</c:v>
                </c:pt>
                <c:pt idx="39">
                  <c:v>-10.289161935619127</c:v>
                </c:pt>
                <c:pt idx="40">
                  <c:v>10.788029180632911</c:v>
                </c:pt>
                <c:pt idx="41">
                  <c:v>-0.80382237297127546</c:v>
                </c:pt>
                <c:pt idx="42">
                  <c:v>7.9408127258891525</c:v>
                </c:pt>
                <c:pt idx="43">
                  <c:v>2.0028912012160873</c:v>
                </c:pt>
                <c:pt idx="44">
                  <c:v>3.0137262153051267</c:v>
                </c:pt>
                <c:pt idx="45">
                  <c:v>-5.8901884125258803</c:v>
                </c:pt>
                <c:pt idx="46">
                  <c:v>-5.278153559579799</c:v>
                </c:pt>
                <c:pt idx="47">
                  <c:v>-1.3460136629553219</c:v>
                </c:pt>
                <c:pt idx="48">
                  <c:v>1.6358575264425212</c:v>
                </c:pt>
                <c:pt idx="49">
                  <c:v>-0.18809909308834705</c:v>
                </c:pt>
                <c:pt idx="50">
                  <c:v>2.9925606793150195</c:v>
                </c:pt>
                <c:pt idx="51">
                  <c:v>-0.90650881152978258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0B-44F9-9788-B067634E8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015024"/>
        <c:axId val="2084022928"/>
      </c:scatterChart>
      <c:valAx>
        <c:axId val="208401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022928"/>
        <c:crosses val="autoZero"/>
        <c:crossBetween val="midCat"/>
      </c:valAx>
      <c:valAx>
        <c:axId val="20840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015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Weekly </a:t>
            </a:r>
            <a:r>
              <a:rPr lang="en-CA" baseline="0"/>
              <a:t>Number of Patient Arrivals over 1 year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25400" cap="rnd" cmpd="sng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forward val="2"/>
            <c:dispRSqr val="1"/>
            <c:dispEq val="1"/>
            <c:trendlineLbl>
              <c:layout>
                <c:manualLayout>
                  <c:x val="2.4201312982330926E-3"/>
                  <c:y val="0.1157677179529527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multiLvlStrRef>
              <c:f>'Total # of Surgeries - SES'!$B$2:$C$54</c:f>
              <c:multiLvlStrCache>
                <c:ptCount val="53"/>
                <c:lvl>
                  <c:pt idx="0">
                    <c:v>2013-04-01</c:v>
                  </c:pt>
                  <c:pt idx="1">
                    <c:v>2013-04-08</c:v>
                  </c:pt>
                  <c:pt idx="2">
                    <c:v>2013-04-15</c:v>
                  </c:pt>
                  <c:pt idx="3">
                    <c:v>2013-04-22</c:v>
                  </c:pt>
                  <c:pt idx="4">
                    <c:v>2013-04-29</c:v>
                  </c:pt>
                  <c:pt idx="5">
                    <c:v>2013-05-06</c:v>
                  </c:pt>
                  <c:pt idx="6">
                    <c:v>2013-05-13</c:v>
                  </c:pt>
                  <c:pt idx="7">
                    <c:v>2013-05-20</c:v>
                  </c:pt>
                  <c:pt idx="8">
                    <c:v>2013-05-27</c:v>
                  </c:pt>
                  <c:pt idx="9">
                    <c:v>2013-06-03</c:v>
                  </c:pt>
                  <c:pt idx="10">
                    <c:v>2013-06-10</c:v>
                  </c:pt>
                  <c:pt idx="11">
                    <c:v>2013-06-17</c:v>
                  </c:pt>
                  <c:pt idx="12">
                    <c:v>2013-06-24</c:v>
                  </c:pt>
                  <c:pt idx="13">
                    <c:v>2013-07-01</c:v>
                  </c:pt>
                  <c:pt idx="14">
                    <c:v>2013-07-08</c:v>
                  </c:pt>
                  <c:pt idx="15">
                    <c:v>2013-07-15</c:v>
                  </c:pt>
                  <c:pt idx="16">
                    <c:v>2013-07-22</c:v>
                  </c:pt>
                  <c:pt idx="17">
                    <c:v>2013-07-29</c:v>
                  </c:pt>
                  <c:pt idx="18">
                    <c:v>2013-08-05</c:v>
                  </c:pt>
                  <c:pt idx="19">
                    <c:v>2013-08-12</c:v>
                  </c:pt>
                  <c:pt idx="20">
                    <c:v>2013-08-19</c:v>
                  </c:pt>
                  <c:pt idx="21">
                    <c:v>2013-08-26</c:v>
                  </c:pt>
                  <c:pt idx="22">
                    <c:v>2013-09-02</c:v>
                  </c:pt>
                  <c:pt idx="23">
                    <c:v>2013-09-09</c:v>
                  </c:pt>
                  <c:pt idx="24">
                    <c:v>2013-09-16</c:v>
                  </c:pt>
                  <c:pt idx="25">
                    <c:v>2013-09-23</c:v>
                  </c:pt>
                  <c:pt idx="26">
                    <c:v>2013-09-30</c:v>
                  </c:pt>
                  <c:pt idx="27">
                    <c:v>2013-10-07</c:v>
                  </c:pt>
                  <c:pt idx="28">
                    <c:v>2013-10-14</c:v>
                  </c:pt>
                  <c:pt idx="29">
                    <c:v>2013-10-21</c:v>
                  </c:pt>
                  <c:pt idx="30">
                    <c:v>2013-10-28</c:v>
                  </c:pt>
                  <c:pt idx="31">
                    <c:v>2013-11-04</c:v>
                  </c:pt>
                  <c:pt idx="32">
                    <c:v>2013-11-11</c:v>
                  </c:pt>
                  <c:pt idx="33">
                    <c:v>2013-11-18</c:v>
                  </c:pt>
                  <c:pt idx="34">
                    <c:v>2013-11-25</c:v>
                  </c:pt>
                  <c:pt idx="35">
                    <c:v>2013-12-02</c:v>
                  </c:pt>
                  <c:pt idx="36">
                    <c:v>2013-12-09</c:v>
                  </c:pt>
                  <c:pt idx="37">
                    <c:v>2013-12-16</c:v>
                  </c:pt>
                  <c:pt idx="38">
                    <c:v>2013-12-23</c:v>
                  </c:pt>
                  <c:pt idx="39">
                    <c:v>2013-12-30</c:v>
                  </c:pt>
                  <c:pt idx="40">
                    <c:v>2014-01-06</c:v>
                  </c:pt>
                  <c:pt idx="41">
                    <c:v>2014-01-13</c:v>
                  </c:pt>
                  <c:pt idx="42">
                    <c:v>2014-01-20</c:v>
                  </c:pt>
                  <c:pt idx="43">
                    <c:v>2014-01-27</c:v>
                  </c:pt>
                  <c:pt idx="44">
                    <c:v>2014-02-03</c:v>
                  </c:pt>
                  <c:pt idx="45">
                    <c:v>2014-02-10</c:v>
                  </c:pt>
                  <c:pt idx="46">
                    <c:v>2014-02-17</c:v>
                  </c:pt>
                  <c:pt idx="47">
                    <c:v>2014-02-24</c:v>
                  </c:pt>
                  <c:pt idx="48">
                    <c:v>2014-03-03</c:v>
                  </c:pt>
                  <c:pt idx="49">
                    <c:v>2014-03-10</c:v>
                  </c:pt>
                  <c:pt idx="50">
                    <c:v>2014-03-17</c:v>
                  </c:pt>
                  <c:pt idx="51">
                    <c:v>2014-03-24</c:v>
                  </c:pt>
                  <c:pt idx="52">
                    <c:v>2014-03-31</c:v>
                  </c:pt>
                </c:lvl>
                <c:lvl>
                  <c:pt idx="0">
                    <c:v>April </c:v>
                  </c:pt>
                  <c:pt idx="5">
                    <c:v>May</c:v>
                  </c:pt>
                  <c:pt idx="9">
                    <c:v>June</c:v>
                  </c:pt>
                  <c:pt idx="13">
                    <c:v>July</c:v>
                  </c:pt>
                  <c:pt idx="18">
                    <c:v>August </c:v>
                  </c:pt>
                  <c:pt idx="22">
                    <c:v>September</c:v>
                  </c:pt>
                  <c:pt idx="27">
                    <c:v>October</c:v>
                  </c:pt>
                  <c:pt idx="31">
                    <c:v>Novemeber </c:v>
                  </c:pt>
                  <c:pt idx="35">
                    <c:v>December</c:v>
                  </c:pt>
                  <c:pt idx="40">
                    <c:v>Janurary </c:v>
                  </c:pt>
                  <c:pt idx="43">
                    <c:v>February </c:v>
                  </c:pt>
                  <c:pt idx="48">
                    <c:v>March </c:v>
                  </c:pt>
                </c:lvl>
              </c:multiLvlStrCache>
            </c:multiLvlStrRef>
          </c:cat>
          <c:val>
            <c:numRef>
              <c:f>'Total # of Surgeries - SES'!$E$2:$E$53</c:f>
              <c:numCache>
                <c:formatCode>General</c:formatCode>
                <c:ptCount val="52"/>
                <c:pt idx="0">
                  <c:v>39</c:v>
                </c:pt>
                <c:pt idx="1">
                  <c:v>33</c:v>
                </c:pt>
                <c:pt idx="2">
                  <c:v>42</c:v>
                </c:pt>
                <c:pt idx="3">
                  <c:v>35</c:v>
                </c:pt>
                <c:pt idx="4">
                  <c:v>41</c:v>
                </c:pt>
                <c:pt idx="5">
                  <c:v>42</c:v>
                </c:pt>
                <c:pt idx="6">
                  <c:v>52</c:v>
                </c:pt>
                <c:pt idx="7">
                  <c:v>46</c:v>
                </c:pt>
                <c:pt idx="8">
                  <c:v>45</c:v>
                </c:pt>
                <c:pt idx="9">
                  <c:v>43</c:v>
                </c:pt>
                <c:pt idx="10">
                  <c:v>51</c:v>
                </c:pt>
                <c:pt idx="11">
                  <c:v>49</c:v>
                </c:pt>
                <c:pt idx="12">
                  <c:v>48</c:v>
                </c:pt>
                <c:pt idx="13">
                  <c:v>33</c:v>
                </c:pt>
                <c:pt idx="14">
                  <c:v>40</c:v>
                </c:pt>
                <c:pt idx="15">
                  <c:v>42</c:v>
                </c:pt>
                <c:pt idx="16">
                  <c:v>44</c:v>
                </c:pt>
                <c:pt idx="17">
                  <c:v>40</c:v>
                </c:pt>
                <c:pt idx="18">
                  <c:v>52</c:v>
                </c:pt>
                <c:pt idx="19">
                  <c:v>55</c:v>
                </c:pt>
                <c:pt idx="20">
                  <c:v>42</c:v>
                </c:pt>
                <c:pt idx="21">
                  <c:v>44</c:v>
                </c:pt>
                <c:pt idx="22">
                  <c:v>35</c:v>
                </c:pt>
                <c:pt idx="23">
                  <c:v>53</c:v>
                </c:pt>
                <c:pt idx="24">
                  <c:v>43</c:v>
                </c:pt>
                <c:pt idx="25">
                  <c:v>41</c:v>
                </c:pt>
                <c:pt idx="26">
                  <c:v>44</c:v>
                </c:pt>
                <c:pt idx="27">
                  <c:v>41</c:v>
                </c:pt>
                <c:pt idx="28">
                  <c:v>48</c:v>
                </c:pt>
                <c:pt idx="29">
                  <c:v>38</c:v>
                </c:pt>
                <c:pt idx="30">
                  <c:v>41</c:v>
                </c:pt>
                <c:pt idx="31">
                  <c:v>43</c:v>
                </c:pt>
                <c:pt idx="32">
                  <c:v>46</c:v>
                </c:pt>
                <c:pt idx="33">
                  <c:v>39</c:v>
                </c:pt>
                <c:pt idx="34">
                  <c:v>36</c:v>
                </c:pt>
                <c:pt idx="35">
                  <c:v>50</c:v>
                </c:pt>
                <c:pt idx="36">
                  <c:v>36</c:v>
                </c:pt>
                <c:pt idx="37">
                  <c:v>36</c:v>
                </c:pt>
                <c:pt idx="38">
                  <c:v>42</c:v>
                </c:pt>
                <c:pt idx="39">
                  <c:v>29</c:v>
                </c:pt>
                <c:pt idx="40">
                  <c:v>43</c:v>
                </c:pt>
                <c:pt idx="41">
                  <c:v>37</c:v>
                </c:pt>
                <c:pt idx="42">
                  <c:v>45</c:v>
                </c:pt>
                <c:pt idx="43">
                  <c:v>44</c:v>
                </c:pt>
                <c:pt idx="44">
                  <c:v>47</c:v>
                </c:pt>
                <c:pt idx="45">
                  <c:v>41</c:v>
                </c:pt>
                <c:pt idx="46">
                  <c:v>39</c:v>
                </c:pt>
                <c:pt idx="47">
                  <c:v>40</c:v>
                </c:pt>
                <c:pt idx="48">
                  <c:v>42</c:v>
                </c:pt>
                <c:pt idx="49">
                  <c:v>41</c:v>
                </c:pt>
                <c:pt idx="50">
                  <c:v>44</c:v>
                </c:pt>
                <c:pt idx="51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73C-4C92-8F56-C0B7C631C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388256"/>
        <c:axId val="618389240"/>
      </c:lineChart>
      <c:catAx>
        <c:axId val="618388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Weeks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389240"/>
        <c:crosses val="autoZero"/>
        <c:auto val="1"/>
        <c:lblAlgn val="ctr"/>
        <c:lblOffset val="100"/>
        <c:noMultiLvlLbl val="0"/>
      </c:catAx>
      <c:valAx>
        <c:axId val="61838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Patients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388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Weekly </a:t>
            </a:r>
            <a:r>
              <a:rPr lang="en-CA" baseline="0"/>
              <a:t>Number of Patient Arrivals over 1 year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Original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'Total # of Surgeries - SES'!$B$2:$C$54</c:f>
              <c:multiLvlStrCache>
                <c:ptCount val="53"/>
                <c:lvl>
                  <c:pt idx="0">
                    <c:v>2013-04-01</c:v>
                  </c:pt>
                  <c:pt idx="1">
                    <c:v>2013-04-08</c:v>
                  </c:pt>
                  <c:pt idx="2">
                    <c:v>2013-04-15</c:v>
                  </c:pt>
                  <c:pt idx="3">
                    <c:v>2013-04-22</c:v>
                  </c:pt>
                  <c:pt idx="4">
                    <c:v>2013-04-29</c:v>
                  </c:pt>
                  <c:pt idx="5">
                    <c:v>2013-05-06</c:v>
                  </c:pt>
                  <c:pt idx="6">
                    <c:v>2013-05-13</c:v>
                  </c:pt>
                  <c:pt idx="7">
                    <c:v>2013-05-20</c:v>
                  </c:pt>
                  <c:pt idx="8">
                    <c:v>2013-05-27</c:v>
                  </c:pt>
                  <c:pt idx="9">
                    <c:v>2013-06-03</c:v>
                  </c:pt>
                  <c:pt idx="10">
                    <c:v>2013-06-10</c:v>
                  </c:pt>
                  <c:pt idx="11">
                    <c:v>2013-06-17</c:v>
                  </c:pt>
                  <c:pt idx="12">
                    <c:v>2013-06-24</c:v>
                  </c:pt>
                  <c:pt idx="13">
                    <c:v>2013-07-01</c:v>
                  </c:pt>
                  <c:pt idx="14">
                    <c:v>2013-07-08</c:v>
                  </c:pt>
                  <c:pt idx="15">
                    <c:v>2013-07-15</c:v>
                  </c:pt>
                  <c:pt idx="16">
                    <c:v>2013-07-22</c:v>
                  </c:pt>
                  <c:pt idx="17">
                    <c:v>2013-07-29</c:v>
                  </c:pt>
                  <c:pt idx="18">
                    <c:v>2013-08-05</c:v>
                  </c:pt>
                  <c:pt idx="19">
                    <c:v>2013-08-12</c:v>
                  </c:pt>
                  <c:pt idx="20">
                    <c:v>2013-08-19</c:v>
                  </c:pt>
                  <c:pt idx="21">
                    <c:v>2013-08-26</c:v>
                  </c:pt>
                  <c:pt idx="22">
                    <c:v>2013-09-02</c:v>
                  </c:pt>
                  <c:pt idx="23">
                    <c:v>2013-09-09</c:v>
                  </c:pt>
                  <c:pt idx="24">
                    <c:v>2013-09-16</c:v>
                  </c:pt>
                  <c:pt idx="25">
                    <c:v>2013-09-23</c:v>
                  </c:pt>
                  <c:pt idx="26">
                    <c:v>2013-09-30</c:v>
                  </c:pt>
                  <c:pt idx="27">
                    <c:v>2013-10-07</c:v>
                  </c:pt>
                  <c:pt idx="28">
                    <c:v>2013-10-14</c:v>
                  </c:pt>
                  <c:pt idx="29">
                    <c:v>2013-10-21</c:v>
                  </c:pt>
                  <c:pt idx="30">
                    <c:v>2013-10-28</c:v>
                  </c:pt>
                  <c:pt idx="31">
                    <c:v>2013-11-04</c:v>
                  </c:pt>
                  <c:pt idx="32">
                    <c:v>2013-11-11</c:v>
                  </c:pt>
                  <c:pt idx="33">
                    <c:v>2013-11-18</c:v>
                  </c:pt>
                  <c:pt idx="34">
                    <c:v>2013-11-25</c:v>
                  </c:pt>
                  <c:pt idx="35">
                    <c:v>2013-12-02</c:v>
                  </c:pt>
                  <c:pt idx="36">
                    <c:v>2013-12-09</c:v>
                  </c:pt>
                  <c:pt idx="37">
                    <c:v>2013-12-16</c:v>
                  </c:pt>
                  <c:pt idx="38">
                    <c:v>2013-12-23</c:v>
                  </c:pt>
                  <c:pt idx="39">
                    <c:v>2013-12-30</c:v>
                  </c:pt>
                  <c:pt idx="40">
                    <c:v>2014-01-06</c:v>
                  </c:pt>
                  <c:pt idx="41">
                    <c:v>2014-01-13</c:v>
                  </c:pt>
                  <c:pt idx="42">
                    <c:v>2014-01-20</c:v>
                  </c:pt>
                  <c:pt idx="43">
                    <c:v>2014-01-27</c:v>
                  </c:pt>
                  <c:pt idx="44">
                    <c:v>2014-02-03</c:v>
                  </c:pt>
                  <c:pt idx="45">
                    <c:v>2014-02-10</c:v>
                  </c:pt>
                  <c:pt idx="46">
                    <c:v>2014-02-17</c:v>
                  </c:pt>
                  <c:pt idx="47">
                    <c:v>2014-02-24</c:v>
                  </c:pt>
                  <c:pt idx="48">
                    <c:v>2014-03-03</c:v>
                  </c:pt>
                  <c:pt idx="49">
                    <c:v>2014-03-10</c:v>
                  </c:pt>
                  <c:pt idx="50">
                    <c:v>2014-03-17</c:v>
                  </c:pt>
                  <c:pt idx="51">
                    <c:v>2014-03-24</c:v>
                  </c:pt>
                  <c:pt idx="52">
                    <c:v>2014-03-31</c:v>
                  </c:pt>
                </c:lvl>
                <c:lvl>
                  <c:pt idx="0">
                    <c:v>April </c:v>
                  </c:pt>
                  <c:pt idx="5">
                    <c:v>May</c:v>
                  </c:pt>
                  <c:pt idx="9">
                    <c:v>June</c:v>
                  </c:pt>
                  <c:pt idx="13">
                    <c:v>July</c:v>
                  </c:pt>
                  <c:pt idx="18">
                    <c:v>August </c:v>
                  </c:pt>
                  <c:pt idx="22">
                    <c:v>September</c:v>
                  </c:pt>
                  <c:pt idx="27">
                    <c:v>October</c:v>
                  </c:pt>
                  <c:pt idx="31">
                    <c:v>Novemeber </c:v>
                  </c:pt>
                  <c:pt idx="35">
                    <c:v>December</c:v>
                  </c:pt>
                  <c:pt idx="40">
                    <c:v>Janurary </c:v>
                  </c:pt>
                  <c:pt idx="43">
                    <c:v>February </c:v>
                  </c:pt>
                  <c:pt idx="48">
                    <c:v>March </c:v>
                  </c:pt>
                </c:lvl>
              </c:multiLvlStrCache>
            </c:multiLvlStrRef>
          </c:cat>
          <c:val>
            <c:numRef>
              <c:f>'Total # of Surgeries - SES'!$E$2:$E$53</c:f>
              <c:numCache>
                <c:formatCode>General</c:formatCode>
                <c:ptCount val="52"/>
                <c:pt idx="0">
                  <c:v>39</c:v>
                </c:pt>
                <c:pt idx="1">
                  <c:v>33</c:v>
                </c:pt>
                <c:pt idx="2">
                  <c:v>42</c:v>
                </c:pt>
                <c:pt idx="3">
                  <c:v>35</c:v>
                </c:pt>
                <c:pt idx="4">
                  <c:v>41</c:v>
                </c:pt>
                <c:pt idx="5">
                  <c:v>42</c:v>
                </c:pt>
                <c:pt idx="6">
                  <c:v>52</c:v>
                </c:pt>
                <c:pt idx="7">
                  <c:v>46</c:v>
                </c:pt>
                <c:pt idx="8">
                  <c:v>45</c:v>
                </c:pt>
                <c:pt idx="9">
                  <c:v>43</c:v>
                </c:pt>
                <c:pt idx="10">
                  <c:v>51</c:v>
                </c:pt>
                <c:pt idx="11">
                  <c:v>49</c:v>
                </c:pt>
                <c:pt idx="12">
                  <c:v>48</c:v>
                </c:pt>
                <c:pt idx="13">
                  <c:v>33</c:v>
                </c:pt>
                <c:pt idx="14">
                  <c:v>40</c:v>
                </c:pt>
                <c:pt idx="15">
                  <c:v>42</c:v>
                </c:pt>
                <c:pt idx="16">
                  <c:v>44</c:v>
                </c:pt>
                <c:pt idx="17">
                  <c:v>40</c:v>
                </c:pt>
                <c:pt idx="18">
                  <c:v>52</c:v>
                </c:pt>
                <c:pt idx="19">
                  <c:v>55</c:v>
                </c:pt>
                <c:pt idx="20">
                  <c:v>42</c:v>
                </c:pt>
                <c:pt idx="21">
                  <c:v>44</c:v>
                </c:pt>
                <c:pt idx="22">
                  <c:v>35</c:v>
                </c:pt>
                <c:pt idx="23">
                  <c:v>53</c:v>
                </c:pt>
                <c:pt idx="24">
                  <c:v>43</c:v>
                </c:pt>
                <c:pt idx="25">
                  <c:v>41</c:v>
                </c:pt>
                <c:pt idx="26">
                  <c:v>44</c:v>
                </c:pt>
                <c:pt idx="27">
                  <c:v>41</c:v>
                </c:pt>
                <c:pt idx="28">
                  <c:v>48</c:v>
                </c:pt>
                <c:pt idx="29">
                  <c:v>38</c:v>
                </c:pt>
                <c:pt idx="30">
                  <c:v>41</c:v>
                </c:pt>
                <c:pt idx="31">
                  <c:v>43</c:v>
                </c:pt>
                <c:pt idx="32">
                  <c:v>46</c:v>
                </c:pt>
                <c:pt idx="33">
                  <c:v>39</c:v>
                </c:pt>
                <c:pt idx="34">
                  <c:v>36</c:v>
                </c:pt>
                <c:pt idx="35">
                  <c:v>50</c:v>
                </c:pt>
                <c:pt idx="36">
                  <c:v>36</c:v>
                </c:pt>
                <c:pt idx="37">
                  <c:v>36</c:v>
                </c:pt>
                <c:pt idx="38">
                  <c:v>42</c:v>
                </c:pt>
                <c:pt idx="39">
                  <c:v>29</c:v>
                </c:pt>
                <c:pt idx="40">
                  <c:v>43</c:v>
                </c:pt>
                <c:pt idx="41">
                  <c:v>37</c:v>
                </c:pt>
                <c:pt idx="42">
                  <c:v>45</c:v>
                </c:pt>
                <c:pt idx="43">
                  <c:v>44</c:v>
                </c:pt>
                <c:pt idx="44">
                  <c:v>47</c:v>
                </c:pt>
                <c:pt idx="45">
                  <c:v>41</c:v>
                </c:pt>
                <c:pt idx="46">
                  <c:v>39</c:v>
                </c:pt>
                <c:pt idx="47">
                  <c:v>40</c:v>
                </c:pt>
                <c:pt idx="48">
                  <c:v>42</c:v>
                </c:pt>
                <c:pt idx="49">
                  <c:v>41</c:v>
                </c:pt>
                <c:pt idx="50">
                  <c:v>44</c:v>
                </c:pt>
                <c:pt idx="51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7D-41FA-BDE9-F07B62B7C915}"/>
            </c:ext>
          </c:extLst>
        </c:ser>
        <c:ser>
          <c:idx val="1"/>
          <c:order val="1"/>
          <c:tx>
            <c:strRef>
              <c:f>'Total # of Surgeries - SES'!$F$1</c:f>
              <c:strCache>
                <c:ptCount val="1"/>
                <c:pt idx="0">
                  <c:v>SES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'Total # of Surgeries - SES'!$F$3:$F$53</c:f>
              <c:numCache>
                <c:formatCode>General</c:formatCode>
                <c:ptCount val="51"/>
                <c:pt idx="4" formatCode="0.0">
                  <c:v>41</c:v>
                </c:pt>
                <c:pt idx="5" formatCode="0.0">
                  <c:v>41.084808371144845</c:v>
                </c:pt>
                <c:pt idx="6" formatCode="0.0">
                  <c:v>42.010507993921919</c:v>
                </c:pt>
                <c:pt idx="7" formatCode="0.0">
                  <c:v>42.348850312652793</c:v>
                </c:pt>
                <c:pt idx="8" formatCode="0.0">
                  <c:v>42.573689999297883</c:v>
                </c:pt>
                <c:pt idx="9" formatCode="0.0">
                  <c:v>42.60984465606019</c:v>
                </c:pt>
                <c:pt idx="10" formatCode="0.0">
                  <c:v>43.321400064431963</c:v>
                </c:pt>
                <c:pt idx="11" formatCode="0.0">
                  <c:v>43.802992875350725</c:v>
                </c:pt>
                <c:pt idx="12" formatCode="0.0">
                  <c:v>44.15893421327555</c:v>
                </c:pt>
                <c:pt idx="13" formatCode="0.0">
                  <c:v>43.212563178935142</c:v>
                </c:pt>
                <c:pt idx="14" formatCode="0.0">
                  <c:v>42.940110928529741</c:v>
                </c:pt>
                <c:pt idx="15" formatCode="0.0">
                  <c:v>42.860381651985662</c:v>
                </c:pt>
                <c:pt idx="16" formatCode="0.0">
                  <c:v>42.957030827807543</c:v>
                </c:pt>
                <c:pt idx="17" formatCode="0.0">
                  <c:v>42.706249859876088</c:v>
                </c:pt>
                <c:pt idx="18" formatCode="0.0">
                  <c:v>43.494437671087191</c:v>
                </c:pt>
                <c:pt idx="19" formatCode="0.0">
                  <c:v>44.470205671307802</c:v>
                </c:pt>
                <c:pt idx="20" formatCode="0.0">
                  <c:v>44.260711551931422</c:v>
                </c:pt>
                <c:pt idx="21" formatCode="0.0">
                  <c:v>44.238601029873472</c:v>
                </c:pt>
                <c:pt idx="22" formatCode="0.0">
                  <c:v>43.455090324872792</c:v>
                </c:pt>
                <c:pt idx="23" formatCode="0.0">
                  <c:v>44.264578567145023</c:v>
                </c:pt>
                <c:pt idx="24" formatCode="0.0">
                  <c:v>44.157331718680766</c:v>
                </c:pt>
                <c:pt idx="25" formatCode="0.0">
                  <c:v>43.889563558455492</c:v>
                </c:pt>
                <c:pt idx="26" formatCode="0.0">
                  <c:v>43.898929493177917</c:v>
                </c:pt>
                <c:pt idx="27" formatCode="0.0">
                  <c:v>43.65307600479774</c:v>
                </c:pt>
                <c:pt idx="28" formatCode="0.0">
                  <c:v>44.021731548321291</c:v>
                </c:pt>
                <c:pt idx="29" formatCode="0.0">
                  <c:v>43.511038304236621</c:v>
                </c:pt>
                <c:pt idx="30" formatCode="0.0">
                  <c:v>43.298081235771996</c:v>
                </c:pt>
                <c:pt idx="31" formatCode="0.0">
                  <c:v>43.272801451697326</c:v>
                </c:pt>
                <c:pt idx="32" formatCode="0.0">
                  <c:v>43.504090718367465</c:v>
                </c:pt>
                <c:pt idx="33" formatCode="0.0">
                  <c:v>43.122106121054095</c:v>
                </c:pt>
                <c:pt idx="34" formatCode="0.0">
                  <c:v>42.518091901806748</c:v>
                </c:pt>
                <c:pt idx="35" formatCode="0.0">
                  <c:v>43.152620340669962</c:v>
                </c:pt>
                <c:pt idx="36" formatCode="0.0">
                  <c:v>42.546018260160238</c:v>
                </c:pt>
                <c:pt idx="37" formatCode="0.0">
                  <c:v>41.990861114031624</c:v>
                </c:pt>
                <c:pt idx="38" formatCode="0.0">
                  <c:v>41.99163616806468</c:v>
                </c:pt>
                <c:pt idx="39" formatCode="0.0">
                  <c:v>40.889836666144632</c:v>
                </c:pt>
                <c:pt idx="40" formatCode="0.0">
                  <c:v>41.068796181338485</c:v>
                </c:pt>
                <c:pt idx="41" formatCode="0.0">
                  <c:v>40.723728204678793</c:v>
                </c:pt>
                <c:pt idx="42" formatCode="0.0">
                  <c:v>41.086391850212635</c:v>
                </c:pt>
                <c:pt idx="43" formatCode="0.0">
                  <c:v>41.333490211550455</c:v>
                </c:pt>
                <c:pt idx="44" formatCode="0.0">
                  <c:v>41.81405767678519</c:v>
                </c:pt>
                <c:pt idx="45" formatCode="0.0">
                  <c:v>41.745018771199078</c:v>
                </c:pt>
                <c:pt idx="46" formatCode="0.0">
                  <c:v>41.512218200451656</c:v>
                </c:pt>
                <c:pt idx="47" formatCode="0.0">
                  <c:v>41.383969438055757</c:v>
                </c:pt>
                <c:pt idx="48" formatCode="0.0">
                  <c:v>41.436213986589692</c:v>
                </c:pt>
                <c:pt idx="49" formatCode="0.0">
                  <c:v>41.399219388916421</c:v>
                </c:pt>
                <c:pt idx="50" formatCode="0.0">
                  <c:v>41.619787356247521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7D-41FA-BDE9-F07B62B7C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388256"/>
        <c:axId val="618389240"/>
      </c:lineChart>
      <c:catAx>
        <c:axId val="618388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Weeks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389240"/>
        <c:crosses val="autoZero"/>
        <c:auto val="1"/>
        <c:lblAlgn val="ctr"/>
        <c:lblOffset val="100"/>
        <c:noMultiLvlLbl val="0"/>
      </c:catAx>
      <c:valAx>
        <c:axId val="61838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Patients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38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Weekly </a:t>
            </a:r>
            <a:r>
              <a:rPr lang="en-CA" baseline="0"/>
              <a:t>Number of Patient Arrivals over 1 year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25400" cap="rnd" cmpd="sng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forward val="2"/>
            <c:dispRSqr val="1"/>
            <c:dispEq val="1"/>
            <c:trendlineLbl>
              <c:layout>
                <c:manualLayout>
                  <c:x val="2.4201312982330926E-3"/>
                  <c:y val="0.1157677179529527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multiLvlStrRef>
              <c:f>'Total # of Surgeries - WMA'!$B$2:$C$54</c:f>
              <c:multiLvlStrCache>
                <c:ptCount val="53"/>
                <c:lvl>
                  <c:pt idx="0">
                    <c:v>2013-04-01</c:v>
                  </c:pt>
                  <c:pt idx="1">
                    <c:v>2013-04-08</c:v>
                  </c:pt>
                  <c:pt idx="2">
                    <c:v>2013-04-15</c:v>
                  </c:pt>
                  <c:pt idx="3">
                    <c:v>2013-04-22</c:v>
                  </c:pt>
                  <c:pt idx="4">
                    <c:v>2013-04-29</c:v>
                  </c:pt>
                  <c:pt idx="5">
                    <c:v>2013-05-06</c:v>
                  </c:pt>
                  <c:pt idx="6">
                    <c:v>2013-05-13</c:v>
                  </c:pt>
                  <c:pt idx="7">
                    <c:v>2013-05-20</c:v>
                  </c:pt>
                  <c:pt idx="8">
                    <c:v>2013-05-27</c:v>
                  </c:pt>
                  <c:pt idx="9">
                    <c:v>2013-06-03</c:v>
                  </c:pt>
                  <c:pt idx="10">
                    <c:v>2013-06-10</c:v>
                  </c:pt>
                  <c:pt idx="11">
                    <c:v>2013-06-17</c:v>
                  </c:pt>
                  <c:pt idx="12">
                    <c:v>2013-06-24</c:v>
                  </c:pt>
                  <c:pt idx="13">
                    <c:v>2013-07-01</c:v>
                  </c:pt>
                  <c:pt idx="14">
                    <c:v>2013-07-08</c:v>
                  </c:pt>
                  <c:pt idx="15">
                    <c:v>2013-07-15</c:v>
                  </c:pt>
                  <c:pt idx="16">
                    <c:v>2013-07-22</c:v>
                  </c:pt>
                  <c:pt idx="17">
                    <c:v>2013-07-29</c:v>
                  </c:pt>
                  <c:pt idx="18">
                    <c:v>2013-08-05</c:v>
                  </c:pt>
                  <c:pt idx="19">
                    <c:v>2013-08-12</c:v>
                  </c:pt>
                  <c:pt idx="20">
                    <c:v>2013-08-19</c:v>
                  </c:pt>
                  <c:pt idx="21">
                    <c:v>2013-08-26</c:v>
                  </c:pt>
                  <c:pt idx="22">
                    <c:v>2013-09-02</c:v>
                  </c:pt>
                  <c:pt idx="23">
                    <c:v>2013-09-09</c:v>
                  </c:pt>
                  <c:pt idx="24">
                    <c:v>2013-09-16</c:v>
                  </c:pt>
                  <c:pt idx="25">
                    <c:v>2013-09-23</c:v>
                  </c:pt>
                  <c:pt idx="26">
                    <c:v>2013-09-30</c:v>
                  </c:pt>
                  <c:pt idx="27">
                    <c:v>2013-10-07</c:v>
                  </c:pt>
                  <c:pt idx="28">
                    <c:v>2013-10-14</c:v>
                  </c:pt>
                  <c:pt idx="29">
                    <c:v>2013-10-21</c:v>
                  </c:pt>
                  <c:pt idx="30">
                    <c:v>2013-10-28</c:v>
                  </c:pt>
                  <c:pt idx="31">
                    <c:v>2013-11-04</c:v>
                  </c:pt>
                  <c:pt idx="32">
                    <c:v>2013-11-11</c:v>
                  </c:pt>
                  <c:pt idx="33">
                    <c:v>2013-11-18</c:v>
                  </c:pt>
                  <c:pt idx="34">
                    <c:v>2013-11-25</c:v>
                  </c:pt>
                  <c:pt idx="35">
                    <c:v>2013-12-02</c:v>
                  </c:pt>
                  <c:pt idx="36">
                    <c:v>2013-12-09</c:v>
                  </c:pt>
                  <c:pt idx="37">
                    <c:v>2013-12-16</c:v>
                  </c:pt>
                  <c:pt idx="38">
                    <c:v>2013-12-23</c:v>
                  </c:pt>
                  <c:pt idx="39">
                    <c:v>2013-12-30</c:v>
                  </c:pt>
                  <c:pt idx="40">
                    <c:v>2014-01-06</c:v>
                  </c:pt>
                  <c:pt idx="41">
                    <c:v>2014-01-13</c:v>
                  </c:pt>
                  <c:pt idx="42">
                    <c:v>2014-01-20</c:v>
                  </c:pt>
                  <c:pt idx="43">
                    <c:v>2014-01-27</c:v>
                  </c:pt>
                  <c:pt idx="44">
                    <c:v>2014-02-03</c:v>
                  </c:pt>
                  <c:pt idx="45">
                    <c:v>2014-02-10</c:v>
                  </c:pt>
                  <c:pt idx="46">
                    <c:v>2014-02-17</c:v>
                  </c:pt>
                  <c:pt idx="47">
                    <c:v>2014-02-24</c:v>
                  </c:pt>
                  <c:pt idx="48">
                    <c:v>2014-03-03</c:v>
                  </c:pt>
                  <c:pt idx="49">
                    <c:v>2014-03-10</c:v>
                  </c:pt>
                  <c:pt idx="50">
                    <c:v>2014-03-17</c:v>
                  </c:pt>
                  <c:pt idx="51">
                    <c:v>2014-03-24</c:v>
                  </c:pt>
                  <c:pt idx="52">
                    <c:v>2014-03-31</c:v>
                  </c:pt>
                </c:lvl>
                <c:lvl>
                  <c:pt idx="0">
                    <c:v>April </c:v>
                  </c:pt>
                  <c:pt idx="5">
                    <c:v>May</c:v>
                  </c:pt>
                  <c:pt idx="9">
                    <c:v>June</c:v>
                  </c:pt>
                  <c:pt idx="13">
                    <c:v>July</c:v>
                  </c:pt>
                  <c:pt idx="18">
                    <c:v>August </c:v>
                  </c:pt>
                  <c:pt idx="22">
                    <c:v>September</c:v>
                  </c:pt>
                  <c:pt idx="27">
                    <c:v>October</c:v>
                  </c:pt>
                  <c:pt idx="31">
                    <c:v>Novemeber </c:v>
                  </c:pt>
                  <c:pt idx="35">
                    <c:v>December</c:v>
                  </c:pt>
                  <c:pt idx="40">
                    <c:v>Janurary </c:v>
                  </c:pt>
                  <c:pt idx="43">
                    <c:v>February </c:v>
                  </c:pt>
                  <c:pt idx="48">
                    <c:v>March </c:v>
                  </c:pt>
                </c:lvl>
              </c:multiLvlStrCache>
            </c:multiLvlStrRef>
          </c:cat>
          <c:val>
            <c:numRef>
              <c:f>'Total # of Surgeries - WMA'!$E$2:$E$53</c:f>
              <c:numCache>
                <c:formatCode>General</c:formatCode>
                <c:ptCount val="52"/>
                <c:pt idx="0">
                  <c:v>39</c:v>
                </c:pt>
                <c:pt idx="1">
                  <c:v>33</c:v>
                </c:pt>
                <c:pt idx="2">
                  <c:v>42</c:v>
                </c:pt>
                <c:pt idx="3">
                  <c:v>35</c:v>
                </c:pt>
                <c:pt idx="4">
                  <c:v>41</c:v>
                </c:pt>
                <c:pt idx="5">
                  <c:v>42</c:v>
                </c:pt>
                <c:pt idx="6">
                  <c:v>52</c:v>
                </c:pt>
                <c:pt idx="7">
                  <c:v>46</c:v>
                </c:pt>
                <c:pt idx="8">
                  <c:v>45</c:v>
                </c:pt>
                <c:pt idx="9">
                  <c:v>43</c:v>
                </c:pt>
                <c:pt idx="10">
                  <c:v>51</c:v>
                </c:pt>
                <c:pt idx="11">
                  <c:v>49</c:v>
                </c:pt>
                <c:pt idx="12">
                  <c:v>48</c:v>
                </c:pt>
                <c:pt idx="13">
                  <c:v>33</c:v>
                </c:pt>
                <c:pt idx="14">
                  <c:v>40</c:v>
                </c:pt>
                <c:pt idx="15">
                  <c:v>42</c:v>
                </c:pt>
                <c:pt idx="16">
                  <c:v>44</c:v>
                </c:pt>
                <c:pt idx="17">
                  <c:v>40</c:v>
                </c:pt>
                <c:pt idx="18">
                  <c:v>52</c:v>
                </c:pt>
                <c:pt idx="19">
                  <c:v>55</c:v>
                </c:pt>
                <c:pt idx="20">
                  <c:v>42</c:v>
                </c:pt>
                <c:pt idx="21">
                  <c:v>44</c:v>
                </c:pt>
                <c:pt idx="22">
                  <c:v>35</c:v>
                </c:pt>
                <c:pt idx="23">
                  <c:v>53</c:v>
                </c:pt>
                <c:pt idx="24">
                  <c:v>43</c:v>
                </c:pt>
                <c:pt idx="25">
                  <c:v>41</c:v>
                </c:pt>
                <c:pt idx="26">
                  <c:v>44</c:v>
                </c:pt>
                <c:pt idx="27">
                  <c:v>41</c:v>
                </c:pt>
                <c:pt idx="28">
                  <c:v>48</c:v>
                </c:pt>
                <c:pt idx="29">
                  <c:v>38</c:v>
                </c:pt>
                <c:pt idx="30">
                  <c:v>41</c:v>
                </c:pt>
                <c:pt idx="31">
                  <c:v>43</c:v>
                </c:pt>
                <c:pt idx="32">
                  <c:v>46</c:v>
                </c:pt>
                <c:pt idx="33">
                  <c:v>39</c:v>
                </c:pt>
                <c:pt idx="34">
                  <c:v>36</c:v>
                </c:pt>
                <c:pt idx="35">
                  <c:v>50</c:v>
                </c:pt>
                <c:pt idx="36">
                  <c:v>36</c:v>
                </c:pt>
                <c:pt idx="37">
                  <c:v>36</c:v>
                </c:pt>
                <c:pt idx="38">
                  <c:v>42</c:v>
                </c:pt>
                <c:pt idx="39">
                  <c:v>29</c:v>
                </c:pt>
                <c:pt idx="40">
                  <c:v>43</c:v>
                </c:pt>
                <c:pt idx="41">
                  <c:v>37</c:v>
                </c:pt>
                <c:pt idx="42">
                  <c:v>45</c:v>
                </c:pt>
                <c:pt idx="43">
                  <c:v>44</c:v>
                </c:pt>
                <c:pt idx="44">
                  <c:v>47</c:v>
                </c:pt>
                <c:pt idx="45">
                  <c:v>41</c:v>
                </c:pt>
                <c:pt idx="46">
                  <c:v>39</c:v>
                </c:pt>
                <c:pt idx="47">
                  <c:v>40</c:v>
                </c:pt>
                <c:pt idx="48">
                  <c:v>42</c:v>
                </c:pt>
                <c:pt idx="49">
                  <c:v>41</c:v>
                </c:pt>
                <c:pt idx="50">
                  <c:v>44</c:v>
                </c:pt>
                <c:pt idx="51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ED-4C86-A5B5-1045860F2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388256"/>
        <c:axId val="618389240"/>
      </c:lineChart>
      <c:catAx>
        <c:axId val="618388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Weeks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389240"/>
        <c:crosses val="autoZero"/>
        <c:auto val="1"/>
        <c:lblAlgn val="ctr"/>
        <c:lblOffset val="100"/>
        <c:noMultiLvlLbl val="0"/>
      </c:catAx>
      <c:valAx>
        <c:axId val="61838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Patients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388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Weekly </a:t>
            </a:r>
            <a:r>
              <a:rPr lang="en-CA" baseline="0"/>
              <a:t>Number of Patient Arrivals over 1 year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Original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'Total # of Surgeries - WMA'!$B$2:$C$54</c:f>
              <c:multiLvlStrCache>
                <c:ptCount val="53"/>
                <c:lvl>
                  <c:pt idx="0">
                    <c:v>2013-04-01</c:v>
                  </c:pt>
                  <c:pt idx="1">
                    <c:v>2013-04-08</c:v>
                  </c:pt>
                  <c:pt idx="2">
                    <c:v>2013-04-15</c:v>
                  </c:pt>
                  <c:pt idx="3">
                    <c:v>2013-04-22</c:v>
                  </c:pt>
                  <c:pt idx="4">
                    <c:v>2013-04-29</c:v>
                  </c:pt>
                  <c:pt idx="5">
                    <c:v>2013-05-06</c:v>
                  </c:pt>
                  <c:pt idx="6">
                    <c:v>2013-05-13</c:v>
                  </c:pt>
                  <c:pt idx="7">
                    <c:v>2013-05-20</c:v>
                  </c:pt>
                  <c:pt idx="8">
                    <c:v>2013-05-27</c:v>
                  </c:pt>
                  <c:pt idx="9">
                    <c:v>2013-06-03</c:v>
                  </c:pt>
                  <c:pt idx="10">
                    <c:v>2013-06-10</c:v>
                  </c:pt>
                  <c:pt idx="11">
                    <c:v>2013-06-17</c:v>
                  </c:pt>
                  <c:pt idx="12">
                    <c:v>2013-06-24</c:v>
                  </c:pt>
                  <c:pt idx="13">
                    <c:v>2013-07-01</c:v>
                  </c:pt>
                  <c:pt idx="14">
                    <c:v>2013-07-08</c:v>
                  </c:pt>
                  <c:pt idx="15">
                    <c:v>2013-07-15</c:v>
                  </c:pt>
                  <c:pt idx="16">
                    <c:v>2013-07-22</c:v>
                  </c:pt>
                  <c:pt idx="17">
                    <c:v>2013-07-29</c:v>
                  </c:pt>
                  <c:pt idx="18">
                    <c:v>2013-08-05</c:v>
                  </c:pt>
                  <c:pt idx="19">
                    <c:v>2013-08-12</c:v>
                  </c:pt>
                  <c:pt idx="20">
                    <c:v>2013-08-19</c:v>
                  </c:pt>
                  <c:pt idx="21">
                    <c:v>2013-08-26</c:v>
                  </c:pt>
                  <c:pt idx="22">
                    <c:v>2013-09-02</c:v>
                  </c:pt>
                  <c:pt idx="23">
                    <c:v>2013-09-09</c:v>
                  </c:pt>
                  <c:pt idx="24">
                    <c:v>2013-09-16</c:v>
                  </c:pt>
                  <c:pt idx="25">
                    <c:v>2013-09-23</c:v>
                  </c:pt>
                  <c:pt idx="26">
                    <c:v>2013-09-30</c:v>
                  </c:pt>
                  <c:pt idx="27">
                    <c:v>2013-10-07</c:v>
                  </c:pt>
                  <c:pt idx="28">
                    <c:v>2013-10-14</c:v>
                  </c:pt>
                  <c:pt idx="29">
                    <c:v>2013-10-21</c:v>
                  </c:pt>
                  <c:pt idx="30">
                    <c:v>2013-10-28</c:v>
                  </c:pt>
                  <c:pt idx="31">
                    <c:v>2013-11-04</c:v>
                  </c:pt>
                  <c:pt idx="32">
                    <c:v>2013-11-11</c:v>
                  </c:pt>
                  <c:pt idx="33">
                    <c:v>2013-11-18</c:v>
                  </c:pt>
                  <c:pt idx="34">
                    <c:v>2013-11-25</c:v>
                  </c:pt>
                  <c:pt idx="35">
                    <c:v>2013-12-02</c:v>
                  </c:pt>
                  <c:pt idx="36">
                    <c:v>2013-12-09</c:v>
                  </c:pt>
                  <c:pt idx="37">
                    <c:v>2013-12-16</c:v>
                  </c:pt>
                  <c:pt idx="38">
                    <c:v>2013-12-23</c:v>
                  </c:pt>
                  <c:pt idx="39">
                    <c:v>2013-12-30</c:v>
                  </c:pt>
                  <c:pt idx="40">
                    <c:v>2014-01-06</c:v>
                  </c:pt>
                  <c:pt idx="41">
                    <c:v>2014-01-13</c:v>
                  </c:pt>
                  <c:pt idx="42">
                    <c:v>2014-01-20</c:v>
                  </c:pt>
                  <c:pt idx="43">
                    <c:v>2014-01-27</c:v>
                  </c:pt>
                  <c:pt idx="44">
                    <c:v>2014-02-03</c:v>
                  </c:pt>
                  <c:pt idx="45">
                    <c:v>2014-02-10</c:v>
                  </c:pt>
                  <c:pt idx="46">
                    <c:v>2014-02-17</c:v>
                  </c:pt>
                  <c:pt idx="47">
                    <c:v>2014-02-24</c:v>
                  </c:pt>
                  <c:pt idx="48">
                    <c:v>2014-03-03</c:v>
                  </c:pt>
                  <c:pt idx="49">
                    <c:v>2014-03-10</c:v>
                  </c:pt>
                  <c:pt idx="50">
                    <c:v>2014-03-17</c:v>
                  </c:pt>
                  <c:pt idx="51">
                    <c:v>2014-03-24</c:v>
                  </c:pt>
                  <c:pt idx="52">
                    <c:v>2014-03-31</c:v>
                  </c:pt>
                </c:lvl>
                <c:lvl>
                  <c:pt idx="0">
                    <c:v>April </c:v>
                  </c:pt>
                  <c:pt idx="5">
                    <c:v>May</c:v>
                  </c:pt>
                  <c:pt idx="9">
                    <c:v>June</c:v>
                  </c:pt>
                  <c:pt idx="13">
                    <c:v>July</c:v>
                  </c:pt>
                  <c:pt idx="18">
                    <c:v>August </c:v>
                  </c:pt>
                  <c:pt idx="22">
                    <c:v>September</c:v>
                  </c:pt>
                  <c:pt idx="27">
                    <c:v>October</c:v>
                  </c:pt>
                  <c:pt idx="31">
                    <c:v>Novemeber </c:v>
                  </c:pt>
                  <c:pt idx="35">
                    <c:v>December</c:v>
                  </c:pt>
                  <c:pt idx="40">
                    <c:v>Janurary </c:v>
                  </c:pt>
                  <c:pt idx="43">
                    <c:v>February </c:v>
                  </c:pt>
                  <c:pt idx="48">
                    <c:v>March </c:v>
                  </c:pt>
                </c:lvl>
              </c:multiLvlStrCache>
            </c:multiLvlStrRef>
          </c:cat>
          <c:val>
            <c:numRef>
              <c:f>'Total # of Surgeries - WMA'!$E$2:$E$53</c:f>
              <c:numCache>
                <c:formatCode>General</c:formatCode>
                <c:ptCount val="52"/>
                <c:pt idx="0">
                  <c:v>39</c:v>
                </c:pt>
                <c:pt idx="1">
                  <c:v>33</c:v>
                </c:pt>
                <c:pt idx="2">
                  <c:v>42</c:v>
                </c:pt>
                <c:pt idx="3">
                  <c:v>35</c:v>
                </c:pt>
                <c:pt idx="4">
                  <c:v>41</c:v>
                </c:pt>
                <c:pt idx="5">
                  <c:v>42</c:v>
                </c:pt>
                <c:pt idx="6">
                  <c:v>52</c:v>
                </c:pt>
                <c:pt idx="7">
                  <c:v>46</c:v>
                </c:pt>
                <c:pt idx="8">
                  <c:v>45</c:v>
                </c:pt>
                <c:pt idx="9">
                  <c:v>43</c:v>
                </c:pt>
                <c:pt idx="10">
                  <c:v>51</c:v>
                </c:pt>
                <c:pt idx="11">
                  <c:v>49</c:v>
                </c:pt>
                <c:pt idx="12">
                  <c:v>48</c:v>
                </c:pt>
                <c:pt idx="13">
                  <c:v>33</c:v>
                </c:pt>
                <c:pt idx="14">
                  <c:v>40</c:v>
                </c:pt>
                <c:pt idx="15">
                  <c:v>42</c:v>
                </c:pt>
                <c:pt idx="16">
                  <c:v>44</c:v>
                </c:pt>
                <c:pt idx="17">
                  <c:v>40</c:v>
                </c:pt>
                <c:pt idx="18">
                  <c:v>52</c:v>
                </c:pt>
                <c:pt idx="19">
                  <c:v>55</c:v>
                </c:pt>
                <c:pt idx="20">
                  <c:v>42</c:v>
                </c:pt>
                <c:pt idx="21">
                  <c:v>44</c:v>
                </c:pt>
                <c:pt idx="22">
                  <c:v>35</c:v>
                </c:pt>
                <c:pt idx="23">
                  <c:v>53</c:v>
                </c:pt>
                <c:pt idx="24">
                  <c:v>43</c:v>
                </c:pt>
                <c:pt idx="25">
                  <c:v>41</c:v>
                </c:pt>
                <c:pt idx="26">
                  <c:v>44</c:v>
                </c:pt>
                <c:pt idx="27">
                  <c:v>41</c:v>
                </c:pt>
                <c:pt idx="28">
                  <c:v>48</c:v>
                </c:pt>
                <c:pt idx="29">
                  <c:v>38</c:v>
                </c:pt>
                <c:pt idx="30">
                  <c:v>41</c:v>
                </c:pt>
                <c:pt idx="31">
                  <c:v>43</c:v>
                </c:pt>
                <c:pt idx="32">
                  <c:v>46</c:v>
                </c:pt>
                <c:pt idx="33">
                  <c:v>39</c:v>
                </c:pt>
                <c:pt idx="34">
                  <c:v>36</c:v>
                </c:pt>
                <c:pt idx="35">
                  <c:v>50</c:v>
                </c:pt>
                <c:pt idx="36">
                  <c:v>36</c:v>
                </c:pt>
                <c:pt idx="37">
                  <c:v>36</c:v>
                </c:pt>
                <c:pt idx="38">
                  <c:v>42</c:v>
                </c:pt>
                <c:pt idx="39">
                  <c:v>29</c:v>
                </c:pt>
                <c:pt idx="40">
                  <c:v>43</c:v>
                </c:pt>
                <c:pt idx="41">
                  <c:v>37</c:v>
                </c:pt>
                <c:pt idx="42">
                  <c:v>45</c:v>
                </c:pt>
                <c:pt idx="43">
                  <c:v>44</c:v>
                </c:pt>
                <c:pt idx="44">
                  <c:v>47</c:v>
                </c:pt>
                <c:pt idx="45">
                  <c:v>41</c:v>
                </c:pt>
                <c:pt idx="46">
                  <c:v>39</c:v>
                </c:pt>
                <c:pt idx="47">
                  <c:v>40</c:v>
                </c:pt>
                <c:pt idx="48">
                  <c:v>42</c:v>
                </c:pt>
                <c:pt idx="49">
                  <c:v>41</c:v>
                </c:pt>
                <c:pt idx="50">
                  <c:v>44</c:v>
                </c:pt>
                <c:pt idx="51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D6-4178-AA18-B068D08E2F31}"/>
            </c:ext>
          </c:extLst>
        </c:ser>
        <c:ser>
          <c:idx val="1"/>
          <c:order val="1"/>
          <c:tx>
            <c:strRef>
              <c:f>'Total # of Surgeries - WMA'!$F$1</c:f>
              <c:strCache>
                <c:ptCount val="1"/>
                <c:pt idx="0">
                  <c:v>5-Week WMA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'Total # of Surgeries - WMA'!$F$2:$F$53</c:f>
              <c:numCache>
                <c:formatCode>General</c:formatCode>
                <c:ptCount val="52"/>
                <c:pt idx="5" formatCode="0.0">
                  <c:v>37.428256751878543</c:v>
                </c:pt>
                <c:pt idx="6" formatCode="0.0">
                  <c:v>39.309033819206867</c:v>
                </c:pt>
                <c:pt idx="7" formatCode="0.0">
                  <c:v>42.925282449581658</c:v>
                </c:pt>
                <c:pt idx="8" formatCode="0.0">
                  <c:v>44.020657813546279</c:v>
                </c:pt>
                <c:pt idx="9" formatCode="0.0">
                  <c:v>44.390042403456711</c:v>
                </c:pt>
                <c:pt idx="10" formatCode="0.0">
                  <c:v>45.383142185304017</c:v>
                </c:pt>
                <c:pt idx="11" formatCode="0.0">
                  <c:v>47.559876246633927</c:v>
                </c:pt>
                <c:pt idx="12" formatCode="0.0">
                  <c:v>47.640146749103017</c:v>
                </c:pt>
                <c:pt idx="13" formatCode="0.0">
                  <c:v>46.878891322118022</c:v>
                </c:pt>
                <c:pt idx="14" formatCode="0.0">
                  <c:v>44.025397788541333</c:v>
                </c:pt>
                <c:pt idx="15" formatCode="0.0">
                  <c:v>42.829709766220759</c:v>
                </c:pt>
                <c:pt idx="16" formatCode="0.0">
                  <c:v>43.407423560667937</c:v>
                </c:pt>
                <c:pt idx="17" formatCode="0.0">
                  <c:v>41.757605641929246</c:v>
                </c:pt>
                <c:pt idx="18" formatCode="0.0">
                  <c:v>39.789288364551389</c:v>
                </c:pt>
                <c:pt idx="19" formatCode="0.0">
                  <c:v>43.614813566023841</c:v>
                </c:pt>
                <c:pt idx="20" formatCode="0.0">
                  <c:v>48.090991915300407</c:v>
                </c:pt>
                <c:pt idx="21" formatCode="0.0">
                  <c:v>46.323643144280794</c:v>
                </c:pt>
                <c:pt idx="22" formatCode="0.0">
                  <c:v>45.107878941898797</c:v>
                </c:pt>
                <c:pt idx="23" formatCode="0.0">
                  <c:v>45.544033243234786</c:v>
                </c:pt>
                <c:pt idx="24" formatCode="0.0">
                  <c:v>45.613657085857078</c:v>
                </c:pt>
                <c:pt idx="25" formatCode="0.0">
                  <c:v>45.070699977120597</c:v>
                </c:pt>
                <c:pt idx="26" formatCode="0.0">
                  <c:v>41.904148849513653</c:v>
                </c:pt>
                <c:pt idx="27" formatCode="0.0">
                  <c:v>43.053100069034834</c:v>
                </c:pt>
                <c:pt idx="28" formatCode="0.0">
                  <c:v>44.704783219488398</c:v>
                </c:pt>
                <c:pt idx="29" formatCode="0.0">
                  <c:v>43.341350831812584</c:v>
                </c:pt>
                <c:pt idx="30" formatCode="0.0">
                  <c:v>42.776055911581672</c:v>
                </c:pt>
                <c:pt idx="31" formatCode="0.0">
                  <c:v>41.362695398239119</c:v>
                </c:pt>
                <c:pt idx="32" formatCode="0.0">
                  <c:v>42.654946803176223</c:v>
                </c:pt>
                <c:pt idx="33" formatCode="0.0">
                  <c:v>43.596769178604383</c:v>
                </c:pt>
                <c:pt idx="34" formatCode="0.0">
                  <c:v>41.40730347994559</c:v>
                </c:pt>
                <c:pt idx="35" formatCode="0.0">
                  <c:v>40.049094578179705</c:v>
                </c:pt>
                <c:pt idx="36" formatCode="0.0">
                  <c:v>43.081279817628456</c:v>
                </c:pt>
                <c:pt idx="37" formatCode="0.0">
                  <c:v>42.470851011446598</c:v>
                </c:pt>
                <c:pt idx="38" formatCode="0.0">
                  <c:v>37.728286717894811</c:v>
                </c:pt>
                <c:pt idx="39" formatCode="0.0">
                  <c:v>40.266555222188863</c:v>
                </c:pt>
                <c:pt idx="40" formatCode="0.0">
                  <c:v>38.84025018909643</c:v>
                </c:pt>
                <c:pt idx="41" formatCode="0.0">
                  <c:v>36.267260590972825</c:v>
                </c:pt>
                <c:pt idx="42" formatCode="0.0">
                  <c:v>38.792456770401486</c:v>
                </c:pt>
                <c:pt idx="43" formatCode="0.0">
                  <c:v>38.831514303579034</c:v>
                </c:pt>
                <c:pt idx="44" formatCode="0.0">
                  <c:v>40.404718408766108</c:v>
                </c:pt>
                <c:pt idx="45" formatCode="0.0">
                  <c:v>43.186358360752848</c:v>
                </c:pt>
                <c:pt idx="46" formatCode="0.0">
                  <c:v>42.8376897165126</c:v>
                </c:pt>
                <c:pt idx="47" formatCode="0.0">
                  <c:v>42.425051604867342</c:v>
                </c:pt>
                <c:pt idx="48" formatCode="0.0">
                  <c:v>42.047178134623081</c:v>
                </c:pt>
                <c:pt idx="49" formatCode="0.0">
                  <c:v>42.057239464756165</c:v>
                </c:pt>
                <c:pt idx="50" formatCode="0.0">
                  <c:v>40.789249178216345</c:v>
                </c:pt>
                <c:pt idx="51" formatCode="0.0">
                  <c:v>41.186807847493171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D6-4178-AA18-B068D08E2F31}"/>
            </c:ext>
          </c:extLst>
        </c:ser>
        <c:ser>
          <c:idx val="2"/>
          <c:order val="2"/>
          <c:tx>
            <c:strRef>
              <c:f>'Total # of Surgeries - WMA'!$G$1</c:f>
              <c:strCache>
                <c:ptCount val="1"/>
                <c:pt idx="0">
                  <c:v>10-Week WMA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'Total # of Surgeries - WMA'!$G$2:$G$53</c:f>
              <c:numCache>
                <c:formatCode>General</c:formatCode>
                <c:ptCount val="52"/>
                <c:pt idx="10" formatCode="0.0">
                  <c:v>39</c:v>
                </c:pt>
                <c:pt idx="11" formatCode="0.0">
                  <c:v>33</c:v>
                </c:pt>
                <c:pt idx="12" formatCode="0.0">
                  <c:v>42</c:v>
                </c:pt>
                <c:pt idx="13" formatCode="0.0">
                  <c:v>35</c:v>
                </c:pt>
                <c:pt idx="14" formatCode="0.0">
                  <c:v>41</c:v>
                </c:pt>
                <c:pt idx="15" formatCode="0.0">
                  <c:v>42</c:v>
                </c:pt>
                <c:pt idx="16" formatCode="0.0">
                  <c:v>52</c:v>
                </c:pt>
                <c:pt idx="17" formatCode="0.0">
                  <c:v>46</c:v>
                </c:pt>
                <c:pt idx="18" formatCode="0.0">
                  <c:v>45</c:v>
                </c:pt>
                <c:pt idx="19" formatCode="0.0">
                  <c:v>43</c:v>
                </c:pt>
                <c:pt idx="20" formatCode="0.0">
                  <c:v>51</c:v>
                </c:pt>
                <c:pt idx="21" formatCode="0.0">
                  <c:v>49</c:v>
                </c:pt>
                <c:pt idx="22" formatCode="0.0">
                  <c:v>48</c:v>
                </c:pt>
                <c:pt idx="23" formatCode="0.0">
                  <c:v>33</c:v>
                </c:pt>
                <c:pt idx="24" formatCode="0.0">
                  <c:v>40</c:v>
                </c:pt>
                <c:pt idx="25" formatCode="0.0">
                  <c:v>42</c:v>
                </c:pt>
                <c:pt idx="26" formatCode="0.0">
                  <c:v>44</c:v>
                </c:pt>
                <c:pt idx="27" formatCode="0.0">
                  <c:v>40</c:v>
                </c:pt>
                <c:pt idx="28" formatCode="0.0">
                  <c:v>52</c:v>
                </c:pt>
                <c:pt idx="29" formatCode="0.0">
                  <c:v>55</c:v>
                </c:pt>
                <c:pt idx="30" formatCode="0.0">
                  <c:v>42</c:v>
                </c:pt>
                <c:pt idx="31" formatCode="0.0">
                  <c:v>44</c:v>
                </c:pt>
                <c:pt idx="32" formatCode="0.0">
                  <c:v>35</c:v>
                </c:pt>
                <c:pt idx="33" formatCode="0.0">
                  <c:v>53</c:v>
                </c:pt>
                <c:pt idx="34" formatCode="0.0">
                  <c:v>43</c:v>
                </c:pt>
                <c:pt idx="35" formatCode="0.0">
                  <c:v>41</c:v>
                </c:pt>
                <c:pt idx="36" formatCode="0.0">
                  <c:v>44</c:v>
                </c:pt>
                <c:pt idx="37" formatCode="0.0">
                  <c:v>41</c:v>
                </c:pt>
                <c:pt idx="38" formatCode="0.0">
                  <c:v>48</c:v>
                </c:pt>
                <c:pt idx="39" formatCode="0.0">
                  <c:v>38</c:v>
                </c:pt>
                <c:pt idx="40" formatCode="0.0">
                  <c:v>41</c:v>
                </c:pt>
                <c:pt idx="41" formatCode="0.0">
                  <c:v>43</c:v>
                </c:pt>
                <c:pt idx="42" formatCode="0.0">
                  <c:v>46</c:v>
                </c:pt>
                <c:pt idx="43" formatCode="0.0">
                  <c:v>39</c:v>
                </c:pt>
                <c:pt idx="44" formatCode="0.0">
                  <c:v>36</c:v>
                </c:pt>
                <c:pt idx="45" formatCode="0.0">
                  <c:v>50</c:v>
                </c:pt>
                <c:pt idx="46" formatCode="0.0">
                  <c:v>36</c:v>
                </c:pt>
                <c:pt idx="47" formatCode="0.0">
                  <c:v>36</c:v>
                </c:pt>
                <c:pt idx="48" formatCode="0.0">
                  <c:v>42</c:v>
                </c:pt>
                <c:pt idx="49" formatCode="0.0">
                  <c:v>29</c:v>
                </c:pt>
                <c:pt idx="50" formatCode="0.0">
                  <c:v>43</c:v>
                </c:pt>
                <c:pt idx="51" formatCode="0.0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D6-4178-AA18-B068D08E2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388256"/>
        <c:axId val="618389240"/>
      </c:lineChart>
      <c:catAx>
        <c:axId val="618388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Weeks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389240"/>
        <c:crosses val="autoZero"/>
        <c:auto val="1"/>
        <c:lblAlgn val="ctr"/>
        <c:lblOffset val="100"/>
        <c:noMultiLvlLbl val="0"/>
      </c:catAx>
      <c:valAx>
        <c:axId val="61838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Patients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38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Planned</a:t>
            </a:r>
            <a:r>
              <a:rPr lang="en-CA" baseline="0"/>
              <a:t> As Sched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- Weekly Seasonal'!$S$1</c:f>
              <c:strCache>
                <c:ptCount val="1"/>
                <c:pt idx="0">
                  <c:v>PLANNED - SCHED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'Data - Weekly Seasonal'!$A$2:$B$58</c:f>
              <c:multiLvlStrCache>
                <c:ptCount val="57"/>
                <c:lvl>
                  <c:pt idx="0">
                    <c:v>2013-03-31</c:v>
                  </c:pt>
                  <c:pt idx="1">
                    <c:v>2013-04-07</c:v>
                  </c:pt>
                  <c:pt idx="2">
                    <c:v>2013-04-14</c:v>
                  </c:pt>
                  <c:pt idx="3">
                    <c:v>2013-04-21</c:v>
                  </c:pt>
                  <c:pt idx="4">
                    <c:v>2013-04-28</c:v>
                  </c:pt>
                  <c:pt idx="5">
                    <c:v>2013-05-05</c:v>
                  </c:pt>
                  <c:pt idx="6">
                    <c:v>2013-05-12</c:v>
                  </c:pt>
                  <c:pt idx="7">
                    <c:v>2013-05-19</c:v>
                  </c:pt>
                  <c:pt idx="8">
                    <c:v>2013-05-26</c:v>
                  </c:pt>
                  <c:pt idx="9">
                    <c:v>2013-06-02</c:v>
                  </c:pt>
                  <c:pt idx="10">
                    <c:v>2013-06-09</c:v>
                  </c:pt>
                  <c:pt idx="11">
                    <c:v>2013-06-16</c:v>
                  </c:pt>
                  <c:pt idx="12">
                    <c:v>2013-06-23</c:v>
                  </c:pt>
                  <c:pt idx="13">
                    <c:v>2013-06-30</c:v>
                  </c:pt>
                  <c:pt idx="14">
                    <c:v>2013-07-07</c:v>
                  </c:pt>
                  <c:pt idx="15">
                    <c:v>2013-07-14</c:v>
                  </c:pt>
                  <c:pt idx="16">
                    <c:v>2013-07-21</c:v>
                  </c:pt>
                  <c:pt idx="17">
                    <c:v>2013-07-28</c:v>
                  </c:pt>
                  <c:pt idx="18">
                    <c:v>2013-08-04</c:v>
                  </c:pt>
                  <c:pt idx="19">
                    <c:v>2013-08-11</c:v>
                  </c:pt>
                  <c:pt idx="20">
                    <c:v>2013-08-18</c:v>
                  </c:pt>
                  <c:pt idx="21">
                    <c:v>2013-08-25</c:v>
                  </c:pt>
                  <c:pt idx="22">
                    <c:v>2013-09-01</c:v>
                  </c:pt>
                  <c:pt idx="23">
                    <c:v>2013-09-08</c:v>
                  </c:pt>
                  <c:pt idx="24">
                    <c:v>2013-09-15</c:v>
                  </c:pt>
                  <c:pt idx="25">
                    <c:v>2013-09-22</c:v>
                  </c:pt>
                  <c:pt idx="26">
                    <c:v>2013-09-29</c:v>
                  </c:pt>
                  <c:pt idx="27">
                    <c:v>2013-10-06</c:v>
                  </c:pt>
                  <c:pt idx="28">
                    <c:v>2013-10-13</c:v>
                  </c:pt>
                  <c:pt idx="29">
                    <c:v>2013-10-20</c:v>
                  </c:pt>
                  <c:pt idx="30">
                    <c:v>2013-10-27</c:v>
                  </c:pt>
                  <c:pt idx="31">
                    <c:v>2013-11-03</c:v>
                  </c:pt>
                  <c:pt idx="32">
                    <c:v>2013-11-10</c:v>
                  </c:pt>
                  <c:pt idx="33">
                    <c:v>2013-11-17</c:v>
                  </c:pt>
                  <c:pt idx="34">
                    <c:v>2013-11-24</c:v>
                  </c:pt>
                  <c:pt idx="35">
                    <c:v>2013-12-01</c:v>
                  </c:pt>
                  <c:pt idx="36">
                    <c:v>2013-12-08</c:v>
                  </c:pt>
                  <c:pt idx="37">
                    <c:v>2013-12-15</c:v>
                  </c:pt>
                  <c:pt idx="38">
                    <c:v>2013-12-22</c:v>
                  </c:pt>
                  <c:pt idx="39">
                    <c:v>2013-12-29</c:v>
                  </c:pt>
                  <c:pt idx="40">
                    <c:v>2014-01-05</c:v>
                  </c:pt>
                  <c:pt idx="41">
                    <c:v>2014-01-12</c:v>
                  </c:pt>
                  <c:pt idx="42">
                    <c:v>2014-01-19</c:v>
                  </c:pt>
                  <c:pt idx="43">
                    <c:v>2014-01-26</c:v>
                  </c:pt>
                  <c:pt idx="44">
                    <c:v>2014-02-02</c:v>
                  </c:pt>
                  <c:pt idx="45">
                    <c:v>2014-02-09</c:v>
                  </c:pt>
                  <c:pt idx="46">
                    <c:v>2014-02-16</c:v>
                  </c:pt>
                  <c:pt idx="47">
                    <c:v>2014-02-23</c:v>
                  </c:pt>
                  <c:pt idx="48">
                    <c:v>2014-03-02</c:v>
                  </c:pt>
                  <c:pt idx="49">
                    <c:v>2014-03-09</c:v>
                  </c:pt>
                  <c:pt idx="50">
                    <c:v>2014-03-16</c:v>
                  </c:pt>
                  <c:pt idx="51">
                    <c:v>2014-03-23</c:v>
                  </c:pt>
                  <c:pt idx="52">
                    <c:v>2014-03-30</c:v>
                  </c:pt>
                  <c:pt idx="53">
                    <c:v>2014-04-06</c:v>
                  </c:pt>
                  <c:pt idx="54">
                    <c:v>2014-04-13</c:v>
                  </c:pt>
                  <c:pt idx="55">
                    <c:v>2014-04-20</c:v>
                  </c:pt>
                  <c:pt idx="56">
                    <c:v>2014-04-27</c:v>
                  </c:pt>
                </c:lvl>
                <c:lvl>
                  <c:pt idx="0">
                    <c:v>Mar</c:v>
                  </c:pt>
                  <c:pt idx="1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4">
                    <c:v>Jul</c:v>
                  </c:pt>
                  <c:pt idx="18">
                    <c:v>Aug</c:v>
                  </c:pt>
                  <c:pt idx="23">
                    <c:v>Sep</c:v>
                  </c:pt>
                  <c:pt idx="27">
                    <c:v>Oct</c:v>
                  </c:pt>
                  <c:pt idx="31">
                    <c:v>Nov</c:v>
                  </c:pt>
                  <c:pt idx="36">
                    <c:v>Dec</c:v>
                  </c:pt>
                  <c:pt idx="40">
                    <c:v>Jan</c:v>
                  </c:pt>
                  <c:pt idx="44">
                    <c:v>Feb</c:v>
                  </c:pt>
                  <c:pt idx="48">
                    <c:v>Mar</c:v>
                  </c:pt>
                  <c:pt idx="53">
                    <c:v>Apr</c:v>
                  </c:pt>
                </c:lvl>
              </c:multiLvlStrCache>
            </c:multiLvlStrRef>
          </c:cat>
          <c:val>
            <c:numRef>
              <c:f>'Data - Weekly Seasonal'!$S$2:$S$53</c:f>
              <c:numCache>
                <c:formatCode>_-* #,##0_-;\-* #,##0_-;_-* "-"??_-;_-@_-</c:formatCode>
                <c:ptCount val="52"/>
                <c:pt idx="0">
                  <c:v>17</c:v>
                </c:pt>
                <c:pt idx="1">
                  <c:v>20</c:v>
                </c:pt>
                <c:pt idx="2">
                  <c:v>19</c:v>
                </c:pt>
                <c:pt idx="3">
                  <c:v>13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12</c:v>
                </c:pt>
                <c:pt idx="8">
                  <c:v>19</c:v>
                </c:pt>
                <c:pt idx="9">
                  <c:v>18</c:v>
                </c:pt>
                <c:pt idx="10">
                  <c:v>19</c:v>
                </c:pt>
                <c:pt idx="11">
                  <c:v>18</c:v>
                </c:pt>
                <c:pt idx="12">
                  <c:v>20</c:v>
                </c:pt>
                <c:pt idx="13">
                  <c:v>15</c:v>
                </c:pt>
                <c:pt idx="14">
                  <c:v>16</c:v>
                </c:pt>
                <c:pt idx="15">
                  <c:v>19</c:v>
                </c:pt>
                <c:pt idx="16">
                  <c:v>21</c:v>
                </c:pt>
                <c:pt idx="17">
                  <c:v>16</c:v>
                </c:pt>
                <c:pt idx="18">
                  <c:v>16</c:v>
                </c:pt>
                <c:pt idx="19">
                  <c:v>22</c:v>
                </c:pt>
                <c:pt idx="20">
                  <c:v>16</c:v>
                </c:pt>
                <c:pt idx="21">
                  <c:v>20</c:v>
                </c:pt>
                <c:pt idx="22">
                  <c:v>13</c:v>
                </c:pt>
                <c:pt idx="23">
                  <c:v>23</c:v>
                </c:pt>
                <c:pt idx="24">
                  <c:v>12</c:v>
                </c:pt>
                <c:pt idx="25">
                  <c:v>22</c:v>
                </c:pt>
                <c:pt idx="26">
                  <c:v>14</c:v>
                </c:pt>
                <c:pt idx="27">
                  <c:v>19</c:v>
                </c:pt>
                <c:pt idx="28">
                  <c:v>14</c:v>
                </c:pt>
                <c:pt idx="29">
                  <c:v>12</c:v>
                </c:pt>
                <c:pt idx="30">
                  <c:v>21</c:v>
                </c:pt>
                <c:pt idx="31">
                  <c:v>19</c:v>
                </c:pt>
                <c:pt idx="32">
                  <c:v>17</c:v>
                </c:pt>
                <c:pt idx="33">
                  <c:v>18</c:v>
                </c:pt>
                <c:pt idx="34">
                  <c:v>13</c:v>
                </c:pt>
                <c:pt idx="35">
                  <c:v>19</c:v>
                </c:pt>
                <c:pt idx="36">
                  <c:v>14</c:v>
                </c:pt>
                <c:pt idx="37">
                  <c:v>15</c:v>
                </c:pt>
                <c:pt idx="38">
                  <c:v>13</c:v>
                </c:pt>
                <c:pt idx="39">
                  <c:v>15</c:v>
                </c:pt>
                <c:pt idx="40">
                  <c:v>20</c:v>
                </c:pt>
                <c:pt idx="41">
                  <c:v>13</c:v>
                </c:pt>
                <c:pt idx="42">
                  <c:v>15</c:v>
                </c:pt>
                <c:pt idx="43">
                  <c:v>23</c:v>
                </c:pt>
                <c:pt idx="44">
                  <c:v>18</c:v>
                </c:pt>
                <c:pt idx="45">
                  <c:v>17</c:v>
                </c:pt>
                <c:pt idx="46">
                  <c:v>10</c:v>
                </c:pt>
                <c:pt idx="47">
                  <c:v>17</c:v>
                </c:pt>
                <c:pt idx="48">
                  <c:v>20</c:v>
                </c:pt>
                <c:pt idx="49">
                  <c:v>14</c:v>
                </c:pt>
                <c:pt idx="50">
                  <c:v>19</c:v>
                </c:pt>
                <c:pt idx="51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DF-4AA8-9B28-7210DDA32469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'Data - Weekly Seasonal'!$A$2:$B$58</c:f>
              <c:multiLvlStrCache>
                <c:ptCount val="57"/>
                <c:lvl>
                  <c:pt idx="0">
                    <c:v>2013-03-31</c:v>
                  </c:pt>
                  <c:pt idx="1">
                    <c:v>2013-04-07</c:v>
                  </c:pt>
                  <c:pt idx="2">
                    <c:v>2013-04-14</c:v>
                  </c:pt>
                  <c:pt idx="3">
                    <c:v>2013-04-21</c:v>
                  </c:pt>
                  <c:pt idx="4">
                    <c:v>2013-04-28</c:v>
                  </c:pt>
                  <c:pt idx="5">
                    <c:v>2013-05-05</c:v>
                  </c:pt>
                  <c:pt idx="6">
                    <c:v>2013-05-12</c:v>
                  </c:pt>
                  <c:pt idx="7">
                    <c:v>2013-05-19</c:v>
                  </c:pt>
                  <c:pt idx="8">
                    <c:v>2013-05-26</c:v>
                  </c:pt>
                  <c:pt idx="9">
                    <c:v>2013-06-02</c:v>
                  </c:pt>
                  <c:pt idx="10">
                    <c:v>2013-06-09</c:v>
                  </c:pt>
                  <c:pt idx="11">
                    <c:v>2013-06-16</c:v>
                  </c:pt>
                  <c:pt idx="12">
                    <c:v>2013-06-23</c:v>
                  </c:pt>
                  <c:pt idx="13">
                    <c:v>2013-06-30</c:v>
                  </c:pt>
                  <c:pt idx="14">
                    <c:v>2013-07-07</c:v>
                  </c:pt>
                  <c:pt idx="15">
                    <c:v>2013-07-14</c:v>
                  </c:pt>
                  <c:pt idx="16">
                    <c:v>2013-07-21</c:v>
                  </c:pt>
                  <c:pt idx="17">
                    <c:v>2013-07-28</c:v>
                  </c:pt>
                  <c:pt idx="18">
                    <c:v>2013-08-04</c:v>
                  </c:pt>
                  <c:pt idx="19">
                    <c:v>2013-08-11</c:v>
                  </c:pt>
                  <c:pt idx="20">
                    <c:v>2013-08-18</c:v>
                  </c:pt>
                  <c:pt idx="21">
                    <c:v>2013-08-25</c:v>
                  </c:pt>
                  <c:pt idx="22">
                    <c:v>2013-09-01</c:v>
                  </c:pt>
                  <c:pt idx="23">
                    <c:v>2013-09-08</c:v>
                  </c:pt>
                  <c:pt idx="24">
                    <c:v>2013-09-15</c:v>
                  </c:pt>
                  <c:pt idx="25">
                    <c:v>2013-09-22</c:v>
                  </c:pt>
                  <c:pt idx="26">
                    <c:v>2013-09-29</c:v>
                  </c:pt>
                  <c:pt idx="27">
                    <c:v>2013-10-06</c:v>
                  </c:pt>
                  <c:pt idx="28">
                    <c:v>2013-10-13</c:v>
                  </c:pt>
                  <c:pt idx="29">
                    <c:v>2013-10-20</c:v>
                  </c:pt>
                  <c:pt idx="30">
                    <c:v>2013-10-27</c:v>
                  </c:pt>
                  <c:pt idx="31">
                    <c:v>2013-11-03</c:v>
                  </c:pt>
                  <c:pt idx="32">
                    <c:v>2013-11-10</c:v>
                  </c:pt>
                  <c:pt idx="33">
                    <c:v>2013-11-17</c:v>
                  </c:pt>
                  <c:pt idx="34">
                    <c:v>2013-11-24</c:v>
                  </c:pt>
                  <c:pt idx="35">
                    <c:v>2013-12-01</c:v>
                  </c:pt>
                  <c:pt idx="36">
                    <c:v>2013-12-08</c:v>
                  </c:pt>
                  <c:pt idx="37">
                    <c:v>2013-12-15</c:v>
                  </c:pt>
                  <c:pt idx="38">
                    <c:v>2013-12-22</c:v>
                  </c:pt>
                  <c:pt idx="39">
                    <c:v>2013-12-29</c:v>
                  </c:pt>
                  <c:pt idx="40">
                    <c:v>2014-01-05</c:v>
                  </c:pt>
                  <c:pt idx="41">
                    <c:v>2014-01-12</c:v>
                  </c:pt>
                  <c:pt idx="42">
                    <c:v>2014-01-19</c:v>
                  </c:pt>
                  <c:pt idx="43">
                    <c:v>2014-01-26</c:v>
                  </c:pt>
                  <c:pt idx="44">
                    <c:v>2014-02-02</c:v>
                  </c:pt>
                  <c:pt idx="45">
                    <c:v>2014-02-09</c:v>
                  </c:pt>
                  <c:pt idx="46">
                    <c:v>2014-02-16</c:v>
                  </c:pt>
                  <c:pt idx="47">
                    <c:v>2014-02-23</c:v>
                  </c:pt>
                  <c:pt idx="48">
                    <c:v>2014-03-02</c:v>
                  </c:pt>
                  <c:pt idx="49">
                    <c:v>2014-03-09</c:v>
                  </c:pt>
                  <c:pt idx="50">
                    <c:v>2014-03-16</c:v>
                  </c:pt>
                  <c:pt idx="51">
                    <c:v>2014-03-23</c:v>
                  </c:pt>
                  <c:pt idx="52">
                    <c:v>2014-03-30</c:v>
                  </c:pt>
                  <c:pt idx="53">
                    <c:v>2014-04-06</c:v>
                  </c:pt>
                  <c:pt idx="54">
                    <c:v>2014-04-13</c:v>
                  </c:pt>
                  <c:pt idx="55">
                    <c:v>2014-04-20</c:v>
                  </c:pt>
                  <c:pt idx="56">
                    <c:v>2014-04-27</c:v>
                  </c:pt>
                </c:lvl>
                <c:lvl>
                  <c:pt idx="0">
                    <c:v>Mar</c:v>
                  </c:pt>
                  <c:pt idx="1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4">
                    <c:v>Jul</c:v>
                  </c:pt>
                  <c:pt idx="18">
                    <c:v>Aug</c:v>
                  </c:pt>
                  <c:pt idx="23">
                    <c:v>Sep</c:v>
                  </c:pt>
                  <c:pt idx="27">
                    <c:v>Oct</c:v>
                  </c:pt>
                  <c:pt idx="31">
                    <c:v>Nov</c:v>
                  </c:pt>
                  <c:pt idx="36">
                    <c:v>Dec</c:v>
                  </c:pt>
                  <c:pt idx="40">
                    <c:v>Jan</c:v>
                  </c:pt>
                  <c:pt idx="44">
                    <c:v>Feb</c:v>
                  </c:pt>
                  <c:pt idx="48">
                    <c:v>Mar</c:v>
                  </c:pt>
                  <c:pt idx="53">
                    <c:v>Apr</c:v>
                  </c:pt>
                </c:lvl>
              </c:multiLvlStrCache>
            </c:multiLvlStrRef>
          </c:cat>
          <c:val>
            <c:numRef>
              <c:f>'Data - Weekly Seasonal'!$U$1:$U$58</c:f>
              <c:numCache>
                <c:formatCode>_-* #,##0.000_-;\-* #,##0.000_-;_-* "-"??_-;_-@_-</c:formatCode>
                <c:ptCount val="58"/>
                <c:pt idx="0" formatCode="General">
                  <c:v>0</c:v>
                </c:pt>
                <c:pt idx="7" formatCode="_-* #,##0_-;\-* #,##0_-;_-* &quot;-&quot;??_-;_-@_-">
                  <c:v>8.6666666666666679</c:v>
                </c:pt>
                <c:pt idx="8" formatCode="_-* #,##0_-;\-* #,##0_-;_-* &quot;-&quot;??_-;_-@_-">
                  <c:v>4.748168777715339</c:v>
                </c:pt>
                <c:pt idx="9" formatCode="_-* #,##0_-;\-* #,##0_-;_-* &quot;-&quot;??_-;_-@_-">
                  <c:v>8.7326058645514824</c:v>
                </c:pt>
                <c:pt idx="10" formatCode="_-* #,##0_-;\-* #,##0_-;_-* &quot;-&quot;??_-;_-@_-">
                  <c:v>14.889828149643186</c:v>
                </c:pt>
                <c:pt idx="11" formatCode="_-* #,##0_-;\-* #,##0_-;_-* &quot;-&quot;??_-;_-@_-">
                  <c:v>18.776536585230417</c:v>
                </c:pt>
                <c:pt idx="12" formatCode="_-* #,##0_-;\-* #,##0_-;_-* &quot;-&quot;??_-;_-@_-">
                  <c:v>10.051470824303886</c:v>
                </c:pt>
                <c:pt idx="13" formatCode="_-* #,##0_-;\-* #,##0_-;_-* &quot;-&quot;??_-;_-@_-">
                  <c:v>15.158645707766423</c:v>
                </c:pt>
                <c:pt idx="14" formatCode="_-* #,##0_-;\-* #,##0_-;_-* &quot;-&quot;??_-;_-@_-">
                  <c:v>18.139016058073931</c:v>
                </c:pt>
                <c:pt idx="15" formatCode="_-* #,##0_-;\-* #,##0_-;_-* &quot;-&quot;??_-;_-@_-">
                  <c:v>20.19316855949543</c:v>
                </c:pt>
                <c:pt idx="16" formatCode="_-* #,##0_-;\-* #,##0_-;_-* &quot;-&quot;??_-;_-@_-">
                  <c:v>13.50241781187793</c:v>
                </c:pt>
                <c:pt idx="17" formatCode="_-* #,##0_-;\-* #,##0_-;_-* &quot;-&quot;??_-;_-@_-">
                  <c:v>17.217480104370189</c:v>
                </c:pt>
                <c:pt idx="18" formatCode="_-* #,##0_-;\-* #,##0_-;_-* &quot;-&quot;??_-;_-@_-">
                  <c:v>17.333193623386499</c:v>
                </c:pt>
                <c:pt idx="19" formatCode="_-* #,##0_-;\-* #,##0_-;_-* &quot;-&quot;??_-;_-@_-">
                  <c:v>19.273071803227868</c:v>
                </c:pt>
                <c:pt idx="20" formatCode="_-* #,##0_-;\-* #,##0_-;_-* &quot;-&quot;??_-;_-@_-">
                  <c:v>16.011301139758562</c:v>
                </c:pt>
                <c:pt idx="21" formatCode="_-* #,##0_-;\-* #,##0_-;_-* &quot;-&quot;??_-;_-@_-">
                  <c:v>19.208279381891852</c:v>
                </c:pt>
                <c:pt idx="22" formatCode="_-* #,##0_-;\-* #,##0_-;_-* &quot;-&quot;??_-;_-@_-">
                  <c:v>16.630780306136543</c:v>
                </c:pt>
                <c:pt idx="23" formatCode="_-* #,##0_-;\-* #,##0_-;_-* &quot;-&quot;??_-;_-@_-">
                  <c:v>18.547607201972419</c:v>
                </c:pt>
                <c:pt idx="24" formatCode="_-* #,##0_-;\-* #,##0_-;_-* &quot;-&quot;??_-;_-@_-">
                  <c:v>18.13488342835317</c:v>
                </c:pt>
                <c:pt idx="25" formatCode="_-* #,##0_-;\-* #,##0_-;_-* &quot;-&quot;??_-;_-@_-">
                  <c:v>18.043610915458039</c:v>
                </c:pt>
                <c:pt idx="26" formatCode="_-* #,##0_-;\-* #,##0_-;_-* &quot;-&quot;??_-;_-@_-">
                  <c:v>17.323823925867913</c:v>
                </c:pt>
                <c:pt idx="27" formatCode="_-* #,##0_-;\-* #,##0_-;_-* &quot;-&quot;??_-;_-@_-">
                  <c:v>16.377864071034914</c:v>
                </c:pt>
                <c:pt idx="28" formatCode="_-* #,##0_-;\-* #,##0_-;_-* &quot;-&quot;??_-;_-@_-">
                  <c:v>19.945668033862454</c:v>
                </c:pt>
                <c:pt idx="29" formatCode="_-* #,##0_-;\-* #,##0_-;_-* &quot;-&quot;??_-;_-@_-">
                  <c:v>15.346232788684524</c:v>
                </c:pt>
                <c:pt idx="30" formatCode="_-* #,##0_-;\-* #,##0_-;_-* &quot;-&quot;??_-;_-@_-">
                  <c:v>18.919043886586316</c:v>
                </c:pt>
                <c:pt idx="31" formatCode="_-* #,##0_-;\-* #,##0_-;_-* &quot;-&quot;??_-;_-@_-">
                  <c:v>13.993945160767112</c:v>
                </c:pt>
                <c:pt idx="32" formatCode="_-* #,##0_-;\-* #,##0_-;_-* &quot;-&quot;??_-;_-@_-">
                  <c:v>19.323926915863868</c:v>
                </c:pt>
                <c:pt idx="33" formatCode="_-* #,##0_-;\-* #,##0_-;_-* &quot;-&quot;??_-;_-@_-">
                  <c:v>14.672319925185207</c:v>
                </c:pt>
                <c:pt idx="34" formatCode="_-* #,##0_-;\-* #,##0_-;_-* &quot;-&quot;??_-;_-@_-">
                  <c:v>16.843806425933838</c:v>
                </c:pt>
                <c:pt idx="35" formatCode="_-* #,##0_-;\-* #,##0_-;_-* &quot;-&quot;??_-;_-@_-">
                  <c:v>17.7627067726551</c:v>
                </c:pt>
                <c:pt idx="36" formatCode="_-* #,##0_-;\-* #,##0_-;_-* &quot;-&quot;??_-;_-@_-">
                  <c:v>18.995908624579858</c:v>
                </c:pt>
                <c:pt idx="37" formatCode="_-* #,##0_-;\-* #,##0_-;_-* &quot;-&quot;??_-;_-@_-">
                  <c:v>15.292899767160018</c:v>
                </c:pt>
                <c:pt idx="38" formatCode="_-* #,##0_-;\-* #,##0_-;_-* &quot;-&quot;??_-;_-@_-">
                  <c:v>16.573471877189043</c:v>
                </c:pt>
                <c:pt idx="39" formatCode="_-* #,##0_-;\-* #,##0_-;_-* &quot;-&quot;??_-;_-@_-">
                  <c:v>15.103761311125016</c:v>
                </c:pt>
                <c:pt idx="40" formatCode="_-* #,##0_-;\-* #,##0_-;_-* &quot;-&quot;??_-;_-@_-">
                  <c:v>18.323162757309856</c:v>
                </c:pt>
                <c:pt idx="41" formatCode="_-* #,##0_-;\-* #,##0_-;_-* &quot;-&quot;??_-;_-@_-">
                  <c:v>13.726267508084696</c:v>
                </c:pt>
                <c:pt idx="42" formatCode="_-* #,##0_-;\-* #,##0_-;_-* &quot;-&quot;??_-;_-@_-">
                  <c:v>15.938349483542197</c:v>
                </c:pt>
                <c:pt idx="43" formatCode="_-* #,##0_-;\-* #,##0_-;_-* &quot;-&quot;??_-;_-@_-">
                  <c:v>14.10255357173663</c:v>
                </c:pt>
                <c:pt idx="44" formatCode="_-* #,##0_-;\-* #,##0_-;_-* &quot;-&quot;??_-;_-@_-">
                  <c:v>17.313612526470589</c:v>
                </c:pt>
                <c:pt idx="45" formatCode="_-* #,##0_-;\-* #,##0_-;_-* &quot;-&quot;??_-;_-@_-">
                  <c:v>17.21184160340421</c:v>
                </c:pt>
                <c:pt idx="46" formatCode="_-* #,##0_-;\-* #,##0_-;_-* &quot;-&quot;??_-;_-@_-">
                  <c:v>15.538382193714657</c:v>
                </c:pt>
                <c:pt idx="47" formatCode="_-* #,##0_-;\-* #,##0_-;_-* &quot;-&quot;??_-;_-@_-">
                  <c:v>15.607703141390413</c:v>
                </c:pt>
                <c:pt idx="48" formatCode="_-* #,##0_-;\-* #,##0_-;_-* &quot;-&quot;??_-;_-@_-">
                  <c:v>19.568484184098899</c:v>
                </c:pt>
                <c:pt idx="49" formatCode="_-* #,##0_-;\-* #,##0_-;_-* &quot;-&quot;??_-;_-@_-">
                  <c:v>16.676054331769105</c:v>
                </c:pt>
                <c:pt idx="50" formatCode="_-* #,##0_-;\-* #,##0_-;_-* &quot;-&quot;??_-;_-@_-">
                  <c:v>15.576445446182673</c:v>
                </c:pt>
                <c:pt idx="51" formatCode="_-* #,##0_-;\-* #,##0_-;_-* &quot;-&quot;??_-;_-@_-">
                  <c:v>12.82305271031318</c:v>
                </c:pt>
                <c:pt idx="52" formatCode="_-* #,##0_-;\-* #,##0_-;_-* &quot;-&quot;??_-;_-@_-">
                  <c:v>19.41982819077753</c:v>
                </c:pt>
                <c:pt idx="53" formatCode="_-* #,##0_-;\-* #,##0_-;_-* &quot;-&quot;??_-;_-@_-">
                  <c:v>18.692361842643329</c:v>
                </c:pt>
                <c:pt idx="54" formatCode="_-* #,##0_-;\-* #,##0_-;_-* &quot;-&quot;??_-;_-@_-">
                  <c:v>15.470730759625075</c:v>
                </c:pt>
                <c:pt idx="55" formatCode="_-* #,##0_-;\-* #,##0_-;_-* &quot;-&quot;??_-;_-@_-">
                  <c:v>15.574872248991934</c:v>
                </c:pt>
                <c:pt idx="56" formatCode="_-* #,##0_-;\-* #,##0_-;_-* &quot;-&quot;??_-;_-@_-">
                  <c:v>18.742993646977666</c:v>
                </c:pt>
                <c:pt idx="57" formatCode="_-* #,##0_-;\-* #,##0_-;_-* &quot;-&quot;??_-;_-@_-">
                  <c:v>16.008222332446195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DF-4AA8-9B28-7210DDA32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888736"/>
        <c:axId val="421876672"/>
      </c:lineChart>
      <c:catAx>
        <c:axId val="42188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76672"/>
        <c:crosses val="autoZero"/>
        <c:auto val="1"/>
        <c:lblAlgn val="ctr"/>
        <c:lblOffset val="100"/>
        <c:noMultiLvlLbl val="0"/>
      </c:catAx>
      <c:valAx>
        <c:axId val="42187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88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Planned Not As Sched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- Weekly Seasonal'!$Y$1</c:f>
              <c:strCache>
                <c:ptCount val="1"/>
                <c:pt idx="0">
                  <c:v>PLANNED - NOT SCHED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'Data - Weekly Seasonal'!$A$2:$B$58</c:f>
              <c:multiLvlStrCache>
                <c:ptCount val="57"/>
                <c:lvl>
                  <c:pt idx="0">
                    <c:v>2013-03-31</c:v>
                  </c:pt>
                  <c:pt idx="1">
                    <c:v>2013-04-07</c:v>
                  </c:pt>
                  <c:pt idx="2">
                    <c:v>2013-04-14</c:v>
                  </c:pt>
                  <c:pt idx="3">
                    <c:v>2013-04-21</c:v>
                  </c:pt>
                  <c:pt idx="4">
                    <c:v>2013-04-28</c:v>
                  </c:pt>
                  <c:pt idx="5">
                    <c:v>2013-05-05</c:v>
                  </c:pt>
                  <c:pt idx="6">
                    <c:v>2013-05-12</c:v>
                  </c:pt>
                  <c:pt idx="7">
                    <c:v>2013-05-19</c:v>
                  </c:pt>
                  <c:pt idx="8">
                    <c:v>2013-05-26</c:v>
                  </c:pt>
                  <c:pt idx="9">
                    <c:v>2013-06-02</c:v>
                  </c:pt>
                  <c:pt idx="10">
                    <c:v>2013-06-09</c:v>
                  </c:pt>
                  <c:pt idx="11">
                    <c:v>2013-06-16</c:v>
                  </c:pt>
                  <c:pt idx="12">
                    <c:v>2013-06-23</c:v>
                  </c:pt>
                  <c:pt idx="13">
                    <c:v>2013-06-30</c:v>
                  </c:pt>
                  <c:pt idx="14">
                    <c:v>2013-07-07</c:v>
                  </c:pt>
                  <c:pt idx="15">
                    <c:v>2013-07-14</c:v>
                  </c:pt>
                  <c:pt idx="16">
                    <c:v>2013-07-21</c:v>
                  </c:pt>
                  <c:pt idx="17">
                    <c:v>2013-07-28</c:v>
                  </c:pt>
                  <c:pt idx="18">
                    <c:v>2013-08-04</c:v>
                  </c:pt>
                  <c:pt idx="19">
                    <c:v>2013-08-11</c:v>
                  </c:pt>
                  <c:pt idx="20">
                    <c:v>2013-08-18</c:v>
                  </c:pt>
                  <c:pt idx="21">
                    <c:v>2013-08-25</c:v>
                  </c:pt>
                  <c:pt idx="22">
                    <c:v>2013-09-01</c:v>
                  </c:pt>
                  <c:pt idx="23">
                    <c:v>2013-09-08</c:v>
                  </c:pt>
                  <c:pt idx="24">
                    <c:v>2013-09-15</c:v>
                  </c:pt>
                  <c:pt idx="25">
                    <c:v>2013-09-22</c:v>
                  </c:pt>
                  <c:pt idx="26">
                    <c:v>2013-09-29</c:v>
                  </c:pt>
                  <c:pt idx="27">
                    <c:v>2013-10-06</c:v>
                  </c:pt>
                  <c:pt idx="28">
                    <c:v>2013-10-13</c:v>
                  </c:pt>
                  <c:pt idx="29">
                    <c:v>2013-10-20</c:v>
                  </c:pt>
                  <c:pt idx="30">
                    <c:v>2013-10-27</c:v>
                  </c:pt>
                  <c:pt idx="31">
                    <c:v>2013-11-03</c:v>
                  </c:pt>
                  <c:pt idx="32">
                    <c:v>2013-11-10</c:v>
                  </c:pt>
                  <c:pt idx="33">
                    <c:v>2013-11-17</c:v>
                  </c:pt>
                  <c:pt idx="34">
                    <c:v>2013-11-24</c:v>
                  </c:pt>
                  <c:pt idx="35">
                    <c:v>2013-12-01</c:v>
                  </c:pt>
                  <c:pt idx="36">
                    <c:v>2013-12-08</c:v>
                  </c:pt>
                  <c:pt idx="37">
                    <c:v>2013-12-15</c:v>
                  </c:pt>
                  <c:pt idx="38">
                    <c:v>2013-12-22</c:v>
                  </c:pt>
                  <c:pt idx="39">
                    <c:v>2013-12-29</c:v>
                  </c:pt>
                  <c:pt idx="40">
                    <c:v>2014-01-05</c:v>
                  </c:pt>
                  <c:pt idx="41">
                    <c:v>2014-01-12</c:v>
                  </c:pt>
                  <c:pt idx="42">
                    <c:v>2014-01-19</c:v>
                  </c:pt>
                  <c:pt idx="43">
                    <c:v>2014-01-26</c:v>
                  </c:pt>
                  <c:pt idx="44">
                    <c:v>2014-02-02</c:v>
                  </c:pt>
                  <c:pt idx="45">
                    <c:v>2014-02-09</c:v>
                  </c:pt>
                  <c:pt idx="46">
                    <c:v>2014-02-16</c:v>
                  </c:pt>
                  <c:pt idx="47">
                    <c:v>2014-02-23</c:v>
                  </c:pt>
                  <c:pt idx="48">
                    <c:v>2014-03-02</c:v>
                  </c:pt>
                  <c:pt idx="49">
                    <c:v>2014-03-09</c:v>
                  </c:pt>
                  <c:pt idx="50">
                    <c:v>2014-03-16</c:v>
                  </c:pt>
                  <c:pt idx="51">
                    <c:v>2014-03-23</c:v>
                  </c:pt>
                  <c:pt idx="52">
                    <c:v>2014-03-30</c:v>
                  </c:pt>
                  <c:pt idx="53">
                    <c:v>2014-04-06</c:v>
                  </c:pt>
                  <c:pt idx="54">
                    <c:v>2014-04-13</c:v>
                  </c:pt>
                  <c:pt idx="55">
                    <c:v>2014-04-20</c:v>
                  </c:pt>
                  <c:pt idx="56">
                    <c:v>2014-04-27</c:v>
                  </c:pt>
                </c:lvl>
                <c:lvl>
                  <c:pt idx="0">
                    <c:v>Mar</c:v>
                  </c:pt>
                  <c:pt idx="1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4">
                    <c:v>Jul</c:v>
                  </c:pt>
                  <c:pt idx="18">
                    <c:v>Aug</c:v>
                  </c:pt>
                  <c:pt idx="23">
                    <c:v>Sep</c:v>
                  </c:pt>
                  <c:pt idx="27">
                    <c:v>Oct</c:v>
                  </c:pt>
                  <c:pt idx="31">
                    <c:v>Nov</c:v>
                  </c:pt>
                  <c:pt idx="36">
                    <c:v>Dec</c:v>
                  </c:pt>
                  <c:pt idx="40">
                    <c:v>Jan</c:v>
                  </c:pt>
                  <c:pt idx="44">
                    <c:v>Feb</c:v>
                  </c:pt>
                  <c:pt idx="48">
                    <c:v>Mar</c:v>
                  </c:pt>
                  <c:pt idx="53">
                    <c:v>Apr</c:v>
                  </c:pt>
                </c:lvl>
              </c:multiLvlStrCache>
            </c:multiLvlStrRef>
          </c:cat>
          <c:val>
            <c:numRef>
              <c:f>'Data - Weekly Seasonal'!$Y$2:$Y$53</c:f>
              <c:numCache>
                <c:formatCode>_-* #,##0_-;\-* #,##0_-;_-* "-"??_-;_-@_-</c:formatCode>
                <c:ptCount val="52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5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10</c:v>
                </c:pt>
                <c:pt idx="13">
                  <c:v>4</c:v>
                </c:pt>
                <c:pt idx="14">
                  <c:v>3</c:v>
                </c:pt>
                <c:pt idx="15">
                  <c:v>4</c:v>
                </c:pt>
                <c:pt idx="16">
                  <c:v>3</c:v>
                </c:pt>
                <c:pt idx="17">
                  <c:v>3</c:v>
                </c:pt>
                <c:pt idx="18">
                  <c:v>9</c:v>
                </c:pt>
                <c:pt idx="19">
                  <c:v>7</c:v>
                </c:pt>
                <c:pt idx="20">
                  <c:v>5</c:v>
                </c:pt>
                <c:pt idx="21">
                  <c:v>3</c:v>
                </c:pt>
                <c:pt idx="22">
                  <c:v>5</c:v>
                </c:pt>
                <c:pt idx="23">
                  <c:v>3</c:v>
                </c:pt>
                <c:pt idx="24">
                  <c:v>5</c:v>
                </c:pt>
                <c:pt idx="25">
                  <c:v>4</c:v>
                </c:pt>
                <c:pt idx="26">
                  <c:v>2</c:v>
                </c:pt>
                <c:pt idx="27">
                  <c:v>3</c:v>
                </c:pt>
                <c:pt idx="28">
                  <c:v>6</c:v>
                </c:pt>
                <c:pt idx="29">
                  <c:v>6</c:v>
                </c:pt>
                <c:pt idx="30">
                  <c:v>4</c:v>
                </c:pt>
                <c:pt idx="31">
                  <c:v>5</c:v>
                </c:pt>
                <c:pt idx="32">
                  <c:v>3</c:v>
                </c:pt>
                <c:pt idx="33">
                  <c:v>5</c:v>
                </c:pt>
                <c:pt idx="34">
                  <c:v>6</c:v>
                </c:pt>
                <c:pt idx="35">
                  <c:v>4</c:v>
                </c:pt>
                <c:pt idx="36">
                  <c:v>5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3</c:v>
                </c:pt>
                <c:pt idx="41">
                  <c:v>5</c:v>
                </c:pt>
                <c:pt idx="42">
                  <c:v>4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4</c:v>
                </c:pt>
                <c:pt idx="47">
                  <c:v>3</c:v>
                </c:pt>
                <c:pt idx="48">
                  <c:v>5</c:v>
                </c:pt>
                <c:pt idx="49">
                  <c:v>5</c:v>
                </c:pt>
                <c:pt idx="50">
                  <c:v>2</c:v>
                </c:pt>
                <c:pt idx="5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B2-4BF8-8B8E-CDF694AFD6A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'Data - Weekly Seasonal'!$A$2:$B$58</c:f>
              <c:multiLvlStrCache>
                <c:ptCount val="57"/>
                <c:lvl>
                  <c:pt idx="0">
                    <c:v>2013-03-31</c:v>
                  </c:pt>
                  <c:pt idx="1">
                    <c:v>2013-04-07</c:v>
                  </c:pt>
                  <c:pt idx="2">
                    <c:v>2013-04-14</c:v>
                  </c:pt>
                  <c:pt idx="3">
                    <c:v>2013-04-21</c:v>
                  </c:pt>
                  <c:pt idx="4">
                    <c:v>2013-04-28</c:v>
                  </c:pt>
                  <c:pt idx="5">
                    <c:v>2013-05-05</c:v>
                  </c:pt>
                  <c:pt idx="6">
                    <c:v>2013-05-12</c:v>
                  </c:pt>
                  <c:pt idx="7">
                    <c:v>2013-05-19</c:v>
                  </c:pt>
                  <c:pt idx="8">
                    <c:v>2013-05-26</c:v>
                  </c:pt>
                  <c:pt idx="9">
                    <c:v>2013-06-02</c:v>
                  </c:pt>
                  <c:pt idx="10">
                    <c:v>2013-06-09</c:v>
                  </c:pt>
                  <c:pt idx="11">
                    <c:v>2013-06-16</c:v>
                  </c:pt>
                  <c:pt idx="12">
                    <c:v>2013-06-23</c:v>
                  </c:pt>
                  <c:pt idx="13">
                    <c:v>2013-06-30</c:v>
                  </c:pt>
                  <c:pt idx="14">
                    <c:v>2013-07-07</c:v>
                  </c:pt>
                  <c:pt idx="15">
                    <c:v>2013-07-14</c:v>
                  </c:pt>
                  <c:pt idx="16">
                    <c:v>2013-07-21</c:v>
                  </c:pt>
                  <c:pt idx="17">
                    <c:v>2013-07-28</c:v>
                  </c:pt>
                  <c:pt idx="18">
                    <c:v>2013-08-04</c:v>
                  </c:pt>
                  <c:pt idx="19">
                    <c:v>2013-08-11</c:v>
                  </c:pt>
                  <c:pt idx="20">
                    <c:v>2013-08-18</c:v>
                  </c:pt>
                  <c:pt idx="21">
                    <c:v>2013-08-25</c:v>
                  </c:pt>
                  <c:pt idx="22">
                    <c:v>2013-09-01</c:v>
                  </c:pt>
                  <c:pt idx="23">
                    <c:v>2013-09-08</c:v>
                  </c:pt>
                  <c:pt idx="24">
                    <c:v>2013-09-15</c:v>
                  </c:pt>
                  <c:pt idx="25">
                    <c:v>2013-09-22</c:v>
                  </c:pt>
                  <c:pt idx="26">
                    <c:v>2013-09-29</c:v>
                  </c:pt>
                  <c:pt idx="27">
                    <c:v>2013-10-06</c:v>
                  </c:pt>
                  <c:pt idx="28">
                    <c:v>2013-10-13</c:v>
                  </c:pt>
                  <c:pt idx="29">
                    <c:v>2013-10-20</c:v>
                  </c:pt>
                  <c:pt idx="30">
                    <c:v>2013-10-27</c:v>
                  </c:pt>
                  <c:pt idx="31">
                    <c:v>2013-11-03</c:v>
                  </c:pt>
                  <c:pt idx="32">
                    <c:v>2013-11-10</c:v>
                  </c:pt>
                  <c:pt idx="33">
                    <c:v>2013-11-17</c:v>
                  </c:pt>
                  <c:pt idx="34">
                    <c:v>2013-11-24</c:v>
                  </c:pt>
                  <c:pt idx="35">
                    <c:v>2013-12-01</c:v>
                  </c:pt>
                  <c:pt idx="36">
                    <c:v>2013-12-08</c:v>
                  </c:pt>
                  <c:pt idx="37">
                    <c:v>2013-12-15</c:v>
                  </c:pt>
                  <c:pt idx="38">
                    <c:v>2013-12-22</c:v>
                  </c:pt>
                  <c:pt idx="39">
                    <c:v>2013-12-29</c:v>
                  </c:pt>
                  <c:pt idx="40">
                    <c:v>2014-01-05</c:v>
                  </c:pt>
                  <c:pt idx="41">
                    <c:v>2014-01-12</c:v>
                  </c:pt>
                  <c:pt idx="42">
                    <c:v>2014-01-19</c:v>
                  </c:pt>
                  <c:pt idx="43">
                    <c:v>2014-01-26</c:v>
                  </c:pt>
                  <c:pt idx="44">
                    <c:v>2014-02-02</c:v>
                  </c:pt>
                  <c:pt idx="45">
                    <c:v>2014-02-09</c:v>
                  </c:pt>
                  <c:pt idx="46">
                    <c:v>2014-02-16</c:v>
                  </c:pt>
                  <c:pt idx="47">
                    <c:v>2014-02-23</c:v>
                  </c:pt>
                  <c:pt idx="48">
                    <c:v>2014-03-02</c:v>
                  </c:pt>
                  <c:pt idx="49">
                    <c:v>2014-03-09</c:v>
                  </c:pt>
                  <c:pt idx="50">
                    <c:v>2014-03-16</c:v>
                  </c:pt>
                  <c:pt idx="51">
                    <c:v>2014-03-23</c:v>
                  </c:pt>
                  <c:pt idx="52">
                    <c:v>2014-03-30</c:v>
                  </c:pt>
                  <c:pt idx="53">
                    <c:v>2014-04-06</c:v>
                  </c:pt>
                  <c:pt idx="54">
                    <c:v>2014-04-13</c:v>
                  </c:pt>
                  <c:pt idx="55">
                    <c:v>2014-04-20</c:v>
                  </c:pt>
                  <c:pt idx="56">
                    <c:v>2014-04-27</c:v>
                  </c:pt>
                </c:lvl>
                <c:lvl>
                  <c:pt idx="0">
                    <c:v>Mar</c:v>
                  </c:pt>
                  <c:pt idx="1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4">
                    <c:v>Jul</c:v>
                  </c:pt>
                  <c:pt idx="18">
                    <c:v>Aug</c:v>
                  </c:pt>
                  <c:pt idx="23">
                    <c:v>Sep</c:v>
                  </c:pt>
                  <c:pt idx="27">
                    <c:v>Oct</c:v>
                  </c:pt>
                  <c:pt idx="31">
                    <c:v>Nov</c:v>
                  </c:pt>
                  <c:pt idx="36">
                    <c:v>Dec</c:v>
                  </c:pt>
                  <c:pt idx="40">
                    <c:v>Jan</c:v>
                  </c:pt>
                  <c:pt idx="44">
                    <c:v>Feb</c:v>
                  </c:pt>
                  <c:pt idx="48">
                    <c:v>Mar</c:v>
                  </c:pt>
                  <c:pt idx="53">
                    <c:v>Apr</c:v>
                  </c:pt>
                </c:lvl>
              </c:multiLvlStrCache>
            </c:multiLvlStrRef>
          </c:cat>
          <c:val>
            <c:numRef>
              <c:f>'Data - Weekly Seasonal'!$AA$1:$AA$58</c:f>
              <c:numCache>
                <c:formatCode>_-* #,##0.000_-;\-* #,##0.000_-;_-* "-"??_-;_-@_-</c:formatCode>
                <c:ptCount val="58"/>
                <c:pt idx="0" formatCode="General">
                  <c:v>0</c:v>
                </c:pt>
                <c:pt idx="9" formatCode="_-* #,##0_-;\-* #,##0_-;_-* &quot;-&quot;??_-;_-@_-">
                  <c:v>4.1639207585773743</c:v>
                </c:pt>
                <c:pt idx="10" formatCode="_-* #,##0_-;\-* #,##0_-;_-* &quot;-&quot;??_-;_-@_-">
                  <c:v>1.7715332546428095</c:v>
                </c:pt>
                <c:pt idx="11" formatCode="_-* #,##0_-;\-* #,##0_-;_-* &quot;-&quot;??_-;_-@_-">
                  <c:v>3.5853171560401229</c:v>
                </c:pt>
                <c:pt idx="12" formatCode="_-* #,##0_-;\-* #,##0_-;_-* &quot;-&quot;??_-;_-@_-">
                  <c:v>3.9100407395952961</c:v>
                </c:pt>
                <c:pt idx="13" formatCode="_-* #,##0_-;\-* #,##0_-;_-* &quot;-&quot;??_-;_-@_-">
                  <c:v>5.6402927591470728</c:v>
                </c:pt>
                <c:pt idx="14" formatCode="_-* #,##0_-;\-* #,##0_-;_-* &quot;-&quot;??_-;_-@_-">
                  <c:v>4.3492763236723961</c:v>
                </c:pt>
                <c:pt idx="15" formatCode="_-* #,##0_-;\-* #,##0_-;_-* &quot;-&quot;??_-;_-@_-">
                  <c:v>5.5759428711765775</c:v>
                </c:pt>
                <c:pt idx="16" formatCode="_-* #,##0_-;\-* #,##0_-;_-* &quot;-&quot;??_-;_-@_-">
                  <c:v>5.2616429481628764</c:v>
                </c:pt>
                <c:pt idx="17" formatCode="_-* #,##0_-;\-* #,##0_-;_-* &quot;-&quot;??_-;_-@_-">
                  <c:v>6.333504951192257</c:v>
                </c:pt>
                <c:pt idx="18" formatCode="_-* #,##0_-;\-* #,##0_-;_-* &quot;-&quot;??_-;_-@_-">
                  <c:v>2.0705462276152495</c:v>
                </c:pt>
                <c:pt idx="19" formatCode="_-* #,##0_-;\-* #,##0_-;_-* &quot;-&quot;??_-;_-@_-">
                  <c:v>3.3480279221631966</c:v>
                </c:pt>
                <c:pt idx="20" formatCode="_-* #,##0_-;\-* #,##0_-;_-* &quot;-&quot;??_-;_-@_-">
                  <c:v>5.6641230757605587</c:v>
                </c:pt>
                <c:pt idx="21" formatCode="_-* #,##0_-;\-* #,##0_-;_-* &quot;-&quot;??_-;_-@_-">
                  <c:v>7.2001809261961514</c:v>
                </c:pt>
                <c:pt idx="22" formatCode="_-* #,##0_-;\-* #,##0_-;_-* &quot;-&quot;??_-;_-@_-">
                  <c:v>3.9006504495815824</c:v>
                </c:pt>
                <c:pt idx="23" formatCode="_-* #,##0_-;\-* #,##0_-;_-* &quot;-&quot;??_-;_-@_-">
                  <c:v>5.3315625380991944</c:v>
                </c:pt>
                <c:pt idx="24" formatCode="_-* #,##0_-;\-* #,##0_-;_-* &quot;-&quot;??_-;_-@_-">
                  <c:v>5.2399255055968297</c:v>
                </c:pt>
                <c:pt idx="25" formatCode="_-* #,##0_-;\-* #,##0_-;_-* &quot;-&quot;??_-;_-@_-">
                  <c:v>5.1962154386938835</c:v>
                </c:pt>
                <c:pt idx="26" formatCode="_-* #,##0_-;\-* #,##0_-;_-* &quot;-&quot;??_-;_-@_-">
                  <c:v>2.6815681182053268</c:v>
                </c:pt>
                <c:pt idx="27" formatCode="_-* #,##0_-;\-* #,##0_-;_-* &quot;-&quot;??_-;_-@_-">
                  <c:v>4.8535074432032914</c:v>
                </c:pt>
                <c:pt idx="28" formatCode="_-* #,##0_-;\-* #,##0_-;_-* &quot;-&quot;??_-;_-@_-">
                  <c:v>3.7339200048481009</c:v>
                </c:pt>
                <c:pt idx="29" formatCode="_-* #,##0_-;\-* #,##0_-;_-* &quot;-&quot;??_-;_-@_-">
                  <c:v>4.4372027697775556</c:v>
                </c:pt>
                <c:pt idx="30" formatCode="_-* #,##0_-;\-* #,##0_-;_-* &quot;-&quot;??_-;_-@_-">
                  <c:v>2.6665699518477526</c:v>
                </c:pt>
                <c:pt idx="31" formatCode="_-* #,##0_-;\-* #,##0_-;_-* &quot;-&quot;??_-;_-@_-">
                  <c:v>4.8209182009419864</c:v>
                </c:pt>
                <c:pt idx="32" formatCode="_-* #,##0_-;\-* #,##0_-;_-* &quot;-&quot;??_-;_-@_-">
                  <c:v>4.6154549238828846</c:v>
                </c:pt>
                <c:pt idx="33" formatCode="_-* #,##0_-;\-* #,##0_-;_-* &quot;-&quot;??_-;_-@_-">
                  <c:v>5.9882117503582393</c:v>
                </c:pt>
                <c:pt idx="34" formatCode="_-* #,##0_-;\-* #,##0_-;_-* &quot;-&quot;??_-;_-@_-">
                  <c:v>3.1304616775537606</c:v>
                </c:pt>
                <c:pt idx="35" formatCode="_-* #,##0_-;\-* #,##0_-;_-* &quot;-&quot;??_-;_-@_-">
                  <c:v>4.239472223114829</c:v>
                </c:pt>
                <c:pt idx="36" formatCode="_-* #,##0_-;\-* #,##0_-;_-* &quot;-&quot;??_-;_-@_-">
                  <c:v>4.9760709935092722</c:v>
                </c:pt>
                <c:pt idx="37" formatCode="_-* #,##0_-;\-* #,##0_-;_-* &quot;-&quot;??_-;_-@_-">
                  <c:v>5.449176125662393</c:v>
                </c:pt>
                <c:pt idx="38" formatCode="_-* #,##0_-;\-* #,##0_-;_-* &quot;-&quot;??_-;_-@_-">
                  <c:v>4.058772006365313</c:v>
                </c:pt>
                <c:pt idx="39" formatCode="_-* #,##0_-;\-* #,##0_-;_-* &quot;-&quot;??_-;_-@_-">
                  <c:v>3.9882881499664538</c:v>
                </c:pt>
                <c:pt idx="40" formatCode="_-* #,##0_-;\-* #,##0_-;_-* &quot;-&quot;??_-;_-@_-">
                  <c:v>3.507776504631325</c:v>
                </c:pt>
                <c:pt idx="41" formatCode="_-* #,##0_-;\-* #,##0_-;_-* &quot;-&quot;??_-;_-@_-">
                  <c:v>4.4933358166492265</c:v>
                </c:pt>
                <c:pt idx="42" formatCode="_-* #,##0_-;\-* #,##0_-;_-* &quot;-&quot;??_-;_-@_-">
                  <c:v>2.5566516798986316</c:v>
                </c:pt>
                <c:pt idx="43" formatCode="_-* #,##0_-;\-* #,##0_-;_-* &quot;-&quot;??_-;_-@_-">
                  <c:v>3.9771954595122412</c:v>
                </c:pt>
                <c:pt idx="44" formatCode="_-* #,##0_-;\-* #,##0_-;_-* &quot;-&quot;??_-;_-@_-">
                  <c:v>4.014161178125832</c:v>
                </c:pt>
                <c:pt idx="45" formatCode="_-* #,##0_-;\-* #,##0_-;_-* &quot;-&quot;??_-;_-@_-">
                  <c:v>3.9650104138514477</c:v>
                </c:pt>
                <c:pt idx="46" formatCode="_-* #,##0_-;\-* #,##0_-;_-* &quot;-&quot;??_-;_-@_-">
                  <c:v>2.7645250932494436</c:v>
                </c:pt>
                <c:pt idx="47" formatCode="_-* #,##0_-;\-* #,##0_-;_-* &quot;-&quot;??_-;_-@_-">
                  <c:v>2.8785431676562929</c:v>
                </c:pt>
                <c:pt idx="48" formatCode="_-* #,##0_-;\-* #,##0_-;_-* &quot;-&quot;??_-;_-@_-">
                  <c:v>2.9409264833826203</c:v>
                </c:pt>
                <c:pt idx="49" formatCode="_-* #,##0_-;\-* #,##0_-;_-* &quot;-&quot;??_-;_-@_-">
                  <c:v>3.6603027062933169</c:v>
                </c:pt>
                <c:pt idx="50" formatCode="_-* #,##0_-;\-* #,##0_-;_-* &quot;-&quot;??_-;_-@_-">
                  <c:v>3.1719228484761119</c:v>
                </c:pt>
                <c:pt idx="51" formatCode="_-* #,##0_-;\-* #,##0_-;_-* &quot;-&quot;??_-;_-@_-">
                  <c:v>4.3315219116107855</c:v>
                </c:pt>
                <c:pt idx="52" formatCode="_-* #,##0_-;\-* #,##0_-;_-* &quot;-&quot;??_-;_-@_-">
                  <c:v>3.2147930436040291</c:v>
                </c:pt>
                <c:pt idx="53" formatCode="_-* #,##0_-;\-* #,##0_-;_-* &quot;-&quot;??_-;_-@_-">
                  <c:v>3.7454780181330554</c:v>
                </c:pt>
                <c:pt idx="54" formatCode="_-* #,##0_-;\-* #,##0_-;_-* &quot;-&quot;??_-;_-@_-">
                  <c:v>2.9322421920290562</c:v>
                </c:pt>
                <c:pt idx="55" formatCode="_-* #,##0_-;\-* #,##0_-;_-* &quot;-&quot;??_-;_-@_-">
                  <c:v>2.9378701020118978</c:v>
                </c:pt>
                <c:pt idx="56" formatCode="_-* #,##0_-;\-* #,##0_-;_-* &quot;-&quot;??_-;_-@_-">
                  <c:v>2.6761164375270923</c:v>
                </c:pt>
                <c:pt idx="57" formatCode="_-* #,##0_-;\-* #,##0_-;_-* &quot;-&quot;??_-;_-@_-">
                  <c:v>2.8550097739618869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B2-4BF8-8B8E-CDF694AFD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888736"/>
        <c:axId val="421876672"/>
      </c:lineChart>
      <c:catAx>
        <c:axId val="42188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76672"/>
        <c:crosses val="autoZero"/>
        <c:auto val="1"/>
        <c:lblAlgn val="ctr"/>
        <c:lblOffset val="100"/>
        <c:noMultiLvlLbl val="0"/>
      </c:catAx>
      <c:valAx>
        <c:axId val="42187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88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Unplanned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- Weekly Seasonal'!$AE$1</c:f>
              <c:strCache>
                <c:ptCount val="1"/>
                <c:pt idx="0">
                  <c:v>UNPLANNED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'Data - Weekly Seasonal'!$A$2:$B$58</c:f>
              <c:multiLvlStrCache>
                <c:ptCount val="57"/>
                <c:lvl>
                  <c:pt idx="0">
                    <c:v>2013-03-31</c:v>
                  </c:pt>
                  <c:pt idx="1">
                    <c:v>2013-04-07</c:v>
                  </c:pt>
                  <c:pt idx="2">
                    <c:v>2013-04-14</c:v>
                  </c:pt>
                  <c:pt idx="3">
                    <c:v>2013-04-21</c:v>
                  </c:pt>
                  <c:pt idx="4">
                    <c:v>2013-04-28</c:v>
                  </c:pt>
                  <c:pt idx="5">
                    <c:v>2013-05-05</c:v>
                  </c:pt>
                  <c:pt idx="6">
                    <c:v>2013-05-12</c:v>
                  </c:pt>
                  <c:pt idx="7">
                    <c:v>2013-05-19</c:v>
                  </c:pt>
                  <c:pt idx="8">
                    <c:v>2013-05-26</c:v>
                  </c:pt>
                  <c:pt idx="9">
                    <c:v>2013-06-02</c:v>
                  </c:pt>
                  <c:pt idx="10">
                    <c:v>2013-06-09</c:v>
                  </c:pt>
                  <c:pt idx="11">
                    <c:v>2013-06-16</c:v>
                  </c:pt>
                  <c:pt idx="12">
                    <c:v>2013-06-23</c:v>
                  </c:pt>
                  <c:pt idx="13">
                    <c:v>2013-06-30</c:v>
                  </c:pt>
                  <c:pt idx="14">
                    <c:v>2013-07-07</c:v>
                  </c:pt>
                  <c:pt idx="15">
                    <c:v>2013-07-14</c:v>
                  </c:pt>
                  <c:pt idx="16">
                    <c:v>2013-07-21</c:v>
                  </c:pt>
                  <c:pt idx="17">
                    <c:v>2013-07-28</c:v>
                  </c:pt>
                  <c:pt idx="18">
                    <c:v>2013-08-04</c:v>
                  </c:pt>
                  <c:pt idx="19">
                    <c:v>2013-08-11</c:v>
                  </c:pt>
                  <c:pt idx="20">
                    <c:v>2013-08-18</c:v>
                  </c:pt>
                  <c:pt idx="21">
                    <c:v>2013-08-25</c:v>
                  </c:pt>
                  <c:pt idx="22">
                    <c:v>2013-09-01</c:v>
                  </c:pt>
                  <c:pt idx="23">
                    <c:v>2013-09-08</c:v>
                  </c:pt>
                  <c:pt idx="24">
                    <c:v>2013-09-15</c:v>
                  </c:pt>
                  <c:pt idx="25">
                    <c:v>2013-09-22</c:v>
                  </c:pt>
                  <c:pt idx="26">
                    <c:v>2013-09-29</c:v>
                  </c:pt>
                  <c:pt idx="27">
                    <c:v>2013-10-06</c:v>
                  </c:pt>
                  <c:pt idx="28">
                    <c:v>2013-10-13</c:v>
                  </c:pt>
                  <c:pt idx="29">
                    <c:v>2013-10-20</c:v>
                  </c:pt>
                  <c:pt idx="30">
                    <c:v>2013-10-27</c:v>
                  </c:pt>
                  <c:pt idx="31">
                    <c:v>2013-11-03</c:v>
                  </c:pt>
                  <c:pt idx="32">
                    <c:v>2013-11-10</c:v>
                  </c:pt>
                  <c:pt idx="33">
                    <c:v>2013-11-17</c:v>
                  </c:pt>
                  <c:pt idx="34">
                    <c:v>2013-11-24</c:v>
                  </c:pt>
                  <c:pt idx="35">
                    <c:v>2013-12-01</c:v>
                  </c:pt>
                  <c:pt idx="36">
                    <c:v>2013-12-08</c:v>
                  </c:pt>
                  <c:pt idx="37">
                    <c:v>2013-12-15</c:v>
                  </c:pt>
                  <c:pt idx="38">
                    <c:v>2013-12-22</c:v>
                  </c:pt>
                  <c:pt idx="39">
                    <c:v>2013-12-29</c:v>
                  </c:pt>
                  <c:pt idx="40">
                    <c:v>2014-01-05</c:v>
                  </c:pt>
                  <c:pt idx="41">
                    <c:v>2014-01-12</c:v>
                  </c:pt>
                  <c:pt idx="42">
                    <c:v>2014-01-19</c:v>
                  </c:pt>
                  <c:pt idx="43">
                    <c:v>2014-01-26</c:v>
                  </c:pt>
                  <c:pt idx="44">
                    <c:v>2014-02-02</c:v>
                  </c:pt>
                  <c:pt idx="45">
                    <c:v>2014-02-09</c:v>
                  </c:pt>
                  <c:pt idx="46">
                    <c:v>2014-02-16</c:v>
                  </c:pt>
                  <c:pt idx="47">
                    <c:v>2014-02-23</c:v>
                  </c:pt>
                  <c:pt idx="48">
                    <c:v>2014-03-02</c:v>
                  </c:pt>
                  <c:pt idx="49">
                    <c:v>2014-03-09</c:v>
                  </c:pt>
                  <c:pt idx="50">
                    <c:v>2014-03-16</c:v>
                  </c:pt>
                  <c:pt idx="51">
                    <c:v>2014-03-23</c:v>
                  </c:pt>
                  <c:pt idx="52">
                    <c:v>2014-03-30</c:v>
                  </c:pt>
                  <c:pt idx="53">
                    <c:v>2014-04-06</c:v>
                  </c:pt>
                  <c:pt idx="54">
                    <c:v>2014-04-13</c:v>
                  </c:pt>
                  <c:pt idx="55">
                    <c:v>2014-04-20</c:v>
                  </c:pt>
                  <c:pt idx="56">
                    <c:v>2014-04-27</c:v>
                  </c:pt>
                </c:lvl>
                <c:lvl>
                  <c:pt idx="0">
                    <c:v>Mar</c:v>
                  </c:pt>
                  <c:pt idx="1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4">
                    <c:v>Jul</c:v>
                  </c:pt>
                  <c:pt idx="18">
                    <c:v>Aug</c:v>
                  </c:pt>
                  <c:pt idx="23">
                    <c:v>Sep</c:v>
                  </c:pt>
                  <c:pt idx="27">
                    <c:v>Oct</c:v>
                  </c:pt>
                  <c:pt idx="31">
                    <c:v>Nov</c:v>
                  </c:pt>
                  <c:pt idx="36">
                    <c:v>Dec</c:v>
                  </c:pt>
                  <c:pt idx="40">
                    <c:v>Jan</c:v>
                  </c:pt>
                  <c:pt idx="44">
                    <c:v>Feb</c:v>
                  </c:pt>
                  <c:pt idx="48">
                    <c:v>Mar</c:v>
                  </c:pt>
                  <c:pt idx="53">
                    <c:v>Apr</c:v>
                  </c:pt>
                </c:lvl>
              </c:multiLvlStrCache>
            </c:multiLvlStrRef>
          </c:cat>
          <c:val>
            <c:numRef>
              <c:f>'Data - Weekly Seasonal'!$AE$2:$AE$53</c:f>
              <c:numCache>
                <c:formatCode>_-* #,##0_-;\-* #,##0_-;_-* "-"??_-;_-@_-</c:formatCode>
                <c:ptCount val="52"/>
                <c:pt idx="0">
                  <c:v>17</c:v>
                </c:pt>
                <c:pt idx="1">
                  <c:v>12</c:v>
                </c:pt>
                <c:pt idx="2">
                  <c:v>20</c:v>
                </c:pt>
                <c:pt idx="3">
                  <c:v>19</c:v>
                </c:pt>
                <c:pt idx="4">
                  <c:v>18</c:v>
                </c:pt>
                <c:pt idx="5">
                  <c:v>18</c:v>
                </c:pt>
                <c:pt idx="6">
                  <c:v>23</c:v>
                </c:pt>
                <c:pt idx="7">
                  <c:v>26</c:v>
                </c:pt>
                <c:pt idx="8">
                  <c:v>21</c:v>
                </c:pt>
                <c:pt idx="9">
                  <c:v>22</c:v>
                </c:pt>
                <c:pt idx="10">
                  <c:v>28</c:v>
                </c:pt>
                <c:pt idx="11">
                  <c:v>24</c:v>
                </c:pt>
                <c:pt idx="12">
                  <c:v>17</c:v>
                </c:pt>
                <c:pt idx="13">
                  <c:v>13</c:v>
                </c:pt>
                <c:pt idx="14">
                  <c:v>20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23</c:v>
                </c:pt>
                <c:pt idx="19">
                  <c:v>26</c:v>
                </c:pt>
                <c:pt idx="20">
                  <c:v>20</c:v>
                </c:pt>
                <c:pt idx="21">
                  <c:v>21</c:v>
                </c:pt>
                <c:pt idx="22">
                  <c:v>17</c:v>
                </c:pt>
                <c:pt idx="23">
                  <c:v>24</c:v>
                </c:pt>
                <c:pt idx="24">
                  <c:v>26</c:v>
                </c:pt>
                <c:pt idx="25">
                  <c:v>14</c:v>
                </c:pt>
                <c:pt idx="26">
                  <c:v>25</c:v>
                </c:pt>
                <c:pt idx="27">
                  <c:v>19</c:v>
                </c:pt>
                <c:pt idx="28">
                  <c:v>27</c:v>
                </c:pt>
                <c:pt idx="29">
                  <c:v>20</c:v>
                </c:pt>
                <c:pt idx="30">
                  <c:v>13</c:v>
                </c:pt>
                <c:pt idx="31">
                  <c:v>19</c:v>
                </c:pt>
                <c:pt idx="32">
                  <c:v>26</c:v>
                </c:pt>
                <c:pt idx="33">
                  <c:v>14</c:v>
                </c:pt>
                <c:pt idx="34">
                  <c:v>16</c:v>
                </c:pt>
                <c:pt idx="35">
                  <c:v>24</c:v>
                </c:pt>
                <c:pt idx="36">
                  <c:v>16</c:v>
                </c:pt>
                <c:pt idx="37">
                  <c:v>19</c:v>
                </c:pt>
                <c:pt idx="38">
                  <c:v>24</c:v>
                </c:pt>
                <c:pt idx="39">
                  <c:v>10</c:v>
                </c:pt>
                <c:pt idx="40">
                  <c:v>18</c:v>
                </c:pt>
                <c:pt idx="41">
                  <c:v>19</c:v>
                </c:pt>
                <c:pt idx="42">
                  <c:v>25</c:v>
                </c:pt>
                <c:pt idx="43">
                  <c:v>19</c:v>
                </c:pt>
                <c:pt idx="44">
                  <c:v>24</c:v>
                </c:pt>
                <c:pt idx="45">
                  <c:v>21</c:v>
                </c:pt>
                <c:pt idx="46">
                  <c:v>25</c:v>
                </c:pt>
                <c:pt idx="47">
                  <c:v>18</c:v>
                </c:pt>
                <c:pt idx="48">
                  <c:v>18</c:v>
                </c:pt>
                <c:pt idx="49">
                  <c:v>20</c:v>
                </c:pt>
                <c:pt idx="50">
                  <c:v>22</c:v>
                </c:pt>
                <c:pt idx="5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6F-4558-B08E-6D7522E3C33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'Data - Weekly Seasonal'!$A$2:$B$58</c:f>
              <c:multiLvlStrCache>
                <c:ptCount val="57"/>
                <c:lvl>
                  <c:pt idx="0">
                    <c:v>2013-03-31</c:v>
                  </c:pt>
                  <c:pt idx="1">
                    <c:v>2013-04-07</c:v>
                  </c:pt>
                  <c:pt idx="2">
                    <c:v>2013-04-14</c:v>
                  </c:pt>
                  <c:pt idx="3">
                    <c:v>2013-04-21</c:v>
                  </c:pt>
                  <c:pt idx="4">
                    <c:v>2013-04-28</c:v>
                  </c:pt>
                  <c:pt idx="5">
                    <c:v>2013-05-05</c:v>
                  </c:pt>
                  <c:pt idx="6">
                    <c:v>2013-05-12</c:v>
                  </c:pt>
                  <c:pt idx="7">
                    <c:v>2013-05-19</c:v>
                  </c:pt>
                  <c:pt idx="8">
                    <c:v>2013-05-26</c:v>
                  </c:pt>
                  <c:pt idx="9">
                    <c:v>2013-06-02</c:v>
                  </c:pt>
                  <c:pt idx="10">
                    <c:v>2013-06-09</c:v>
                  </c:pt>
                  <c:pt idx="11">
                    <c:v>2013-06-16</c:v>
                  </c:pt>
                  <c:pt idx="12">
                    <c:v>2013-06-23</c:v>
                  </c:pt>
                  <c:pt idx="13">
                    <c:v>2013-06-30</c:v>
                  </c:pt>
                  <c:pt idx="14">
                    <c:v>2013-07-07</c:v>
                  </c:pt>
                  <c:pt idx="15">
                    <c:v>2013-07-14</c:v>
                  </c:pt>
                  <c:pt idx="16">
                    <c:v>2013-07-21</c:v>
                  </c:pt>
                  <c:pt idx="17">
                    <c:v>2013-07-28</c:v>
                  </c:pt>
                  <c:pt idx="18">
                    <c:v>2013-08-04</c:v>
                  </c:pt>
                  <c:pt idx="19">
                    <c:v>2013-08-11</c:v>
                  </c:pt>
                  <c:pt idx="20">
                    <c:v>2013-08-18</c:v>
                  </c:pt>
                  <c:pt idx="21">
                    <c:v>2013-08-25</c:v>
                  </c:pt>
                  <c:pt idx="22">
                    <c:v>2013-09-01</c:v>
                  </c:pt>
                  <c:pt idx="23">
                    <c:v>2013-09-08</c:v>
                  </c:pt>
                  <c:pt idx="24">
                    <c:v>2013-09-15</c:v>
                  </c:pt>
                  <c:pt idx="25">
                    <c:v>2013-09-22</c:v>
                  </c:pt>
                  <c:pt idx="26">
                    <c:v>2013-09-29</c:v>
                  </c:pt>
                  <c:pt idx="27">
                    <c:v>2013-10-06</c:v>
                  </c:pt>
                  <c:pt idx="28">
                    <c:v>2013-10-13</c:v>
                  </c:pt>
                  <c:pt idx="29">
                    <c:v>2013-10-20</c:v>
                  </c:pt>
                  <c:pt idx="30">
                    <c:v>2013-10-27</c:v>
                  </c:pt>
                  <c:pt idx="31">
                    <c:v>2013-11-03</c:v>
                  </c:pt>
                  <c:pt idx="32">
                    <c:v>2013-11-10</c:v>
                  </c:pt>
                  <c:pt idx="33">
                    <c:v>2013-11-17</c:v>
                  </c:pt>
                  <c:pt idx="34">
                    <c:v>2013-11-24</c:v>
                  </c:pt>
                  <c:pt idx="35">
                    <c:v>2013-12-01</c:v>
                  </c:pt>
                  <c:pt idx="36">
                    <c:v>2013-12-08</c:v>
                  </c:pt>
                  <c:pt idx="37">
                    <c:v>2013-12-15</c:v>
                  </c:pt>
                  <c:pt idx="38">
                    <c:v>2013-12-22</c:v>
                  </c:pt>
                  <c:pt idx="39">
                    <c:v>2013-12-29</c:v>
                  </c:pt>
                  <c:pt idx="40">
                    <c:v>2014-01-05</c:v>
                  </c:pt>
                  <c:pt idx="41">
                    <c:v>2014-01-12</c:v>
                  </c:pt>
                  <c:pt idx="42">
                    <c:v>2014-01-19</c:v>
                  </c:pt>
                  <c:pt idx="43">
                    <c:v>2014-01-26</c:v>
                  </c:pt>
                  <c:pt idx="44">
                    <c:v>2014-02-02</c:v>
                  </c:pt>
                  <c:pt idx="45">
                    <c:v>2014-02-09</c:v>
                  </c:pt>
                  <c:pt idx="46">
                    <c:v>2014-02-16</c:v>
                  </c:pt>
                  <c:pt idx="47">
                    <c:v>2014-02-23</c:v>
                  </c:pt>
                  <c:pt idx="48">
                    <c:v>2014-03-02</c:v>
                  </c:pt>
                  <c:pt idx="49">
                    <c:v>2014-03-09</c:v>
                  </c:pt>
                  <c:pt idx="50">
                    <c:v>2014-03-16</c:v>
                  </c:pt>
                  <c:pt idx="51">
                    <c:v>2014-03-23</c:v>
                  </c:pt>
                  <c:pt idx="52">
                    <c:v>2014-03-30</c:v>
                  </c:pt>
                  <c:pt idx="53">
                    <c:v>2014-04-06</c:v>
                  </c:pt>
                  <c:pt idx="54">
                    <c:v>2014-04-13</c:v>
                  </c:pt>
                  <c:pt idx="55">
                    <c:v>2014-04-20</c:v>
                  </c:pt>
                  <c:pt idx="56">
                    <c:v>2014-04-27</c:v>
                  </c:pt>
                </c:lvl>
                <c:lvl>
                  <c:pt idx="0">
                    <c:v>Mar</c:v>
                  </c:pt>
                  <c:pt idx="1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4">
                    <c:v>Jul</c:v>
                  </c:pt>
                  <c:pt idx="18">
                    <c:v>Aug</c:v>
                  </c:pt>
                  <c:pt idx="23">
                    <c:v>Sep</c:v>
                  </c:pt>
                  <c:pt idx="27">
                    <c:v>Oct</c:v>
                  </c:pt>
                  <c:pt idx="31">
                    <c:v>Nov</c:v>
                  </c:pt>
                  <c:pt idx="36">
                    <c:v>Dec</c:v>
                  </c:pt>
                  <c:pt idx="40">
                    <c:v>Jan</c:v>
                  </c:pt>
                  <c:pt idx="44">
                    <c:v>Feb</c:v>
                  </c:pt>
                  <c:pt idx="48">
                    <c:v>Mar</c:v>
                  </c:pt>
                  <c:pt idx="53">
                    <c:v>Apr</c:v>
                  </c:pt>
                </c:lvl>
              </c:multiLvlStrCache>
            </c:multiLvlStrRef>
          </c:cat>
          <c:val>
            <c:numRef>
              <c:f>'Data - Weekly Seasonal'!$AG$1:$AG$58</c:f>
              <c:numCache>
                <c:formatCode>_-* #,##0.000_-;\-* #,##0.000_-;_-* "-"??_-;_-@_-</c:formatCode>
                <c:ptCount val="58"/>
                <c:pt idx="0" formatCode="General">
                  <c:v>0</c:v>
                </c:pt>
                <c:pt idx="10" formatCode="_-* #,##0_-;\-* #,##0_-;_-* &quot;-&quot;??_-;_-@_-">
                  <c:v>13.716351486122006</c:v>
                </c:pt>
                <c:pt idx="11" formatCode="_-* #,##0_-;\-* #,##0_-;_-* &quot;-&quot;??_-;_-@_-">
                  <c:v>22.395622318929515</c:v>
                </c:pt>
                <c:pt idx="12" formatCode="_-* #,##0_-;\-* #,##0_-;_-* &quot;-&quot;??_-;_-@_-">
                  <c:v>22.753161255313714</c:v>
                </c:pt>
                <c:pt idx="13" formatCode="_-* #,##0_-;\-* #,##0_-;_-* &quot;-&quot;??_-;_-@_-">
                  <c:v>20.823240613565158</c:v>
                </c:pt>
                <c:pt idx="14" formatCode="_-* #,##0_-;\-* #,##0_-;_-* &quot;-&quot;??_-;_-@_-">
                  <c:v>18.472202296927808</c:v>
                </c:pt>
                <c:pt idx="15" formatCode="_-* #,##0_-;\-* #,##0_-;_-* &quot;-&quot;??_-;_-@_-">
                  <c:v>22.308198044125351</c:v>
                </c:pt>
                <c:pt idx="16" formatCode="_-* #,##0_-;\-* #,##0_-;_-* &quot;-&quot;??_-;_-@_-">
                  <c:v>19.521694049979761</c:v>
                </c:pt>
                <c:pt idx="17" formatCode="_-* #,##0_-;\-* #,##0_-;_-* &quot;-&quot;??_-;_-@_-">
                  <c:v>15.71356372442817</c:v>
                </c:pt>
                <c:pt idx="18" formatCode="_-* #,##0_-;\-* #,##0_-;_-* &quot;-&quot;??_-;_-@_-">
                  <c:v>15.152683187518468</c:v>
                </c:pt>
                <c:pt idx="19" formatCode="_-* #,##0_-;\-* #,##0_-;_-* &quot;-&quot;??_-;_-@_-">
                  <c:v>22.441481429236514</c:v>
                </c:pt>
                <c:pt idx="20" formatCode="_-* #,##0_-;\-* #,##0_-;_-* &quot;-&quot;??_-;_-@_-">
                  <c:v>20.566169706638039</c:v>
                </c:pt>
                <c:pt idx="21" formatCode="_-* #,##0_-;\-* #,##0_-;_-* &quot;-&quot;??_-;_-@_-">
                  <c:v>19.973435297426086</c:v>
                </c:pt>
                <c:pt idx="22" formatCode="_-* #,##0_-;\-* #,##0_-;_-* &quot;-&quot;??_-;_-@_-">
                  <c:v>18.871322923024611</c:v>
                </c:pt>
                <c:pt idx="23" formatCode="_-* #,##0_-;\-* #,##0_-;_-* &quot;-&quot;??_-;_-@_-">
                  <c:v>25.179385381557651</c:v>
                </c:pt>
                <c:pt idx="24" formatCode="_-* #,##0_-;\-* #,##0_-;_-* &quot;-&quot;??_-;_-@_-">
                  <c:v>21.063886008010826</c:v>
                </c:pt>
                <c:pt idx="25" formatCode="_-* #,##0_-;\-* #,##0_-;_-* &quot;-&quot;??_-;_-@_-">
                  <c:v>18.966033163481029</c:v>
                </c:pt>
                <c:pt idx="26" formatCode="_-* #,##0_-;\-* #,##0_-;_-* &quot;-&quot;??_-;_-@_-">
                  <c:v>20.424891687283804</c:v>
                </c:pt>
                <c:pt idx="27" formatCode="_-* #,##0_-;\-* #,##0_-;_-* &quot;-&quot;??_-;_-@_-">
                  <c:v>22.622461140900988</c:v>
                </c:pt>
                <c:pt idx="28" formatCode="_-* #,##0_-;\-* #,##0_-;_-* &quot;-&quot;??_-;_-@_-">
                  <c:v>23.375866716002719</c:v>
                </c:pt>
                <c:pt idx="29" formatCode="_-* #,##0_-;\-* #,##0_-;_-* &quot;-&quot;??_-;_-@_-">
                  <c:v>19.405704439086392</c:v>
                </c:pt>
                <c:pt idx="30" formatCode="_-* #,##0_-;\-* #,##0_-;_-* &quot;-&quot;??_-;_-@_-">
                  <c:v>19.336609388384215</c:v>
                </c:pt>
                <c:pt idx="31" formatCode="_-* #,##0_-;\-* #,##0_-;_-* &quot;-&quot;??_-;_-@_-">
                  <c:v>24.973602715969569</c:v>
                </c:pt>
                <c:pt idx="32" formatCode="_-* #,##0_-;\-* #,##0_-;_-* &quot;-&quot;??_-;_-@_-">
                  <c:v>20.170834751089913</c:v>
                </c:pt>
                <c:pt idx="33" formatCode="_-* #,##0_-;\-* #,##0_-;_-* &quot;-&quot;??_-;_-@_-">
                  <c:v>18.771816161250314</c:v>
                </c:pt>
                <c:pt idx="34" formatCode="_-* #,##0_-;\-* #,##0_-;_-* &quot;-&quot;??_-;_-@_-">
                  <c:v>17.701585309162027</c:v>
                </c:pt>
                <c:pt idx="35" formatCode="_-* #,##0_-;\-* #,##0_-;_-* &quot;-&quot;??_-;_-@_-">
                  <c:v>20.302968877735942</c:v>
                </c:pt>
                <c:pt idx="36" formatCode="_-* #,##0_-;\-* #,##0_-;_-* &quot;-&quot;??_-;_-@_-">
                  <c:v>19.384594199367761</c:v>
                </c:pt>
                <c:pt idx="37" formatCode="_-* #,##0_-;\-* #,##0_-;_-* &quot;-&quot;??_-;_-@_-">
                  <c:v>20.94751674232667</c:v>
                </c:pt>
                <c:pt idx="38" formatCode="_-* #,##0_-;\-* #,##0_-;_-* &quot;-&quot;??_-;_-@_-">
                  <c:v>14.502136394396542</c:v>
                </c:pt>
                <c:pt idx="39" formatCode="_-* #,##0_-;\-* #,##0_-;_-* &quot;-&quot;??_-;_-@_-">
                  <c:v>19.710910882608303</c:v>
                </c:pt>
                <c:pt idx="40" formatCode="_-* #,##0_-;\-* #,##0_-;_-* &quot;-&quot;??_-;_-@_-">
                  <c:v>22.738921797000806</c:v>
                </c:pt>
                <c:pt idx="41" formatCode="_-* #,##0_-;\-* #,##0_-;_-* &quot;-&quot;??_-;_-@_-">
                  <c:v>17.405417803446063</c:v>
                </c:pt>
                <c:pt idx="42" formatCode="_-* #,##0_-;\-* #,##0_-;_-* &quot;-&quot;??_-;_-@_-">
                  <c:v>13.975115826726055</c:v>
                </c:pt>
                <c:pt idx="43" formatCode="_-* #,##0_-;\-* #,##0_-;_-* &quot;-&quot;??_-;_-@_-">
                  <c:v>19.329849006055962</c:v>
                </c:pt>
                <c:pt idx="44" formatCode="_-* #,##0_-;\-* #,##0_-;_-* &quot;-&quot;??_-;_-@_-">
                  <c:v>20.644714688241823</c:v>
                </c:pt>
                <c:pt idx="45" formatCode="_-* #,##0_-;\-* #,##0_-;_-* &quot;-&quot;??_-;_-@_-">
                  <c:v>20.63801056742674</c:v>
                </c:pt>
                <c:pt idx="46" formatCode="_-* #,##0_-;\-* #,##0_-;_-* &quot;-&quot;??_-;_-@_-">
                  <c:v>18.676876964928692</c:v>
                </c:pt>
                <c:pt idx="47" formatCode="_-* #,##0_-;\-* #,##0_-;_-* &quot;-&quot;??_-;_-@_-">
                  <c:v>23.229313254565707</c:v>
                </c:pt>
                <c:pt idx="48" formatCode="_-* #,##0_-;\-* #,##0_-;_-* &quot;-&quot;??_-;_-@_-">
                  <c:v>22.337676650542331</c:v>
                </c:pt>
                <c:pt idx="49" formatCode="_-* #,##0_-;\-* #,##0_-;_-* &quot;-&quot;??_-;_-@_-">
                  <c:v>22.086134469585925</c:v>
                </c:pt>
                <c:pt idx="50" formatCode="_-* #,##0_-;\-* #,##0_-;_-* &quot;-&quot;??_-;_-@_-">
                  <c:v>17.554969114665756</c:v>
                </c:pt>
                <c:pt idx="51" formatCode="_-* #,##0_-;\-* #,##0_-;_-* &quot;-&quot;??_-;_-@_-">
                  <c:v>22.077063473519992</c:v>
                </c:pt>
                <c:pt idx="52" formatCode="_-* #,##0_-;\-* #,##0_-;_-* &quot;-&quot;??_-;_-@_-">
                  <c:v>19.803908511408107</c:v>
                </c:pt>
                <c:pt idx="53" formatCode="_-* #,##0_-;\-* #,##0_-;_-* &quot;-&quot;??_-;_-@_-">
                  <c:v>21.395675132293249</c:v>
                </c:pt>
                <c:pt idx="54" formatCode="_-* #,##0_-;\-* #,##0_-;_-* &quot;-&quot;??_-;_-@_-">
                  <c:v>19.032461895985154</c:v>
                </c:pt>
                <c:pt idx="55" formatCode="_-* #,##0_-;\-* #,##0_-;_-* &quot;-&quot;??_-;_-@_-">
                  <c:v>22.433546932363022</c:v>
                </c:pt>
                <c:pt idx="56" formatCode="_-* #,##0_-;\-* #,##0_-;_-* &quot;-&quot;??_-;_-@_-">
                  <c:v>20.347504589206167</c:v>
                </c:pt>
                <c:pt idx="57" formatCode="_-* #,##0_-;\-* #,##0_-;_-* &quot;-&quot;??_-;_-@_-">
                  <c:v>20.19541554691439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6F-4558-B08E-6D7522E3C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888736"/>
        <c:axId val="421876672"/>
      </c:lineChart>
      <c:catAx>
        <c:axId val="42188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76672"/>
        <c:crosses val="autoZero"/>
        <c:auto val="1"/>
        <c:lblAlgn val="ctr"/>
        <c:lblOffset val="100"/>
        <c:noMultiLvlLbl val="0"/>
      </c:catAx>
      <c:valAx>
        <c:axId val="42187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88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Planned</a:t>
            </a:r>
            <a:r>
              <a:rPr lang="en-CA" baseline="0"/>
              <a:t> As Sched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- Weekly Seasonal'!$M$1</c:f>
              <c:strCache>
                <c:ptCount val="1"/>
                <c:pt idx="0">
                  <c:v>PLANNED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'Data - Weekly Seasonal'!$A$2:$B$58</c:f>
              <c:multiLvlStrCache>
                <c:ptCount val="57"/>
                <c:lvl>
                  <c:pt idx="0">
                    <c:v>2013-03-31</c:v>
                  </c:pt>
                  <c:pt idx="1">
                    <c:v>2013-04-07</c:v>
                  </c:pt>
                  <c:pt idx="2">
                    <c:v>2013-04-14</c:v>
                  </c:pt>
                  <c:pt idx="3">
                    <c:v>2013-04-21</c:v>
                  </c:pt>
                  <c:pt idx="4">
                    <c:v>2013-04-28</c:v>
                  </c:pt>
                  <c:pt idx="5">
                    <c:v>2013-05-05</c:v>
                  </c:pt>
                  <c:pt idx="6">
                    <c:v>2013-05-12</c:v>
                  </c:pt>
                  <c:pt idx="7">
                    <c:v>2013-05-19</c:v>
                  </c:pt>
                  <c:pt idx="8">
                    <c:v>2013-05-26</c:v>
                  </c:pt>
                  <c:pt idx="9">
                    <c:v>2013-06-02</c:v>
                  </c:pt>
                  <c:pt idx="10">
                    <c:v>2013-06-09</c:v>
                  </c:pt>
                  <c:pt idx="11">
                    <c:v>2013-06-16</c:v>
                  </c:pt>
                  <c:pt idx="12">
                    <c:v>2013-06-23</c:v>
                  </c:pt>
                  <c:pt idx="13">
                    <c:v>2013-06-30</c:v>
                  </c:pt>
                  <c:pt idx="14">
                    <c:v>2013-07-07</c:v>
                  </c:pt>
                  <c:pt idx="15">
                    <c:v>2013-07-14</c:v>
                  </c:pt>
                  <c:pt idx="16">
                    <c:v>2013-07-21</c:v>
                  </c:pt>
                  <c:pt idx="17">
                    <c:v>2013-07-28</c:v>
                  </c:pt>
                  <c:pt idx="18">
                    <c:v>2013-08-04</c:v>
                  </c:pt>
                  <c:pt idx="19">
                    <c:v>2013-08-11</c:v>
                  </c:pt>
                  <c:pt idx="20">
                    <c:v>2013-08-18</c:v>
                  </c:pt>
                  <c:pt idx="21">
                    <c:v>2013-08-25</c:v>
                  </c:pt>
                  <c:pt idx="22">
                    <c:v>2013-09-01</c:v>
                  </c:pt>
                  <c:pt idx="23">
                    <c:v>2013-09-08</c:v>
                  </c:pt>
                  <c:pt idx="24">
                    <c:v>2013-09-15</c:v>
                  </c:pt>
                  <c:pt idx="25">
                    <c:v>2013-09-22</c:v>
                  </c:pt>
                  <c:pt idx="26">
                    <c:v>2013-09-29</c:v>
                  </c:pt>
                  <c:pt idx="27">
                    <c:v>2013-10-06</c:v>
                  </c:pt>
                  <c:pt idx="28">
                    <c:v>2013-10-13</c:v>
                  </c:pt>
                  <c:pt idx="29">
                    <c:v>2013-10-20</c:v>
                  </c:pt>
                  <c:pt idx="30">
                    <c:v>2013-10-27</c:v>
                  </c:pt>
                  <c:pt idx="31">
                    <c:v>2013-11-03</c:v>
                  </c:pt>
                  <c:pt idx="32">
                    <c:v>2013-11-10</c:v>
                  </c:pt>
                  <c:pt idx="33">
                    <c:v>2013-11-17</c:v>
                  </c:pt>
                  <c:pt idx="34">
                    <c:v>2013-11-24</c:v>
                  </c:pt>
                  <c:pt idx="35">
                    <c:v>2013-12-01</c:v>
                  </c:pt>
                  <c:pt idx="36">
                    <c:v>2013-12-08</c:v>
                  </c:pt>
                  <c:pt idx="37">
                    <c:v>2013-12-15</c:v>
                  </c:pt>
                  <c:pt idx="38">
                    <c:v>2013-12-22</c:v>
                  </c:pt>
                  <c:pt idx="39">
                    <c:v>2013-12-29</c:v>
                  </c:pt>
                  <c:pt idx="40">
                    <c:v>2014-01-05</c:v>
                  </c:pt>
                  <c:pt idx="41">
                    <c:v>2014-01-12</c:v>
                  </c:pt>
                  <c:pt idx="42">
                    <c:v>2014-01-19</c:v>
                  </c:pt>
                  <c:pt idx="43">
                    <c:v>2014-01-26</c:v>
                  </c:pt>
                  <c:pt idx="44">
                    <c:v>2014-02-02</c:v>
                  </c:pt>
                  <c:pt idx="45">
                    <c:v>2014-02-09</c:v>
                  </c:pt>
                  <c:pt idx="46">
                    <c:v>2014-02-16</c:v>
                  </c:pt>
                  <c:pt idx="47">
                    <c:v>2014-02-23</c:v>
                  </c:pt>
                  <c:pt idx="48">
                    <c:v>2014-03-02</c:v>
                  </c:pt>
                  <c:pt idx="49">
                    <c:v>2014-03-09</c:v>
                  </c:pt>
                  <c:pt idx="50">
                    <c:v>2014-03-16</c:v>
                  </c:pt>
                  <c:pt idx="51">
                    <c:v>2014-03-23</c:v>
                  </c:pt>
                  <c:pt idx="52">
                    <c:v>2014-03-30</c:v>
                  </c:pt>
                  <c:pt idx="53">
                    <c:v>2014-04-06</c:v>
                  </c:pt>
                  <c:pt idx="54">
                    <c:v>2014-04-13</c:v>
                  </c:pt>
                  <c:pt idx="55">
                    <c:v>2014-04-20</c:v>
                  </c:pt>
                  <c:pt idx="56">
                    <c:v>2014-04-27</c:v>
                  </c:pt>
                </c:lvl>
                <c:lvl>
                  <c:pt idx="0">
                    <c:v>Mar</c:v>
                  </c:pt>
                  <c:pt idx="1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4">
                    <c:v>Jul</c:v>
                  </c:pt>
                  <c:pt idx="18">
                    <c:v>Aug</c:v>
                  </c:pt>
                  <c:pt idx="23">
                    <c:v>Sep</c:v>
                  </c:pt>
                  <c:pt idx="27">
                    <c:v>Oct</c:v>
                  </c:pt>
                  <c:pt idx="31">
                    <c:v>Nov</c:v>
                  </c:pt>
                  <c:pt idx="36">
                    <c:v>Dec</c:v>
                  </c:pt>
                  <c:pt idx="40">
                    <c:v>Jan</c:v>
                  </c:pt>
                  <c:pt idx="44">
                    <c:v>Feb</c:v>
                  </c:pt>
                  <c:pt idx="48">
                    <c:v>Mar</c:v>
                  </c:pt>
                  <c:pt idx="53">
                    <c:v>Apr</c:v>
                  </c:pt>
                </c:lvl>
              </c:multiLvlStrCache>
            </c:multiLvlStrRef>
          </c:cat>
          <c:val>
            <c:numRef>
              <c:f>'Data - Weekly Seasonal'!$M$2:$M$53</c:f>
              <c:numCache>
                <c:formatCode>_-* #,##0_-;\-* #,##0_-;_-* "-"??_-;_-@_-</c:formatCode>
                <c:ptCount val="52"/>
                <c:pt idx="0">
                  <c:v>19</c:v>
                </c:pt>
                <c:pt idx="1">
                  <c:v>21</c:v>
                </c:pt>
                <c:pt idx="2">
                  <c:v>22</c:v>
                </c:pt>
                <c:pt idx="3">
                  <c:v>16</c:v>
                </c:pt>
                <c:pt idx="4">
                  <c:v>21</c:v>
                </c:pt>
                <c:pt idx="5">
                  <c:v>23</c:v>
                </c:pt>
                <c:pt idx="6">
                  <c:v>28</c:v>
                </c:pt>
                <c:pt idx="7">
                  <c:v>19</c:v>
                </c:pt>
                <c:pt idx="8">
                  <c:v>24</c:v>
                </c:pt>
                <c:pt idx="9">
                  <c:v>21</c:v>
                </c:pt>
                <c:pt idx="10">
                  <c:v>23</c:v>
                </c:pt>
                <c:pt idx="11">
                  <c:v>24</c:v>
                </c:pt>
                <c:pt idx="12">
                  <c:v>30</c:v>
                </c:pt>
                <c:pt idx="13">
                  <c:v>19</c:v>
                </c:pt>
                <c:pt idx="14">
                  <c:v>19</c:v>
                </c:pt>
                <c:pt idx="15">
                  <c:v>23</c:v>
                </c:pt>
                <c:pt idx="16">
                  <c:v>24</c:v>
                </c:pt>
                <c:pt idx="17">
                  <c:v>19</c:v>
                </c:pt>
                <c:pt idx="18">
                  <c:v>25</c:v>
                </c:pt>
                <c:pt idx="19">
                  <c:v>29</c:v>
                </c:pt>
                <c:pt idx="20">
                  <c:v>21</c:v>
                </c:pt>
                <c:pt idx="21">
                  <c:v>23</c:v>
                </c:pt>
                <c:pt idx="22">
                  <c:v>18</c:v>
                </c:pt>
                <c:pt idx="23">
                  <c:v>26</c:v>
                </c:pt>
                <c:pt idx="24">
                  <c:v>17</c:v>
                </c:pt>
                <c:pt idx="25">
                  <c:v>26</c:v>
                </c:pt>
                <c:pt idx="26">
                  <c:v>16</c:v>
                </c:pt>
                <c:pt idx="27">
                  <c:v>22</c:v>
                </c:pt>
                <c:pt idx="28">
                  <c:v>20</c:v>
                </c:pt>
                <c:pt idx="29">
                  <c:v>18</c:v>
                </c:pt>
                <c:pt idx="30">
                  <c:v>25</c:v>
                </c:pt>
                <c:pt idx="31">
                  <c:v>24</c:v>
                </c:pt>
                <c:pt idx="32">
                  <c:v>20</c:v>
                </c:pt>
                <c:pt idx="33">
                  <c:v>23</c:v>
                </c:pt>
                <c:pt idx="34">
                  <c:v>19</c:v>
                </c:pt>
                <c:pt idx="35">
                  <c:v>23</c:v>
                </c:pt>
                <c:pt idx="36">
                  <c:v>19</c:v>
                </c:pt>
                <c:pt idx="37">
                  <c:v>17</c:v>
                </c:pt>
                <c:pt idx="38">
                  <c:v>16</c:v>
                </c:pt>
                <c:pt idx="39">
                  <c:v>19</c:v>
                </c:pt>
                <c:pt idx="40">
                  <c:v>23</c:v>
                </c:pt>
                <c:pt idx="41">
                  <c:v>18</c:v>
                </c:pt>
                <c:pt idx="42">
                  <c:v>19</c:v>
                </c:pt>
                <c:pt idx="43">
                  <c:v>25</c:v>
                </c:pt>
                <c:pt idx="44">
                  <c:v>21</c:v>
                </c:pt>
                <c:pt idx="45">
                  <c:v>19</c:v>
                </c:pt>
                <c:pt idx="46">
                  <c:v>14</c:v>
                </c:pt>
                <c:pt idx="47">
                  <c:v>20</c:v>
                </c:pt>
                <c:pt idx="48">
                  <c:v>25</c:v>
                </c:pt>
                <c:pt idx="49">
                  <c:v>19</c:v>
                </c:pt>
                <c:pt idx="50">
                  <c:v>21</c:v>
                </c:pt>
                <c:pt idx="5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A0-4F36-AA9C-5A848EB0DFF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'Data - Weekly Seasonal'!$A$2:$B$58</c:f>
              <c:multiLvlStrCache>
                <c:ptCount val="57"/>
                <c:lvl>
                  <c:pt idx="0">
                    <c:v>2013-03-31</c:v>
                  </c:pt>
                  <c:pt idx="1">
                    <c:v>2013-04-07</c:v>
                  </c:pt>
                  <c:pt idx="2">
                    <c:v>2013-04-14</c:v>
                  </c:pt>
                  <c:pt idx="3">
                    <c:v>2013-04-21</c:v>
                  </c:pt>
                  <c:pt idx="4">
                    <c:v>2013-04-28</c:v>
                  </c:pt>
                  <c:pt idx="5">
                    <c:v>2013-05-05</c:v>
                  </c:pt>
                  <c:pt idx="6">
                    <c:v>2013-05-12</c:v>
                  </c:pt>
                  <c:pt idx="7">
                    <c:v>2013-05-19</c:v>
                  </c:pt>
                  <c:pt idx="8">
                    <c:v>2013-05-26</c:v>
                  </c:pt>
                  <c:pt idx="9">
                    <c:v>2013-06-02</c:v>
                  </c:pt>
                  <c:pt idx="10">
                    <c:v>2013-06-09</c:v>
                  </c:pt>
                  <c:pt idx="11">
                    <c:v>2013-06-16</c:v>
                  </c:pt>
                  <c:pt idx="12">
                    <c:v>2013-06-23</c:v>
                  </c:pt>
                  <c:pt idx="13">
                    <c:v>2013-06-30</c:v>
                  </c:pt>
                  <c:pt idx="14">
                    <c:v>2013-07-07</c:v>
                  </c:pt>
                  <c:pt idx="15">
                    <c:v>2013-07-14</c:v>
                  </c:pt>
                  <c:pt idx="16">
                    <c:v>2013-07-21</c:v>
                  </c:pt>
                  <c:pt idx="17">
                    <c:v>2013-07-28</c:v>
                  </c:pt>
                  <c:pt idx="18">
                    <c:v>2013-08-04</c:v>
                  </c:pt>
                  <c:pt idx="19">
                    <c:v>2013-08-11</c:v>
                  </c:pt>
                  <c:pt idx="20">
                    <c:v>2013-08-18</c:v>
                  </c:pt>
                  <c:pt idx="21">
                    <c:v>2013-08-25</c:v>
                  </c:pt>
                  <c:pt idx="22">
                    <c:v>2013-09-01</c:v>
                  </c:pt>
                  <c:pt idx="23">
                    <c:v>2013-09-08</c:v>
                  </c:pt>
                  <c:pt idx="24">
                    <c:v>2013-09-15</c:v>
                  </c:pt>
                  <c:pt idx="25">
                    <c:v>2013-09-22</c:v>
                  </c:pt>
                  <c:pt idx="26">
                    <c:v>2013-09-29</c:v>
                  </c:pt>
                  <c:pt idx="27">
                    <c:v>2013-10-06</c:v>
                  </c:pt>
                  <c:pt idx="28">
                    <c:v>2013-10-13</c:v>
                  </c:pt>
                  <c:pt idx="29">
                    <c:v>2013-10-20</c:v>
                  </c:pt>
                  <c:pt idx="30">
                    <c:v>2013-10-27</c:v>
                  </c:pt>
                  <c:pt idx="31">
                    <c:v>2013-11-03</c:v>
                  </c:pt>
                  <c:pt idx="32">
                    <c:v>2013-11-10</c:v>
                  </c:pt>
                  <c:pt idx="33">
                    <c:v>2013-11-17</c:v>
                  </c:pt>
                  <c:pt idx="34">
                    <c:v>2013-11-24</c:v>
                  </c:pt>
                  <c:pt idx="35">
                    <c:v>2013-12-01</c:v>
                  </c:pt>
                  <c:pt idx="36">
                    <c:v>2013-12-08</c:v>
                  </c:pt>
                  <c:pt idx="37">
                    <c:v>2013-12-15</c:v>
                  </c:pt>
                  <c:pt idx="38">
                    <c:v>2013-12-22</c:v>
                  </c:pt>
                  <c:pt idx="39">
                    <c:v>2013-12-29</c:v>
                  </c:pt>
                  <c:pt idx="40">
                    <c:v>2014-01-05</c:v>
                  </c:pt>
                  <c:pt idx="41">
                    <c:v>2014-01-12</c:v>
                  </c:pt>
                  <c:pt idx="42">
                    <c:v>2014-01-19</c:v>
                  </c:pt>
                  <c:pt idx="43">
                    <c:v>2014-01-26</c:v>
                  </c:pt>
                  <c:pt idx="44">
                    <c:v>2014-02-02</c:v>
                  </c:pt>
                  <c:pt idx="45">
                    <c:v>2014-02-09</c:v>
                  </c:pt>
                  <c:pt idx="46">
                    <c:v>2014-02-16</c:v>
                  </c:pt>
                  <c:pt idx="47">
                    <c:v>2014-02-23</c:v>
                  </c:pt>
                  <c:pt idx="48">
                    <c:v>2014-03-02</c:v>
                  </c:pt>
                  <c:pt idx="49">
                    <c:v>2014-03-09</c:v>
                  </c:pt>
                  <c:pt idx="50">
                    <c:v>2014-03-16</c:v>
                  </c:pt>
                  <c:pt idx="51">
                    <c:v>2014-03-23</c:v>
                  </c:pt>
                  <c:pt idx="52">
                    <c:v>2014-03-30</c:v>
                  </c:pt>
                  <c:pt idx="53">
                    <c:v>2014-04-06</c:v>
                  </c:pt>
                  <c:pt idx="54">
                    <c:v>2014-04-13</c:v>
                  </c:pt>
                  <c:pt idx="55">
                    <c:v>2014-04-20</c:v>
                  </c:pt>
                  <c:pt idx="56">
                    <c:v>2014-04-27</c:v>
                  </c:pt>
                </c:lvl>
                <c:lvl>
                  <c:pt idx="0">
                    <c:v>Mar</c:v>
                  </c:pt>
                  <c:pt idx="1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4">
                    <c:v>Jul</c:v>
                  </c:pt>
                  <c:pt idx="18">
                    <c:v>Aug</c:v>
                  </c:pt>
                  <c:pt idx="23">
                    <c:v>Sep</c:v>
                  </c:pt>
                  <c:pt idx="27">
                    <c:v>Oct</c:v>
                  </c:pt>
                  <c:pt idx="31">
                    <c:v>Nov</c:v>
                  </c:pt>
                  <c:pt idx="36">
                    <c:v>Dec</c:v>
                  </c:pt>
                  <c:pt idx="40">
                    <c:v>Jan</c:v>
                  </c:pt>
                  <c:pt idx="44">
                    <c:v>Feb</c:v>
                  </c:pt>
                  <c:pt idx="48">
                    <c:v>Mar</c:v>
                  </c:pt>
                  <c:pt idx="53">
                    <c:v>Apr</c:v>
                  </c:pt>
                </c:lvl>
              </c:multiLvlStrCache>
            </c:multiLvlStrRef>
          </c:cat>
          <c:val>
            <c:numRef>
              <c:f>'Data - Weekly Seasonal'!$O$1:$O$58</c:f>
              <c:numCache>
                <c:formatCode>_-* #,##0.000_-;\-* #,##0.000_-;_-* "-"??_-;_-@_-</c:formatCode>
                <c:ptCount val="58"/>
                <c:pt idx="0" formatCode="General">
                  <c:v>0</c:v>
                </c:pt>
                <c:pt idx="7" formatCode="_-* #,##0_-;\-* #,##0_-;_-* &quot;-&quot;??_-;_-@_-">
                  <c:v>25</c:v>
                </c:pt>
                <c:pt idx="8" formatCode="_-* #,##0_-;\-* #,##0_-;_-* &quot;-&quot;??_-;_-@_-">
                  <c:v>19.39</c:v>
                </c:pt>
                <c:pt idx="9" formatCode="_-* #,##0_-;\-* #,##0_-;_-* &quot;-&quot;??_-;_-@_-">
                  <c:v>24.339300000000001</c:v>
                </c:pt>
                <c:pt idx="10" formatCode="_-* #,##0_-;\-* #,##0_-;_-* &quot;-&quot;??_-;_-@_-">
                  <c:v>23.900685198603277</c:v>
                </c:pt>
                <c:pt idx="11" formatCode="_-* #,##0_-;\-* #,##0_-;_-* &quot;-&quot;??_-;_-@_-">
                  <c:v>25.947762065827028</c:v>
                </c:pt>
                <c:pt idx="12" formatCode="_-* #,##0_-;\-* #,##0_-;_-* &quot;-&quot;??_-;_-@_-">
                  <c:v>18.401037037210152</c:v>
                </c:pt>
                <c:pt idx="13" formatCode="_-* #,##0_-;\-* #,##0_-;_-* &quot;-&quot;??_-;_-@_-">
                  <c:v>24.14630347876664</c:v>
                </c:pt>
                <c:pt idx="14" formatCode="_-* #,##0_-;\-* #,##0_-;_-* &quot;-&quot;??_-;_-@_-">
                  <c:v>23.633659476329449</c:v>
                </c:pt>
                <c:pt idx="15" formatCode="_-* #,##0_-;\-* #,##0_-;_-* &quot;-&quot;??_-;_-@_-">
                  <c:v>25.439291962857524</c:v>
                </c:pt>
                <c:pt idx="16" formatCode="_-* #,##0_-;\-* #,##0_-;_-* &quot;-&quot;??_-;_-@_-">
                  <c:v>20.372075415483472</c:v>
                </c:pt>
                <c:pt idx="17" formatCode="_-* #,##0_-;\-* #,##0_-;_-* &quot;-&quot;??_-;_-@_-">
                  <c:v>25.818536531820698</c:v>
                </c:pt>
                <c:pt idx="18" formatCode="_-* #,##0_-;\-* #,##0_-;_-* &quot;-&quot;??_-;_-@_-">
                  <c:v>20.709031411840883</c:v>
                </c:pt>
                <c:pt idx="19" formatCode="_-* #,##0_-;\-* #,##0_-;_-* &quot;-&quot;??_-;_-@_-">
                  <c:v>22.275136279473092</c:v>
                </c:pt>
                <c:pt idx="20" formatCode="_-* #,##0_-;\-* #,##0_-;_-* &quot;-&quot;??_-;_-@_-">
                  <c:v>21.511310462438729</c:v>
                </c:pt>
                <c:pt idx="21" formatCode="_-* #,##0_-;\-* #,##0_-;_-* &quot;-&quot;??_-;_-@_-">
                  <c:v>26.063556428382178</c:v>
                </c:pt>
                <c:pt idx="22" formatCode="_-* #,##0_-;\-* #,##0_-;_-* &quot;-&quot;??_-;_-@_-">
                  <c:v>20.569783074299142</c:v>
                </c:pt>
                <c:pt idx="23" formatCode="_-* #,##0_-;\-* #,##0_-;_-* &quot;-&quot;??_-;_-@_-">
                  <c:v>24.195791922490073</c:v>
                </c:pt>
                <c:pt idx="24" formatCode="_-* #,##0_-;\-* #,##0_-;_-* &quot;-&quot;??_-;_-@_-">
                  <c:v>23.907321393710792</c:v>
                </c:pt>
                <c:pt idx="25" formatCode="_-* #,##0_-;\-* #,##0_-;_-* &quot;-&quot;??_-;_-@_-">
                  <c:v>23.449903485501583</c:v>
                </c:pt>
                <c:pt idx="26" formatCode="_-* #,##0_-;\-* #,##0_-;_-* &quot;-&quot;??_-;_-@_-">
                  <c:v>20.347918258401037</c:v>
                </c:pt>
                <c:pt idx="27" formatCode="_-* #,##0_-;\-* #,##0_-;_-* &quot;-&quot;??_-;_-@_-">
                  <c:v>21.432150368504331</c:v>
                </c:pt>
                <c:pt idx="28" formatCode="_-* #,##0_-;\-* #,##0_-;_-* &quot;-&quot;??_-;_-@_-">
                  <c:v>24.087722487972201</c:v>
                </c:pt>
                <c:pt idx="29" formatCode="_-* #,##0_-;\-* #,##0_-;_-* &quot;-&quot;??_-;_-@_-">
                  <c:v>20.154867008625274</c:v>
                </c:pt>
                <c:pt idx="30" formatCode="_-* #,##0_-;\-* #,##0_-;_-* &quot;-&quot;??_-;_-@_-">
                  <c:v>22.02488046456115</c:v>
                </c:pt>
                <c:pt idx="31" formatCode="_-* #,##0_-;\-* #,##0_-;_-* &quot;-&quot;??_-;_-@_-">
                  <c:v>18.046776819690294</c:v>
                </c:pt>
                <c:pt idx="32" formatCode="_-* #,##0_-;\-* #,##0_-;_-* &quot;-&quot;??_-;_-@_-">
                  <c:v>23.46032219556789</c:v>
                </c:pt>
                <c:pt idx="33" formatCode="_-* #,##0_-;\-* #,##0_-;_-* &quot;-&quot;??_-;_-@_-">
                  <c:v>20.532423503115041</c:v>
                </c:pt>
                <c:pt idx="34" formatCode="_-* #,##0_-;\-* #,##0_-;_-* &quot;-&quot;??_-;_-@_-">
                  <c:v>21.02508841369767</c:v>
                </c:pt>
                <c:pt idx="35" formatCode="_-* #,##0_-;\-* #,##0_-;_-* &quot;-&quot;??_-;_-@_-">
                  <c:v>21.594862986764454</c:v>
                </c:pt>
                <c:pt idx="36" formatCode="_-* #,##0_-;\-* #,##0_-;_-* &quot;-&quot;??_-;_-@_-">
                  <c:v>23.565899814197191</c:v>
                </c:pt>
                <c:pt idx="37" formatCode="_-* #,##0_-;\-* #,##0_-;_-* &quot;-&quot;??_-;_-@_-">
                  <c:v>20.126309369926773</c:v>
                </c:pt>
                <c:pt idx="38" formatCode="_-* #,##0_-;\-* #,##0_-;_-* &quot;-&quot;??_-;_-@_-">
                  <c:v>21.40233678559791</c:v>
                </c:pt>
                <c:pt idx="39" formatCode="_-* #,##0_-;\-* #,##0_-;_-* &quot;-&quot;??_-;_-@_-">
                  <c:v>19.574630825587089</c:v>
                </c:pt>
                <c:pt idx="40" formatCode="_-* #,##0_-;\-* #,##0_-;_-* &quot;-&quot;??_-;_-@_-">
                  <c:v>22.114678669859224</c:v>
                </c:pt>
                <c:pt idx="41" formatCode="_-* #,##0_-;\-* #,##0_-;_-* &quot;-&quot;??_-;_-@_-">
                  <c:v>18.151403180175414</c:v>
                </c:pt>
                <c:pt idx="42" formatCode="_-* #,##0_-;\-* #,##0_-;_-* &quot;-&quot;??_-;_-@_-">
                  <c:v>19.079770116229454</c:v>
                </c:pt>
                <c:pt idx="43" formatCode="_-* #,##0_-;\-* #,##0_-;_-* &quot;-&quot;??_-;_-@_-">
                  <c:v>17.968083101911702</c:v>
                </c:pt>
                <c:pt idx="44" formatCode="_-* #,##0_-;\-* #,##0_-;_-* &quot;-&quot;??_-;_-@_-">
                  <c:v>21.264846950867266</c:v>
                </c:pt>
                <c:pt idx="45" formatCode="_-* #,##0_-;\-* #,##0_-;_-* &quot;-&quot;??_-;_-@_-">
                  <c:v>20.925205374208936</c:v>
                </c:pt>
                <c:pt idx="46" formatCode="_-* #,##0_-;\-* #,##0_-;_-* &quot;-&quot;??_-;_-@_-">
                  <c:v>19.198243645337413</c:v>
                </c:pt>
                <c:pt idx="47" formatCode="_-* #,##0_-;\-* #,##0_-;_-* &quot;-&quot;??_-;_-@_-">
                  <c:v>18.925928388993388</c:v>
                </c:pt>
                <c:pt idx="48" formatCode="_-* #,##0_-;\-* #,##0_-;_-* &quot;-&quot;??_-;_-@_-">
                  <c:v>22.375977190023505</c:v>
                </c:pt>
                <c:pt idx="49" formatCode="_-* #,##0_-;\-* #,##0_-;_-* &quot;-&quot;??_-;_-@_-">
                  <c:v>19.985580291391159</c:v>
                </c:pt>
                <c:pt idx="50" formatCode="_-* #,##0_-;\-* #,##0_-;_-* &quot;-&quot;??_-;_-@_-">
                  <c:v>18.807057614977687</c:v>
                </c:pt>
                <c:pt idx="51" formatCode="_-* #,##0_-;\-* #,##0_-;_-* &quot;-&quot;??_-;_-@_-">
                  <c:v>16.962960361644477</c:v>
                </c:pt>
                <c:pt idx="52" formatCode="_-* #,##0_-;\-* #,##0_-;_-* &quot;-&quot;??_-;_-@_-">
                  <c:v>22.453389377136727</c:v>
                </c:pt>
                <c:pt idx="53" formatCode="_-* #,##0_-;\-* #,##0_-;_-* &quot;-&quot;??_-;_-@_-">
                  <c:v>22.589461266666959</c:v>
                </c:pt>
                <c:pt idx="54" formatCode="_-* #,##0_-;\-* #,##0_-;_-* &quot;-&quot;??_-;_-@_-">
                  <c:v>19.104236353486193</c:v>
                </c:pt>
                <c:pt idx="55" formatCode="_-* #,##0_-;\-* #,##0_-;_-* &quot;-&quot;??_-;_-@_-">
                  <c:v>18.554427830888738</c:v>
                </c:pt>
                <c:pt idx="56" formatCode="_-* #,##0_-;\-* #,##0_-;_-* &quot;-&quot;??_-;_-@_-">
                  <c:v>21.292396340250935</c:v>
                </c:pt>
                <c:pt idx="57" formatCode="_-* #,##0_-;\-* #,##0_-;_-* &quot;-&quot;??_-;_-@_-">
                  <c:v>22.134448758108952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A0-4F36-AA9C-5A848EB0DF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888736"/>
        <c:axId val="421876672"/>
      </c:lineChart>
      <c:catAx>
        <c:axId val="42188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76672"/>
        <c:crosses val="autoZero"/>
        <c:auto val="1"/>
        <c:lblAlgn val="ctr"/>
        <c:lblOffset val="100"/>
        <c:noMultiLvlLbl val="0"/>
      </c:catAx>
      <c:valAx>
        <c:axId val="42187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88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- Weekly Seasonal Additive'!$I$1</c:f>
              <c:strCache>
                <c:ptCount val="1"/>
                <c:pt idx="0">
                  <c:v>MSE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- Weekly Seasonal Additive'!$B$2:$B$53</c:f>
              <c:numCache>
                <c:formatCode>m/d/yyyy</c:formatCode>
                <c:ptCount val="52"/>
                <c:pt idx="0">
                  <c:v>41364</c:v>
                </c:pt>
                <c:pt idx="1">
                  <c:v>41371</c:v>
                </c:pt>
                <c:pt idx="2">
                  <c:v>41378</c:v>
                </c:pt>
                <c:pt idx="3">
                  <c:v>41385</c:v>
                </c:pt>
                <c:pt idx="4">
                  <c:v>41392</c:v>
                </c:pt>
                <c:pt idx="5">
                  <c:v>41399</c:v>
                </c:pt>
                <c:pt idx="6">
                  <c:v>41406</c:v>
                </c:pt>
                <c:pt idx="7">
                  <c:v>41413</c:v>
                </c:pt>
                <c:pt idx="8">
                  <c:v>41420</c:v>
                </c:pt>
                <c:pt idx="9">
                  <c:v>41427</c:v>
                </c:pt>
                <c:pt idx="10">
                  <c:v>41434</c:v>
                </c:pt>
                <c:pt idx="11">
                  <c:v>41441</c:v>
                </c:pt>
                <c:pt idx="12">
                  <c:v>41448</c:v>
                </c:pt>
                <c:pt idx="13">
                  <c:v>41455</c:v>
                </c:pt>
                <c:pt idx="14">
                  <c:v>41462</c:v>
                </c:pt>
                <c:pt idx="15">
                  <c:v>41469</c:v>
                </c:pt>
                <c:pt idx="16">
                  <c:v>41476</c:v>
                </c:pt>
                <c:pt idx="17">
                  <c:v>41483</c:v>
                </c:pt>
                <c:pt idx="18">
                  <c:v>41490</c:v>
                </c:pt>
                <c:pt idx="19">
                  <c:v>41497</c:v>
                </c:pt>
                <c:pt idx="20">
                  <c:v>41504</c:v>
                </c:pt>
                <c:pt idx="21">
                  <c:v>41511</c:v>
                </c:pt>
                <c:pt idx="22">
                  <c:v>41518</c:v>
                </c:pt>
                <c:pt idx="23">
                  <c:v>41525</c:v>
                </c:pt>
                <c:pt idx="24">
                  <c:v>41532</c:v>
                </c:pt>
                <c:pt idx="25">
                  <c:v>41539</c:v>
                </c:pt>
                <c:pt idx="26">
                  <c:v>41546</c:v>
                </c:pt>
                <c:pt idx="27">
                  <c:v>41553</c:v>
                </c:pt>
                <c:pt idx="28">
                  <c:v>41560</c:v>
                </c:pt>
                <c:pt idx="29">
                  <c:v>41567</c:v>
                </c:pt>
                <c:pt idx="30">
                  <c:v>41574</c:v>
                </c:pt>
                <c:pt idx="31">
                  <c:v>41581</c:v>
                </c:pt>
                <c:pt idx="32">
                  <c:v>41588</c:v>
                </c:pt>
                <c:pt idx="33">
                  <c:v>41595</c:v>
                </c:pt>
                <c:pt idx="34">
                  <c:v>41602</c:v>
                </c:pt>
                <c:pt idx="35">
                  <c:v>41609</c:v>
                </c:pt>
                <c:pt idx="36">
                  <c:v>41616</c:v>
                </c:pt>
                <c:pt idx="37">
                  <c:v>41623</c:v>
                </c:pt>
                <c:pt idx="38">
                  <c:v>41630</c:v>
                </c:pt>
                <c:pt idx="39">
                  <c:v>41637</c:v>
                </c:pt>
                <c:pt idx="40">
                  <c:v>41644</c:v>
                </c:pt>
                <c:pt idx="41">
                  <c:v>41651</c:v>
                </c:pt>
                <c:pt idx="42">
                  <c:v>41658</c:v>
                </c:pt>
                <c:pt idx="43">
                  <c:v>41665</c:v>
                </c:pt>
                <c:pt idx="44">
                  <c:v>41672</c:v>
                </c:pt>
                <c:pt idx="45">
                  <c:v>41679</c:v>
                </c:pt>
                <c:pt idx="46">
                  <c:v>41686</c:v>
                </c:pt>
                <c:pt idx="47">
                  <c:v>41693</c:v>
                </c:pt>
                <c:pt idx="48">
                  <c:v>41700</c:v>
                </c:pt>
                <c:pt idx="49">
                  <c:v>41707</c:v>
                </c:pt>
                <c:pt idx="50">
                  <c:v>41714</c:v>
                </c:pt>
                <c:pt idx="51">
                  <c:v>41721</c:v>
                </c:pt>
              </c:numCache>
            </c:numRef>
          </c:cat>
          <c:val>
            <c:numRef>
              <c:f>'Data - Weekly Seasonal Additive'!$I$2:$I$53</c:f>
              <c:numCache>
                <c:formatCode>_(* #,##0.00_);_(* \(#,##0.00\);_(* "-"??_);_(@_)</c:formatCode>
                <c:ptCount val="52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8.3787179817973243</c:v>
                </c:pt>
                <c:pt idx="10">
                  <c:v>43774.460759211775</c:v>
                </c:pt>
                <c:pt idx="11">
                  <c:v>1432262.0479100128</c:v>
                </c:pt>
                <c:pt idx="12">
                  <c:v>1746047.3487786551</c:v>
                </c:pt>
                <c:pt idx="13">
                  <c:v>89595.218422251026</c:v>
                </c:pt>
                <c:pt idx="14">
                  <c:v>296126.17481384135</c:v>
                </c:pt>
                <c:pt idx="15">
                  <c:v>92139.602725645003</c:v>
                </c:pt>
                <c:pt idx="16">
                  <c:v>107331.81269321442</c:v>
                </c:pt>
                <c:pt idx="17">
                  <c:v>45042.905305008098</c:v>
                </c:pt>
                <c:pt idx="18">
                  <c:v>301204.15808781964</c:v>
                </c:pt>
                <c:pt idx="19">
                  <c:v>377517.84994121542</c:v>
                </c:pt>
                <c:pt idx="20">
                  <c:v>161274.36690872276</c:v>
                </c:pt>
                <c:pt idx="21">
                  <c:v>11464.193307047028</c:v>
                </c:pt>
                <c:pt idx="22">
                  <c:v>545120.57819315174</c:v>
                </c:pt>
                <c:pt idx="23">
                  <c:v>77586.362333268844</c:v>
                </c:pt>
                <c:pt idx="24">
                  <c:v>100971.78797915867</c:v>
                </c:pt>
                <c:pt idx="25">
                  <c:v>799774.81232833874</c:v>
                </c:pt>
                <c:pt idx="26">
                  <c:v>266652.82789984439</c:v>
                </c:pt>
                <c:pt idx="27">
                  <c:v>438607.19035878754</c:v>
                </c:pt>
                <c:pt idx="28">
                  <c:v>60616.176360822777</c:v>
                </c:pt>
                <c:pt idx="29">
                  <c:v>371777.37013614475</c:v>
                </c:pt>
                <c:pt idx="30">
                  <c:v>577277.79665901756</c:v>
                </c:pt>
                <c:pt idx="31">
                  <c:v>13023.321507927734</c:v>
                </c:pt>
                <c:pt idx="32">
                  <c:v>14810.512532305103</c:v>
                </c:pt>
                <c:pt idx="33">
                  <c:v>9405.9928052323339</c:v>
                </c:pt>
                <c:pt idx="34">
                  <c:v>62368.383919781139</c:v>
                </c:pt>
                <c:pt idx="35">
                  <c:v>4057.4446283631046</c:v>
                </c:pt>
                <c:pt idx="36">
                  <c:v>42567.488793123433</c:v>
                </c:pt>
                <c:pt idx="37">
                  <c:v>171025.29330233889</c:v>
                </c:pt>
                <c:pt idx="38">
                  <c:v>140487.22227587012</c:v>
                </c:pt>
                <c:pt idx="39">
                  <c:v>16099.774321135197</c:v>
                </c:pt>
                <c:pt idx="40">
                  <c:v>291539.1611984183</c:v>
                </c:pt>
                <c:pt idx="41">
                  <c:v>4001.8028934358153</c:v>
                </c:pt>
                <c:pt idx="42">
                  <c:v>23314.599576349527</c:v>
                </c:pt>
                <c:pt idx="43">
                  <c:v>76252.957238632545</c:v>
                </c:pt>
                <c:pt idx="44">
                  <c:v>134645.83193834641</c:v>
                </c:pt>
                <c:pt idx="45">
                  <c:v>137034.57169274768</c:v>
                </c:pt>
                <c:pt idx="46">
                  <c:v>82431.11468070549</c:v>
                </c:pt>
                <c:pt idx="47">
                  <c:v>247042.85087585871</c:v>
                </c:pt>
                <c:pt idx="48">
                  <c:v>124206.0738235561</c:v>
                </c:pt>
                <c:pt idx="49">
                  <c:v>21774.045417587764</c:v>
                </c:pt>
                <c:pt idx="50">
                  <c:v>165337.46380738332</c:v>
                </c:pt>
                <c:pt idx="51">
                  <c:v>995.90754351694738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A7-441A-ADA2-A667DB3C2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9297344"/>
        <c:axId val="1269298592"/>
      </c:lineChart>
      <c:dateAx>
        <c:axId val="1269297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298592"/>
        <c:crosses val="autoZero"/>
        <c:auto val="1"/>
        <c:lblOffset val="100"/>
        <c:baseTimeUnit val="days"/>
      </c:dateAx>
      <c:valAx>
        <c:axId val="126929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297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Double</a:t>
            </a:r>
            <a:r>
              <a:rPr lang="en-CA" baseline="0"/>
              <a:t> Exp Smoothing </a:t>
            </a:r>
            <a:r>
              <a:rPr lang="en-CA"/>
              <a:t>- Total Planned OR Surgeries Demand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- Weekly Seasonal Additive'!$M$1</c:f>
              <c:strCache>
                <c:ptCount val="1"/>
                <c:pt idx="0">
                  <c:v>PLANNED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'Data - Weekly Seasonal Additive'!$A$2:$B$58</c:f>
              <c:multiLvlStrCache>
                <c:ptCount val="57"/>
                <c:lvl>
                  <c:pt idx="0">
                    <c:v>2013-03-31</c:v>
                  </c:pt>
                  <c:pt idx="1">
                    <c:v>2013-04-07</c:v>
                  </c:pt>
                  <c:pt idx="2">
                    <c:v>2013-04-14</c:v>
                  </c:pt>
                  <c:pt idx="3">
                    <c:v>2013-04-21</c:v>
                  </c:pt>
                  <c:pt idx="4">
                    <c:v>2013-04-28</c:v>
                  </c:pt>
                  <c:pt idx="5">
                    <c:v>2013-05-05</c:v>
                  </c:pt>
                  <c:pt idx="6">
                    <c:v>2013-05-12</c:v>
                  </c:pt>
                  <c:pt idx="7">
                    <c:v>2013-05-19</c:v>
                  </c:pt>
                  <c:pt idx="8">
                    <c:v>2013-05-26</c:v>
                  </c:pt>
                  <c:pt idx="9">
                    <c:v>2013-06-02</c:v>
                  </c:pt>
                  <c:pt idx="10">
                    <c:v>2013-06-09</c:v>
                  </c:pt>
                  <c:pt idx="11">
                    <c:v>2013-06-16</c:v>
                  </c:pt>
                  <c:pt idx="12">
                    <c:v>2013-06-23</c:v>
                  </c:pt>
                  <c:pt idx="13">
                    <c:v>2013-06-30</c:v>
                  </c:pt>
                  <c:pt idx="14">
                    <c:v>2013-07-07</c:v>
                  </c:pt>
                  <c:pt idx="15">
                    <c:v>2013-07-14</c:v>
                  </c:pt>
                  <c:pt idx="16">
                    <c:v>2013-07-21</c:v>
                  </c:pt>
                  <c:pt idx="17">
                    <c:v>2013-07-28</c:v>
                  </c:pt>
                  <c:pt idx="18">
                    <c:v>2013-08-04</c:v>
                  </c:pt>
                  <c:pt idx="19">
                    <c:v>2013-08-11</c:v>
                  </c:pt>
                  <c:pt idx="20">
                    <c:v>2013-08-18</c:v>
                  </c:pt>
                  <c:pt idx="21">
                    <c:v>2013-08-25</c:v>
                  </c:pt>
                  <c:pt idx="22">
                    <c:v>2013-09-01</c:v>
                  </c:pt>
                  <c:pt idx="23">
                    <c:v>2013-09-08</c:v>
                  </c:pt>
                  <c:pt idx="24">
                    <c:v>2013-09-15</c:v>
                  </c:pt>
                  <c:pt idx="25">
                    <c:v>2013-09-22</c:v>
                  </c:pt>
                  <c:pt idx="26">
                    <c:v>2013-09-29</c:v>
                  </c:pt>
                  <c:pt idx="27">
                    <c:v>2013-10-06</c:v>
                  </c:pt>
                  <c:pt idx="28">
                    <c:v>2013-10-13</c:v>
                  </c:pt>
                  <c:pt idx="29">
                    <c:v>2013-10-20</c:v>
                  </c:pt>
                  <c:pt idx="30">
                    <c:v>2013-10-27</c:v>
                  </c:pt>
                  <c:pt idx="31">
                    <c:v>2013-11-03</c:v>
                  </c:pt>
                  <c:pt idx="32">
                    <c:v>2013-11-10</c:v>
                  </c:pt>
                  <c:pt idx="33">
                    <c:v>2013-11-17</c:v>
                  </c:pt>
                  <c:pt idx="34">
                    <c:v>2013-11-24</c:v>
                  </c:pt>
                  <c:pt idx="35">
                    <c:v>2013-12-01</c:v>
                  </c:pt>
                  <c:pt idx="36">
                    <c:v>2013-12-08</c:v>
                  </c:pt>
                  <c:pt idx="37">
                    <c:v>2013-12-15</c:v>
                  </c:pt>
                  <c:pt idx="38">
                    <c:v>2013-12-22</c:v>
                  </c:pt>
                  <c:pt idx="39">
                    <c:v>2013-12-29</c:v>
                  </c:pt>
                  <c:pt idx="40">
                    <c:v>2014-01-05</c:v>
                  </c:pt>
                  <c:pt idx="41">
                    <c:v>2014-01-12</c:v>
                  </c:pt>
                  <c:pt idx="42">
                    <c:v>2014-01-19</c:v>
                  </c:pt>
                  <c:pt idx="43">
                    <c:v>2014-01-26</c:v>
                  </c:pt>
                  <c:pt idx="44">
                    <c:v>2014-02-02</c:v>
                  </c:pt>
                  <c:pt idx="45">
                    <c:v>2014-02-09</c:v>
                  </c:pt>
                  <c:pt idx="46">
                    <c:v>2014-02-16</c:v>
                  </c:pt>
                  <c:pt idx="47">
                    <c:v>2014-02-23</c:v>
                  </c:pt>
                  <c:pt idx="48">
                    <c:v>2014-03-02</c:v>
                  </c:pt>
                  <c:pt idx="49">
                    <c:v>2014-03-09</c:v>
                  </c:pt>
                  <c:pt idx="50">
                    <c:v>2014-03-16</c:v>
                  </c:pt>
                  <c:pt idx="51">
                    <c:v>2014-03-23</c:v>
                  </c:pt>
                  <c:pt idx="52">
                    <c:v>2014-03-30</c:v>
                  </c:pt>
                  <c:pt idx="53">
                    <c:v>2014-04-06</c:v>
                  </c:pt>
                  <c:pt idx="54">
                    <c:v>2014-04-13</c:v>
                  </c:pt>
                  <c:pt idx="55">
                    <c:v>2014-04-20</c:v>
                  </c:pt>
                  <c:pt idx="56">
                    <c:v>2014-04-27</c:v>
                  </c:pt>
                </c:lvl>
                <c:lvl>
                  <c:pt idx="0">
                    <c:v>Mar</c:v>
                  </c:pt>
                  <c:pt idx="1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4">
                    <c:v>Jul</c:v>
                  </c:pt>
                  <c:pt idx="18">
                    <c:v>Aug</c:v>
                  </c:pt>
                  <c:pt idx="23">
                    <c:v>Sep</c:v>
                  </c:pt>
                  <c:pt idx="27">
                    <c:v>Oct</c:v>
                  </c:pt>
                  <c:pt idx="31">
                    <c:v>Nov</c:v>
                  </c:pt>
                  <c:pt idx="36">
                    <c:v>Dec</c:v>
                  </c:pt>
                  <c:pt idx="40">
                    <c:v>Jan</c:v>
                  </c:pt>
                  <c:pt idx="44">
                    <c:v>Feb</c:v>
                  </c:pt>
                  <c:pt idx="48">
                    <c:v>Mar</c:v>
                  </c:pt>
                  <c:pt idx="53">
                    <c:v>Apr</c:v>
                  </c:pt>
                </c:lvl>
              </c:multiLvlStrCache>
            </c:multiLvlStrRef>
          </c:cat>
          <c:val>
            <c:numRef>
              <c:f>'Data - Weekly Seasonal Additive'!$M$2:$M$57</c:f>
              <c:numCache>
                <c:formatCode>_-* #,##0_-;\-* #,##0_-;_-* "-"??_-;_-@_-</c:formatCode>
                <c:ptCount val="56"/>
                <c:pt idx="0">
                  <c:v>19</c:v>
                </c:pt>
                <c:pt idx="1">
                  <c:v>21</c:v>
                </c:pt>
                <c:pt idx="2">
                  <c:v>22</c:v>
                </c:pt>
                <c:pt idx="3">
                  <c:v>16</c:v>
                </c:pt>
                <c:pt idx="4">
                  <c:v>21</c:v>
                </c:pt>
                <c:pt idx="5">
                  <c:v>23</c:v>
                </c:pt>
                <c:pt idx="6">
                  <c:v>28</c:v>
                </c:pt>
                <c:pt idx="7">
                  <c:v>19</c:v>
                </c:pt>
                <c:pt idx="8">
                  <c:v>24</c:v>
                </c:pt>
                <c:pt idx="9">
                  <c:v>21</c:v>
                </c:pt>
                <c:pt idx="10">
                  <c:v>23</c:v>
                </c:pt>
                <c:pt idx="11">
                  <c:v>24</c:v>
                </c:pt>
                <c:pt idx="12">
                  <c:v>30</c:v>
                </c:pt>
                <c:pt idx="13">
                  <c:v>19</c:v>
                </c:pt>
                <c:pt idx="14">
                  <c:v>19</c:v>
                </c:pt>
                <c:pt idx="15">
                  <c:v>23</c:v>
                </c:pt>
                <c:pt idx="16">
                  <c:v>24</c:v>
                </c:pt>
                <c:pt idx="17">
                  <c:v>19</c:v>
                </c:pt>
                <c:pt idx="18">
                  <c:v>25</c:v>
                </c:pt>
                <c:pt idx="19">
                  <c:v>29</c:v>
                </c:pt>
                <c:pt idx="20">
                  <c:v>21</c:v>
                </c:pt>
                <c:pt idx="21">
                  <c:v>23</c:v>
                </c:pt>
                <c:pt idx="22">
                  <c:v>18</c:v>
                </c:pt>
                <c:pt idx="23">
                  <c:v>26</c:v>
                </c:pt>
                <c:pt idx="24">
                  <c:v>17</c:v>
                </c:pt>
                <c:pt idx="25">
                  <c:v>26</c:v>
                </c:pt>
                <c:pt idx="26">
                  <c:v>16</c:v>
                </c:pt>
                <c:pt idx="27">
                  <c:v>22</c:v>
                </c:pt>
                <c:pt idx="28">
                  <c:v>20</c:v>
                </c:pt>
                <c:pt idx="29">
                  <c:v>18</c:v>
                </c:pt>
                <c:pt idx="30">
                  <c:v>25</c:v>
                </c:pt>
                <c:pt idx="31">
                  <c:v>24</c:v>
                </c:pt>
                <c:pt idx="32">
                  <c:v>20</c:v>
                </c:pt>
                <c:pt idx="33">
                  <c:v>23</c:v>
                </c:pt>
                <c:pt idx="34">
                  <c:v>19</c:v>
                </c:pt>
                <c:pt idx="35">
                  <c:v>23</c:v>
                </c:pt>
                <c:pt idx="36">
                  <c:v>19</c:v>
                </c:pt>
                <c:pt idx="37">
                  <c:v>17</c:v>
                </c:pt>
                <c:pt idx="38">
                  <c:v>16</c:v>
                </c:pt>
                <c:pt idx="39">
                  <c:v>19</c:v>
                </c:pt>
                <c:pt idx="40">
                  <c:v>23</c:v>
                </c:pt>
                <c:pt idx="41">
                  <c:v>18</c:v>
                </c:pt>
                <c:pt idx="42">
                  <c:v>19</c:v>
                </c:pt>
                <c:pt idx="43">
                  <c:v>25</c:v>
                </c:pt>
                <c:pt idx="44">
                  <c:v>21</c:v>
                </c:pt>
                <c:pt idx="45">
                  <c:v>19</c:v>
                </c:pt>
                <c:pt idx="46">
                  <c:v>14</c:v>
                </c:pt>
                <c:pt idx="47">
                  <c:v>20</c:v>
                </c:pt>
                <c:pt idx="48">
                  <c:v>25</c:v>
                </c:pt>
                <c:pt idx="49">
                  <c:v>19</c:v>
                </c:pt>
                <c:pt idx="50">
                  <c:v>21</c:v>
                </c:pt>
                <c:pt idx="5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2B-417F-ADF7-17C5EFEFE78C}"/>
            </c:ext>
          </c:extLst>
        </c:ser>
        <c:ser>
          <c:idx val="1"/>
          <c:order val="1"/>
          <c:tx>
            <c:strRef>
              <c:f>'Data - Weekly Seasonal Additive'!$O$1</c:f>
              <c:strCache>
                <c:ptCount val="1"/>
                <c:pt idx="0">
                  <c:v>Forecast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'Data - Weekly Seasonal Additive'!$A$2:$B$58</c:f>
              <c:multiLvlStrCache>
                <c:ptCount val="57"/>
                <c:lvl>
                  <c:pt idx="0">
                    <c:v>2013-03-31</c:v>
                  </c:pt>
                  <c:pt idx="1">
                    <c:v>2013-04-07</c:v>
                  </c:pt>
                  <c:pt idx="2">
                    <c:v>2013-04-14</c:v>
                  </c:pt>
                  <c:pt idx="3">
                    <c:v>2013-04-21</c:v>
                  </c:pt>
                  <c:pt idx="4">
                    <c:v>2013-04-28</c:v>
                  </c:pt>
                  <c:pt idx="5">
                    <c:v>2013-05-05</c:v>
                  </c:pt>
                  <c:pt idx="6">
                    <c:v>2013-05-12</c:v>
                  </c:pt>
                  <c:pt idx="7">
                    <c:v>2013-05-19</c:v>
                  </c:pt>
                  <c:pt idx="8">
                    <c:v>2013-05-26</c:v>
                  </c:pt>
                  <c:pt idx="9">
                    <c:v>2013-06-02</c:v>
                  </c:pt>
                  <c:pt idx="10">
                    <c:v>2013-06-09</c:v>
                  </c:pt>
                  <c:pt idx="11">
                    <c:v>2013-06-16</c:v>
                  </c:pt>
                  <c:pt idx="12">
                    <c:v>2013-06-23</c:v>
                  </c:pt>
                  <c:pt idx="13">
                    <c:v>2013-06-30</c:v>
                  </c:pt>
                  <c:pt idx="14">
                    <c:v>2013-07-07</c:v>
                  </c:pt>
                  <c:pt idx="15">
                    <c:v>2013-07-14</c:v>
                  </c:pt>
                  <c:pt idx="16">
                    <c:v>2013-07-21</c:v>
                  </c:pt>
                  <c:pt idx="17">
                    <c:v>2013-07-28</c:v>
                  </c:pt>
                  <c:pt idx="18">
                    <c:v>2013-08-04</c:v>
                  </c:pt>
                  <c:pt idx="19">
                    <c:v>2013-08-11</c:v>
                  </c:pt>
                  <c:pt idx="20">
                    <c:v>2013-08-18</c:v>
                  </c:pt>
                  <c:pt idx="21">
                    <c:v>2013-08-25</c:v>
                  </c:pt>
                  <c:pt idx="22">
                    <c:v>2013-09-01</c:v>
                  </c:pt>
                  <c:pt idx="23">
                    <c:v>2013-09-08</c:v>
                  </c:pt>
                  <c:pt idx="24">
                    <c:v>2013-09-15</c:v>
                  </c:pt>
                  <c:pt idx="25">
                    <c:v>2013-09-22</c:v>
                  </c:pt>
                  <c:pt idx="26">
                    <c:v>2013-09-29</c:v>
                  </c:pt>
                  <c:pt idx="27">
                    <c:v>2013-10-06</c:v>
                  </c:pt>
                  <c:pt idx="28">
                    <c:v>2013-10-13</c:v>
                  </c:pt>
                  <c:pt idx="29">
                    <c:v>2013-10-20</c:v>
                  </c:pt>
                  <c:pt idx="30">
                    <c:v>2013-10-27</c:v>
                  </c:pt>
                  <c:pt idx="31">
                    <c:v>2013-11-03</c:v>
                  </c:pt>
                  <c:pt idx="32">
                    <c:v>2013-11-10</c:v>
                  </c:pt>
                  <c:pt idx="33">
                    <c:v>2013-11-17</c:v>
                  </c:pt>
                  <c:pt idx="34">
                    <c:v>2013-11-24</c:v>
                  </c:pt>
                  <c:pt idx="35">
                    <c:v>2013-12-01</c:v>
                  </c:pt>
                  <c:pt idx="36">
                    <c:v>2013-12-08</c:v>
                  </c:pt>
                  <c:pt idx="37">
                    <c:v>2013-12-15</c:v>
                  </c:pt>
                  <c:pt idx="38">
                    <c:v>2013-12-22</c:v>
                  </c:pt>
                  <c:pt idx="39">
                    <c:v>2013-12-29</c:v>
                  </c:pt>
                  <c:pt idx="40">
                    <c:v>2014-01-05</c:v>
                  </c:pt>
                  <c:pt idx="41">
                    <c:v>2014-01-12</c:v>
                  </c:pt>
                  <c:pt idx="42">
                    <c:v>2014-01-19</c:v>
                  </c:pt>
                  <c:pt idx="43">
                    <c:v>2014-01-26</c:v>
                  </c:pt>
                  <c:pt idx="44">
                    <c:v>2014-02-02</c:v>
                  </c:pt>
                  <c:pt idx="45">
                    <c:v>2014-02-09</c:v>
                  </c:pt>
                  <c:pt idx="46">
                    <c:v>2014-02-16</c:v>
                  </c:pt>
                  <c:pt idx="47">
                    <c:v>2014-02-23</c:v>
                  </c:pt>
                  <c:pt idx="48">
                    <c:v>2014-03-02</c:v>
                  </c:pt>
                  <c:pt idx="49">
                    <c:v>2014-03-09</c:v>
                  </c:pt>
                  <c:pt idx="50">
                    <c:v>2014-03-16</c:v>
                  </c:pt>
                  <c:pt idx="51">
                    <c:v>2014-03-23</c:v>
                  </c:pt>
                  <c:pt idx="52">
                    <c:v>2014-03-30</c:v>
                  </c:pt>
                  <c:pt idx="53">
                    <c:v>2014-04-06</c:v>
                  </c:pt>
                  <c:pt idx="54">
                    <c:v>2014-04-13</c:v>
                  </c:pt>
                  <c:pt idx="55">
                    <c:v>2014-04-20</c:v>
                  </c:pt>
                  <c:pt idx="56">
                    <c:v>2014-04-27</c:v>
                  </c:pt>
                </c:lvl>
                <c:lvl>
                  <c:pt idx="0">
                    <c:v>Mar</c:v>
                  </c:pt>
                  <c:pt idx="1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4">
                    <c:v>Jul</c:v>
                  </c:pt>
                  <c:pt idx="18">
                    <c:v>Aug</c:v>
                  </c:pt>
                  <c:pt idx="23">
                    <c:v>Sep</c:v>
                  </c:pt>
                  <c:pt idx="27">
                    <c:v>Oct</c:v>
                  </c:pt>
                  <c:pt idx="31">
                    <c:v>Nov</c:v>
                  </c:pt>
                  <c:pt idx="36">
                    <c:v>Dec</c:v>
                  </c:pt>
                  <c:pt idx="40">
                    <c:v>Jan</c:v>
                  </c:pt>
                  <c:pt idx="44">
                    <c:v>Feb</c:v>
                  </c:pt>
                  <c:pt idx="48">
                    <c:v>Mar</c:v>
                  </c:pt>
                  <c:pt idx="53">
                    <c:v>Apr</c:v>
                  </c:pt>
                </c:lvl>
              </c:multiLvlStrCache>
            </c:multiLvlStrRef>
          </c:cat>
          <c:val>
            <c:numRef>
              <c:f>'Data - Weekly Seasonal Additive'!$O$2:$O$58</c:f>
              <c:numCache>
                <c:formatCode>_-* #,##0_-;\-* #,##0_-;_-* "-"??_-;_-@_-</c:formatCode>
                <c:ptCount val="57"/>
                <c:pt idx="6">
                  <c:v>25</c:v>
                </c:pt>
                <c:pt idx="7">
                  <c:v>19.385915113126039</c:v>
                </c:pt>
                <c:pt idx="8">
                  <c:v>24.336271621613012</c:v>
                </c:pt>
                <c:pt idx="9">
                  <c:v>23.717649912159235</c:v>
                </c:pt>
                <c:pt idx="10">
                  <c:v>26.447471188091431</c:v>
                </c:pt>
                <c:pt idx="11">
                  <c:v>18.306464374319276</c:v>
                </c:pt>
                <c:pt idx="12">
                  <c:v>24.063760304652067</c:v>
                </c:pt>
                <c:pt idx="13">
                  <c:v>23.058119387657449</c:v>
                </c:pt>
                <c:pt idx="14">
                  <c:v>25.249608699788663</c:v>
                </c:pt>
                <c:pt idx="15">
                  <c:v>21.330986470502182</c:v>
                </c:pt>
                <c:pt idx="16">
                  <c:v>26.692254205070437</c:v>
                </c:pt>
                <c:pt idx="17">
                  <c:v>19.565982437661077</c:v>
                </c:pt>
                <c:pt idx="18">
                  <c:v>21.107990619085996</c:v>
                </c:pt>
                <c:pt idx="19">
                  <c:v>22.463973666383009</c:v>
                </c:pt>
                <c:pt idx="20">
                  <c:v>26.264802883298842</c:v>
                </c:pt>
                <c:pt idx="21">
                  <c:v>19.873609744861753</c:v>
                </c:pt>
                <c:pt idx="22">
                  <c:v>24.125614505007409</c:v>
                </c:pt>
                <c:pt idx="23">
                  <c:v>25.518525565490307</c:v>
                </c:pt>
                <c:pt idx="24">
                  <c:v>22.624157199555331</c:v>
                </c:pt>
                <c:pt idx="25">
                  <c:v>20.39366494614243</c:v>
                </c:pt>
                <c:pt idx="26">
                  <c:v>20.326189916488389</c:v>
                </c:pt>
                <c:pt idx="27">
                  <c:v>25.263042394498562</c:v>
                </c:pt>
                <c:pt idx="28">
                  <c:v>18.825924910607764</c:v>
                </c:pt>
                <c:pt idx="29">
                  <c:v>23.100357436203723</c:v>
                </c:pt>
                <c:pt idx="30">
                  <c:v>16.675916029047482</c:v>
                </c:pt>
                <c:pt idx="31">
                  <c:v>23.773088518214649</c:v>
                </c:pt>
                <c:pt idx="32">
                  <c:v>20.009463431165027</c:v>
                </c:pt>
                <c:pt idx="33">
                  <c:v>20.985958530185886</c:v>
                </c:pt>
                <c:pt idx="34">
                  <c:v>22.207050242505378</c:v>
                </c:pt>
                <c:pt idx="35">
                  <c:v>23.761356127482468</c:v>
                </c:pt>
                <c:pt idx="36">
                  <c:v>19.752095259063832</c:v>
                </c:pt>
                <c:pt idx="37">
                  <c:v>21.647544305102805</c:v>
                </c:pt>
                <c:pt idx="38">
                  <c:v>19.394104303724969</c:v>
                </c:pt>
                <c:pt idx="39">
                  <c:v>22.150497465947979</c:v>
                </c:pt>
                <c:pt idx="40">
                  <c:v>17.838544287207295</c:v>
                </c:pt>
                <c:pt idx="41">
                  <c:v>18.541718144478025</c:v>
                </c:pt>
                <c:pt idx="42">
                  <c:v>17.444857518868865</c:v>
                </c:pt>
                <c:pt idx="43">
                  <c:v>20.960046099401875</c:v>
                </c:pt>
                <c:pt idx="44">
                  <c:v>21.740261528669109</c:v>
                </c:pt>
                <c:pt idx="45">
                  <c:v>18.824959869227058</c:v>
                </c:pt>
                <c:pt idx="46">
                  <c:v>18.871563674630305</c:v>
                </c:pt>
                <c:pt idx="47">
                  <c:v>22.805792325475242</c:v>
                </c:pt>
                <c:pt idx="48">
                  <c:v>20.308819420569975</c:v>
                </c:pt>
                <c:pt idx="49">
                  <c:v>18.551096436041703</c:v>
                </c:pt>
                <c:pt idx="50">
                  <c:v>16.102812989983651</c:v>
                </c:pt>
                <c:pt idx="51">
                  <c:v>22.329353010357217</c:v>
                </c:pt>
                <c:pt idx="52">
                  <c:v>23.652278492338457</c:v>
                </c:pt>
                <c:pt idx="53">
                  <c:v>19.164222602171517</c:v>
                </c:pt>
                <c:pt idx="54">
                  <c:v>18.888341407145116</c:v>
                </c:pt>
                <c:pt idx="55">
                  <c:v>20.861886880393911</c:v>
                </c:pt>
                <c:pt idx="56">
                  <c:v>22.631635810849527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2B-417F-ADF7-17C5EFEFE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7257504"/>
        <c:axId val="1087256672"/>
      </c:lineChart>
      <c:catAx>
        <c:axId val="1087257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256672"/>
        <c:crosses val="autoZero"/>
        <c:auto val="1"/>
        <c:lblAlgn val="ctr"/>
        <c:lblOffset val="100"/>
        <c:noMultiLvlLbl val="0"/>
      </c:catAx>
      <c:valAx>
        <c:axId val="108725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OR</a:t>
                </a:r>
                <a:r>
                  <a:rPr lang="en-CA" baseline="0"/>
                  <a:t> Surgeries Count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25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solidFill>
        <a:schemeClr val="accent6"/>
      </a:solidFill>
      <a:prstDash val="solid"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Planned As Sched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- Weekly Seasonal'!$S$1</c:f>
              <c:strCache>
                <c:ptCount val="1"/>
                <c:pt idx="0">
                  <c:v>PLANNED - SCHED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'Data - Weekly Seasonal'!$A$2:$B$58</c:f>
              <c:multiLvlStrCache>
                <c:ptCount val="57"/>
                <c:lvl>
                  <c:pt idx="0">
                    <c:v>2013-03-31</c:v>
                  </c:pt>
                  <c:pt idx="1">
                    <c:v>2013-04-07</c:v>
                  </c:pt>
                  <c:pt idx="2">
                    <c:v>2013-04-14</c:v>
                  </c:pt>
                  <c:pt idx="3">
                    <c:v>2013-04-21</c:v>
                  </c:pt>
                  <c:pt idx="4">
                    <c:v>2013-04-28</c:v>
                  </c:pt>
                  <c:pt idx="5">
                    <c:v>2013-05-05</c:v>
                  </c:pt>
                  <c:pt idx="6">
                    <c:v>2013-05-12</c:v>
                  </c:pt>
                  <c:pt idx="7">
                    <c:v>2013-05-19</c:v>
                  </c:pt>
                  <c:pt idx="8">
                    <c:v>2013-05-26</c:v>
                  </c:pt>
                  <c:pt idx="9">
                    <c:v>2013-06-02</c:v>
                  </c:pt>
                  <c:pt idx="10">
                    <c:v>2013-06-09</c:v>
                  </c:pt>
                  <c:pt idx="11">
                    <c:v>2013-06-16</c:v>
                  </c:pt>
                  <c:pt idx="12">
                    <c:v>2013-06-23</c:v>
                  </c:pt>
                  <c:pt idx="13">
                    <c:v>2013-06-30</c:v>
                  </c:pt>
                  <c:pt idx="14">
                    <c:v>2013-07-07</c:v>
                  </c:pt>
                  <c:pt idx="15">
                    <c:v>2013-07-14</c:v>
                  </c:pt>
                  <c:pt idx="16">
                    <c:v>2013-07-21</c:v>
                  </c:pt>
                  <c:pt idx="17">
                    <c:v>2013-07-28</c:v>
                  </c:pt>
                  <c:pt idx="18">
                    <c:v>2013-08-04</c:v>
                  </c:pt>
                  <c:pt idx="19">
                    <c:v>2013-08-11</c:v>
                  </c:pt>
                  <c:pt idx="20">
                    <c:v>2013-08-18</c:v>
                  </c:pt>
                  <c:pt idx="21">
                    <c:v>2013-08-25</c:v>
                  </c:pt>
                  <c:pt idx="22">
                    <c:v>2013-09-01</c:v>
                  </c:pt>
                  <c:pt idx="23">
                    <c:v>2013-09-08</c:v>
                  </c:pt>
                  <c:pt idx="24">
                    <c:v>2013-09-15</c:v>
                  </c:pt>
                  <c:pt idx="25">
                    <c:v>2013-09-22</c:v>
                  </c:pt>
                  <c:pt idx="26">
                    <c:v>2013-09-29</c:v>
                  </c:pt>
                  <c:pt idx="27">
                    <c:v>2013-10-06</c:v>
                  </c:pt>
                  <c:pt idx="28">
                    <c:v>2013-10-13</c:v>
                  </c:pt>
                  <c:pt idx="29">
                    <c:v>2013-10-20</c:v>
                  </c:pt>
                  <c:pt idx="30">
                    <c:v>2013-10-27</c:v>
                  </c:pt>
                  <c:pt idx="31">
                    <c:v>2013-11-03</c:v>
                  </c:pt>
                  <c:pt idx="32">
                    <c:v>2013-11-10</c:v>
                  </c:pt>
                  <c:pt idx="33">
                    <c:v>2013-11-17</c:v>
                  </c:pt>
                  <c:pt idx="34">
                    <c:v>2013-11-24</c:v>
                  </c:pt>
                  <c:pt idx="35">
                    <c:v>2013-12-01</c:v>
                  </c:pt>
                  <c:pt idx="36">
                    <c:v>2013-12-08</c:v>
                  </c:pt>
                  <c:pt idx="37">
                    <c:v>2013-12-15</c:v>
                  </c:pt>
                  <c:pt idx="38">
                    <c:v>2013-12-22</c:v>
                  </c:pt>
                  <c:pt idx="39">
                    <c:v>2013-12-29</c:v>
                  </c:pt>
                  <c:pt idx="40">
                    <c:v>2014-01-05</c:v>
                  </c:pt>
                  <c:pt idx="41">
                    <c:v>2014-01-12</c:v>
                  </c:pt>
                  <c:pt idx="42">
                    <c:v>2014-01-19</c:v>
                  </c:pt>
                  <c:pt idx="43">
                    <c:v>2014-01-26</c:v>
                  </c:pt>
                  <c:pt idx="44">
                    <c:v>2014-02-02</c:v>
                  </c:pt>
                  <c:pt idx="45">
                    <c:v>2014-02-09</c:v>
                  </c:pt>
                  <c:pt idx="46">
                    <c:v>2014-02-16</c:v>
                  </c:pt>
                  <c:pt idx="47">
                    <c:v>2014-02-23</c:v>
                  </c:pt>
                  <c:pt idx="48">
                    <c:v>2014-03-02</c:v>
                  </c:pt>
                  <c:pt idx="49">
                    <c:v>2014-03-09</c:v>
                  </c:pt>
                  <c:pt idx="50">
                    <c:v>2014-03-16</c:v>
                  </c:pt>
                  <c:pt idx="51">
                    <c:v>2014-03-23</c:v>
                  </c:pt>
                  <c:pt idx="52">
                    <c:v>2014-03-30</c:v>
                  </c:pt>
                  <c:pt idx="53">
                    <c:v>2014-04-06</c:v>
                  </c:pt>
                  <c:pt idx="54">
                    <c:v>2014-04-13</c:v>
                  </c:pt>
                  <c:pt idx="55">
                    <c:v>2014-04-20</c:v>
                  </c:pt>
                  <c:pt idx="56">
                    <c:v>2014-04-27</c:v>
                  </c:pt>
                </c:lvl>
                <c:lvl>
                  <c:pt idx="0">
                    <c:v>Mar</c:v>
                  </c:pt>
                  <c:pt idx="1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4">
                    <c:v>Jul</c:v>
                  </c:pt>
                  <c:pt idx="18">
                    <c:v>Aug</c:v>
                  </c:pt>
                  <c:pt idx="23">
                    <c:v>Sep</c:v>
                  </c:pt>
                  <c:pt idx="27">
                    <c:v>Oct</c:v>
                  </c:pt>
                  <c:pt idx="31">
                    <c:v>Nov</c:v>
                  </c:pt>
                  <c:pt idx="36">
                    <c:v>Dec</c:v>
                  </c:pt>
                  <c:pt idx="40">
                    <c:v>Jan</c:v>
                  </c:pt>
                  <c:pt idx="44">
                    <c:v>Feb</c:v>
                  </c:pt>
                  <c:pt idx="48">
                    <c:v>Mar</c:v>
                  </c:pt>
                  <c:pt idx="53">
                    <c:v>Apr</c:v>
                  </c:pt>
                </c:lvl>
              </c:multiLvlStrCache>
            </c:multiLvlStrRef>
          </c:cat>
          <c:val>
            <c:numRef>
              <c:f>'Data - Weekly Seasonal'!$S$2:$S$53</c:f>
              <c:numCache>
                <c:formatCode>_-* #,##0_-;\-* #,##0_-;_-* "-"??_-;_-@_-</c:formatCode>
                <c:ptCount val="52"/>
                <c:pt idx="0">
                  <c:v>17</c:v>
                </c:pt>
                <c:pt idx="1">
                  <c:v>20</c:v>
                </c:pt>
                <c:pt idx="2">
                  <c:v>19</c:v>
                </c:pt>
                <c:pt idx="3">
                  <c:v>13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12</c:v>
                </c:pt>
                <c:pt idx="8">
                  <c:v>19</c:v>
                </c:pt>
                <c:pt idx="9">
                  <c:v>18</c:v>
                </c:pt>
                <c:pt idx="10">
                  <c:v>19</c:v>
                </c:pt>
                <c:pt idx="11">
                  <c:v>18</c:v>
                </c:pt>
                <c:pt idx="12">
                  <c:v>20</c:v>
                </c:pt>
                <c:pt idx="13">
                  <c:v>15</c:v>
                </c:pt>
                <c:pt idx="14">
                  <c:v>16</c:v>
                </c:pt>
                <c:pt idx="15">
                  <c:v>19</c:v>
                </c:pt>
                <c:pt idx="16">
                  <c:v>21</c:v>
                </c:pt>
                <c:pt idx="17">
                  <c:v>16</c:v>
                </c:pt>
                <c:pt idx="18">
                  <c:v>16</c:v>
                </c:pt>
                <c:pt idx="19">
                  <c:v>22</c:v>
                </c:pt>
                <c:pt idx="20">
                  <c:v>16</c:v>
                </c:pt>
                <c:pt idx="21">
                  <c:v>20</c:v>
                </c:pt>
                <c:pt idx="22">
                  <c:v>13</c:v>
                </c:pt>
                <c:pt idx="23">
                  <c:v>23</c:v>
                </c:pt>
                <c:pt idx="24">
                  <c:v>12</c:v>
                </c:pt>
                <c:pt idx="25">
                  <c:v>22</c:v>
                </c:pt>
                <c:pt idx="26">
                  <c:v>14</c:v>
                </c:pt>
                <c:pt idx="27">
                  <c:v>19</c:v>
                </c:pt>
                <c:pt idx="28">
                  <c:v>14</c:v>
                </c:pt>
                <c:pt idx="29">
                  <c:v>12</c:v>
                </c:pt>
                <c:pt idx="30">
                  <c:v>21</c:v>
                </c:pt>
                <c:pt idx="31">
                  <c:v>19</c:v>
                </c:pt>
                <c:pt idx="32">
                  <c:v>17</c:v>
                </c:pt>
                <c:pt idx="33">
                  <c:v>18</c:v>
                </c:pt>
                <c:pt idx="34">
                  <c:v>13</c:v>
                </c:pt>
                <c:pt idx="35">
                  <c:v>19</c:v>
                </c:pt>
                <c:pt idx="36">
                  <c:v>14</c:v>
                </c:pt>
                <c:pt idx="37">
                  <c:v>15</c:v>
                </c:pt>
                <c:pt idx="38">
                  <c:v>13</c:v>
                </c:pt>
                <c:pt idx="39">
                  <c:v>15</c:v>
                </c:pt>
                <c:pt idx="40">
                  <c:v>20</c:v>
                </c:pt>
                <c:pt idx="41">
                  <c:v>13</c:v>
                </c:pt>
                <c:pt idx="42">
                  <c:v>15</c:v>
                </c:pt>
                <c:pt idx="43">
                  <c:v>23</c:v>
                </c:pt>
                <c:pt idx="44">
                  <c:v>18</c:v>
                </c:pt>
                <c:pt idx="45">
                  <c:v>17</c:v>
                </c:pt>
                <c:pt idx="46">
                  <c:v>10</c:v>
                </c:pt>
                <c:pt idx="47">
                  <c:v>17</c:v>
                </c:pt>
                <c:pt idx="48">
                  <c:v>20</c:v>
                </c:pt>
                <c:pt idx="49">
                  <c:v>14</c:v>
                </c:pt>
                <c:pt idx="50">
                  <c:v>19</c:v>
                </c:pt>
                <c:pt idx="51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B9-4C65-810A-C74C37DBBBA7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'Data - Weekly Seasonal'!$A$2:$B$58</c:f>
              <c:multiLvlStrCache>
                <c:ptCount val="57"/>
                <c:lvl>
                  <c:pt idx="0">
                    <c:v>2013-03-31</c:v>
                  </c:pt>
                  <c:pt idx="1">
                    <c:v>2013-04-07</c:v>
                  </c:pt>
                  <c:pt idx="2">
                    <c:v>2013-04-14</c:v>
                  </c:pt>
                  <c:pt idx="3">
                    <c:v>2013-04-21</c:v>
                  </c:pt>
                  <c:pt idx="4">
                    <c:v>2013-04-28</c:v>
                  </c:pt>
                  <c:pt idx="5">
                    <c:v>2013-05-05</c:v>
                  </c:pt>
                  <c:pt idx="6">
                    <c:v>2013-05-12</c:v>
                  </c:pt>
                  <c:pt idx="7">
                    <c:v>2013-05-19</c:v>
                  </c:pt>
                  <c:pt idx="8">
                    <c:v>2013-05-26</c:v>
                  </c:pt>
                  <c:pt idx="9">
                    <c:v>2013-06-02</c:v>
                  </c:pt>
                  <c:pt idx="10">
                    <c:v>2013-06-09</c:v>
                  </c:pt>
                  <c:pt idx="11">
                    <c:v>2013-06-16</c:v>
                  </c:pt>
                  <c:pt idx="12">
                    <c:v>2013-06-23</c:v>
                  </c:pt>
                  <c:pt idx="13">
                    <c:v>2013-06-30</c:v>
                  </c:pt>
                  <c:pt idx="14">
                    <c:v>2013-07-07</c:v>
                  </c:pt>
                  <c:pt idx="15">
                    <c:v>2013-07-14</c:v>
                  </c:pt>
                  <c:pt idx="16">
                    <c:v>2013-07-21</c:v>
                  </c:pt>
                  <c:pt idx="17">
                    <c:v>2013-07-28</c:v>
                  </c:pt>
                  <c:pt idx="18">
                    <c:v>2013-08-04</c:v>
                  </c:pt>
                  <c:pt idx="19">
                    <c:v>2013-08-11</c:v>
                  </c:pt>
                  <c:pt idx="20">
                    <c:v>2013-08-18</c:v>
                  </c:pt>
                  <c:pt idx="21">
                    <c:v>2013-08-25</c:v>
                  </c:pt>
                  <c:pt idx="22">
                    <c:v>2013-09-01</c:v>
                  </c:pt>
                  <c:pt idx="23">
                    <c:v>2013-09-08</c:v>
                  </c:pt>
                  <c:pt idx="24">
                    <c:v>2013-09-15</c:v>
                  </c:pt>
                  <c:pt idx="25">
                    <c:v>2013-09-22</c:v>
                  </c:pt>
                  <c:pt idx="26">
                    <c:v>2013-09-29</c:v>
                  </c:pt>
                  <c:pt idx="27">
                    <c:v>2013-10-06</c:v>
                  </c:pt>
                  <c:pt idx="28">
                    <c:v>2013-10-13</c:v>
                  </c:pt>
                  <c:pt idx="29">
                    <c:v>2013-10-20</c:v>
                  </c:pt>
                  <c:pt idx="30">
                    <c:v>2013-10-27</c:v>
                  </c:pt>
                  <c:pt idx="31">
                    <c:v>2013-11-03</c:v>
                  </c:pt>
                  <c:pt idx="32">
                    <c:v>2013-11-10</c:v>
                  </c:pt>
                  <c:pt idx="33">
                    <c:v>2013-11-17</c:v>
                  </c:pt>
                  <c:pt idx="34">
                    <c:v>2013-11-24</c:v>
                  </c:pt>
                  <c:pt idx="35">
                    <c:v>2013-12-01</c:v>
                  </c:pt>
                  <c:pt idx="36">
                    <c:v>2013-12-08</c:v>
                  </c:pt>
                  <c:pt idx="37">
                    <c:v>2013-12-15</c:v>
                  </c:pt>
                  <c:pt idx="38">
                    <c:v>2013-12-22</c:v>
                  </c:pt>
                  <c:pt idx="39">
                    <c:v>2013-12-29</c:v>
                  </c:pt>
                  <c:pt idx="40">
                    <c:v>2014-01-05</c:v>
                  </c:pt>
                  <c:pt idx="41">
                    <c:v>2014-01-12</c:v>
                  </c:pt>
                  <c:pt idx="42">
                    <c:v>2014-01-19</c:v>
                  </c:pt>
                  <c:pt idx="43">
                    <c:v>2014-01-26</c:v>
                  </c:pt>
                  <c:pt idx="44">
                    <c:v>2014-02-02</c:v>
                  </c:pt>
                  <c:pt idx="45">
                    <c:v>2014-02-09</c:v>
                  </c:pt>
                  <c:pt idx="46">
                    <c:v>2014-02-16</c:v>
                  </c:pt>
                  <c:pt idx="47">
                    <c:v>2014-02-23</c:v>
                  </c:pt>
                  <c:pt idx="48">
                    <c:v>2014-03-02</c:v>
                  </c:pt>
                  <c:pt idx="49">
                    <c:v>2014-03-09</c:v>
                  </c:pt>
                  <c:pt idx="50">
                    <c:v>2014-03-16</c:v>
                  </c:pt>
                  <c:pt idx="51">
                    <c:v>2014-03-23</c:v>
                  </c:pt>
                  <c:pt idx="52">
                    <c:v>2014-03-30</c:v>
                  </c:pt>
                  <c:pt idx="53">
                    <c:v>2014-04-06</c:v>
                  </c:pt>
                  <c:pt idx="54">
                    <c:v>2014-04-13</c:v>
                  </c:pt>
                  <c:pt idx="55">
                    <c:v>2014-04-20</c:v>
                  </c:pt>
                  <c:pt idx="56">
                    <c:v>2014-04-27</c:v>
                  </c:pt>
                </c:lvl>
                <c:lvl>
                  <c:pt idx="0">
                    <c:v>Mar</c:v>
                  </c:pt>
                  <c:pt idx="1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4">
                    <c:v>Jul</c:v>
                  </c:pt>
                  <c:pt idx="18">
                    <c:v>Aug</c:v>
                  </c:pt>
                  <c:pt idx="23">
                    <c:v>Sep</c:v>
                  </c:pt>
                  <c:pt idx="27">
                    <c:v>Oct</c:v>
                  </c:pt>
                  <c:pt idx="31">
                    <c:v>Nov</c:v>
                  </c:pt>
                  <c:pt idx="36">
                    <c:v>Dec</c:v>
                  </c:pt>
                  <c:pt idx="40">
                    <c:v>Jan</c:v>
                  </c:pt>
                  <c:pt idx="44">
                    <c:v>Feb</c:v>
                  </c:pt>
                  <c:pt idx="48">
                    <c:v>Mar</c:v>
                  </c:pt>
                  <c:pt idx="53">
                    <c:v>Apr</c:v>
                  </c:pt>
                </c:lvl>
              </c:multiLvlStrCache>
            </c:multiLvlStrRef>
          </c:cat>
          <c:val>
            <c:numRef>
              <c:f>'Data - Weekly Seasonal'!$U$1:$U$58</c:f>
              <c:numCache>
                <c:formatCode>_-* #,##0.000_-;\-* #,##0.000_-;_-* "-"??_-;_-@_-</c:formatCode>
                <c:ptCount val="58"/>
                <c:pt idx="0" formatCode="General">
                  <c:v>0</c:v>
                </c:pt>
                <c:pt idx="7" formatCode="_-* #,##0_-;\-* #,##0_-;_-* &quot;-&quot;??_-;_-@_-">
                  <c:v>8.6666666666666679</c:v>
                </c:pt>
                <c:pt idx="8" formatCode="_-* #,##0_-;\-* #,##0_-;_-* &quot;-&quot;??_-;_-@_-">
                  <c:v>4.748168777715339</c:v>
                </c:pt>
                <c:pt idx="9" formatCode="_-* #,##0_-;\-* #,##0_-;_-* &quot;-&quot;??_-;_-@_-">
                  <c:v>8.7326058645514824</c:v>
                </c:pt>
                <c:pt idx="10" formatCode="_-* #,##0_-;\-* #,##0_-;_-* &quot;-&quot;??_-;_-@_-">
                  <c:v>14.889828149643186</c:v>
                </c:pt>
                <c:pt idx="11" formatCode="_-* #,##0_-;\-* #,##0_-;_-* &quot;-&quot;??_-;_-@_-">
                  <c:v>18.776536585230417</c:v>
                </c:pt>
                <c:pt idx="12" formatCode="_-* #,##0_-;\-* #,##0_-;_-* &quot;-&quot;??_-;_-@_-">
                  <c:v>10.051470824303886</c:v>
                </c:pt>
                <c:pt idx="13" formatCode="_-* #,##0_-;\-* #,##0_-;_-* &quot;-&quot;??_-;_-@_-">
                  <c:v>15.158645707766423</c:v>
                </c:pt>
                <c:pt idx="14" formatCode="_-* #,##0_-;\-* #,##0_-;_-* &quot;-&quot;??_-;_-@_-">
                  <c:v>18.139016058073931</c:v>
                </c:pt>
                <c:pt idx="15" formatCode="_-* #,##0_-;\-* #,##0_-;_-* &quot;-&quot;??_-;_-@_-">
                  <c:v>20.19316855949543</c:v>
                </c:pt>
                <c:pt idx="16" formatCode="_-* #,##0_-;\-* #,##0_-;_-* &quot;-&quot;??_-;_-@_-">
                  <c:v>13.50241781187793</c:v>
                </c:pt>
                <c:pt idx="17" formatCode="_-* #,##0_-;\-* #,##0_-;_-* &quot;-&quot;??_-;_-@_-">
                  <c:v>17.217480104370189</c:v>
                </c:pt>
                <c:pt idx="18" formatCode="_-* #,##0_-;\-* #,##0_-;_-* &quot;-&quot;??_-;_-@_-">
                  <c:v>17.333193623386499</c:v>
                </c:pt>
                <c:pt idx="19" formatCode="_-* #,##0_-;\-* #,##0_-;_-* &quot;-&quot;??_-;_-@_-">
                  <c:v>19.273071803227868</c:v>
                </c:pt>
                <c:pt idx="20" formatCode="_-* #,##0_-;\-* #,##0_-;_-* &quot;-&quot;??_-;_-@_-">
                  <c:v>16.011301139758562</c:v>
                </c:pt>
                <c:pt idx="21" formatCode="_-* #,##0_-;\-* #,##0_-;_-* &quot;-&quot;??_-;_-@_-">
                  <c:v>19.208279381891852</c:v>
                </c:pt>
                <c:pt idx="22" formatCode="_-* #,##0_-;\-* #,##0_-;_-* &quot;-&quot;??_-;_-@_-">
                  <c:v>16.630780306136543</c:v>
                </c:pt>
                <c:pt idx="23" formatCode="_-* #,##0_-;\-* #,##0_-;_-* &quot;-&quot;??_-;_-@_-">
                  <c:v>18.547607201972419</c:v>
                </c:pt>
                <c:pt idx="24" formatCode="_-* #,##0_-;\-* #,##0_-;_-* &quot;-&quot;??_-;_-@_-">
                  <c:v>18.13488342835317</c:v>
                </c:pt>
                <c:pt idx="25" formatCode="_-* #,##0_-;\-* #,##0_-;_-* &quot;-&quot;??_-;_-@_-">
                  <c:v>18.043610915458039</c:v>
                </c:pt>
                <c:pt idx="26" formatCode="_-* #,##0_-;\-* #,##0_-;_-* &quot;-&quot;??_-;_-@_-">
                  <c:v>17.323823925867913</c:v>
                </c:pt>
                <c:pt idx="27" formatCode="_-* #,##0_-;\-* #,##0_-;_-* &quot;-&quot;??_-;_-@_-">
                  <c:v>16.377864071034914</c:v>
                </c:pt>
                <c:pt idx="28" formatCode="_-* #,##0_-;\-* #,##0_-;_-* &quot;-&quot;??_-;_-@_-">
                  <c:v>19.945668033862454</c:v>
                </c:pt>
                <c:pt idx="29" formatCode="_-* #,##0_-;\-* #,##0_-;_-* &quot;-&quot;??_-;_-@_-">
                  <c:v>15.346232788684524</c:v>
                </c:pt>
                <c:pt idx="30" formatCode="_-* #,##0_-;\-* #,##0_-;_-* &quot;-&quot;??_-;_-@_-">
                  <c:v>18.919043886586316</c:v>
                </c:pt>
                <c:pt idx="31" formatCode="_-* #,##0_-;\-* #,##0_-;_-* &quot;-&quot;??_-;_-@_-">
                  <c:v>13.993945160767112</c:v>
                </c:pt>
                <c:pt idx="32" formatCode="_-* #,##0_-;\-* #,##0_-;_-* &quot;-&quot;??_-;_-@_-">
                  <c:v>19.323926915863868</c:v>
                </c:pt>
                <c:pt idx="33" formatCode="_-* #,##0_-;\-* #,##0_-;_-* &quot;-&quot;??_-;_-@_-">
                  <c:v>14.672319925185207</c:v>
                </c:pt>
                <c:pt idx="34" formatCode="_-* #,##0_-;\-* #,##0_-;_-* &quot;-&quot;??_-;_-@_-">
                  <c:v>16.843806425933838</c:v>
                </c:pt>
                <c:pt idx="35" formatCode="_-* #,##0_-;\-* #,##0_-;_-* &quot;-&quot;??_-;_-@_-">
                  <c:v>17.7627067726551</c:v>
                </c:pt>
                <c:pt idx="36" formatCode="_-* #,##0_-;\-* #,##0_-;_-* &quot;-&quot;??_-;_-@_-">
                  <c:v>18.995908624579858</c:v>
                </c:pt>
                <c:pt idx="37" formatCode="_-* #,##0_-;\-* #,##0_-;_-* &quot;-&quot;??_-;_-@_-">
                  <c:v>15.292899767160018</c:v>
                </c:pt>
                <c:pt idx="38" formatCode="_-* #,##0_-;\-* #,##0_-;_-* &quot;-&quot;??_-;_-@_-">
                  <c:v>16.573471877189043</c:v>
                </c:pt>
                <c:pt idx="39" formatCode="_-* #,##0_-;\-* #,##0_-;_-* &quot;-&quot;??_-;_-@_-">
                  <c:v>15.103761311125016</c:v>
                </c:pt>
                <c:pt idx="40" formatCode="_-* #,##0_-;\-* #,##0_-;_-* &quot;-&quot;??_-;_-@_-">
                  <c:v>18.323162757309856</c:v>
                </c:pt>
                <c:pt idx="41" formatCode="_-* #,##0_-;\-* #,##0_-;_-* &quot;-&quot;??_-;_-@_-">
                  <c:v>13.726267508084696</c:v>
                </c:pt>
                <c:pt idx="42" formatCode="_-* #,##0_-;\-* #,##0_-;_-* &quot;-&quot;??_-;_-@_-">
                  <c:v>15.938349483542197</c:v>
                </c:pt>
                <c:pt idx="43" formatCode="_-* #,##0_-;\-* #,##0_-;_-* &quot;-&quot;??_-;_-@_-">
                  <c:v>14.10255357173663</c:v>
                </c:pt>
                <c:pt idx="44" formatCode="_-* #,##0_-;\-* #,##0_-;_-* &quot;-&quot;??_-;_-@_-">
                  <c:v>17.313612526470589</c:v>
                </c:pt>
                <c:pt idx="45" formatCode="_-* #,##0_-;\-* #,##0_-;_-* &quot;-&quot;??_-;_-@_-">
                  <c:v>17.21184160340421</c:v>
                </c:pt>
                <c:pt idx="46" formatCode="_-* #,##0_-;\-* #,##0_-;_-* &quot;-&quot;??_-;_-@_-">
                  <c:v>15.538382193714657</c:v>
                </c:pt>
                <c:pt idx="47" formatCode="_-* #,##0_-;\-* #,##0_-;_-* &quot;-&quot;??_-;_-@_-">
                  <c:v>15.607703141390413</c:v>
                </c:pt>
                <c:pt idx="48" formatCode="_-* #,##0_-;\-* #,##0_-;_-* &quot;-&quot;??_-;_-@_-">
                  <c:v>19.568484184098899</c:v>
                </c:pt>
                <c:pt idx="49" formatCode="_-* #,##0_-;\-* #,##0_-;_-* &quot;-&quot;??_-;_-@_-">
                  <c:v>16.676054331769105</c:v>
                </c:pt>
                <c:pt idx="50" formatCode="_-* #,##0_-;\-* #,##0_-;_-* &quot;-&quot;??_-;_-@_-">
                  <c:v>15.576445446182673</c:v>
                </c:pt>
                <c:pt idx="51" formatCode="_-* #,##0_-;\-* #,##0_-;_-* &quot;-&quot;??_-;_-@_-">
                  <c:v>12.82305271031318</c:v>
                </c:pt>
                <c:pt idx="52" formatCode="_-* #,##0_-;\-* #,##0_-;_-* &quot;-&quot;??_-;_-@_-">
                  <c:v>19.41982819077753</c:v>
                </c:pt>
                <c:pt idx="53" formatCode="_-* #,##0_-;\-* #,##0_-;_-* &quot;-&quot;??_-;_-@_-">
                  <c:v>18.692361842643329</c:v>
                </c:pt>
                <c:pt idx="54" formatCode="_-* #,##0_-;\-* #,##0_-;_-* &quot;-&quot;??_-;_-@_-">
                  <c:v>15.470730759625075</c:v>
                </c:pt>
                <c:pt idx="55" formatCode="_-* #,##0_-;\-* #,##0_-;_-* &quot;-&quot;??_-;_-@_-">
                  <c:v>15.574872248991934</c:v>
                </c:pt>
                <c:pt idx="56" formatCode="_-* #,##0_-;\-* #,##0_-;_-* &quot;-&quot;??_-;_-@_-">
                  <c:v>18.742993646977666</c:v>
                </c:pt>
                <c:pt idx="57" formatCode="_-* #,##0_-;\-* #,##0_-;_-* &quot;-&quot;??_-;_-@_-">
                  <c:v>16.008222332446195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B9-4C65-810A-C74C37DBB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888736"/>
        <c:axId val="421876672"/>
      </c:lineChart>
      <c:catAx>
        <c:axId val="42188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76672"/>
        <c:crosses val="autoZero"/>
        <c:auto val="1"/>
        <c:lblAlgn val="ctr"/>
        <c:lblOffset val="100"/>
        <c:noMultiLvlLbl val="0"/>
      </c:catAx>
      <c:valAx>
        <c:axId val="42187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OR Surgeries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8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solidFill>
        <a:schemeClr val="accent6"/>
      </a:solidFill>
      <a:prstDash val="solid"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Planned Not As Sched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- Weekly Seasonal'!$Y$1</c:f>
              <c:strCache>
                <c:ptCount val="1"/>
                <c:pt idx="0">
                  <c:v>PLANNED - NOT SCHED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'Data - Weekly Seasonal'!$A$2:$B$58</c:f>
              <c:multiLvlStrCache>
                <c:ptCount val="57"/>
                <c:lvl>
                  <c:pt idx="0">
                    <c:v>2013-03-31</c:v>
                  </c:pt>
                  <c:pt idx="1">
                    <c:v>2013-04-07</c:v>
                  </c:pt>
                  <c:pt idx="2">
                    <c:v>2013-04-14</c:v>
                  </c:pt>
                  <c:pt idx="3">
                    <c:v>2013-04-21</c:v>
                  </c:pt>
                  <c:pt idx="4">
                    <c:v>2013-04-28</c:v>
                  </c:pt>
                  <c:pt idx="5">
                    <c:v>2013-05-05</c:v>
                  </c:pt>
                  <c:pt idx="6">
                    <c:v>2013-05-12</c:v>
                  </c:pt>
                  <c:pt idx="7">
                    <c:v>2013-05-19</c:v>
                  </c:pt>
                  <c:pt idx="8">
                    <c:v>2013-05-26</c:v>
                  </c:pt>
                  <c:pt idx="9">
                    <c:v>2013-06-02</c:v>
                  </c:pt>
                  <c:pt idx="10">
                    <c:v>2013-06-09</c:v>
                  </c:pt>
                  <c:pt idx="11">
                    <c:v>2013-06-16</c:v>
                  </c:pt>
                  <c:pt idx="12">
                    <c:v>2013-06-23</c:v>
                  </c:pt>
                  <c:pt idx="13">
                    <c:v>2013-06-30</c:v>
                  </c:pt>
                  <c:pt idx="14">
                    <c:v>2013-07-07</c:v>
                  </c:pt>
                  <c:pt idx="15">
                    <c:v>2013-07-14</c:v>
                  </c:pt>
                  <c:pt idx="16">
                    <c:v>2013-07-21</c:v>
                  </c:pt>
                  <c:pt idx="17">
                    <c:v>2013-07-28</c:v>
                  </c:pt>
                  <c:pt idx="18">
                    <c:v>2013-08-04</c:v>
                  </c:pt>
                  <c:pt idx="19">
                    <c:v>2013-08-11</c:v>
                  </c:pt>
                  <c:pt idx="20">
                    <c:v>2013-08-18</c:v>
                  </c:pt>
                  <c:pt idx="21">
                    <c:v>2013-08-25</c:v>
                  </c:pt>
                  <c:pt idx="22">
                    <c:v>2013-09-01</c:v>
                  </c:pt>
                  <c:pt idx="23">
                    <c:v>2013-09-08</c:v>
                  </c:pt>
                  <c:pt idx="24">
                    <c:v>2013-09-15</c:v>
                  </c:pt>
                  <c:pt idx="25">
                    <c:v>2013-09-22</c:v>
                  </c:pt>
                  <c:pt idx="26">
                    <c:v>2013-09-29</c:v>
                  </c:pt>
                  <c:pt idx="27">
                    <c:v>2013-10-06</c:v>
                  </c:pt>
                  <c:pt idx="28">
                    <c:v>2013-10-13</c:v>
                  </c:pt>
                  <c:pt idx="29">
                    <c:v>2013-10-20</c:v>
                  </c:pt>
                  <c:pt idx="30">
                    <c:v>2013-10-27</c:v>
                  </c:pt>
                  <c:pt idx="31">
                    <c:v>2013-11-03</c:v>
                  </c:pt>
                  <c:pt idx="32">
                    <c:v>2013-11-10</c:v>
                  </c:pt>
                  <c:pt idx="33">
                    <c:v>2013-11-17</c:v>
                  </c:pt>
                  <c:pt idx="34">
                    <c:v>2013-11-24</c:v>
                  </c:pt>
                  <c:pt idx="35">
                    <c:v>2013-12-01</c:v>
                  </c:pt>
                  <c:pt idx="36">
                    <c:v>2013-12-08</c:v>
                  </c:pt>
                  <c:pt idx="37">
                    <c:v>2013-12-15</c:v>
                  </c:pt>
                  <c:pt idx="38">
                    <c:v>2013-12-22</c:v>
                  </c:pt>
                  <c:pt idx="39">
                    <c:v>2013-12-29</c:v>
                  </c:pt>
                  <c:pt idx="40">
                    <c:v>2014-01-05</c:v>
                  </c:pt>
                  <c:pt idx="41">
                    <c:v>2014-01-12</c:v>
                  </c:pt>
                  <c:pt idx="42">
                    <c:v>2014-01-19</c:v>
                  </c:pt>
                  <c:pt idx="43">
                    <c:v>2014-01-26</c:v>
                  </c:pt>
                  <c:pt idx="44">
                    <c:v>2014-02-02</c:v>
                  </c:pt>
                  <c:pt idx="45">
                    <c:v>2014-02-09</c:v>
                  </c:pt>
                  <c:pt idx="46">
                    <c:v>2014-02-16</c:v>
                  </c:pt>
                  <c:pt idx="47">
                    <c:v>2014-02-23</c:v>
                  </c:pt>
                  <c:pt idx="48">
                    <c:v>2014-03-02</c:v>
                  </c:pt>
                  <c:pt idx="49">
                    <c:v>2014-03-09</c:v>
                  </c:pt>
                  <c:pt idx="50">
                    <c:v>2014-03-16</c:v>
                  </c:pt>
                  <c:pt idx="51">
                    <c:v>2014-03-23</c:v>
                  </c:pt>
                  <c:pt idx="52">
                    <c:v>2014-03-30</c:v>
                  </c:pt>
                  <c:pt idx="53">
                    <c:v>2014-04-06</c:v>
                  </c:pt>
                  <c:pt idx="54">
                    <c:v>2014-04-13</c:v>
                  </c:pt>
                  <c:pt idx="55">
                    <c:v>2014-04-20</c:v>
                  </c:pt>
                  <c:pt idx="56">
                    <c:v>2014-04-27</c:v>
                  </c:pt>
                </c:lvl>
                <c:lvl>
                  <c:pt idx="0">
                    <c:v>Mar</c:v>
                  </c:pt>
                  <c:pt idx="1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4">
                    <c:v>Jul</c:v>
                  </c:pt>
                  <c:pt idx="18">
                    <c:v>Aug</c:v>
                  </c:pt>
                  <c:pt idx="23">
                    <c:v>Sep</c:v>
                  </c:pt>
                  <c:pt idx="27">
                    <c:v>Oct</c:v>
                  </c:pt>
                  <c:pt idx="31">
                    <c:v>Nov</c:v>
                  </c:pt>
                  <c:pt idx="36">
                    <c:v>Dec</c:v>
                  </c:pt>
                  <c:pt idx="40">
                    <c:v>Jan</c:v>
                  </c:pt>
                  <c:pt idx="44">
                    <c:v>Feb</c:v>
                  </c:pt>
                  <c:pt idx="48">
                    <c:v>Mar</c:v>
                  </c:pt>
                  <c:pt idx="53">
                    <c:v>Apr</c:v>
                  </c:pt>
                </c:lvl>
              </c:multiLvlStrCache>
            </c:multiLvlStrRef>
          </c:cat>
          <c:val>
            <c:numRef>
              <c:f>'Data - Weekly Seasonal'!$Y$2:$Y$53</c:f>
              <c:numCache>
                <c:formatCode>_-* #,##0_-;\-* #,##0_-;_-* "-"??_-;_-@_-</c:formatCode>
                <c:ptCount val="52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5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10</c:v>
                </c:pt>
                <c:pt idx="13">
                  <c:v>4</c:v>
                </c:pt>
                <c:pt idx="14">
                  <c:v>3</c:v>
                </c:pt>
                <c:pt idx="15">
                  <c:v>4</c:v>
                </c:pt>
                <c:pt idx="16">
                  <c:v>3</c:v>
                </c:pt>
                <c:pt idx="17">
                  <c:v>3</c:v>
                </c:pt>
                <c:pt idx="18">
                  <c:v>9</c:v>
                </c:pt>
                <c:pt idx="19">
                  <c:v>7</c:v>
                </c:pt>
                <c:pt idx="20">
                  <c:v>5</c:v>
                </c:pt>
                <c:pt idx="21">
                  <c:v>3</c:v>
                </c:pt>
                <c:pt idx="22">
                  <c:v>5</c:v>
                </c:pt>
                <c:pt idx="23">
                  <c:v>3</c:v>
                </c:pt>
                <c:pt idx="24">
                  <c:v>5</c:v>
                </c:pt>
                <c:pt idx="25">
                  <c:v>4</c:v>
                </c:pt>
                <c:pt idx="26">
                  <c:v>2</c:v>
                </c:pt>
                <c:pt idx="27">
                  <c:v>3</c:v>
                </c:pt>
                <c:pt idx="28">
                  <c:v>6</c:v>
                </c:pt>
                <c:pt idx="29">
                  <c:v>6</c:v>
                </c:pt>
                <c:pt idx="30">
                  <c:v>4</c:v>
                </c:pt>
                <c:pt idx="31">
                  <c:v>5</c:v>
                </c:pt>
                <c:pt idx="32">
                  <c:v>3</c:v>
                </c:pt>
                <c:pt idx="33">
                  <c:v>5</c:v>
                </c:pt>
                <c:pt idx="34">
                  <c:v>6</c:v>
                </c:pt>
                <c:pt idx="35">
                  <c:v>4</c:v>
                </c:pt>
                <c:pt idx="36">
                  <c:v>5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3</c:v>
                </c:pt>
                <c:pt idx="41">
                  <c:v>5</c:v>
                </c:pt>
                <c:pt idx="42">
                  <c:v>4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4</c:v>
                </c:pt>
                <c:pt idx="47">
                  <c:v>3</c:v>
                </c:pt>
                <c:pt idx="48">
                  <c:v>5</c:v>
                </c:pt>
                <c:pt idx="49">
                  <c:v>5</c:v>
                </c:pt>
                <c:pt idx="50">
                  <c:v>2</c:v>
                </c:pt>
                <c:pt idx="5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FC-4E2C-B484-98A4D7638933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'Data - Weekly Seasonal'!$A$2:$B$58</c:f>
              <c:multiLvlStrCache>
                <c:ptCount val="57"/>
                <c:lvl>
                  <c:pt idx="0">
                    <c:v>2013-03-31</c:v>
                  </c:pt>
                  <c:pt idx="1">
                    <c:v>2013-04-07</c:v>
                  </c:pt>
                  <c:pt idx="2">
                    <c:v>2013-04-14</c:v>
                  </c:pt>
                  <c:pt idx="3">
                    <c:v>2013-04-21</c:v>
                  </c:pt>
                  <c:pt idx="4">
                    <c:v>2013-04-28</c:v>
                  </c:pt>
                  <c:pt idx="5">
                    <c:v>2013-05-05</c:v>
                  </c:pt>
                  <c:pt idx="6">
                    <c:v>2013-05-12</c:v>
                  </c:pt>
                  <c:pt idx="7">
                    <c:v>2013-05-19</c:v>
                  </c:pt>
                  <c:pt idx="8">
                    <c:v>2013-05-26</c:v>
                  </c:pt>
                  <c:pt idx="9">
                    <c:v>2013-06-02</c:v>
                  </c:pt>
                  <c:pt idx="10">
                    <c:v>2013-06-09</c:v>
                  </c:pt>
                  <c:pt idx="11">
                    <c:v>2013-06-16</c:v>
                  </c:pt>
                  <c:pt idx="12">
                    <c:v>2013-06-23</c:v>
                  </c:pt>
                  <c:pt idx="13">
                    <c:v>2013-06-30</c:v>
                  </c:pt>
                  <c:pt idx="14">
                    <c:v>2013-07-07</c:v>
                  </c:pt>
                  <c:pt idx="15">
                    <c:v>2013-07-14</c:v>
                  </c:pt>
                  <c:pt idx="16">
                    <c:v>2013-07-21</c:v>
                  </c:pt>
                  <c:pt idx="17">
                    <c:v>2013-07-28</c:v>
                  </c:pt>
                  <c:pt idx="18">
                    <c:v>2013-08-04</c:v>
                  </c:pt>
                  <c:pt idx="19">
                    <c:v>2013-08-11</c:v>
                  </c:pt>
                  <c:pt idx="20">
                    <c:v>2013-08-18</c:v>
                  </c:pt>
                  <c:pt idx="21">
                    <c:v>2013-08-25</c:v>
                  </c:pt>
                  <c:pt idx="22">
                    <c:v>2013-09-01</c:v>
                  </c:pt>
                  <c:pt idx="23">
                    <c:v>2013-09-08</c:v>
                  </c:pt>
                  <c:pt idx="24">
                    <c:v>2013-09-15</c:v>
                  </c:pt>
                  <c:pt idx="25">
                    <c:v>2013-09-22</c:v>
                  </c:pt>
                  <c:pt idx="26">
                    <c:v>2013-09-29</c:v>
                  </c:pt>
                  <c:pt idx="27">
                    <c:v>2013-10-06</c:v>
                  </c:pt>
                  <c:pt idx="28">
                    <c:v>2013-10-13</c:v>
                  </c:pt>
                  <c:pt idx="29">
                    <c:v>2013-10-20</c:v>
                  </c:pt>
                  <c:pt idx="30">
                    <c:v>2013-10-27</c:v>
                  </c:pt>
                  <c:pt idx="31">
                    <c:v>2013-11-03</c:v>
                  </c:pt>
                  <c:pt idx="32">
                    <c:v>2013-11-10</c:v>
                  </c:pt>
                  <c:pt idx="33">
                    <c:v>2013-11-17</c:v>
                  </c:pt>
                  <c:pt idx="34">
                    <c:v>2013-11-24</c:v>
                  </c:pt>
                  <c:pt idx="35">
                    <c:v>2013-12-01</c:v>
                  </c:pt>
                  <c:pt idx="36">
                    <c:v>2013-12-08</c:v>
                  </c:pt>
                  <c:pt idx="37">
                    <c:v>2013-12-15</c:v>
                  </c:pt>
                  <c:pt idx="38">
                    <c:v>2013-12-22</c:v>
                  </c:pt>
                  <c:pt idx="39">
                    <c:v>2013-12-29</c:v>
                  </c:pt>
                  <c:pt idx="40">
                    <c:v>2014-01-05</c:v>
                  </c:pt>
                  <c:pt idx="41">
                    <c:v>2014-01-12</c:v>
                  </c:pt>
                  <c:pt idx="42">
                    <c:v>2014-01-19</c:v>
                  </c:pt>
                  <c:pt idx="43">
                    <c:v>2014-01-26</c:v>
                  </c:pt>
                  <c:pt idx="44">
                    <c:v>2014-02-02</c:v>
                  </c:pt>
                  <c:pt idx="45">
                    <c:v>2014-02-09</c:v>
                  </c:pt>
                  <c:pt idx="46">
                    <c:v>2014-02-16</c:v>
                  </c:pt>
                  <c:pt idx="47">
                    <c:v>2014-02-23</c:v>
                  </c:pt>
                  <c:pt idx="48">
                    <c:v>2014-03-02</c:v>
                  </c:pt>
                  <c:pt idx="49">
                    <c:v>2014-03-09</c:v>
                  </c:pt>
                  <c:pt idx="50">
                    <c:v>2014-03-16</c:v>
                  </c:pt>
                  <c:pt idx="51">
                    <c:v>2014-03-23</c:v>
                  </c:pt>
                  <c:pt idx="52">
                    <c:v>2014-03-30</c:v>
                  </c:pt>
                  <c:pt idx="53">
                    <c:v>2014-04-06</c:v>
                  </c:pt>
                  <c:pt idx="54">
                    <c:v>2014-04-13</c:v>
                  </c:pt>
                  <c:pt idx="55">
                    <c:v>2014-04-20</c:v>
                  </c:pt>
                  <c:pt idx="56">
                    <c:v>2014-04-27</c:v>
                  </c:pt>
                </c:lvl>
                <c:lvl>
                  <c:pt idx="0">
                    <c:v>Mar</c:v>
                  </c:pt>
                  <c:pt idx="1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4">
                    <c:v>Jul</c:v>
                  </c:pt>
                  <c:pt idx="18">
                    <c:v>Aug</c:v>
                  </c:pt>
                  <c:pt idx="23">
                    <c:v>Sep</c:v>
                  </c:pt>
                  <c:pt idx="27">
                    <c:v>Oct</c:v>
                  </c:pt>
                  <c:pt idx="31">
                    <c:v>Nov</c:v>
                  </c:pt>
                  <c:pt idx="36">
                    <c:v>Dec</c:v>
                  </c:pt>
                  <c:pt idx="40">
                    <c:v>Jan</c:v>
                  </c:pt>
                  <c:pt idx="44">
                    <c:v>Feb</c:v>
                  </c:pt>
                  <c:pt idx="48">
                    <c:v>Mar</c:v>
                  </c:pt>
                  <c:pt idx="53">
                    <c:v>Apr</c:v>
                  </c:pt>
                </c:lvl>
              </c:multiLvlStrCache>
            </c:multiLvlStrRef>
          </c:cat>
          <c:val>
            <c:numRef>
              <c:f>'Data - Weekly Seasonal'!$AA$1:$AA$58</c:f>
              <c:numCache>
                <c:formatCode>_-* #,##0.000_-;\-* #,##0.000_-;_-* "-"??_-;_-@_-</c:formatCode>
                <c:ptCount val="58"/>
                <c:pt idx="0" formatCode="General">
                  <c:v>0</c:v>
                </c:pt>
                <c:pt idx="9" formatCode="_-* #,##0_-;\-* #,##0_-;_-* &quot;-&quot;??_-;_-@_-">
                  <c:v>4.1639207585773743</c:v>
                </c:pt>
                <c:pt idx="10" formatCode="_-* #,##0_-;\-* #,##0_-;_-* &quot;-&quot;??_-;_-@_-">
                  <c:v>1.7715332546428095</c:v>
                </c:pt>
                <c:pt idx="11" formatCode="_-* #,##0_-;\-* #,##0_-;_-* &quot;-&quot;??_-;_-@_-">
                  <c:v>3.5853171560401229</c:v>
                </c:pt>
                <c:pt idx="12" formatCode="_-* #,##0_-;\-* #,##0_-;_-* &quot;-&quot;??_-;_-@_-">
                  <c:v>3.9100407395952961</c:v>
                </c:pt>
                <c:pt idx="13" formatCode="_-* #,##0_-;\-* #,##0_-;_-* &quot;-&quot;??_-;_-@_-">
                  <c:v>5.6402927591470728</c:v>
                </c:pt>
                <c:pt idx="14" formatCode="_-* #,##0_-;\-* #,##0_-;_-* &quot;-&quot;??_-;_-@_-">
                  <c:v>4.3492763236723961</c:v>
                </c:pt>
                <c:pt idx="15" formatCode="_-* #,##0_-;\-* #,##0_-;_-* &quot;-&quot;??_-;_-@_-">
                  <c:v>5.5759428711765775</c:v>
                </c:pt>
                <c:pt idx="16" formatCode="_-* #,##0_-;\-* #,##0_-;_-* &quot;-&quot;??_-;_-@_-">
                  <c:v>5.2616429481628764</c:v>
                </c:pt>
                <c:pt idx="17" formatCode="_-* #,##0_-;\-* #,##0_-;_-* &quot;-&quot;??_-;_-@_-">
                  <c:v>6.333504951192257</c:v>
                </c:pt>
                <c:pt idx="18" formatCode="_-* #,##0_-;\-* #,##0_-;_-* &quot;-&quot;??_-;_-@_-">
                  <c:v>2.0705462276152495</c:v>
                </c:pt>
                <c:pt idx="19" formatCode="_-* #,##0_-;\-* #,##0_-;_-* &quot;-&quot;??_-;_-@_-">
                  <c:v>3.3480279221631966</c:v>
                </c:pt>
                <c:pt idx="20" formatCode="_-* #,##0_-;\-* #,##0_-;_-* &quot;-&quot;??_-;_-@_-">
                  <c:v>5.6641230757605587</c:v>
                </c:pt>
                <c:pt idx="21" formatCode="_-* #,##0_-;\-* #,##0_-;_-* &quot;-&quot;??_-;_-@_-">
                  <c:v>7.2001809261961514</c:v>
                </c:pt>
                <c:pt idx="22" formatCode="_-* #,##0_-;\-* #,##0_-;_-* &quot;-&quot;??_-;_-@_-">
                  <c:v>3.9006504495815824</c:v>
                </c:pt>
                <c:pt idx="23" formatCode="_-* #,##0_-;\-* #,##0_-;_-* &quot;-&quot;??_-;_-@_-">
                  <c:v>5.3315625380991944</c:v>
                </c:pt>
                <c:pt idx="24" formatCode="_-* #,##0_-;\-* #,##0_-;_-* &quot;-&quot;??_-;_-@_-">
                  <c:v>5.2399255055968297</c:v>
                </c:pt>
                <c:pt idx="25" formatCode="_-* #,##0_-;\-* #,##0_-;_-* &quot;-&quot;??_-;_-@_-">
                  <c:v>5.1962154386938835</c:v>
                </c:pt>
                <c:pt idx="26" formatCode="_-* #,##0_-;\-* #,##0_-;_-* &quot;-&quot;??_-;_-@_-">
                  <c:v>2.6815681182053268</c:v>
                </c:pt>
                <c:pt idx="27" formatCode="_-* #,##0_-;\-* #,##0_-;_-* &quot;-&quot;??_-;_-@_-">
                  <c:v>4.8535074432032914</c:v>
                </c:pt>
                <c:pt idx="28" formatCode="_-* #,##0_-;\-* #,##0_-;_-* &quot;-&quot;??_-;_-@_-">
                  <c:v>3.7339200048481009</c:v>
                </c:pt>
                <c:pt idx="29" formatCode="_-* #,##0_-;\-* #,##0_-;_-* &quot;-&quot;??_-;_-@_-">
                  <c:v>4.4372027697775556</c:v>
                </c:pt>
                <c:pt idx="30" formatCode="_-* #,##0_-;\-* #,##0_-;_-* &quot;-&quot;??_-;_-@_-">
                  <c:v>2.6665699518477526</c:v>
                </c:pt>
                <c:pt idx="31" formatCode="_-* #,##0_-;\-* #,##0_-;_-* &quot;-&quot;??_-;_-@_-">
                  <c:v>4.8209182009419864</c:v>
                </c:pt>
                <c:pt idx="32" formatCode="_-* #,##0_-;\-* #,##0_-;_-* &quot;-&quot;??_-;_-@_-">
                  <c:v>4.6154549238828846</c:v>
                </c:pt>
                <c:pt idx="33" formatCode="_-* #,##0_-;\-* #,##0_-;_-* &quot;-&quot;??_-;_-@_-">
                  <c:v>5.9882117503582393</c:v>
                </c:pt>
                <c:pt idx="34" formatCode="_-* #,##0_-;\-* #,##0_-;_-* &quot;-&quot;??_-;_-@_-">
                  <c:v>3.1304616775537606</c:v>
                </c:pt>
                <c:pt idx="35" formatCode="_-* #,##0_-;\-* #,##0_-;_-* &quot;-&quot;??_-;_-@_-">
                  <c:v>4.239472223114829</c:v>
                </c:pt>
                <c:pt idx="36" formatCode="_-* #,##0_-;\-* #,##0_-;_-* &quot;-&quot;??_-;_-@_-">
                  <c:v>4.9760709935092722</c:v>
                </c:pt>
                <c:pt idx="37" formatCode="_-* #,##0_-;\-* #,##0_-;_-* &quot;-&quot;??_-;_-@_-">
                  <c:v>5.449176125662393</c:v>
                </c:pt>
                <c:pt idx="38" formatCode="_-* #,##0_-;\-* #,##0_-;_-* &quot;-&quot;??_-;_-@_-">
                  <c:v>4.058772006365313</c:v>
                </c:pt>
                <c:pt idx="39" formatCode="_-* #,##0_-;\-* #,##0_-;_-* &quot;-&quot;??_-;_-@_-">
                  <c:v>3.9882881499664538</c:v>
                </c:pt>
                <c:pt idx="40" formatCode="_-* #,##0_-;\-* #,##0_-;_-* &quot;-&quot;??_-;_-@_-">
                  <c:v>3.507776504631325</c:v>
                </c:pt>
                <c:pt idx="41" formatCode="_-* #,##0_-;\-* #,##0_-;_-* &quot;-&quot;??_-;_-@_-">
                  <c:v>4.4933358166492265</c:v>
                </c:pt>
                <c:pt idx="42" formatCode="_-* #,##0_-;\-* #,##0_-;_-* &quot;-&quot;??_-;_-@_-">
                  <c:v>2.5566516798986316</c:v>
                </c:pt>
                <c:pt idx="43" formatCode="_-* #,##0_-;\-* #,##0_-;_-* &quot;-&quot;??_-;_-@_-">
                  <c:v>3.9771954595122412</c:v>
                </c:pt>
                <c:pt idx="44" formatCode="_-* #,##0_-;\-* #,##0_-;_-* &quot;-&quot;??_-;_-@_-">
                  <c:v>4.014161178125832</c:v>
                </c:pt>
                <c:pt idx="45" formatCode="_-* #,##0_-;\-* #,##0_-;_-* &quot;-&quot;??_-;_-@_-">
                  <c:v>3.9650104138514477</c:v>
                </c:pt>
                <c:pt idx="46" formatCode="_-* #,##0_-;\-* #,##0_-;_-* &quot;-&quot;??_-;_-@_-">
                  <c:v>2.7645250932494436</c:v>
                </c:pt>
                <c:pt idx="47" formatCode="_-* #,##0_-;\-* #,##0_-;_-* &quot;-&quot;??_-;_-@_-">
                  <c:v>2.8785431676562929</c:v>
                </c:pt>
                <c:pt idx="48" formatCode="_-* #,##0_-;\-* #,##0_-;_-* &quot;-&quot;??_-;_-@_-">
                  <c:v>2.9409264833826203</c:v>
                </c:pt>
                <c:pt idx="49" formatCode="_-* #,##0_-;\-* #,##0_-;_-* &quot;-&quot;??_-;_-@_-">
                  <c:v>3.6603027062933169</c:v>
                </c:pt>
                <c:pt idx="50" formatCode="_-* #,##0_-;\-* #,##0_-;_-* &quot;-&quot;??_-;_-@_-">
                  <c:v>3.1719228484761119</c:v>
                </c:pt>
                <c:pt idx="51" formatCode="_-* #,##0_-;\-* #,##0_-;_-* &quot;-&quot;??_-;_-@_-">
                  <c:v>4.3315219116107855</c:v>
                </c:pt>
                <c:pt idx="52" formatCode="_-* #,##0_-;\-* #,##0_-;_-* &quot;-&quot;??_-;_-@_-">
                  <c:v>3.2147930436040291</c:v>
                </c:pt>
                <c:pt idx="53" formatCode="_-* #,##0_-;\-* #,##0_-;_-* &quot;-&quot;??_-;_-@_-">
                  <c:v>3.7454780181330554</c:v>
                </c:pt>
                <c:pt idx="54" formatCode="_-* #,##0_-;\-* #,##0_-;_-* &quot;-&quot;??_-;_-@_-">
                  <c:v>2.9322421920290562</c:v>
                </c:pt>
                <c:pt idx="55" formatCode="_-* #,##0_-;\-* #,##0_-;_-* &quot;-&quot;??_-;_-@_-">
                  <c:v>2.9378701020118978</c:v>
                </c:pt>
                <c:pt idx="56" formatCode="_-* #,##0_-;\-* #,##0_-;_-* &quot;-&quot;??_-;_-@_-">
                  <c:v>2.6761164375270923</c:v>
                </c:pt>
                <c:pt idx="57" formatCode="_-* #,##0_-;\-* #,##0_-;_-* &quot;-&quot;??_-;_-@_-">
                  <c:v>2.8550097739618869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FC-4E2C-B484-98A4D7638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888736"/>
        <c:axId val="421876672"/>
      </c:lineChart>
      <c:catAx>
        <c:axId val="42188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76672"/>
        <c:crosses val="autoZero"/>
        <c:auto val="1"/>
        <c:lblAlgn val="ctr"/>
        <c:lblOffset val="100"/>
        <c:noMultiLvlLbl val="0"/>
      </c:catAx>
      <c:valAx>
        <c:axId val="42187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OR Surgeries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8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solidFill>
        <a:schemeClr val="accent6"/>
      </a:solidFill>
      <a:prstDash val="solid"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Unplanned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- Weekly Seasonal'!$AE$1</c:f>
              <c:strCache>
                <c:ptCount val="1"/>
                <c:pt idx="0">
                  <c:v>UNPLANNED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'Data - Weekly Seasonal'!$A$2:$B$58</c:f>
              <c:multiLvlStrCache>
                <c:ptCount val="57"/>
                <c:lvl>
                  <c:pt idx="0">
                    <c:v>2013-03-31</c:v>
                  </c:pt>
                  <c:pt idx="1">
                    <c:v>2013-04-07</c:v>
                  </c:pt>
                  <c:pt idx="2">
                    <c:v>2013-04-14</c:v>
                  </c:pt>
                  <c:pt idx="3">
                    <c:v>2013-04-21</c:v>
                  </c:pt>
                  <c:pt idx="4">
                    <c:v>2013-04-28</c:v>
                  </c:pt>
                  <c:pt idx="5">
                    <c:v>2013-05-05</c:v>
                  </c:pt>
                  <c:pt idx="6">
                    <c:v>2013-05-12</c:v>
                  </c:pt>
                  <c:pt idx="7">
                    <c:v>2013-05-19</c:v>
                  </c:pt>
                  <c:pt idx="8">
                    <c:v>2013-05-26</c:v>
                  </c:pt>
                  <c:pt idx="9">
                    <c:v>2013-06-02</c:v>
                  </c:pt>
                  <c:pt idx="10">
                    <c:v>2013-06-09</c:v>
                  </c:pt>
                  <c:pt idx="11">
                    <c:v>2013-06-16</c:v>
                  </c:pt>
                  <c:pt idx="12">
                    <c:v>2013-06-23</c:v>
                  </c:pt>
                  <c:pt idx="13">
                    <c:v>2013-06-30</c:v>
                  </c:pt>
                  <c:pt idx="14">
                    <c:v>2013-07-07</c:v>
                  </c:pt>
                  <c:pt idx="15">
                    <c:v>2013-07-14</c:v>
                  </c:pt>
                  <c:pt idx="16">
                    <c:v>2013-07-21</c:v>
                  </c:pt>
                  <c:pt idx="17">
                    <c:v>2013-07-28</c:v>
                  </c:pt>
                  <c:pt idx="18">
                    <c:v>2013-08-04</c:v>
                  </c:pt>
                  <c:pt idx="19">
                    <c:v>2013-08-11</c:v>
                  </c:pt>
                  <c:pt idx="20">
                    <c:v>2013-08-18</c:v>
                  </c:pt>
                  <c:pt idx="21">
                    <c:v>2013-08-25</c:v>
                  </c:pt>
                  <c:pt idx="22">
                    <c:v>2013-09-01</c:v>
                  </c:pt>
                  <c:pt idx="23">
                    <c:v>2013-09-08</c:v>
                  </c:pt>
                  <c:pt idx="24">
                    <c:v>2013-09-15</c:v>
                  </c:pt>
                  <c:pt idx="25">
                    <c:v>2013-09-22</c:v>
                  </c:pt>
                  <c:pt idx="26">
                    <c:v>2013-09-29</c:v>
                  </c:pt>
                  <c:pt idx="27">
                    <c:v>2013-10-06</c:v>
                  </c:pt>
                  <c:pt idx="28">
                    <c:v>2013-10-13</c:v>
                  </c:pt>
                  <c:pt idx="29">
                    <c:v>2013-10-20</c:v>
                  </c:pt>
                  <c:pt idx="30">
                    <c:v>2013-10-27</c:v>
                  </c:pt>
                  <c:pt idx="31">
                    <c:v>2013-11-03</c:v>
                  </c:pt>
                  <c:pt idx="32">
                    <c:v>2013-11-10</c:v>
                  </c:pt>
                  <c:pt idx="33">
                    <c:v>2013-11-17</c:v>
                  </c:pt>
                  <c:pt idx="34">
                    <c:v>2013-11-24</c:v>
                  </c:pt>
                  <c:pt idx="35">
                    <c:v>2013-12-01</c:v>
                  </c:pt>
                  <c:pt idx="36">
                    <c:v>2013-12-08</c:v>
                  </c:pt>
                  <c:pt idx="37">
                    <c:v>2013-12-15</c:v>
                  </c:pt>
                  <c:pt idx="38">
                    <c:v>2013-12-22</c:v>
                  </c:pt>
                  <c:pt idx="39">
                    <c:v>2013-12-29</c:v>
                  </c:pt>
                  <c:pt idx="40">
                    <c:v>2014-01-05</c:v>
                  </c:pt>
                  <c:pt idx="41">
                    <c:v>2014-01-12</c:v>
                  </c:pt>
                  <c:pt idx="42">
                    <c:v>2014-01-19</c:v>
                  </c:pt>
                  <c:pt idx="43">
                    <c:v>2014-01-26</c:v>
                  </c:pt>
                  <c:pt idx="44">
                    <c:v>2014-02-02</c:v>
                  </c:pt>
                  <c:pt idx="45">
                    <c:v>2014-02-09</c:v>
                  </c:pt>
                  <c:pt idx="46">
                    <c:v>2014-02-16</c:v>
                  </c:pt>
                  <c:pt idx="47">
                    <c:v>2014-02-23</c:v>
                  </c:pt>
                  <c:pt idx="48">
                    <c:v>2014-03-02</c:v>
                  </c:pt>
                  <c:pt idx="49">
                    <c:v>2014-03-09</c:v>
                  </c:pt>
                  <c:pt idx="50">
                    <c:v>2014-03-16</c:v>
                  </c:pt>
                  <c:pt idx="51">
                    <c:v>2014-03-23</c:v>
                  </c:pt>
                  <c:pt idx="52">
                    <c:v>2014-03-30</c:v>
                  </c:pt>
                  <c:pt idx="53">
                    <c:v>2014-04-06</c:v>
                  </c:pt>
                  <c:pt idx="54">
                    <c:v>2014-04-13</c:v>
                  </c:pt>
                  <c:pt idx="55">
                    <c:v>2014-04-20</c:v>
                  </c:pt>
                  <c:pt idx="56">
                    <c:v>2014-04-27</c:v>
                  </c:pt>
                </c:lvl>
                <c:lvl>
                  <c:pt idx="0">
                    <c:v>Mar</c:v>
                  </c:pt>
                  <c:pt idx="1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4">
                    <c:v>Jul</c:v>
                  </c:pt>
                  <c:pt idx="18">
                    <c:v>Aug</c:v>
                  </c:pt>
                  <c:pt idx="23">
                    <c:v>Sep</c:v>
                  </c:pt>
                  <c:pt idx="27">
                    <c:v>Oct</c:v>
                  </c:pt>
                  <c:pt idx="31">
                    <c:v>Nov</c:v>
                  </c:pt>
                  <c:pt idx="36">
                    <c:v>Dec</c:v>
                  </c:pt>
                  <c:pt idx="40">
                    <c:v>Jan</c:v>
                  </c:pt>
                  <c:pt idx="44">
                    <c:v>Feb</c:v>
                  </c:pt>
                  <c:pt idx="48">
                    <c:v>Mar</c:v>
                  </c:pt>
                  <c:pt idx="53">
                    <c:v>Apr</c:v>
                  </c:pt>
                </c:lvl>
              </c:multiLvlStrCache>
            </c:multiLvlStrRef>
          </c:cat>
          <c:val>
            <c:numRef>
              <c:f>'Data - Weekly Seasonal'!$AE$2:$AE$53</c:f>
              <c:numCache>
                <c:formatCode>_-* #,##0_-;\-* #,##0_-;_-* "-"??_-;_-@_-</c:formatCode>
                <c:ptCount val="52"/>
                <c:pt idx="0">
                  <c:v>17</c:v>
                </c:pt>
                <c:pt idx="1">
                  <c:v>12</c:v>
                </c:pt>
                <c:pt idx="2">
                  <c:v>20</c:v>
                </c:pt>
                <c:pt idx="3">
                  <c:v>19</c:v>
                </c:pt>
                <c:pt idx="4">
                  <c:v>18</c:v>
                </c:pt>
                <c:pt idx="5">
                  <c:v>18</c:v>
                </c:pt>
                <c:pt idx="6">
                  <c:v>23</c:v>
                </c:pt>
                <c:pt idx="7">
                  <c:v>26</c:v>
                </c:pt>
                <c:pt idx="8">
                  <c:v>21</c:v>
                </c:pt>
                <c:pt idx="9">
                  <c:v>22</c:v>
                </c:pt>
                <c:pt idx="10">
                  <c:v>28</c:v>
                </c:pt>
                <c:pt idx="11">
                  <c:v>24</c:v>
                </c:pt>
                <c:pt idx="12">
                  <c:v>17</c:v>
                </c:pt>
                <c:pt idx="13">
                  <c:v>13</c:v>
                </c:pt>
                <c:pt idx="14">
                  <c:v>20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23</c:v>
                </c:pt>
                <c:pt idx="19">
                  <c:v>26</c:v>
                </c:pt>
                <c:pt idx="20">
                  <c:v>20</c:v>
                </c:pt>
                <c:pt idx="21">
                  <c:v>21</c:v>
                </c:pt>
                <c:pt idx="22">
                  <c:v>17</c:v>
                </c:pt>
                <c:pt idx="23">
                  <c:v>24</c:v>
                </c:pt>
                <c:pt idx="24">
                  <c:v>26</c:v>
                </c:pt>
                <c:pt idx="25">
                  <c:v>14</c:v>
                </c:pt>
                <c:pt idx="26">
                  <c:v>25</c:v>
                </c:pt>
                <c:pt idx="27">
                  <c:v>19</c:v>
                </c:pt>
                <c:pt idx="28">
                  <c:v>27</c:v>
                </c:pt>
                <c:pt idx="29">
                  <c:v>20</c:v>
                </c:pt>
                <c:pt idx="30">
                  <c:v>13</c:v>
                </c:pt>
                <c:pt idx="31">
                  <c:v>19</c:v>
                </c:pt>
                <c:pt idx="32">
                  <c:v>26</c:v>
                </c:pt>
                <c:pt idx="33">
                  <c:v>14</c:v>
                </c:pt>
                <c:pt idx="34">
                  <c:v>16</c:v>
                </c:pt>
                <c:pt idx="35">
                  <c:v>24</c:v>
                </c:pt>
                <c:pt idx="36">
                  <c:v>16</c:v>
                </c:pt>
                <c:pt idx="37">
                  <c:v>19</c:v>
                </c:pt>
                <c:pt idx="38">
                  <c:v>24</c:v>
                </c:pt>
                <c:pt idx="39">
                  <c:v>10</c:v>
                </c:pt>
                <c:pt idx="40">
                  <c:v>18</c:v>
                </c:pt>
                <c:pt idx="41">
                  <c:v>19</c:v>
                </c:pt>
                <c:pt idx="42">
                  <c:v>25</c:v>
                </c:pt>
                <c:pt idx="43">
                  <c:v>19</c:v>
                </c:pt>
                <c:pt idx="44">
                  <c:v>24</c:v>
                </c:pt>
                <c:pt idx="45">
                  <c:v>21</c:v>
                </c:pt>
                <c:pt idx="46">
                  <c:v>25</c:v>
                </c:pt>
                <c:pt idx="47">
                  <c:v>18</c:v>
                </c:pt>
                <c:pt idx="48">
                  <c:v>18</c:v>
                </c:pt>
                <c:pt idx="49">
                  <c:v>20</c:v>
                </c:pt>
                <c:pt idx="50">
                  <c:v>22</c:v>
                </c:pt>
                <c:pt idx="5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56-4A16-8953-6DFD0BD9C011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'Data - Weekly Seasonal'!$A$2:$B$58</c:f>
              <c:multiLvlStrCache>
                <c:ptCount val="57"/>
                <c:lvl>
                  <c:pt idx="0">
                    <c:v>2013-03-31</c:v>
                  </c:pt>
                  <c:pt idx="1">
                    <c:v>2013-04-07</c:v>
                  </c:pt>
                  <c:pt idx="2">
                    <c:v>2013-04-14</c:v>
                  </c:pt>
                  <c:pt idx="3">
                    <c:v>2013-04-21</c:v>
                  </c:pt>
                  <c:pt idx="4">
                    <c:v>2013-04-28</c:v>
                  </c:pt>
                  <c:pt idx="5">
                    <c:v>2013-05-05</c:v>
                  </c:pt>
                  <c:pt idx="6">
                    <c:v>2013-05-12</c:v>
                  </c:pt>
                  <c:pt idx="7">
                    <c:v>2013-05-19</c:v>
                  </c:pt>
                  <c:pt idx="8">
                    <c:v>2013-05-26</c:v>
                  </c:pt>
                  <c:pt idx="9">
                    <c:v>2013-06-02</c:v>
                  </c:pt>
                  <c:pt idx="10">
                    <c:v>2013-06-09</c:v>
                  </c:pt>
                  <c:pt idx="11">
                    <c:v>2013-06-16</c:v>
                  </c:pt>
                  <c:pt idx="12">
                    <c:v>2013-06-23</c:v>
                  </c:pt>
                  <c:pt idx="13">
                    <c:v>2013-06-30</c:v>
                  </c:pt>
                  <c:pt idx="14">
                    <c:v>2013-07-07</c:v>
                  </c:pt>
                  <c:pt idx="15">
                    <c:v>2013-07-14</c:v>
                  </c:pt>
                  <c:pt idx="16">
                    <c:v>2013-07-21</c:v>
                  </c:pt>
                  <c:pt idx="17">
                    <c:v>2013-07-28</c:v>
                  </c:pt>
                  <c:pt idx="18">
                    <c:v>2013-08-04</c:v>
                  </c:pt>
                  <c:pt idx="19">
                    <c:v>2013-08-11</c:v>
                  </c:pt>
                  <c:pt idx="20">
                    <c:v>2013-08-18</c:v>
                  </c:pt>
                  <c:pt idx="21">
                    <c:v>2013-08-25</c:v>
                  </c:pt>
                  <c:pt idx="22">
                    <c:v>2013-09-01</c:v>
                  </c:pt>
                  <c:pt idx="23">
                    <c:v>2013-09-08</c:v>
                  </c:pt>
                  <c:pt idx="24">
                    <c:v>2013-09-15</c:v>
                  </c:pt>
                  <c:pt idx="25">
                    <c:v>2013-09-22</c:v>
                  </c:pt>
                  <c:pt idx="26">
                    <c:v>2013-09-29</c:v>
                  </c:pt>
                  <c:pt idx="27">
                    <c:v>2013-10-06</c:v>
                  </c:pt>
                  <c:pt idx="28">
                    <c:v>2013-10-13</c:v>
                  </c:pt>
                  <c:pt idx="29">
                    <c:v>2013-10-20</c:v>
                  </c:pt>
                  <c:pt idx="30">
                    <c:v>2013-10-27</c:v>
                  </c:pt>
                  <c:pt idx="31">
                    <c:v>2013-11-03</c:v>
                  </c:pt>
                  <c:pt idx="32">
                    <c:v>2013-11-10</c:v>
                  </c:pt>
                  <c:pt idx="33">
                    <c:v>2013-11-17</c:v>
                  </c:pt>
                  <c:pt idx="34">
                    <c:v>2013-11-24</c:v>
                  </c:pt>
                  <c:pt idx="35">
                    <c:v>2013-12-01</c:v>
                  </c:pt>
                  <c:pt idx="36">
                    <c:v>2013-12-08</c:v>
                  </c:pt>
                  <c:pt idx="37">
                    <c:v>2013-12-15</c:v>
                  </c:pt>
                  <c:pt idx="38">
                    <c:v>2013-12-22</c:v>
                  </c:pt>
                  <c:pt idx="39">
                    <c:v>2013-12-29</c:v>
                  </c:pt>
                  <c:pt idx="40">
                    <c:v>2014-01-05</c:v>
                  </c:pt>
                  <c:pt idx="41">
                    <c:v>2014-01-12</c:v>
                  </c:pt>
                  <c:pt idx="42">
                    <c:v>2014-01-19</c:v>
                  </c:pt>
                  <c:pt idx="43">
                    <c:v>2014-01-26</c:v>
                  </c:pt>
                  <c:pt idx="44">
                    <c:v>2014-02-02</c:v>
                  </c:pt>
                  <c:pt idx="45">
                    <c:v>2014-02-09</c:v>
                  </c:pt>
                  <c:pt idx="46">
                    <c:v>2014-02-16</c:v>
                  </c:pt>
                  <c:pt idx="47">
                    <c:v>2014-02-23</c:v>
                  </c:pt>
                  <c:pt idx="48">
                    <c:v>2014-03-02</c:v>
                  </c:pt>
                  <c:pt idx="49">
                    <c:v>2014-03-09</c:v>
                  </c:pt>
                  <c:pt idx="50">
                    <c:v>2014-03-16</c:v>
                  </c:pt>
                  <c:pt idx="51">
                    <c:v>2014-03-23</c:v>
                  </c:pt>
                  <c:pt idx="52">
                    <c:v>2014-03-30</c:v>
                  </c:pt>
                  <c:pt idx="53">
                    <c:v>2014-04-06</c:v>
                  </c:pt>
                  <c:pt idx="54">
                    <c:v>2014-04-13</c:v>
                  </c:pt>
                  <c:pt idx="55">
                    <c:v>2014-04-20</c:v>
                  </c:pt>
                  <c:pt idx="56">
                    <c:v>2014-04-27</c:v>
                  </c:pt>
                </c:lvl>
                <c:lvl>
                  <c:pt idx="0">
                    <c:v>Mar</c:v>
                  </c:pt>
                  <c:pt idx="1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4">
                    <c:v>Jul</c:v>
                  </c:pt>
                  <c:pt idx="18">
                    <c:v>Aug</c:v>
                  </c:pt>
                  <c:pt idx="23">
                    <c:v>Sep</c:v>
                  </c:pt>
                  <c:pt idx="27">
                    <c:v>Oct</c:v>
                  </c:pt>
                  <c:pt idx="31">
                    <c:v>Nov</c:v>
                  </c:pt>
                  <c:pt idx="36">
                    <c:v>Dec</c:v>
                  </c:pt>
                  <c:pt idx="40">
                    <c:v>Jan</c:v>
                  </c:pt>
                  <c:pt idx="44">
                    <c:v>Feb</c:v>
                  </c:pt>
                  <c:pt idx="48">
                    <c:v>Mar</c:v>
                  </c:pt>
                  <c:pt idx="53">
                    <c:v>Apr</c:v>
                  </c:pt>
                </c:lvl>
              </c:multiLvlStrCache>
            </c:multiLvlStrRef>
          </c:cat>
          <c:val>
            <c:numRef>
              <c:f>'Data - Weekly Seasonal'!$AG$1:$AG$58</c:f>
              <c:numCache>
                <c:formatCode>_-* #,##0.000_-;\-* #,##0.000_-;_-* "-"??_-;_-@_-</c:formatCode>
                <c:ptCount val="58"/>
                <c:pt idx="0" formatCode="General">
                  <c:v>0</c:v>
                </c:pt>
                <c:pt idx="10" formatCode="_-* #,##0_-;\-* #,##0_-;_-* &quot;-&quot;??_-;_-@_-">
                  <c:v>13.716351486122006</c:v>
                </c:pt>
                <c:pt idx="11" formatCode="_-* #,##0_-;\-* #,##0_-;_-* &quot;-&quot;??_-;_-@_-">
                  <c:v>22.395622318929515</c:v>
                </c:pt>
                <c:pt idx="12" formatCode="_-* #,##0_-;\-* #,##0_-;_-* &quot;-&quot;??_-;_-@_-">
                  <c:v>22.753161255313714</c:v>
                </c:pt>
                <c:pt idx="13" formatCode="_-* #,##0_-;\-* #,##0_-;_-* &quot;-&quot;??_-;_-@_-">
                  <c:v>20.823240613565158</c:v>
                </c:pt>
                <c:pt idx="14" formatCode="_-* #,##0_-;\-* #,##0_-;_-* &quot;-&quot;??_-;_-@_-">
                  <c:v>18.472202296927808</c:v>
                </c:pt>
                <c:pt idx="15" formatCode="_-* #,##0_-;\-* #,##0_-;_-* &quot;-&quot;??_-;_-@_-">
                  <c:v>22.308198044125351</c:v>
                </c:pt>
                <c:pt idx="16" formatCode="_-* #,##0_-;\-* #,##0_-;_-* &quot;-&quot;??_-;_-@_-">
                  <c:v>19.521694049979761</c:v>
                </c:pt>
                <c:pt idx="17" formatCode="_-* #,##0_-;\-* #,##0_-;_-* &quot;-&quot;??_-;_-@_-">
                  <c:v>15.71356372442817</c:v>
                </c:pt>
                <c:pt idx="18" formatCode="_-* #,##0_-;\-* #,##0_-;_-* &quot;-&quot;??_-;_-@_-">
                  <c:v>15.152683187518468</c:v>
                </c:pt>
                <c:pt idx="19" formatCode="_-* #,##0_-;\-* #,##0_-;_-* &quot;-&quot;??_-;_-@_-">
                  <c:v>22.441481429236514</c:v>
                </c:pt>
                <c:pt idx="20" formatCode="_-* #,##0_-;\-* #,##0_-;_-* &quot;-&quot;??_-;_-@_-">
                  <c:v>20.566169706638039</c:v>
                </c:pt>
                <c:pt idx="21" formatCode="_-* #,##0_-;\-* #,##0_-;_-* &quot;-&quot;??_-;_-@_-">
                  <c:v>19.973435297426086</c:v>
                </c:pt>
                <c:pt idx="22" formatCode="_-* #,##0_-;\-* #,##0_-;_-* &quot;-&quot;??_-;_-@_-">
                  <c:v>18.871322923024611</c:v>
                </c:pt>
                <c:pt idx="23" formatCode="_-* #,##0_-;\-* #,##0_-;_-* &quot;-&quot;??_-;_-@_-">
                  <c:v>25.179385381557651</c:v>
                </c:pt>
                <c:pt idx="24" formatCode="_-* #,##0_-;\-* #,##0_-;_-* &quot;-&quot;??_-;_-@_-">
                  <c:v>21.063886008010826</c:v>
                </c:pt>
                <c:pt idx="25" formatCode="_-* #,##0_-;\-* #,##0_-;_-* &quot;-&quot;??_-;_-@_-">
                  <c:v>18.966033163481029</c:v>
                </c:pt>
                <c:pt idx="26" formatCode="_-* #,##0_-;\-* #,##0_-;_-* &quot;-&quot;??_-;_-@_-">
                  <c:v>20.424891687283804</c:v>
                </c:pt>
                <c:pt idx="27" formatCode="_-* #,##0_-;\-* #,##0_-;_-* &quot;-&quot;??_-;_-@_-">
                  <c:v>22.622461140900988</c:v>
                </c:pt>
                <c:pt idx="28" formatCode="_-* #,##0_-;\-* #,##0_-;_-* &quot;-&quot;??_-;_-@_-">
                  <c:v>23.375866716002719</c:v>
                </c:pt>
                <c:pt idx="29" formatCode="_-* #,##0_-;\-* #,##0_-;_-* &quot;-&quot;??_-;_-@_-">
                  <c:v>19.405704439086392</c:v>
                </c:pt>
                <c:pt idx="30" formatCode="_-* #,##0_-;\-* #,##0_-;_-* &quot;-&quot;??_-;_-@_-">
                  <c:v>19.336609388384215</c:v>
                </c:pt>
                <c:pt idx="31" formatCode="_-* #,##0_-;\-* #,##0_-;_-* &quot;-&quot;??_-;_-@_-">
                  <c:v>24.973602715969569</c:v>
                </c:pt>
                <c:pt idx="32" formatCode="_-* #,##0_-;\-* #,##0_-;_-* &quot;-&quot;??_-;_-@_-">
                  <c:v>20.170834751089913</c:v>
                </c:pt>
                <c:pt idx="33" formatCode="_-* #,##0_-;\-* #,##0_-;_-* &quot;-&quot;??_-;_-@_-">
                  <c:v>18.771816161250314</c:v>
                </c:pt>
                <c:pt idx="34" formatCode="_-* #,##0_-;\-* #,##0_-;_-* &quot;-&quot;??_-;_-@_-">
                  <c:v>17.701585309162027</c:v>
                </c:pt>
                <c:pt idx="35" formatCode="_-* #,##0_-;\-* #,##0_-;_-* &quot;-&quot;??_-;_-@_-">
                  <c:v>20.302968877735942</c:v>
                </c:pt>
                <c:pt idx="36" formatCode="_-* #,##0_-;\-* #,##0_-;_-* &quot;-&quot;??_-;_-@_-">
                  <c:v>19.384594199367761</c:v>
                </c:pt>
                <c:pt idx="37" formatCode="_-* #,##0_-;\-* #,##0_-;_-* &quot;-&quot;??_-;_-@_-">
                  <c:v>20.94751674232667</c:v>
                </c:pt>
                <c:pt idx="38" formatCode="_-* #,##0_-;\-* #,##0_-;_-* &quot;-&quot;??_-;_-@_-">
                  <c:v>14.502136394396542</c:v>
                </c:pt>
                <c:pt idx="39" formatCode="_-* #,##0_-;\-* #,##0_-;_-* &quot;-&quot;??_-;_-@_-">
                  <c:v>19.710910882608303</c:v>
                </c:pt>
                <c:pt idx="40" formatCode="_-* #,##0_-;\-* #,##0_-;_-* &quot;-&quot;??_-;_-@_-">
                  <c:v>22.738921797000806</c:v>
                </c:pt>
                <c:pt idx="41" formatCode="_-* #,##0_-;\-* #,##0_-;_-* &quot;-&quot;??_-;_-@_-">
                  <c:v>17.405417803446063</c:v>
                </c:pt>
                <c:pt idx="42" formatCode="_-* #,##0_-;\-* #,##0_-;_-* &quot;-&quot;??_-;_-@_-">
                  <c:v>13.975115826726055</c:v>
                </c:pt>
                <c:pt idx="43" formatCode="_-* #,##0_-;\-* #,##0_-;_-* &quot;-&quot;??_-;_-@_-">
                  <c:v>19.329849006055962</c:v>
                </c:pt>
                <c:pt idx="44" formatCode="_-* #,##0_-;\-* #,##0_-;_-* &quot;-&quot;??_-;_-@_-">
                  <c:v>20.644714688241823</c:v>
                </c:pt>
                <c:pt idx="45" formatCode="_-* #,##0_-;\-* #,##0_-;_-* &quot;-&quot;??_-;_-@_-">
                  <c:v>20.63801056742674</c:v>
                </c:pt>
                <c:pt idx="46" formatCode="_-* #,##0_-;\-* #,##0_-;_-* &quot;-&quot;??_-;_-@_-">
                  <c:v>18.676876964928692</c:v>
                </c:pt>
                <c:pt idx="47" formatCode="_-* #,##0_-;\-* #,##0_-;_-* &quot;-&quot;??_-;_-@_-">
                  <c:v>23.229313254565707</c:v>
                </c:pt>
                <c:pt idx="48" formatCode="_-* #,##0_-;\-* #,##0_-;_-* &quot;-&quot;??_-;_-@_-">
                  <c:v>22.337676650542331</c:v>
                </c:pt>
                <c:pt idx="49" formatCode="_-* #,##0_-;\-* #,##0_-;_-* &quot;-&quot;??_-;_-@_-">
                  <c:v>22.086134469585925</c:v>
                </c:pt>
                <c:pt idx="50" formatCode="_-* #,##0_-;\-* #,##0_-;_-* &quot;-&quot;??_-;_-@_-">
                  <c:v>17.554969114665756</c:v>
                </c:pt>
                <c:pt idx="51" formatCode="_-* #,##0_-;\-* #,##0_-;_-* &quot;-&quot;??_-;_-@_-">
                  <c:v>22.077063473519992</c:v>
                </c:pt>
                <c:pt idx="52" formatCode="_-* #,##0_-;\-* #,##0_-;_-* &quot;-&quot;??_-;_-@_-">
                  <c:v>19.803908511408107</c:v>
                </c:pt>
                <c:pt idx="53" formatCode="_-* #,##0_-;\-* #,##0_-;_-* &quot;-&quot;??_-;_-@_-">
                  <c:v>21.395675132293249</c:v>
                </c:pt>
                <c:pt idx="54" formatCode="_-* #,##0_-;\-* #,##0_-;_-* &quot;-&quot;??_-;_-@_-">
                  <c:v>19.032461895985154</c:v>
                </c:pt>
                <c:pt idx="55" formatCode="_-* #,##0_-;\-* #,##0_-;_-* &quot;-&quot;??_-;_-@_-">
                  <c:v>22.433546932363022</c:v>
                </c:pt>
                <c:pt idx="56" formatCode="_-* #,##0_-;\-* #,##0_-;_-* &quot;-&quot;??_-;_-@_-">
                  <c:v>20.347504589206167</c:v>
                </c:pt>
                <c:pt idx="57" formatCode="_-* #,##0_-;\-* #,##0_-;_-* &quot;-&quot;??_-;_-@_-">
                  <c:v>20.19541554691439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56-4A16-8953-6DFD0BD9C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888736"/>
        <c:axId val="421876672"/>
      </c:lineChart>
      <c:catAx>
        <c:axId val="42188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76672"/>
        <c:crosses val="autoZero"/>
        <c:auto val="1"/>
        <c:lblAlgn val="ctr"/>
        <c:lblOffset val="100"/>
        <c:noMultiLvlLbl val="0"/>
      </c:catAx>
      <c:valAx>
        <c:axId val="42187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OR Surgeries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8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solidFill>
        <a:schemeClr val="accent6"/>
      </a:solidFill>
      <a:prstDash val="solid"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Triple</a:t>
            </a:r>
            <a:r>
              <a:rPr lang="en-CA" baseline="0"/>
              <a:t> Exponential Smoothing - Planned Surgeries COunt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'Holts Patient'!$B$1</c:f>
              <c:strCache>
                <c:ptCount val="1"/>
                <c:pt idx="0">
                  <c:v>PLANNED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'Holts Patient'!$B$2:$B$66</c:f>
              <c:numCache>
                <c:formatCode>_-* #,##0_-;\-* #,##0_-;_-* "-"??_-;_-@_-</c:formatCode>
                <c:ptCount val="65"/>
                <c:pt idx="0">
                  <c:v>19</c:v>
                </c:pt>
                <c:pt idx="1">
                  <c:v>21</c:v>
                </c:pt>
                <c:pt idx="2">
                  <c:v>22</c:v>
                </c:pt>
                <c:pt idx="3">
                  <c:v>16</c:v>
                </c:pt>
                <c:pt idx="4">
                  <c:v>21</c:v>
                </c:pt>
                <c:pt idx="5">
                  <c:v>23</c:v>
                </c:pt>
                <c:pt idx="6">
                  <c:v>28</c:v>
                </c:pt>
                <c:pt idx="7">
                  <c:v>19</c:v>
                </c:pt>
                <c:pt idx="8">
                  <c:v>24</c:v>
                </c:pt>
                <c:pt idx="9">
                  <c:v>21</c:v>
                </c:pt>
                <c:pt idx="10">
                  <c:v>23</c:v>
                </c:pt>
                <c:pt idx="11">
                  <c:v>24</c:v>
                </c:pt>
                <c:pt idx="12">
                  <c:v>30</c:v>
                </c:pt>
                <c:pt idx="13">
                  <c:v>19</c:v>
                </c:pt>
                <c:pt idx="14">
                  <c:v>19</c:v>
                </c:pt>
                <c:pt idx="15">
                  <c:v>23</c:v>
                </c:pt>
                <c:pt idx="16">
                  <c:v>24</c:v>
                </c:pt>
                <c:pt idx="17">
                  <c:v>19</c:v>
                </c:pt>
                <c:pt idx="18">
                  <c:v>25</c:v>
                </c:pt>
                <c:pt idx="19">
                  <c:v>29</c:v>
                </c:pt>
                <c:pt idx="20">
                  <c:v>21</c:v>
                </c:pt>
                <c:pt idx="21">
                  <c:v>23</c:v>
                </c:pt>
                <c:pt idx="22">
                  <c:v>18</c:v>
                </c:pt>
                <c:pt idx="23">
                  <c:v>26</c:v>
                </c:pt>
                <c:pt idx="24">
                  <c:v>17</c:v>
                </c:pt>
                <c:pt idx="25">
                  <c:v>26</c:v>
                </c:pt>
                <c:pt idx="26">
                  <c:v>16</c:v>
                </c:pt>
                <c:pt idx="27">
                  <c:v>22</c:v>
                </c:pt>
                <c:pt idx="28">
                  <c:v>20</c:v>
                </c:pt>
                <c:pt idx="29">
                  <c:v>18</c:v>
                </c:pt>
                <c:pt idx="30">
                  <c:v>25</c:v>
                </c:pt>
                <c:pt idx="31">
                  <c:v>24</c:v>
                </c:pt>
                <c:pt idx="32">
                  <c:v>20</c:v>
                </c:pt>
                <c:pt idx="33">
                  <c:v>23</c:v>
                </c:pt>
                <c:pt idx="34">
                  <c:v>19</c:v>
                </c:pt>
                <c:pt idx="35">
                  <c:v>23</c:v>
                </c:pt>
                <c:pt idx="36">
                  <c:v>19</c:v>
                </c:pt>
                <c:pt idx="37">
                  <c:v>17</c:v>
                </c:pt>
                <c:pt idx="38">
                  <c:v>16</c:v>
                </c:pt>
                <c:pt idx="39">
                  <c:v>19</c:v>
                </c:pt>
                <c:pt idx="40">
                  <c:v>23</c:v>
                </c:pt>
                <c:pt idx="41">
                  <c:v>18</c:v>
                </c:pt>
                <c:pt idx="42">
                  <c:v>19</c:v>
                </c:pt>
                <c:pt idx="43">
                  <c:v>25</c:v>
                </c:pt>
                <c:pt idx="44">
                  <c:v>21</c:v>
                </c:pt>
                <c:pt idx="45">
                  <c:v>19</c:v>
                </c:pt>
                <c:pt idx="46">
                  <c:v>14</c:v>
                </c:pt>
                <c:pt idx="47">
                  <c:v>20</c:v>
                </c:pt>
                <c:pt idx="48">
                  <c:v>25</c:v>
                </c:pt>
                <c:pt idx="49">
                  <c:v>19</c:v>
                </c:pt>
                <c:pt idx="50">
                  <c:v>21</c:v>
                </c:pt>
                <c:pt idx="5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0F-44CA-8B3E-543A3AF4F3F5}"/>
            </c:ext>
          </c:extLst>
        </c:ser>
        <c:ser>
          <c:idx val="1"/>
          <c:order val="1"/>
          <c:tx>
            <c:strRef>
              <c:f>'Holts Patient'!$C$1</c:f>
              <c:strCache>
                <c:ptCount val="1"/>
                <c:pt idx="0">
                  <c:v>Forecast(PLANNED)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'Holts Patient'!$A$2:$A$66</c:f>
              <c:numCache>
                <c:formatCode>m/d/yyyy</c:formatCode>
                <c:ptCount val="65"/>
                <c:pt idx="0">
                  <c:v>41364</c:v>
                </c:pt>
                <c:pt idx="1">
                  <c:v>41371</c:v>
                </c:pt>
                <c:pt idx="2">
                  <c:v>41378</c:v>
                </c:pt>
                <c:pt idx="3">
                  <c:v>41385</c:v>
                </c:pt>
                <c:pt idx="4">
                  <c:v>41392</c:v>
                </c:pt>
                <c:pt idx="5">
                  <c:v>41399</c:v>
                </c:pt>
                <c:pt idx="6">
                  <c:v>41406</c:v>
                </c:pt>
                <c:pt idx="7">
                  <c:v>41413</c:v>
                </c:pt>
                <c:pt idx="8">
                  <c:v>41420</c:v>
                </c:pt>
                <c:pt idx="9">
                  <c:v>41427</c:v>
                </c:pt>
                <c:pt idx="10">
                  <c:v>41434</c:v>
                </c:pt>
                <c:pt idx="11">
                  <c:v>41441</c:v>
                </c:pt>
                <c:pt idx="12">
                  <c:v>41448</c:v>
                </c:pt>
                <c:pt idx="13">
                  <c:v>41455</c:v>
                </c:pt>
                <c:pt idx="14">
                  <c:v>41462</c:v>
                </c:pt>
                <c:pt idx="15">
                  <c:v>41469</c:v>
                </c:pt>
                <c:pt idx="16">
                  <c:v>41476</c:v>
                </c:pt>
                <c:pt idx="17">
                  <c:v>41483</c:v>
                </c:pt>
                <c:pt idx="18">
                  <c:v>41490</c:v>
                </c:pt>
                <c:pt idx="19">
                  <c:v>41497</c:v>
                </c:pt>
                <c:pt idx="20">
                  <c:v>41504</c:v>
                </c:pt>
                <c:pt idx="21">
                  <c:v>41511</c:v>
                </c:pt>
                <c:pt idx="22">
                  <c:v>41518</c:v>
                </c:pt>
                <c:pt idx="23">
                  <c:v>41525</c:v>
                </c:pt>
                <c:pt idx="24">
                  <c:v>41532</c:v>
                </c:pt>
                <c:pt idx="25">
                  <c:v>41539</c:v>
                </c:pt>
                <c:pt idx="26">
                  <c:v>41546</c:v>
                </c:pt>
                <c:pt idx="27">
                  <c:v>41553</c:v>
                </c:pt>
                <c:pt idx="28">
                  <c:v>41560</c:v>
                </c:pt>
                <c:pt idx="29">
                  <c:v>41567</c:v>
                </c:pt>
                <c:pt idx="30">
                  <c:v>41574</c:v>
                </c:pt>
                <c:pt idx="31">
                  <c:v>41581</c:v>
                </c:pt>
                <c:pt idx="32">
                  <c:v>41588</c:v>
                </c:pt>
                <c:pt idx="33">
                  <c:v>41595</c:v>
                </c:pt>
                <c:pt idx="34">
                  <c:v>41602</c:v>
                </c:pt>
                <c:pt idx="35">
                  <c:v>41609</c:v>
                </c:pt>
                <c:pt idx="36">
                  <c:v>41616</c:v>
                </c:pt>
                <c:pt idx="37">
                  <c:v>41623</c:v>
                </c:pt>
                <c:pt idx="38">
                  <c:v>41630</c:v>
                </c:pt>
                <c:pt idx="39">
                  <c:v>41637</c:v>
                </c:pt>
                <c:pt idx="40">
                  <c:v>41644</c:v>
                </c:pt>
                <c:pt idx="41">
                  <c:v>41651</c:v>
                </c:pt>
                <c:pt idx="42">
                  <c:v>41658</c:v>
                </c:pt>
                <c:pt idx="43">
                  <c:v>41665</c:v>
                </c:pt>
                <c:pt idx="44">
                  <c:v>41672</c:v>
                </c:pt>
                <c:pt idx="45">
                  <c:v>41679</c:v>
                </c:pt>
                <c:pt idx="46">
                  <c:v>41686</c:v>
                </c:pt>
                <c:pt idx="47">
                  <c:v>41693</c:v>
                </c:pt>
                <c:pt idx="48">
                  <c:v>41700</c:v>
                </c:pt>
                <c:pt idx="49">
                  <c:v>41707</c:v>
                </c:pt>
                <c:pt idx="50">
                  <c:v>41714</c:v>
                </c:pt>
                <c:pt idx="51">
                  <c:v>41721</c:v>
                </c:pt>
                <c:pt idx="52">
                  <c:v>41728</c:v>
                </c:pt>
                <c:pt idx="53">
                  <c:v>41735</c:v>
                </c:pt>
                <c:pt idx="54">
                  <c:v>41742</c:v>
                </c:pt>
                <c:pt idx="55">
                  <c:v>41749</c:v>
                </c:pt>
                <c:pt idx="56">
                  <c:v>41756</c:v>
                </c:pt>
                <c:pt idx="57">
                  <c:v>41763</c:v>
                </c:pt>
                <c:pt idx="58">
                  <c:v>41770</c:v>
                </c:pt>
                <c:pt idx="59">
                  <c:v>41777</c:v>
                </c:pt>
                <c:pt idx="60">
                  <c:v>41784</c:v>
                </c:pt>
                <c:pt idx="61">
                  <c:v>41791</c:v>
                </c:pt>
                <c:pt idx="62">
                  <c:v>41798</c:v>
                </c:pt>
                <c:pt idx="63">
                  <c:v>41805</c:v>
                </c:pt>
                <c:pt idx="64">
                  <c:v>41812</c:v>
                </c:pt>
              </c:numCache>
            </c:numRef>
          </c:cat>
          <c:val>
            <c:numRef>
              <c:f>'Holts Patient'!$C$2:$C$66</c:f>
              <c:numCache>
                <c:formatCode>_-* #,##0_-;\-* #,##0_-;_-* "-"??_-;_-@_-</c:formatCode>
                <c:ptCount val="65"/>
                <c:pt idx="0">
                  <c:v>20.201538644975084</c:v>
                </c:pt>
                <c:pt idx="1">
                  <c:v>21.813249263893024</c:v>
                </c:pt>
                <c:pt idx="2">
                  <c:v>22.267385485617698</c:v>
                </c:pt>
                <c:pt idx="3">
                  <c:v>19.098830571461495</c:v>
                </c:pt>
                <c:pt idx="4">
                  <c:v>23.249492849112123</c:v>
                </c:pt>
                <c:pt idx="5">
                  <c:v>27.000161379742913</c:v>
                </c:pt>
                <c:pt idx="6">
                  <c:v>22.26090378611157</c:v>
                </c:pt>
                <c:pt idx="7">
                  <c:v>19.861353964404817</c:v>
                </c:pt>
                <c:pt idx="8">
                  <c:v>21.473064583322756</c:v>
                </c:pt>
                <c:pt idx="9">
                  <c:v>21.927200805047431</c:v>
                </c:pt>
                <c:pt idx="10">
                  <c:v>18.758645890891227</c:v>
                </c:pt>
                <c:pt idx="11">
                  <c:v>22.909308168541855</c:v>
                </c:pt>
                <c:pt idx="12">
                  <c:v>26.659976699172645</c:v>
                </c:pt>
                <c:pt idx="13">
                  <c:v>21.920719105541298</c:v>
                </c:pt>
                <c:pt idx="14">
                  <c:v>19.521169283834549</c:v>
                </c:pt>
                <c:pt idx="15">
                  <c:v>21.132879902752489</c:v>
                </c:pt>
                <c:pt idx="16">
                  <c:v>21.587016124477163</c:v>
                </c:pt>
                <c:pt idx="17">
                  <c:v>18.41846121032096</c:v>
                </c:pt>
                <c:pt idx="18">
                  <c:v>22.569123487971588</c:v>
                </c:pt>
                <c:pt idx="19">
                  <c:v>26.319792018602378</c:v>
                </c:pt>
                <c:pt idx="20">
                  <c:v>21.580534424971031</c:v>
                </c:pt>
                <c:pt idx="21">
                  <c:v>19.180984603264278</c:v>
                </c:pt>
                <c:pt idx="22">
                  <c:v>20.792695222182221</c:v>
                </c:pt>
                <c:pt idx="23">
                  <c:v>21.246831443906895</c:v>
                </c:pt>
                <c:pt idx="24">
                  <c:v>18.078276529750692</c:v>
                </c:pt>
                <c:pt idx="25">
                  <c:v>22.22893880740132</c:v>
                </c:pt>
                <c:pt idx="26">
                  <c:v>25.97960733803211</c:v>
                </c:pt>
                <c:pt idx="27">
                  <c:v>21.240349744400763</c:v>
                </c:pt>
                <c:pt idx="28">
                  <c:v>18.840799922694011</c:v>
                </c:pt>
                <c:pt idx="29">
                  <c:v>20.45251054161195</c:v>
                </c:pt>
                <c:pt idx="30">
                  <c:v>20.906646763336628</c:v>
                </c:pt>
                <c:pt idx="31">
                  <c:v>17.738091849180424</c:v>
                </c:pt>
                <c:pt idx="32">
                  <c:v>21.888754126831053</c:v>
                </c:pt>
                <c:pt idx="33">
                  <c:v>25.639422657461843</c:v>
                </c:pt>
                <c:pt idx="34">
                  <c:v>20.900165063830496</c:v>
                </c:pt>
                <c:pt idx="35">
                  <c:v>18.500615242123743</c:v>
                </c:pt>
                <c:pt idx="36">
                  <c:v>20.112325861041683</c:v>
                </c:pt>
                <c:pt idx="37">
                  <c:v>20.566462082766357</c:v>
                </c:pt>
                <c:pt idx="38">
                  <c:v>17.397907168610153</c:v>
                </c:pt>
                <c:pt idx="39">
                  <c:v>21.548569446260785</c:v>
                </c:pt>
                <c:pt idx="40">
                  <c:v>25.299237976891575</c:v>
                </c:pt>
                <c:pt idx="41">
                  <c:v>20.559980383260228</c:v>
                </c:pt>
                <c:pt idx="42">
                  <c:v>18.160430561553476</c:v>
                </c:pt>
                <c:pt idx="43">
                  <c:v>19.772141180471415</c:v>
                </c:pt>
                <c:pt idx="44">
                  <c:v>20.226277402196089</c:v>
                </c:pt>
                <c:pt idx="45">
                  <c:v>17.057722488039886</c:v>
                </c:pt>
                <c:pt idx="46">
                  <c:v>21.208384765690514</c:v>
                </c:pt>
                <c:pt idx="47">
                  <c:v>24.959053296321308</c:v>
                </c:pt>
                <c:pt idx="48">
                  <c:v>20.219795702689961</c:v>
                </c:pt>
                <c:pt idx="49">
                  <c:v>17.820245880983208</c:v>
                </c:pt>
                <c:pt idx="50">
                  <c:v>19.431956499901148</c:v>
                </c:pt>
                <c:pt idx="51">
                  <c:v>19.886092721625822</c:v>
                </c:pt>
                <c:pt idx="52">
                  <c:v>16.717537807469618</c:v>
                </c:pt>
                <c:pt idx="53">
                  <c:v>20.868200085120247</c:v>
                </c:pt>
                <c:pt idx="54">
                  <c:v>24.618868615751033</c:v>
                </c:pt>
                <c:pt idx="55">
                  <c:v>19.87961102211969</c:v>
                </c:pt>
                <c:pt idx="56">
                  <c:v>17.480061200412941</c:v>
                </c:pt>
                <c:pt idx="57">
                  <c:v>19.09177181933088</c:v>
                </c:pt>
                <c:pt idx="58">
                  <c:v>19.545908041055554</c:v>
                </c:pt>
                <c:pt idx="59">
                  <c:v>16.377353126899351</c:v>
                </c:pt>
                <c:pt idx="60">
                  <c:v>20.528015404549979</c:v>
                </c:pt>
                <c:pt idx="61">
                  <c:v>24.278683935180766</c:v>
                </c:pt>
                <c:pt idx="62">
                  <c:v>19.539426341549422</c:v>
                </c:pt>
                <c:pt idx="63">
                  <c:v>17.139876519842669</c:v>
                </c:pt>
                <c:pt idx="64">
                  <c:v>18.751587138760613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0F-44CA-8B3E-543A3AF4F3F5}"/>
            </c:ext>
          </c:extLst>
        </c:ser>
        <c:ser>
          <c:idx val="2"/>
          <c:order val="2"/>
          <c:tx>
            <c:strRef>
              <c:f>'Holts Patient'!$D$1</c:f>
              <c:strCache>
                <c:ptCount val="1"/>
                <c:pt idx="0">
                  <c:v>Lower Confidence Bound(PLANNED)</c:v>
                </c:pt>
              </c:strCache>
            </c:strRef>
          </c:tx>
          <c:spPr>
            <a:ln w="12700" cap="rnd">
              <a:solidFill>
                <a:srgbClr val="C0504D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'Holts Patient'!$A$2:$A$66</c:f>
              <c:numCache>
                <c:formatCode>m/d/yyyy</c:formatCode>
                <c:ptCount val="65"/>
                <c:pt idx="0">
                  <c:v>41364</c:v>
                </c:pt>
                <c:pt idx="1">
                  <c:v>41371</c:v>
                </c:pt>
                <c:pt idx="2">
                  <c:v>41378</c:v>
                </c:pt>
                <c:pt idx="3">
                  <c:v>41385</c:v>
                </c:pt>
                <c:pt idx="4">
                  <c:v>41392</c:v>
                </c:pt>
                <c:pt idx="5">
                  <c:v>41399</c:v>
                </c:pt>
                <c:pt idx="6">
                  <c:v>41406</c:v>
                </c:pt>
                <c:pt idx="7">
                  <c:v>41413</c:v>
                </c:pt>
                <c:pt idx="8">
                  <c:v>41420</c:v>
                </c:pt>
                <c:pt idx="9">
                  <c:v>41427</c:v>
                </c:pt>
                <c:pt idx="10">
                  <c:v>41434</c:v>
                </c:pt>
                <c:pt idx="11">
                  <c:v>41441</c:v>
                </c:pt>
                <c:pt idx="12">
                  <c:v>41448</c:v>
                </c:pt>
                <c:pt idx="13">
                  <c:v>41455</c:v>
                </c:pt>
                <c:pt idx="14">
                  <c:v>41462</c:v>
                </c:pt>
                <c:pt idx="15">
                  <c:v>41469</c:v>
                </c:pt>
                <c:pt idx="16">
                  <c:v>41476</c:v>
                </c:pt>
                <c:pt idx="17">
                  <c:v>41483</c:v>
                </c:pt>
                <c:pt idx="18">
                  <c:v>41490</c:v>
                </c:pt>
                <c:pt idx="19">
                  <c:v>41497</c:v>
                </c:pt>
                <c:pt idx="20">
                  <c:v>41504</c:v>
                </c:pt>
                <c:pt idx="21">
                  <c:v>41511</c:v>
                </c:pt>
                <c:pt idx="22">
                  <c:v>41518</c:v>
                </c:pt>
                <c:pt idx="23">
                  <c:v>41525</c:v>
                </c:pt>
                <c:pt idx="24">
                  <c:v>41532</c:v>
                </c:pt>
                <c:pt idx="25">
                  <c:v>41539</c:v>
                </c:pt>
                <c:pt idx="26">
                  <c:v>41546</c:v>
                </c:pt>
                <c:pt idx="27">
                  <c:v>41553</c:v>
                </c:pt>
                <c:pt idx="28">
                  <c:v>41560</c:v>
                </c:pt>
                <c:pt idx="29">
                  <c:v>41567</c:v>
                </c:pt>
                <c:pt idx="30">
                  <c:v>41574</c:v>
                </c:pt>
                <c:pt idx="31">
                  <c:v>41581</c:v>
                </c:pt>
                <c:pt idx="32">
                  <c:v>41588</c:v>
                </c:pt>
                <c:pt idx="33">
                  <c:v>41595</c:v>
                </c:pt>
                <c:pt idx="34">
                  <c:v>41602</c:v>
                </c:pt>
                <c:pt idx="35">
                  <c:v>41609</c:v>
                </c:pt>
                <c:pt idx="36">
                  <c:v>41616</c:v>
                </c:pt>
                <c:pt idx="37">
                  <c:v>41623</c:v>
                </c:pt>
                <c:pt idx="38">
                  <c:v>41630</c:v>
                </c:pt>
                <c:pt idx="39">
                  <c:v>41637</c:v>
                </c:pt>
                <c:pt idx="40">
                  <c:v>41644</c:v>
                </c:pt>
                <c:pt idx="41">
                  <c:v>41651</c:v>
                </c:pt>
                <c:pt idx="42">
                  <c:v>41658</c:v>
                </c:pt>
                <c:pt idx="43">
                  <c:v>41665</c:v>
                </c:pt>
                <c:pt idx="44">
                  <c:v>41672</c:v>
                </c:pt>
                <c:pt idx="45">
                  <c:v>41679</c:v>
                </c:pt>
                <c:pt idx="46">
                  <c:v>41686</c:v>
                </c:pt>
                <c:pt idx="47">
                  <c:v>41693</c:v>
                </c:pt>
                <c:pt idx="48">
                  <c:v>41700</c:v>
                </c:pt>
                <c:pt idx="49">
                  <c:v>41707</c:v>
                </c:pt>
                <c:pt idx="50">
                  <c:v>41714</c:v>
                </c:pt>
                <c:pt idx="51">
                  <c:v>41721</c:v>
                </c:pt>
                <c:pt idx="52">
                  <c:v>41728</c:v>
                </c:pt>
                <c:pt idx="53">
                  <c:v>41735</c:v>
                </c:pt>
                <c:pt idx="54">
                  <c:v>41742</c:v>
                </c:pt>
                <c:pt idx="55">
                  <c:v>41749</c:v>
                </c:pt>
                <c:pt idx="56">
                  <c:v>41756</c:v>
                </c:pt>
                <c:pt idx="57">
                  <c:v>41763</c:v>
                </c:pt>
                <c:pt idx="58">
                  <c:v>41770</c:v>
                </c:pt>
                <c:pt idx="59">
                  <c:v>41777</c:v>
                </c:pt>
                <c:pt idx="60">
                  <c:v>41784</c:v>
                </c:pt>
                <c:pt idx="61">
                  <c:v>41791</c:v>
                </c:pt>
                <c:pt idx="62">
                  <c:v>41798</c:v>
                </c:pt>
                <c:pt idx="63">
                  <c:v>41805</c:v>
                </c:pt>
                <c:pt idx="64">
                  <c:v>41812</c:v>
                </c:pt>
              </c:numCache>
            </c:numRef>
          </c:cat>
          <c:val>
            <c:numRef>
              <c:f>'Holts Patient'!$D$2:$D$66</c:f>
            </c:numRef>
          </c:val>
          <c:smooth val="0"/>
          <c:extLst>
            <c:ext xmlns:c16="http://schemas.microsoft.com/office/drawing/2014/chart" uri="{C3380CC4-5D6E-409C-BE32-E72D297353CC}">
              <c16:uniqueId val="{00000002-B30F-44CA-8B3E-543A3AF4F3F5}"/>
            </c:ext>
          </c:extLst>
        </c:ser>
        <c:ser>
          <c:idx val="3"/>
          <c:order val="3"/>
          <c:tx>
            <c:strRef>
              <c:f>'Holts Patient'!$E$1</c:f>
              <c:strCache>
                <c:ptCount val="1"/>
                <c:pt idx="0">
                  <c:v>Upper Confidence Bound(PLANNED)</c:v>
                </c:pt>
              </c:strCache>
            </c:strRef>
          </c:tx>
          <c:spPr>
            <a:ln w="12700" cap="rnd">
              <a:solidFill>
                <a:srgbClr val="C0504D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'Holts Patient'!$A$2:$A$66</c:f>
              <c:numCache>
                <c:formatCode>m/d/yyyy</c:formatCode>
                <c:ptCount val="65"/>
                <c:pt idx="0">
                  <c:v>41364</c:v>
                </c:pt>
                <c:pt idx="1">
                  <c:v>41371</c:v>
                </c:pt>
                <c:pt idx="2">
                  <c:v>41378</c:v>
                </c:pt>
                <c:pt idx="3">
                  <c:v>41385</c:v>
                </c:pt>
                <c:pt idx="4">
                  <c:v>41392</c:v>
                </c:pt>
                <c:pt idx="5">
                  <c:v>41399</c:v>
                </c:pt>
                <c:pt idx="6">
                  <c:v>41406</c:v>
                </c:pt>
                <c:pt idx="7">
                  <c:v>41413</c:v>
                </c:pt>
                <c:pt idx="8">
                  <c:v>41420</c:v>
                </c:pt>
                <c:pt idx="9">
                  <c:v>41427</c:v>
                </c:pt>
                <c:pt idx="10">
                  <c:v>41434</c:v>
                </c:pt>
                <c:pt idx="11">
                  <c:v>41441</c:v>
                </c:pt>
                <c:pt idx="12">
                  <c:v>41448</c:v>
                </c:pt>
                <c:pt idx="13">
                  <c:v>41455</c:v>
                </c:pt>
                <c:pt idx="14">
                  <c:v>41462</c:v>
                </c:pt>
                <c:pt idx="15">
                  <c:v>41469</c:v>
                </c:pt>
                <c:pt idx="16">
                  <c:v>41476</c:v>
                </c:pt>
                <c:pt idx="17">
                  <c:v>41483</c:v>
                </c:pt>
                <c:pt idx="18">
                  <c:v>41490</c:v>
                </c:pt>
                <c:pt idx="19">
                  <c:v>41497</c:v>
                </c:pt>
                <c:pt idx="20">
                  <c:v>41504</c:v>
                </c:pt>
                <c:pt idx="21">
                  <c:v>41511</c:v>
                </c:pt>
                <c:pt idx="22">
                  <c:v>41518</c:v>
                </c:pt>
                <c:pt idx="23">
                  <c:v>41525</c:v>
                </c:pt>
                <c:pt idx="24">
                  <c:v>41532</c:v>
                </c:pt>
                <c:pt idx="25">
                  <c:v>41539</c:v>
                </c:pt>
                <c:pt idx="26">
                  <c:v>41546</c:v>
                </c:pt>
                <c:pt idx="27">
                  <c:v>41553</c:v>
                </c:pt>
                <c:pt idx="28">
                  <c:v>41560</c:v>
                </c:pt>
                <c:pt idx="29">
                  <c:v>41567</c:v>
                </c:pt>
                <c:pt idx="30">
                  <c:v>41574</c:v>
                </c:pt>
                <c:pt idx="31">
                  <c:v>41581</c:v>
                </c:pt>
                <c:pt idx="32">
                  <c:v>41588</c:v>
                </c:pt>
                <c:pt idx="33">
                  <c:v>41595</c:v>
                </c:pt>
                <c:pt idx="34">
                  <c:v>41602</c:v>
                </c:pt>
                <c:pt idx="35">
                  <c:v>41609</c:v>
                </c:pt>
                <c:pt idx="36">
                  <c:v>41616</c:v>
                </c:pt>
                <c:pt idx="37">
                  <c:v>41623</c:v>
                </c:pt>
                <c:pt idx="38">
                  <c:v>41630</c:v>
                </c:pt>
                <c:pt idx="39">
                  <c:v>41637</c:v>
                </c:pt>
                <c:pt idx="40">
                  <c:v>41644</c:v>
                </c:pt>
                <c:pt idx="41">
                  <c:v>41651</c:v>
                </c:pt>
                <c:pt idx="42">
                  <c:v>41658</c:v>
                </c:pt>
                <c:pt idx="43">
                  <c:v>41665</c:v>
                </c:pt>
                <c:pt idx="44">
                  <c:v>41672</c:v>
                </c:pt>
                <c:pt idx="45">
                  <c:v>41679</c:v>
                </c:pt>
                <c:pt idx="46">
                  <c:v>41686</c:v>
                </c:pt>
                <c:pt idx="47">
                  <c:v>41693</c:v>
                </c:pt>
                <c:pt idx="48">
                  <c:v>41700</c:v>
                </c:pt>
                <c:pt idx="49">
                  <c:v>41707</c:v>
                </c:pt>
                <c:pt idx="50">
                  <c:v>41714</c:v>
                </c:pt>
                <c:pt idx="51">
                  <c:v>41721</c:v>
                </c:pt>
                <c:pt idx="52">
                  <c:v>41728</c:v>
                </c:pt>
                <c:pt idx="53">
                  <c:v>41735</c:v>
                </c:pt>
                <c:pt idx="54">
                  <c:v>41742</c:v>
                </c:pt>
                <c:pt idx="55">
                  <c:v>41749</c:v>
                </c:pt>
                <c:pt idx="56">
                  <c:v>41756</c:v>
                </c:pt>
                <c:pt idx="57">
                  <c:v>41763</c:v>
                </c:pt>
                <c:pt idx="58">
                  <c:v>41770</c:v>
                </c:pt>
                <c:pt idx="59">
                  <c:v>41777</c:v>
                </c:pt>
                <c:pt idx="60">
                  <c:v>41784</c:v>
                </c:pt>
                <c:pt idx="61">
                  <c:v>41791</c:v>
                </c:pt>
                <c:pt idx="62">
                  <c:v>41798</c:v>
                </c:pt>
                <c:pt idx="63">
                  <c:v>41805</c:v>
                </c:pt>
                <c:pt idx="64">
                  <c:v>41812</c:v>
                </c:pt>
              </c:numCache>
            </c:numRef>
          </c:cat>
          <c:val>
            <c:numRef>
              <c:f>'Holts Patient'!$E$2:$E$66</c:f>
            </c:numRef>
          </c:val>
          <c:smooth val="0"/>
          <c:extLst>
            <c:ext xmlns:c16="http://schemas.microsoft.com/office/drawing/2014/chart" uri="{C3380CC4-5D6E-409C-BE32-E72D297353CC}">
              <c16:uniqueId val="{00000003-B30F-44CA-8B3E-543A3AF4F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4598000"/>
        <c:axId val="1124611312"/>
      </c:lineChart>
      <c:catAx>
        <c:axId val="1124598000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611312"/>
        <c:crosses val="autoZero"/>
        <c:auto val="1"/>
        <c:lblAlgn val="ctr"/>
        <c:lblOffset val="100"/>
        <c:noMultiLvlLbl val="0"/>
      </c:catAx>
      <c:valAx>
        <c:axId val="112461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Planned Surgeries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59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2</a:t>
            </a:r>
            <a:r>
              <a:rPr lang="en-CA" baseline="0"/>
              <a:t> Week Moving Average - Total Planned Surgeries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- Weekly MA'!$I$1</c:f>
              <c:strCache>
                <c:ptCount val="1"/>
                <c:pt idx="0">
                  <c:v>PLANNED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- Weekly MA'!$A$2:$A$54</c:f>
              <c:numCache>
                <c:formatCode>m/d/yyyy</c:formatCode>
                <c:ptCount val="53"/>
                <c:pt idx="0">
                  <c:v>41364</c:v>
                </c:pt>
                <c:pt idx="1">
                  <c:v>41371</c:v>
                </c:pt>
                <c:pt idx="2">
                  <c:v>41378</c:v>
                </c:pt>
                <c:pt idx="3">
                  <c:v>41385</c:v>
                </c:pt>
                <c:pt idx="4">
                  <c:v>41392</c:v>
                </c:pt>
                <c:pt idx="5">
                  <c:v>41399</c:v>
                </c:pt>
                <c:pt idx="6">
                  <c:v>41406</c:v>
                </c:pt>
                <c:pt idx="7">
                  <c:v>41413</c:v>
                </c:pt>
                <c:pt idx="8">
                  <c:v>41420</c:v>
                </c:pt>
                <c:pt idx="9">
                  <c:v>41427</c:v>
                </c:pt>
                <c:pt idx="10">
                  <c:v>41434</c:v>
                </c:pt>
                <c:pt idx="11">
                  <c:v>41441</c:v>
                </c:pt>
                <c:pt idx="12">
                  <c:v>41448</c:v>
                </c:pt>
                <c:pt idx="13">
                  <c:v>41455</c:v>
                </c:pt>
                <c:pt idx="14">
                  <c:v>41462</c:v>
                </c:pt>
                <c:pt idx="15">
                  <c:v>41469</c:v>
                </c:pt>
                <c:pt idx="16">
                  <c:v>41476</c:v>
                </c:pt>
                <c:pt idx="17">
                  <c:v>41483</c:v>
                </c:pt>
                <c:pt idx="18">
                  <c:v>41490</c:v>
                </c:pt>
                <c:pt idx="19">
                  <c:v>41497</c:v>
                </c:pt>
                <c:pt idx="20">
                  <c:v>41504</c:v>
                </c:pt>
                <c:pt idx="21">
                  <c:v>41511</c:v>
                </c:pt>
                <c:pt idx="22">
                  <c:v>41518</c:v>
                </c:pt>
                <c:pt idx="23">
                  <c:v>41525</c:v>
                </c:pt>
                <c:pt idx="24">
                  <c:v>41532</c:v>
                </c:pt>
                <c:pt idx="25">
                  <c:v>41539</c:v>
                </c:pt>
                <c:pt idx="26">
                  <c:v>41546</c:v>
                </c:pt>
                <c:pt idx="27">
                  <c:v>41553</c:v>
                </c:pt>
                <c:pt idx="28">
                  <c:v>41560</c:v>
                </c:pt>
                <c:pt idx="29">
                  <c:v>41567</c:v>
                </c:pt>
                <c:pt idx="30">
                  <c:v>41574</c:v>
                </c:pt>
                <c:pt idx="31">
                  <c:v>41581</c:v>
                </c:pt>
                <c:pt idx="32">
                  <c:v>41588</c:v>
                </c:pt>
                <c:pt idx="33">
                  <c:v>41595</c:v>
                </c:pt>
                <c:pt idx="34">
                  <c:v>41602</c:v>
                </c:pt>
                <c:pt idx="35">
                  <c:v>41609</c:v>
                </c:pt>
                <c:pt idx="36">
                  <c:v>41616</c:v>
                </c:pt>
                <c:pt idx="37">
                  <c:v>41623</c:v>
                </c:pt>
                <c:pt idx="38">
                  <c:v>41630</c:v>
                </c:pt>
                <c:pt idx="39">
                  <c:v>41637</c:v>
                </c:pt>
                <c:pt idx="40">
                  <c:v>41644</c:v>
                </c:pt>
                <c:pt idx="41">
                  <c:v>41651</c:v>
                </c:pt>
                <c:pt idx="42">
                  <c:v>41658</c:v>
                </c:pt>
                <c:pt idx="43">
                  <c:v>41665</c:v>
                </c:pt>
                <c:pt idx="44">
                  <c:v>41672</c:v>
                </c:pt>
                <c:pt idx="45">
                  <c:v>41679</c:v>
                </c:pt>
                <c:pt idx="46">
                  <c:v>41686</c:v>
                </c:pt>
                <c:pt idx="47">
                  <c:v>41693</c:v>
                </c:pt>
                <c:pt idx="48">
                  <c:v>41700</c:v>
                </c:pt>
                <c:pt idx="49">
                  <c:v>41707</c:v>
                </c:pt>
                <c:pt idx="50">
                  <c:v>41714</c:v>
                </c:pt>
                <c:pt idx="51">
                  <c:v>41721</c:v>
                </c:pt>
              </c:numCache>
            </c:numRef>
          </c:cat>
          <c:val>
            <c:numRef>
              <c:f>'Data - Weekly MA'!$I$2:$I$54</c:f>
              <c:numCache>
                <c:formatCode>_-* #,##0_-;\-* #,##0_-;_-* "-"??_-;_-@_-</c:formatCode>
                <c:ptCount val="53"/>
                <c:pt idx="0">
                  <c:v>19</c:v>
                </c:pt>
                <c:pt idx="1">
                  <c:v>21</c:v>
                </c:pt>
                <c:pt idx="2">
                  <c:v>22</c:v>
                </c:pt>
                <c:pt idx="3">
                  <c:v>16</c:v>
                </c:pt>
                <c:pt idx="4">
                  <c:v>21</c:v>
                </c:pt>
                <c:pt idx="5">
                  <c:v>23</c:v>
                </c:pt>
                <c:pt idx="6">
                  <c:v>28</c:v>
                </c:pt>
                <c:pt idx="7">
                  <c:v>19</c:v>
                </c:pt>
                <c:pt idx="8">
                  <c:v>24</c:v>
                </c:pt>
                <c:pt idx="9">
                  <c:v>21</c:v>
                </c:pt>
                <c:pt idx="10">
                  <c:v>23</c:v>
                </c:pt>
                <c:pt idx="11">
                  <c:v>24</c:v>
                </c:pt>
                <c:pt idx="12">
                  <c:v>30</c:v>
                </c:pt>
                <c:pt idx="13">
                  <c:v>19</c:v>
                </c:pt>
                <c:pt idx="14">
                  <c:v>19</c:v>
                </c:pt>
                <c:pt idx="15">
                  <c:v>23</c:v>
                </c:pt>
                <c:pt idx="16">
                  <c:v>24</c:v>
                </c:pt>
                <c:pt idx="17">
                  <c:v>19</c:v>
                </c:pt>
                <c:pt idx="18">
                  <c:v>25</c:v>
                </c:pt>
                <c:pt idx="19">
                  <c:v>29</c:v>
                </c:pt>
                <c:pt idx="20">
                  <c:v>21</c:v>
                </c:pt>
                <c:pt idx="21">
                  <c:v>23</c:v>
                </c:pt>
                <c:pt idx="22">
                  <c:v>18</c:v>
                </c:pt>
                <c:pt idx="23">
                  <c:v>26</c:v>
                </c:pt>
                <c:pt idx="24">
                  <c:v>17</c:v>
                </c:pt>
                <c:pt idx="25">
                  <c:v>26</c:v>
                </c:pt>
                <c:pt idx="26">
                  <c:v>16</c:v>
                </c:pt>
                <c:pt idx="27">
                  <c:v>22</c:v>
                </c:pt>
                <c:pt idx="28">
                  <c:v>20</c:v>
                </c:pt>
                <c:pt idx="29">
                  <c:v>18</c:v>
                </c:pt>
                <c:pt idx="30">
                  <c:v>25</c:v>
                </c:pt>
                <c:pt idx="31">
                  <c:v>24</c:v>
                </c:pt>
                <c:pt idx="32">
                  <c:v>20</c:v>
                </c:pt>
                <c:pt idx="33">
                  <c:v>23</c:v>
                </c:pt>
                <c:pt idx="34">
                  <c:v>19</c:v>
                </c:pt>
                <c:pt idx="35">
                  <c:v>23</c:v>
                </c:pt>
                <c:pt idx="36">
                  <c:v>19</c:v>
                </c:pt>
                <c:pt idx="37">
                  <c:v>17</c:v>
                </c:pt>
                <c:pt idx="38">
                  <c:v>16</c:v>
                </c:pt>
                <c:pt idx="39">
                  <c:v>19</c:v>
                </c:pt>
                <c:pt idx="40">
                  <c:v>23</c:v>
                </c:pt>
                <c:pt idx="41">
                  <c:v>18</c:v>
                </c:pt>
                <c:pt idx="42">
                  <c:v>19</c:v>
                </c:pt>
                <c:pt idx="43">
                  <c:v>25</c:v>
                </c:pt>
                <c:pt idx="44">
                  <c:v>21</c:v>
                </c:pt>
                <c:pt idx="45">
                  <c:v>19</c:v>
                </c:pt>
                <c:pt idx="46">
                  <c:v>14</c:v>
                </c:pt>
                <c:pt idx="47">
                  <c:v>20</c:v>
                </c:pt>
                <c:pt idx="48">
                  <c:v>25</c:v>
                </c:pt>
                <c:pt idx="49">
                  <c:v>19</c:v>
                </c:pt>
                <c:pt idx="50">
                  <c:v>21</c:v>
                </c:pt>
                <c:pt idx="5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77-4526-9410-A161E0DC7330}"/>
            </c:ext>
          </c:extLst>
        </c:ser>
        <c:ser>
          <c:idx val="1"/>
          <c:order val="1"/>
          <c:tx>
            <c:strRef>
              <c:f>'Data - Weekly MA'!$J$1</c:f>
              <c:strCache>
                <c:ptCount val="1"/>
                <c:pt idx="0">
                  <c:v>2 Week Moving Average Planned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- Weekly MA'!$A$2:$A$54</c:f>
              <c:numCache>
                <c:formatCode>m/d/yyyy</c:formatCode>
                <c:ptCount val="53"/>
                <c:pt idx="0">
                  <c:v>41364</c:v>
                </c:pt>
                <c:pt idx="1">
                  <c:v>41371</c:v>
                </c:pt>
                <c:pt idx="2">
                  <c:v>41378</c:v>
                </c:pt>
                <c:pt idx="3">
                  <c:v>41385</c:v>
                </c:pt>
                <c:pt idx="4">
                  <c:v>41392</c:v>
                </c:pt>
                <c:pt idx="5">
                  <c:v>41399</c:v>
                </c:pt>
                <c:pt idx="6">
                  <c:v>41406</c:v>
                </c:pt>
                <c:pt idx="7">
                  <c:v>41413</c:v>
                </c:pt>
                <c:pt idx="8">
                  <c:v>41420</c:v>
                </c:pt>
                <c:pt idx="9">
                  <c:v>41427</c:v>
                </c:pt>
                <c:pt idx="10">
                  <c:v>41434</c:v>
                </c:pt>
                <c:pt idx="11">
                  <c:v>41441</c:v>
                </c:pt>
                <c:pt idx="12">
                  <c:v>41448</c:v>
                </c:pt>
                <c:pt idx="13">
                  <c:v>41455</c:v>
                </c:pt>
                <c:pt idx="14">
                  <c:v>41462</c:v>
                </c:pt>
                <c:pt idx="15">
                  <c:v>41469</c:v>
                </c:pt>
                <c:pt idx="16">
                  <c:v>41476</c:v>
                </c:pt>
                <c:pt idx="17">
                  <c:v>41483</c:v>
                </c:pt>
                <c:pt idx="18">
                  <c:v>41490</c:v>
                </c:pt>
                <c:pt idx="19">
                  <c:v>41497</c:v>
                </c:pt>
                <c:pt idx="20">
                  <c:v>41504</c:v>
                </c:pt>
                <c:pt idx="21">
                  <c:v>41511</c:v>
                </c:pt>
                <c:pt idx="22">
                  <c:v>41518</c:v>
                </c:pt>
                <c:pt idx="23">
                  <c:v>41525</c:v>
                </c:pt>
                <c:pt idx="24">
                  <c:v>41532</c:v>
                </c:pt>
                <c:pt idx="25">
                  <c:v>41539</c:v>
                </c:pt>
                <c:pt idx="26">
                  <c:v>41546</c:v>
                </c:pt>
                <c:pt idx="27">
                  <c:v>41553</c:v>
                </c:pt>
                <c:pt idx="28">
                  <c:v>41560</c:v>
                </c:pt>
                <c:pt idx="29">
                  <c:v>41567</c:v>
                </c:pt>
                <c:pt idx="30">
                  <c:v>41574</c:v>
                </c:pt>
                <c:pt idx="31">
                  <c:v>41581</c:v>
                </c:pt>
                <c:pt idx="32">
                  <c:v>41588</c:v>
                </c:pt>
                <c:pt idx="33">
                  <c:v>41595</c:v>
                </c:pt>
                <c:pt idx="34">
                  <c:v>41602</c:v>
                </c:pt>
                <c:pt idx="35">
                  <c:v>41609</c:v>
                </c:pt>
                <c:pt idx="36">
                  <c:v>41616</c:v>
                </c:pt>
                <c:pt idx="37">
                  <c:v>41623</c:v>
                </c:pt>
                <c:pt idx="38">
                  <c:v>41630</c:v>
                </c:pt>
                <c:pt idx="39">
                  <c:v>41637</c:v>
                </c:pt>
                <c:pt idx="40">
                  <c:v>41644</c:v>
                </c:pt>
                <c:pt idx="41">
                  <c:v>41651</c:v>
                </c:pt>
                <c:pt idx="42">
                  <c:v>41658</c:v>
                </c:pt>
                <c:pt idx="43">
                  <c:v>41665</c:v>
                </c:pt>
                <c:pt idx="44">
                  <c:v>41672</c:v>
                </c:pt>
                <c:pt idx="45">
                  <c:v>41679</c:v>
                </c:pt>
                <c:pt idx="46">
                  <c:v>41686</c:v>
                </c:pt>
                <c:pt idx="47">
                  <c:v>41693</c:v>
                </c:pt>
                <c:pt idx="48">
                  <c:v>41700</c:v>
                </c:pt>
                <c:pt idx="49">
                  <c:v>41707</c:v>
                </c:pt>
                <c:pt idx="50">
                  <c:v>41714</c:v>
                </c:pt>
                <c:pt idx="51">
                  <c:v>41721</c:v>
                </c:pt>
              </c:numCache>
            </c:numRef>
          </c:cat>
          <c:val>
            <c:numRef>
              <c:f>'Data - Weekly MA'!$J$2:$J$54</c:f>
              <c:numCache>
                <c:formatCode>_-* #,##0_-;\-* #,##0_-;_-* "-"??_-;_-@_-</c:formatCode>
                <c:ptCount val="53"/>
                <c:pt idx="1">
                  <c:v>20</c:v>
                </c:pt>
                <c:pt idx="2">
                  <c:v>21.5</c:v>
                </c:pt>
                <c:pt idx="3">
                  <c:v>19</c:v>
                </c:pt>
                <c:pt idx="4">
                  <c:v>18.5</c:v>
                </c:pt>
                <c:pt idx="5">
                  <c:v>22</c:v>
                </c:pt>
                <c:pt idx="6">
                  <c:v>25.5</c:v>
                </c:pt>
                <c:pt idx="7">
                  <c:v>23.5</c:v>
                </c:pt>
                <c:pt idx="8">
                  <c:v>21.5</c:v>
                </c:pt>
                <c:pt idx="9">
                  <c:v>22.5</c:v>
                </c:pt>
                <c:pt idx="10">
                  <c:v>22</c:v>
                </c:pt>
                <c:pt idx="11">
                  <c:v>23.5</c:v>
                </c:pt>
                <c:pt idx="12">
                  <c:v>27</c:v>
                </c:pt>
                <c:pt idx="13">
                  <c:v>24.5</c:v>
                </c:pt>
                <c:pt idx="14">
                  <c:v>19</c:v>
                </c:pt>
                <c:pt idx="15">
                  <c:v>21</c:v>
                </c:pt>
                <c:pt idx="16">
                  <c:v>23.5</c:v>
                </c:pt>
                <c:pt idx="17">
                  <c:v>21.5</c:v>
                </c:pt>
                <c:pt idx="18">
                  <c:v>22</c:v>
                </c:pt>
                <c:pt idx="19">
                  <c:v>27</c:v>
                </c:pt>
                <c:pt idx="20">
                  <c:v>25</c:v>
                </c:pt>
                <c:pt idx="21">
                  <c:v>22</c:v>
                </c:pt>
                <c:pt idx="22">
                  <c:v>20.5</c:v>
                </c:pt>
                <c:pt idx="23">
                  <c:v>22</c:v>
                </c:pt>
                <c:pt idx="24">
                  <c:v>21.5</c:v>
                </c:pt>
                <c:pt idx="25">
                  <c:v>21.5</c:v>
                </c:pt>
                <c:pt idx="26">
                  <c:v>21</c:v>
                </c:pt>
                <c:pt idx="27">
                  <c:v>19</c:v>
                </c:pt>
                <c:pt idx="28">
                  <c:v>21</c:v>
                </c:pt>
                <c:pt idx="29">
                  <c:v>19</c:v>
                </c:pt>
                <c:pt idx="30">
                  <c:v>21.5</c:v>
                </c:pt>
                <c:pt idx="31">
                  <c:v>24.5</c:v>
                </c:pt>
                <c:pt idx="32">
                  <c:v>22</c:v>
                </c:pt>
                <c:pt idx="33">
                  <c:v>21.5</c:v>
                </c:pt>
                <c:pt idx="34">
                  <c:v>21</c:v>
                </c:pt>
                <c:pt idx="35">
                  <c:v>21</c:v>
                </c:pt>
                <c:pt idx="36">
                  <c:v>21</c:v>
                </c:pt>
                <c:pt idx="37">
                  <c:v>18</c:v>
                </c:pt>
                <c:pt idx="38">
                  <c:v>16.5</c:v>
                </c:pt>
                <c:pt idx="39">
                  <c:v>17.5</c:v>
                </c:pt>
                <c:pt idx="40">
                  <c:v>21</c:v>
                </c:pt>
                <c:pt idx="41">
                  <c:v>20.5</c:v>
                </c:pt>
                <c:pt idx="42">
                  <c:v>18.5</c:v>
                </c:pt>
                <c:pt idx="43">
                  <c:v>22</c:v>
                </c:pt>
                <c:pt idx="44">
                  <c:v>23</c:v>
                </c:pt>
                <c:pt idx="45">
                  <c:v>20</c:v>
                </c:pt>
                <c:pt idx="46">
                  <c:v>16.5</c:v>
                </c:pt>
                <c:pt idx="47">
                  <c:v>17</c:v>
                </c:pt>
                <c:pt idx="48">
                  <c:v>22.5</c:v>
                </c:pt>
                <c:pt idx="49">
                  <c:v>22</c:v>
                </c:pt>
                <c:pt idx="50">
                  <c:v>20</c:v>
                </c:pt>
                <c:pt idx="51">
                  <c:v>20.5</c:v>
                </c:pt>
                <c:pt idx="52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77-4526-9410-A161E0DC7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7673663"/>
        <c:axId val="537668671"/>
      </c:lineChart>
      <c:dateAx>
        <c:axId val="53767366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668671"/>
        <c:crosses val="autoZero"/>
        <c:auto val="1"/>
        <c:lblOffset val="100"/>
        <c:baseTimeUnit val="days"/>
      </c:dateAx>
      <c:valAx>
        <c:axId val="53766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OR Surgeries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67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solidFill>
        <a:schemeClr val="accent6"/>
      </a:solidFill>
      <a:prstDash val="solid"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2</a:t>
            </a:r>
            <a:r>
              <a:rPr lang="en-CA" baseline="0"/>
              <a:t> Week Moving Average - Planned - SCHED Surgeries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- Weekly MA'!$M$1</c:f>
              <c:strCache>
                <c:ptCount val="1"/>
                <c:pt idx="0">
                  <c:v>PLANNED - SCHED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- Weekly MA'!$A$2:$A$54</c:f>
              <c:numCache>
                <c:formatCode>m/d/yyyy</c:formatCode>
                <c:ptCount val="53"/>
                <c:pt idx="0">
                  <c:v>41364</c:v>
                </c:pt>
                <c:pt idx="1">
                  <c:v>41371</c:v>
                </c:pt>
                <c:pt idx="2">
                  <c:v>41378</c:v>
                </c:pt>
                <c:pt idx="3">
                  <c:v>41385</c:v>
                </c:pt>
                <c:pt idx="4">
                  <c:v>41392</c:v>
                </c:pt>
                <c:pt idx="5">
                  <c:v>41399</c:v>
                </c:pt>
                <c:pt idx="6">
                  <c:v>41406</c:v>
                </c:pt>
                <c:pt idx="7">
                  <c:v>41413</c:v>
                </c:pt>
                <c:pt idx="8">
                  <c:v>41420</c:v>
                </c:pt>
                <c:pt idx="9">
                  <c:v>41427</c:v>
                </c:pt>
                <c:pt idx="10">
                  <c:v>41434</c:v>
                </c:pt>
                <c:pt idx="11">
                  <c:v>41441</c:v>
                </c:pt>
                <c:pt idx="12">
                  <c:v>41448</c:v>
                </c:pt>
                <c:pt idx="13">
                  <c:v>41455</c:v>
                </c:pt>
                <c:pt idx="14">
                  <c:v>41462</c:v>
                </c:pt>
                <c:pt idx="15">
                  <c:v>41469</c:v>
                </c:pt>
                <c:pt idx="16">
                  <c:v>41476</c:v>
                </c:pt>
                <c:pt idx="17">
                  <c:v>41483</c:v>
                </c:pt>
                <c:pt idx="18">
                  <c:v>41490</c:v>
                </c:pt>
                <c:pt idx="19">
                  <c:v>41497</c:v>
                </c:pt>
                <c:pt idx="20">
                  <c:v>41504</c:v>
                </c:pt>
                <c:pt idx="21">
                  <c:v>41511</c:v>
                </c:pt>
                <c:pt idx="22">
                  <c:v>41518</c:v>
                </c:pt>
                <c:pt idx="23">
                  <c:v>41525</c:v>
                </c:pt>
                <c:pt idx="24">
                  <c:v>41532</c:v>
                </c:pt>
                <c:pt idx="25">
                  <c:v>41539</c:v>
                </c:pt>
                <c:pt idx="26">
                  <c:v>41546</c:v>
                </c:pt>
                <c:pt idx="27">
                  <c:v>41553</c:v>
                </c:pt>
                <c:pt idx="28">
                  <c:v>41560</c:v>
                </c:pt>
                <c:pt idx="29">
                  <c:v>41567</c:v>
                </c:pt>
                <c:pt idx="30">
                  <c:v>41574</c:v>
                </c:pt>
                <c:pt idx="31">
                  <c:v>41581</c:v>
                </c:pt>
                <c:pt idx="32">
                  <c:v>41588</c:v>
                </c:pt>
                <c:pt idx="33">
                  <c:v>41595</c:v>
                </c:pt>
                <c:pt idx="34">
                  <c:v>41602</c:v>
                </c:pt>
                <c:pt idx="35">
                  <c:v>41609</c:v>
                </c:pt>
                <c:pt idx="36">
                  <c:v>41616</c:v>
                </c:pt>
                <c:pt idx="37">
                  <c:v>41623</c:v>
                </c:pt>
                <c:pt idx="38">
                  <c:v>41630</c:v>
                </c:pt>
                <c:pt idx="39">
                  <c:v>41637</c:v>
                </c:pt>
                <c:pt idx="40">
                  <c:v>41644</c:v>
                </c:pt>
                <c:pt idx="41">
                  <c:v>41651</c:v>
                </c:pt>
                <c:pt idx="42">
                  <c:v>41658</c:v>
                </c:pt>
                <c:pt idx="43">
                  <c:v>41665</c:v>
                </c:pt>
                <c:pt idx="44">
                  <c:v>41672</c:v>
                </c:pt>
                <c:pt idx="45">
                  <c:v>41679</c:v>
                </c:pt>
                <c:pt idx="46">
                  <c:v>41686</c:v>
                </c:pt>
                <c:pt idx="47">
                  <c:v>41693</c:v>
                </c:pt>
                <c:pt idx="48">
                  <c:v>41700</c:v>
                </c:pt>
                <c:pt idx="49">
                  <c:v>41707</c:v>
                </c:pt>
                <c:pt idx="50">
                  <c:v>41714</c:v>
                </c:pt>
                <c:pt idx="51">
                  <c:v>41721</c:v>
                </c:pt>
              </c:numCache>
            </c:numRef>
          </c:cat>
          <c:val>
            <c:numRef>
              <c:f>'Data - Weekly MA'!$M$2:$M$54</c:f>
              <c:numCache>
                <c:formatCode>_-* #,##0_-;\-* #,##0_-;_-* "-"??_-;_-@_-</c:formatCode>
                <c:ptCount val="53"/>
                <c:pt idx="0">
                  <c:v>17</c:v>
                </c:pt>
                <c:pt idx="1">
                  <c:v>20</c:v>
                </c:pt>
                <c:pt idx="2">
                  <c:v>19</c:v>
                </c:pt>
                <c:pt idx="3">
                  <c:v>13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12</c:v>
                </c:pt>
                <c:pt idx="8">
                  <c:v>19</c:v>
                </c:pt>
                <c:pt idx="9">
                  <c:v>18</c:v>
                </c:pt>
                <c:pt idx="10">
                  <c:v>19</c:v>
                </c:pt>
                <c:pt idx="11">
                  <c:v>18</c:v>
                </c:pt>
                <c:pt idx="12">
                  <c:v>20</c:v>
                </c:pt>
                <c:pt idx="13">
                  <c:v>15</c:v>
                </c:pt>
                <c:pt idx="14">
                  <c:v>16</c:v>
                </c:pt>
                <c:pt idx="15">
                  <c:v>19</c:v>
                </c:pt>
                <c:pt idx="16">
                  <c:v>21</c:v>
                </c:pt>
                <c:pt idx="17">
                  <c:v>16</c:v>
                </c:pt>
                <c:pt idx="18">
                  <c:v>16</c:v>
                </c:pt>
                <c:pt idx="19">
                  <c:v>22</c:v>
                </c:pt>
                <c:pt idx="20">
                  <c:v>16</c:v>
                </c:pt>
                <c:pt idx="21">
                  <c:v>20</c:v>
                </c:pt>
                <c:pt idx="22">
                  <c:v>13</c:v>
                </c:pt>
                <c:pt idx="23">
                  <c:v>23</c:v>
                </c:pt>
                <c:pt idx="24">
                  <c:v>12</c:v>
                </c:pt>
                <c:pt idx="25">
                  <c:v>22</c:v>
                </c:pt>
                <c:pt idx="26">
                  <c:v>14</c:v>
                </c:pt>
                <c:pt idx="27">
                  <c:v>19</c:v>
                </c:pt>
                <c:pt idx="28">
                  <c:v>14</c:v>
                </c:pt>
                <c:pt idx="29">
                  <c:v>12</c:v>
                </c:pt>
                <c:pt idx="30">
                  <c:v>21</c:v>
                </c:pt>
                <c:pt idx="31">
                  <c:v>19</c:v>
                </c:pt>
                <c:pt idx="32">
                  <c:v>17</c:v>
                </c:pt>
                <c:pt idx="33">
                  <c:v>18</c:v>
                </c:pt>
                <c:pt idx="34">
                  <c:v>13</c:v>
                </c:pt>
                <c:pt idx="35">
                  <c:v>19</c:v>
                </c:pt>
                <c:pt idx="36">
                  <c:v>14</c:v>
                </c:pt>
                <c:pt idx="37">
                  <c:v>15</c:v>
                </c:pt>
                <c:pt idx="38">
                  <c:v>13</c:v>
                </c:pt>
                <c:pt idx="39">
                  <c:v>15</c:v>
                </c:pt>
                <c:pt idx="40">
                  <c:v>20</c:v>
                </c:pt>
                <c:pt idx="41">
                  <c:v>13</c:v>
                </c:pt>
                <c:pt idx="42">
                  <c:v>15</c:v>
                </c:pt>
                <c:pt idx="43">
                  <c:v>23</c:v>
                </c:pt>
                <c:pt idx="44">
                  <c:v>18</c:v>
                </c:pt>
                <c:pt idx="45">
                  <c:v>17</c:v>
                </c:pt>
                <c:pt idx="46">
                  <c:v>10</c:v>
                </c:pt>
                <c:pt idx="47">
                  <c:v>17</c:v>
                </c:pt>
                <c:pt idx="48">
                  <c:v>20</c:v>
                </c:pt>
                <c:pt idx="49">
                  <c:v>14</c:v>
                </c:pt>
                <c:pt idx="50">
                  <c:v>19</c:v>
                </c:pt>
                <c:pt idx="51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C0-4DDC-BC5E-9F2E88BE92EA}"/>
            </c:ext>
          </c:extLst>
        </c:ser>
        <c:ser>
          <c:idx val="1"/>
          <c:order val="1"/>
          <c:tx>
            <c:strRef>
              <c:f>'Data - Weekly MA'!$N$1</c:f>
              <c:strCache>
                <c:ptCount val="1"/>
                <c:pt idx="0">
                  <c:v>2 Week Moving Average Planned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- Weekly MA'!$A$2:$A$54</c:f>
              <c:numCache>
                <c:formatCode>m/d/yyyy</c:formatCode>
                <c:ptCount val="53"/>
                <c:pt idx="0">
                  <c:v>41364</c:v>
                </c:pt>
                <c:pt idx="1">
                  <c:v>41371</c:v>
                </c:pt>
                <c:pt idx="2">
                  <c:v>41378</c:v>
                </c:pt>
                <c:pt idx="3">
                  <c:v>41385</c:v>
                </c:pt>
                <c:pt idx="4">
                  <c:v>41392</c:v>
                </c:pt>
                <c:pt idx="5">
                  <c:v>41399</c:v>
                </c:pt>
                <c:pt idx="6">
                  <c:v>41406</c:v>
                </c:pt>
                <c:pt idx="7">
                  <c:v>41413</c:v>
                </c:pt>
                <c:pt idx="8">
                  <c:v>41420</c:v>
                </c:pt>
                <c:pt idx="9">
                  <c:v>41427</c:v>
                </c:pt>
                <c:pt idx="10">
                  <c:v>41434</c:v>
                </c:pt>
                <c:pt idx="11">
                  <c:v>41441</c:v>
                </c:pt>
                <c:pt idx="12">
                  <c:v>41448</c:v>
                </c:pt>
                <c:pt idx="13">
                  <c:v>41455</c:v>
                </c:pt>
                <c:pt idx="14">
                  <c:v>41462</c:v>
                </c:pt>
                <c:pt idx="15">
                  <c:v>41469</c:v>
                </c:pt>
                <c:pt idx="16">
                  <c:v>41476</c:v>
                </c:pt>
                <c:pt idx="17">
                  <c:v>41483</c:v>
                </c:pt>
                <c:pt idx="18">
                  <c:v>41490</c:v>
                </c:pt>
                <c:pt idx="19">
                  <c:v>41497</c:v>
                </c:pt>
                <c:pt idx="20">
                  <c:v>41504</c:v>
                </c:pt>
                <c:pt idx="21">
                  <c:v>41511</c:v>
                </c:pt>
                <c:pt idx="22">
                  <c:v>41518</c:v>
                </c:pt>
                <c:pt idx="23">
                  <c:v>41525</c:v>
                </c:pt>
                <c:pt idx="24">
                  <c:v>41532</c:v>
                </c:pt>
                <c:pt idx="25">
                  <c:v>41539</c:v>
                </c:pt>
                <c:pt idx="26">
                  <c:v>41546</c:v>
                </c:pt>
                <c:pt idx="27">
                  <c:v>41553</c:v>
                </c:pt>
                <c:pt idx="28">
                  <c:v>41560</c:v>
                </c:pt>
                <c:pt idx="29">
                  <c:v>41567</c:v>
                </c:pt>
                <c:pt idx="30">
                  <c:v>41574</c:v>
                </c:pt>
                <c:pt idx="31">
                  <c:v>41581</c:v>
                </c:pt>
                <c:pt idx="32">
                  <c:v>41588</c:v>
                </c:pt>
                <c:pt idx="33">
                  <c:v>41595</c:v>
                </c:pt>
                <c:pt idx="34">
                  <c:v>41602</c:v>
                </c:pt>
                <c:pt idx="35">
                  <c:v>41609</c:v>
                </c:pt>
                <c:pt idx="36">
                  <c:v>41616</c:v>
                </c:pt>
                <c:pt idx="37">
                  <c:v>41623</c:v>
                </c:pt>
                <c:pt idx="38">
                  <c:v>41630</c:v>
                </c:pt>
                <c:pt idx="39">
                  <c:v>41637</c:v>
                </c:pt>
                <c:pt idx="40">
                  <c:v>41644</c:v>
                </c:pt>
                <c:pt idx="41">
                  <c:v>41651</c:v>
                </c:pt>
                <c:pt idx="42">
                  <c:v>41658</c:v>
                </c:pt>
                <c:pt idx="43">
                  <c:v>41665</c:v>
                </c:pt>
                <c:pt idx="44">
                  <c:v>41672</c:v>
                </c:pt>
                <c:pt idx="45">
                  <c:v>41679</c:v>
                </c:pt>
                <c:pt idx="46">
                  <c:v>41686</c:v>
                </c:pt>
                <c:pt idx="47">
                  <c:v>41693</c:v>
                </c:pt>
                <c:pt idx="48">
                  <c:v>41700</c:v>
                </c:pt>
                <c:pt idx="49">
                  <c:v>41707</c:v>
                </c:pt>
                <c:pt idx="50">
                  <c:v>41714</c:v>
                </c:pt>
                <c:pt idx="51">
                  <c:v>41721</c:v>
                </c:pt>
              </c:numCache>
            </c:numRef>
          </c:cat>
          <c:val>
            <c:numRef>
              <c:f>'Data - Weekly MA'!$N$2:$N$54</c:f>
              <c:numCache>
                <c:formatCode>_-* #,##0_-;\-* #,##0_-;_-* "-"??_-;_-@_-</c:formatCode>
                <c:ptCount val="53"/>
                <c:pt idx="1">
                  <c:v>18.5</c:v>
                </c:pt>
                <c:pt idx="2">
                  <c:v>19.5</c:v>
                </c:pt>
                <c:pt idx="3">
                  <c:v>16</c:v>
                </c:pt>
                <c:pt idx="4">
                  <c:v>14.5</c:v>
                </c:pt>
                <c:pt idx="5">
                  <c:v>18</c:v>
                </c:pt>
                <c:pt idx="6">
                  <c:v>22</c:v>
                </c:pt>
                <c:pt idx="7">
                  <c:v>18</c:v>
                </c:pt>
                <c:pt idx="8">
                  <c:v>15.5</c:v>
                </c:pt>
                <c:pt idx="9">
                  <c:v>18.5</c:v>
                </c:pt>
                <c:pt idx="10">
                  <c:v>18.5</c:v>
                </c:pt>
                <c:pt idx="11">
                  <c:v>18.5</c:v>
                </c:pt>
                <c:pt idx="12">
                  <c:v>19</c:v>
                </c:pt>
                <c:pt idx="13">
                  <c:v>17.5</c:v>
                </c:pt>
                <c:pt idx="14">
                  <c:v>15.5</c:v>
                </c:pt>
                <c:pt idx="15">
                  <c:v>17.5</c:v>
                </c:pt>
                <c:pt idx="16">
                  <c:v>20</c:v>
                </c:pt>
                <c:pt idx="17">
                  <c:v>18.5</c:v>
                </c:pt>
                <c:pt idx="18">
                  <c:v>16</c:v>
                </c:pt>
                <c:pt idx="19">
                  <c:v>19</c:v>
                </c:pt>
                <c:pt idx="20">
                  <c:v>19</c:v>
                </c:pt>
                <c:pt idx="21">
                  <c:v>18</c:v>
                </c:pt>
                <c:pt idx="22">
                  <c:v>16.5</c:v>
                </c:pt>
                <c:pt idx="23">
                  <c:v>18</c:v>
                </c:pt>
                <c:pt idx="24">
                  <c:v>17.5</c:v>
                </c:pt>
                <c:pt idx="25">
                  <c:v>17</c:v>
                </c:pt>
                <c:pt idx="26">
                  <c:v>18</c:v>
                </c:pt>
                <c:pt idx="27">
                  <c:v>16.5</c:v>
                </c:pt>
                <c:pt idx="28">
                  <c:v>16.5</c:v>
                </c:pt>
                <c:pt idx="29">
                  <c:v>13</c:v>
                </c:pt>
                <c:pt idx="30">
                  <c:v>16.5</c:v>
                </c:pt>
                <c:pt idx="31">
                  <c:v>20</c:v>
                </c:pt>
                <c:pt idx="32">
                  <c:v>18</c:v>
                </c:pt>
                <c:pt idx="33">
                  <c:v>17.5</c:v>
                </c:pt>
                <c:pt idx="34">
                  <c:v>15.5</c:v>
                </c:pt>
                <c:pt idx="35">
                  <c:v>16</c:v>
                </c:pt>
                <c:pt idx="36">
                  <c:v>16.5</c:v>
                </c:pt>
                <c:pt idx="37">
                  <c:v>14.5</c:v>
                </c:pt>
                <c:pt idx="38">
                  <c:v>14</c:v>
                </c:pt>
                <c:pt idx="39">
                  <c:v>14</c:v>
                </c:pt>
                <c:pt idx="40">
                  <c:v>17.5</c:v>
                </c:pt>
                <c:pt idx="41">
                  <c:v>16.5</c:v>
                </c:pt>
                <c:pt idx="42">
                  <c:v>14</c:v>
                </c:pt>
                <c:pt idx="43">
                  <c:v>19</c:v>
                </c:pt>
                <c:pt idx="44">
                  <c:v>20.5</c:v>
                </c:pt>
                <c:pt idx="45">
                  <c:v>17.5</c:v>
                </c:pt>
                <c:pt idx="46">
                  <c:v>13.5</c:v>
                </c:pt>
                <c:pt idx="47">
                  <c:v>13.5</c:v>
                </c:pt>
                <c:pt idx="48">
                  <c:v>18.5</c:v>
                </c:pt>
                <c:pt idx="49">
                  <c:v>17</c:v>
                </c:pt>
                <c:pt idx="50">
                  <c:v>16.5</c:v>
                </c:pt>
                <c:pt idx="51">
                  <c:v>18.5</c:v>
                </c:pt>
                <c:pt idx="52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C0-4DDC-BC5E-9F2E88BE9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7673663"/>
        <c:axId val="537668671"/>
      </c:lineChart>
      <c:dateAx>
        <c:axId val="53767366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668671"/>
        <c:crosses val="autoZero"/>
        <c:auto val="1"/>
        <c:lblOffset val="100"/>
        <c:baseTimeUnit val="days"/>
      </c:dateAx>
      <c:valAx>
        <c:axId val="53766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OR Surgeries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67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solidFill>
        <a:schemeClr val="accent6"/>
      </a:solidFill>
      <a:prstDash val="solid"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2</a:t>
            </a:r>
            <a:r>
              <a:rPr lang="en-CA" baseline="0"/>
              <a:t> Week Moving Average - Planned Not Sched Surgeries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- Weekly MA'!$Q$1</c:f>
              <c:strCache>
                <c:ptCount val="1"/>
                <c:pt idx="0">
                  <c:v>PLANNED - NOT SCHED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- Weekly MA'!$A$2:$A$54</c:f>
              <c:numCache>
                <c:formatCode>m/d/yyyy</c:formatCode>
                <c:ptCount val="53"/>
                <c:pt idx="0">
                  <c:v>41364</c:v>
                </c:pt>
                <c:pt idx="1">
                  <c:v>41371</c:v>
                </c:pt>
                <c:pt idx="2">
                  <c:v>41378</c:v>
                </c:pt>
                <c:pt idx="3">
                  <c:v>41385</c:v>
                </c:pt>
                <c:pt idx="4">
                  <c:v>41392</c:v>
                </c:pt>
                <c:pt idx="5">
                  <c:v>41399</c:v>
                </c:pt>
                <c:pt idx="6">
                  <c:v>41406</c:v>
                </c:pt>
                <c:pt idx="7">
                  <c:v>41413</c:v>
                </c:pt>
                <c:pt idx="8">
                  <c:v>41420</c:v>
                </c:pt>
                <c:pt idx="9">
                  <c:v>41427</c:v>
                </c:pt>
                <c:pt idx="10">
                  <c:v>41434</c:v>
                </c:pt>
                <c:pt idx="11">
                  <c:v>41441</c:v>
                </c:pt>
                <c:pt idx="12">
                  <c:v>41448</c:v>
                </c:pt>
                <c:pt idx="13">
                  <c:v>41455</c:v>
                </c:pt>
                <c:pt idx="14">
                  <c:v>41462</c:v>
                </c:pt>
                <c:pt idx="15">
                  <c:v>41469</c:v>
                </c:pt>
                <c:pt idx="16">
                  <c:v>41476</c:v>
                </c:pt>
                <c:pt idx="17">
                  <c:v>41483</c:v>
                </c:pt>
                <c:pt idx="18">
                  <c:v>41490</c:v>
                </c:pt>
                <c:pt idx="19">
                  <c:v>41497</c:v>
                </c:pt>
                <c:pt idx="20">
                  <c:v>41504</c:v>
                </c:pt>
                <c:pt idx="21">
                  <c:v>41511</c:v>
                </c:pt>
                <c:pt idx="22">
                  <c:v>41518</c:v>
                </c:pt>
                <c:pt idx="23">
                  <c:v>41525</c:v>
                </c:pt>
                <c:pt idx="24">
                  <c:v>41532</c:v>
                </c:pt>
                <c:pt idx="25">
                  <c:v>41539</c:v>
                </c:pt>
                <c:pt idx="26">
                  <c:v>41546</c:v>
                </c:pt>
                <c:pt idx="27">
                  <c:v>41553</c:v>
                </c:pt>
                <c:pt idx="28">
                  <c:v>41560</c:v>
                </c:pt>
                <c:pt idx="29">
                  <c:v>41567</c:v>
                </c:pt>
                <c:pt idx="30">
                  <c:v>41574</c:v>
                </c:pt>
                <c:pt idx="31">
                  <c:v>41581</c:v>
                </c:pt>
                <c:pt idx="32">
                  <c:v>41588</c:v>
                </c:pt>
                <c:pt idx="33">
                  <c:v>41595</c:v>
                </c:pt>
                <c:pt idx="34">
                  <c:v>41602</c:v>
                </c:pt>
                <c:pt idx="35">
                  <c:v>41609</c:v>
                </c:pt>
                <c:pt idx="36">
                  <c:v>41616</c:v>
                </c:pt>
                <c:pt idx="37">
                  <c:v>41623</c:v>
                </c:pt>
                <c:pt idx="38">
                  <c:v>41630</c:v>
                </c:pt>
                <c:pt idx="39">
                  <c:v>41637</c:v>
                </c:pt>
                <c:pt idx="40">
                  <c:v>41644</c:v>
                </c:pt>
                <c:pt idx="41">
                  <c:v>41651</c:v>
                </c:pt>
                <c:pt idx="42">
                  <c:v>41658</c:v>
                </c:pt>
                <c:pt idx="43">
                  <c:v>41665</c:v>
                </c:pt>
                <c:pt idx="44">
                  <c:v>41672</c:v>
                </c:pt>
                <c:pt idx="45">
                  <c:v>41679</c:v>
                </c:pt>
                <c:pt idx="46">
                  <c:v>41686</c:v>
                </c:pt>
                <c:pt idx="47">
                  <c:v>41693</c:v>
                </c:pt>
                <c:pt idx="48">
                  <c:v>41700</c:v>
                </c:pt>
                <c:pt idx="49">
                  <c:v>41707</c:v>
                </c:pt>
                <c:pt idx="50">
                  <c:v>41714</c:v>
                </c:pt>
                <c:pt idx="51">
                  <c:v>41721</c:v>
                </c:pt>
              </c:numCache>
            </c:numRef>
          </c:cat>
          <c:val>
            <c:numRef>
              <c:f>'Data - Weekly MA'!$Q$2:$Q$54</c:f>
              <c:numCache>
                <c:formatCode>_-* #,##0_-;\-* #,##0_-;_-* "-"??_-;_-@_-</c:formatCode>
                <c:ptCount val="53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5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10</c:v>
                </c:pt>
                <c:pt idx="13">
                  <c:v>4</c:v>
                </c:pt>
                <c:pt idx="14">
                  <c:v>3</c:v>
                </c:pt>
                <c:pt idx="15">
                  <c:v>4</c:v>
                </c:pt>
                <c:pt idx="16">
                  <c:v>3</c:v>
                </c:pt>
                <c:pt idx="17">
                  <c:v>3</c:v>
                </c:pt>
                <c:pt idx="18">
                  <c:v>9</c:v>
                </c:pt>
                <c:pt idx="19">
                  <c:v>7</c:v>
                </c:pt>
                <c:pt idx="20">
                  <c:v>5</c:v>
                </c:pt>
                <c:pt idx="21">
                  <c:v>3</c:v>
                </c:pt>
                <c:pt idx="22">
                  <c:v>5</c:v>
                </c:pt>
                <c:pt idx="23">
                  <c:v>3</c:v>
                </c:pt>
                <c:pt idx="24">
                  <c:v>5</c:v>
                </c:pt>
                <c:pt idx="25">
                  <c:v>4</c:v>
                </c:pt>
                <c:pt idx="26">
                  <c:v>2</c:v>
                </c:pt>
                <c:pt idx="27">
                  <c:v>3</c:v>
                </c:pt>
                <c:pt idx="28">
                  <c:v>6</c:v>
                </c:pt>
                <c:pt idx="29">
                  <c:v>6</c:v>
                </c:pt>
                <c:pt idx="30">
                  <c:v>4</c:v>
                </c:pt>
                <c:pt idx="31">
                  <c:v>5</c:v>
                </c:pt>
                <c:pt idx="32">
                  <c:v>3</c:v>
                </c:pt>
                <c:pt idx="33">
                  <c:v>5</c:v>
                </c:pt>
                <c:pt idx="34">
                  <c:v>6</c:v>
                </c:pt>
                <c:pt idx="35">
                  <c:v>4</c:v>
                </c:pt>
                <c:pt idx="36">
                  <c:v>5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3</c:v>
                </c:pt>
                <c:pt idx="41">
                  <c:v>5</c:v>
                </c:pt>
                <c:pt idx="42">
                  <c:v>4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4</c:v>
                </c:pt>
                <c:pt idx="47">
                  <c:v>3</c:v>
                </c:pt>
                <c:pt idx="48">
                  <c:v>5</c:v>
                </c:pt>
                <c:pt idx="49">
                  <c:v>5</c:v>
                </c:pt>
                <c:pt idx="50">
                  <c:v>2</c:v>
                </c:pt>
                <c:pt idx="5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30-4118-8EA7-393B76519C07}"/>
            </c:ext>
          </c:extLst>
        </c:ser>
        <c:ser>
          <c:idx val="1"/>
          <c:order val="1"/>
          <c:tx>
            <c:strRef>
              <c:f>'Data - Weekly MA'!$R$1</c:f>
              <c:strCache>
                <c:ptCount val="1"/>
                <c:pt idx="0">
                  <c:v>2 Week Moving Average Planned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- Weekly MA'!$A$2:$A$54</c:f>
              <c:numCache>
                <c:formatCode>m/d/yyyy</c:formatCode>
                <c:ptCount val="53"/>
                <c:pt idx="0">
                  <c:v>41364</c:v>
                </c:pt>
                <c:pt idx="1">
                  <c:v>41371</c:v>
                </c:pt>
                <c:pt idx="2">
                  <c:v>41378</c:v>
                </c:pt>
                <c:pt idx="3">
                  <c:v>41385</c:v>
                </c:pt>
                <c:pt idx="4">
                  <c:v>41392</c:v>
                </c:pt>
                <c:pt idx="5">
                  <c:v>41399</c:v>
                </c:pt>
                <c:pt idx="6">
                  <c:v>41406</c:v>
                </c:pt>
                <c:pt idx="7">
                  <c:v>41413</c:v>
                </c:pt>
                <c:pt idx="8">
                  <c:v>41420</c:v>
                </c:pt>
                <c:pt idx="9">
                  <c:v>41427</c:v>
                </c:pt>
                <c:pt idx="10">
                  <c:v>41434</c:v>
                </c:pt>
                <c:pt idx="11">
                  <c:v>41441</c:v>
                </c:pt>
                <c:pt idx="12">
                  <c:v>41448</c:v>
                </c:pt>
                <c:pt idx="13">
                  <c:v>41455</c:v>
                </c:pt>
                <c:pt idx="14">
                  <c:v>41462</c:v>
                </c:pt>
                <c:pt idx="15">
                  <c:v>41469</c:v>
                </c:pt>
                <c:pt idx="16">
                  <c:v>41476</c:v>
                </c:pt>
                <c:pt idx="17">
                  <c:v>41483</c:v>
                </c:pt>
                <c:pt idx="18">
                  <c:v>41490</c:v>
                </c:pt>
                <c:pt idx="19">
                  <c:v>41497</c:v>
                </c:pt>
                <c:pt idx="20">
                  <c:v>41504</c:v>
                </c:pt>
                <c:pt idx="21">
                  <c:v>41511</c:v>
                </c:pt>
                <c:pt idx="22">
                  <c:v>41518</c:v>
                </c:pt>
                <c:pt idx="23">
                  <c:v>41525</c:v>
                </c:pt>
                <c:pt idx="24">
                  <c:v>41532</c:v>
                </c:pt>
                <c:pt idx="25">
                  <c:v>41539</c:v>
                </c:pt>
                <c:pt idx="26">
                  <c:v>41546</c:v>
                </c:pt>
                <c:pt idx="27">
                  <c:v>41553</c:v>
                </c:pt>
                <c:pt idx="28">
                  <c:v>41560</c:v>
                </c:pt>
                <c:pt idx="29">
                  <c:v>41567</c:v>
                </c:pt>
                <c:pt idx="30">
                  <c:v>41574</c:v>
                </c:pt>
                <c:pt idx="31">
                  <c:v>41581</c:v>
                </c:pt>
                <c:pt idx="32">
                  <c:v>41588</c:v>
                </c:pt>
                <c:pt idx="33">
                  <c:v>41595</c:v>
                </c:pt>
                <c:pt idx="34">
                  <c:v>41602</c:v>
                </c:pt>
                <c:pt idx="35">
                  <c:v>41609</c:v>
                </c:pt>
                <c:pt idx="36">
                  <c:v>41616</c:v>
                </c:pt>
                <c:pt idx="37">
                  <c:v>41623</c:v>
                </c:pt>
                <c:pt idx="38">
                  <c:v>41630</c:v>
                </c:pt>
                <c:pt idx="39">
                  <c:v>41637</c:v>
                </c:pt>
                <c:pt idx="40">
                  <c:v>41644</c:v>
                </c:pt>
                <c:pt idx="41">
                  <c:v>41651</c:v>
                </c:pt>
                <c:pt idx="42">
                  <c:v>41658</c:v>
                </c:pt>
                <c:pt idx="43">
                  <c:v>41665</c:v>
                </c:pt>
                <c:pt idx="44">
                  <c:v>41672</c:v>
                </c:pt>
                <c:pt idx="45">
                  <c:v>41679</c:v>
                </c:pt>
                <c:pt idx="46">
                  <c:v>41686</c:v>
                </c:pt>
                <c:pt idx="47">
                  <c:v>41693</c:v>
                </c:pt>
                <c:pt idx="48">
                  <c:v>41700</c:v>
                </c:pt>
                <c:pt idx="49">
                  <c:v>41707</c:v>
                </c:pt>
                <c:pt idx="50">
                  <c:v>41714</c:v>
                </c:pt>
                <c:pt idx="51">
                  <c:v>41721</c:v>
                </c:pt>
              </c:numCache>
            </c:numRef>
          </c:cat>
          <c:val>
            <c:numRef>
              <c:f>'Data - Weekly MA'!$R$2:$R$54</c:f>
              <c:numCache>
                <c:formatCode>_-* #,##0_-;\-* #,##0_-;_-* "-"??_-;_-@_-</c:formatCode>
                <c:ptCount val="53"/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3.5</c:v>
                </c:pt>
                <c:pt idx="7">
                  <c:v>5.5</c:v>
                </c:pt>
                <c:pt idx="8">
                  <c:v>6</c:v>
                </c:pt>
                <c:pt idx="9">
                  <c:v>4</c:v>
                </c:pt>
                <c:pt idx="10">
                  <c:v>3.5</c:v>
                </c:pt>
                <c:pt idx="11">
                  <c:v>5</c:v>
                </c:pt>
                <c:pt idx="12">
                  <c:v>8</c:v>
                </c:pt>
                <c:pt idx="13">
                  <c:v>7</c:v>
                </c:pt>
                <c:pt idx="14">
                  <c:v>3.5</c:v>
                </c:pt>
                <c:pt idx="15">
                  <c:v>3.5</c:v>
                </c:pt>
                <c:pt idx="16">
                  <c:v>3.5</c:v>
                </c:pt>
                <c:pt idx="17">
                  <c:v>3</c:v>
                </c:pt>
                <c:pt idx="18">
                  <c:v>6</c:v>
                </c:pt>
                <c:pt idx="19">
                  <c:v>8</c:v>
                </c:pt>
                <c:pt idx="20">
                  <c:v>6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4.5</c:v>
                </c:pt>
                <c:pt idx="26">
                  <c:v>3</c:v>
                </c:pt>
                <c:pt idx="27">
                  <c:v>2.5</c:v>
                </c:pt>
                <c:pt idx="28">
                  <c:v>4.5</c:v>
                </c:pt>
                <c:pt idx="29">
                  <c:v>6</c:v>
                </c:pt>
                <c:pt idx="30">
                  <c:v>5</c:v>
                </c:pt>
                <c:pt idx="31">
                  <c:v>4.5</c:v>
                </c:pt>
                <c:pt idx="32">
                  <c:v>4</c:v>
                </c:pt>
                <c:pt idx="33">
                  <c:v>4</c:v>
                </c:pt>
                <c:pt idx="34">
                  <c:v>5.5</c:v>
                </c:pt>
                <c:pt idx="35">
                  <c:v>5</c:v>
                </c:pt>
                <c:pt idx="36">
                  <c:v>4.5</c:v>
                </c:pt>
                <c:pt idx="37">
                  <c:v>3.5</c:v>
                </c:pt>
                <c:pt idx="38">
                  <c:v>2.5</c:v>
                </c:pt>
                <c:pt idx="39">
                  <c:v>3.5</c:v>
                </c:pt>
                <c:pt idx="40">
                  <c:v>3.5</c:v>
                </c:pt>
                <c:pt idx="41">
                  <c:v>4</c:v>
                </c:pt>
                <c:pt idx="42">
                  <c:v>4.5</c:v>
                </c:pt>
                <c:pt idx="43">
                  <c:v>3</c:v>
                </c:pt>
                <c:pt idx="44">
                  <c:v>2.5</c:v>
                </c:pt>
                <c:pt idx="45">
                  <c:v>2.5</c:v>
                </c:pt>
                <c:pt idx="46">
                  <c:v>3</c:v>
                </c:pt>
                <c:pt idx="47">
                  <c:v>3.5</c:v>
                </c:pt>
                <c:pt idx="48">
                  <c:v>4</c:v>
                </c:pt>
                <c:pt idx="49">
                  <c:v>5</c:v>
                </c:pt>
                <c:pt idx="50">
                  <c:v>3.5</c:v>
                </c:pt>
                <c:pt idx="51">
                  <c:v>2</c:v>
                </c:pt>
                <c:pt idx="5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30-4118-8EA7-393B76519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7673663"/>
        <c:axId val="537668671"/>
      </c:lineChart>
      <c:dateAx>
        <c:axId val="53767366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668671"/>
        <c:crosses val="autoZero"/>
        <c:auto val="1"/>
        <c:lblOffset val="100"/>
        <c:baseTimeUnit val="days"/>
      </c:dateAx>
      <c:valAx>
        <c:axId val="53766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OR Surgeries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67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solidFill>
        <a:schemeClr val="accent6"/>
      </a:solidFill>
      <a:prstDash val="solid"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2</a:t>
            </a:r>
            <a:r>
              <a:rPr lang="en-CA" baseline="0"/>
              <a:t> Week Moving Average - Unplanned Surgeries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- Weekly MA'!$U$1</c:f>
              <c:strCache>
                <c:ptCount val="1"/>
                <c:pt idx="0">
                  <c:v>UNPLANNED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- Weekly MA'!$A$2:$A$54</c:f>
              <c:numCache>
                <c:formatCode>m/d/yyyy</c:formatCode>
                <c:ptCount val="53"/>
                <c:pt idx="0">
                  <c:v>41364</c:v>
                </c:pt>
                <c:pt idx="1">
                  <c:v>41371</c:v>
                </c:pt>
                <c:pt idx="2">
                  <c:v>41378</c:v>
                </c:pt>
                <c:pt idx="3">
                  <c:v>41385</c:v>
                </c:pt>
                <c:pt idx="4">
                  <c:v>41392</c:v>
                </c:pt>
                <c:pt idx="5">
                  <c:v>41399</c:v>
                </c:pt>
                <c:pt idx="6">
                  <c:v>41406</c:v>
                </c:pt>
                <c:pt idx="7">
                  <c:v>41413</c:v>
                </c:pt>
                <c:pt idx="8">
                  <c:v>41420</c:v>
                </c:pt>
                <c:pt idx="9">
                  <c:v>41427</c:v>
                </c:pt>
                <c:pt idx="10">
                  <c:v>41434</c:v>
                </c:pt>
                <c:pt idx="11">
                  <c:v>41441</c:v>
                </c:pt>
                <c:pt idx="12">
                  <c:v>41448</c:v>
                </c:pt>
                <c:pt idx="13">
                  <c:v>41455</c:v>
                </c:pt>
                <c:pt idx="14">
                  <c:v>41462</c:v>
                </c:pt>
                <c:pt idx="15">
                  <c:v>41469</c:v>
                </c:pt>
                <c:pt idx="16">
                  <c:v>41476</c:v>
                </c:pt>
                <c:pt idx="17">
                  <c:v>41483</c:v>
                </c:pt>
                <c:pt idx="18">
                  <c:v>41490</c:v>
                </c:pt>
                <c:pt idx="19">
                  <c:v>41497</c:v>
                </c:pt>
                <c:pt idx="20">
                  <c:v>41504</c:v>
                </c:pt>
                <c:pt idx="21">
                  <c:v>41511</c:v>
                </c:pt>
                <c:pt idx="22">
                  <c:v>41518</c:v>
                </c:pt>
                <c:pt idx="23">
                  <c:v>41525</c:v>
                </c:pt>
                <c:pt idx="24">
                  <c:v>41532</c:v>
                </c:pt>
                <c:pt idx="25">
                  <c:v>41539</c:v>
                </c:pt>
                <c:pt idx="26">
                  <c:v>41546</c:v>
                </c:pt>
                <c:pt idx="27">
                  <c:v>41553</c:v>
                </c:pt>
                <c:pt idx="28">
                  <c:v>41560</c:v>
                </c:pt>
                <c:pt idx="29">
                  <c:v>41567</c:v>
                </c:pt>
                <c:pt idx="30">
                  <c:v>41574</c:v>
                </c:pt>
                <c:pt idx="31">
                  <c:v>41581</c:v>
                </c:pt>
                <c:pt idx="32">
                  <c:v>41588</c:v>
                </c:pt>
                <c:pt idx="33">
                  <c:v>41595</c:v>
                </c:pt>
                <c:pt idx="34">
                  <c:v>41602</c:v>
                </c:pt>
                <c:pt idx="35">
                  <c:v>41609</c:v>
                </c:pt>
                <c:pt idx="36">
                  <c:v>41616</c:v>
                </c:pt>
                <c:pt idx="37">
                  <c:v>41623</c:v>
                </c:pt>
                <c:pt idx="38">
                  <c:v>41630</c:v>
                </c:pt>
                <c:pt idx="39">
                  <c:v>41637</c:v>
                </c:pt>
                <c:pt idx="40">
                  <c:v>41644</c:v>
                </c:pt>
                <c:pt idx="41">
                  <c:v>41651</c:v>
                </c:pt>
                <c:pt idx="42">
                  <c:v>41658</c:v>
                </c:pt>
                <c:pt idx="43">
                  <c:v>41665</c:v>
                </c:pt>
                <c:pt idx="44">
                  <c:v>41672</c:v>
                </c:pt>
                <c:pt idx="45">
                  <c:v>41679</c:v>
                </c:pt>
                <c:pt idx="46">
                  <c:v>41686</c:v>
                </c:pt>
                <c:pt idx="47">
                  <c:v>41693</c:v>
                </c:pt>
                <c:pt idx="48">
                  <c:v>41700</c:v>
                </c:pt>
                <c:pt idx="49">
                  <c:v>41707</c:v>
                </c:pt>
                <c:pt idx="50">
                  <c:v>41714</c:v>
                </c:pt>
                <c:pt idx="51">
                  <c:v>41721</c:v>
                </c:pt>
              </c:numCache>
            </c:numRef>
          </c:cat>
          <c:val>
            <c:numRef>
              <c:f>'Data - Weekly MA'!$U$2:$U$54</c:f>
              <c:numCache>
                <c:formatCode>_-* #,##0_-;\-* #,##0_-;_-* "-"??_-;_-@_-</c:formatCode>
                <c:ptCount val="53"/>
                <c:pt idx="0">
                  <c:v>17</c:v>
                </c:pt>
                <c:pt idx="1">
                  <c:v>12</c:v>
                </c:pt>
                <c:pt idx="2">
                  <c:v>20</c:v>
                </c:pt>
                <c:pt idx="3">
                  <c:v>19</c:v>
                </c:pt>
                <c:pt idx="4">
                  <c:v>18</c:v>
                </c:pt>
                <c:pt idx="5">
                  <c:v>18</c:v>
                </c:pt>
                <c:pt idx="6">
                  <c:v>23</c:v>
                </c:pt>
                <c:pt idx="7">
                  <c:v>26</c:v>
                </c:pt>
                <c:pt idx="8">
                  <c:v>21</c:v>
                </c:pt>
                <c:pt idx="9">
                  <c:v>22</c:v>
                </c:pt>
                <c:pt idx="10">
                  <c:v>28</c:v>
                </c:pt>
                <c:pt idx="11">
                  <c:v>24</c:v>
                </c:pt>
                <c:pt idx="12">
                  <c:v>17</c:v>
                </c:pt>
                <c:pt idx="13">
                  <c:v>13</c:v>
                </c:pt>
                <c:pt idx="14">
                  <c:v>20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23</c:v>
                </c:pt>
                <c:pt idx="19">
                  <c:v>26</c:v>
                </c:pt>
                <c:pt idx="20">
                  <c:v>20</c:v>
                </c:pt>
                <c:pt idx="21">
                  <c:v>21</c:v>
                </c:pt>
                <c:pt idx="22">
                  <c:v>17</c:v>
                </c:pt>
                <c:pt idx="23">
                  <c:v>24</c:v>
                </c:pt>
                <c:pt idx="24">
                  <c:v>26</c:v>
                </c:pt>
                <c:pt idx="25">
                  <c:v>14</c:v>
                </c:pt>
                <c:pt idx="26">
                  <c:v>25</c:v>
                </c:pt>
                <c:pt idx="27">
                  <c:v>19</c:v>
                </c:pt>
                <c:pt idx="28">
                  <c:v>27</c:v>
                </c:pt>
                <c:pt idx="29">
                  <c:v>20</c:v>
                </c:pt>
                <c:pt idx="30">
                  <c:v>13</c:v>
                </c:pt>
                <c:pt idx="31">
                  <c:v>19</c:v>
                </c:pt>
                <c:pt idx="32">
                  <c:v>26</c:v>
                </c:pt>
                <c:pt idx="33">
                  <c:v>14</c:v>
                </c:pt>
                <c:pt idx="34">
                  <c:v>16</c:v>
                </c:pt>
                <c:pt idx="35">
                  <c:v>24</c:v>
                </c:pt>
                <c:pt idx="36">
                  <c:v>16</c:v>
                </c:pt>
                <c:pt idx="37">
                  <c:v>19</c:v>
                </c:pt>
                <c:pt idx="38">
                  <c:v>24</c:v>
                </c:pt>
                <c:pt idx="39">
                  <c:v>10</c:v>
                </c:pt>
                <c:pt idx="40">
                  <c:v>18</c:v>
                </c:pt>
                <c:pt idx="41">
                  <c:v>19</c:v>
                </c:pt>
                <c:pt idx="42">
                  <c:v>25</c:v>
                </c:pt>
                <c:pt idx="43">
                  <c:v>19</c:v>
                </c:pt>
                <c:pt idx="44">
                  <c:v>24</c:v>
                </c:pt>
                <c:pt idx="45">
                  <c:v>21</c:v>
                </c:pt>
                <c:pt idx="46">
                  <c:v>25</c:v>
                </c:pt>
                <c:pt idx="47">
                  <c:v>18</c:v>
                </c:pt>
                <c:pt idx="48">
                  <c:v>18</c:v>
                </c:pt>
                <c:pt idx="49">
                  <c:v>20</c:v>
                </c:pt>
                <c:pt idx="50">
                  <c:v>22</c:v>
                </c:pt>
                <c:pt idx="5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1E-4C2C-A774-C8E550294511}"/>
            </c:ext>
          </c:extLst>
        </c:ser>
        <c:ser>
          <c:idx val="1"/>
          <c:order val="1"/>
          <c:tx>
            <c:strRef>
              <c:f>'Data - Weekly MA'!$V$1</c:f>
              <c:strCache>
                <c:ptCount val="1"/>
                <c:pt idx="0">
                  <c:v>2 Week Moving Average Planned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- Weekly MA'!$A$2:$A$54</c:f>
              <c:numCache>
                <c:formatCode>m/d/yyyy</c:formatCode>
                <c:ptCount val="53"/>
                <c:pt idx="0">
                  <c:v>41364</c:v>
                </c:pt>
                <c:pt idx="1">
                  <c:v>41371</c:v>
                </c:pt>
                <c:pt idx="2">
                  <c:v>41378</c:v>
                </c:pt>
                <c:pt idx="3">
                  <c:v>41385</c:v>
                </c:pt>
                <c:pt idx="4">
                  <c:v>41392</c:v>
                </c:pt>
                <c:pt idx="5">
                  <c:v>41399</c:v>
                </c:pt>
                <c:pt idx="6">
                  <c:v>41406</c:v>
                </c:pt>
                <c:pt idx="7">
                  <c:v>41413</c:v>
                </c:pt>
                <c:pt idx="8">
                  <c:v>41420</c:v>
                </c:pt>
                <c:pt idx="9">
                  <c:v>41427</c:v>
                </c:pt>
                <c:pt idx="10">
                  <c:v>41434</c:v>
                </c:pt>
                <c:pt idx="11">
                  <c:v>41441</c:v>
                </c:pt>
                <c:pt idx="12">
                  <c:v>41448</c:v>
                </c:pt>
                <c:pt idx="13">
                  <c:v>41455</c:v>
                </c:pt>
                <c:pt idx="14">
                  <c:v>41462</c:v>
                </c:pt>
                <c:pt idx="15">
                  <c:v>41469</c:v>
                </c:pt>
                <c:pt idx="16">
                  <c:v>41476</c:v>
                </c:pt>
                <c:pt idx="17">
                  <c:v>41483</c:v>
                </c:pt>
                <c:pt idx="18">
                  <c:v>41490</c:v>
                </c:pt>
                <c:pt idx="19">
                  <c:v>41497</c:v>
                </c:pt>
                <c:pt idx="20">
                  <c:v>41504</c:v>
                </c:pt>
                <c:pt idx="21">
                  <c:v>41511</c:v>
                </c:pt>
                <c:pt idx="22">
                  <c:v>41518</c:v>
                </c:pt>
                <c:pt idx="23">
                  <c:v>41525</c:v>
                </c:pt>
                <c:pt idx="24">
                  <c:v>41532</c:v>
                </c:pt>
                <c:pt idx="25">
                  <c:v>41539</c:v>
                </c:pt>
                <c:pt idx="26">
                  <c:v>41546</c:v>
                </c:pt>
                <c:pt idx="27">
                  <c:v>41553</c:v>
                </c:pt>
                <c:pt idx="28">
                  <c:v>41560</c:v>
                </c:pt>
                <c:pt idx="29">
                  <c:v>41567</c:v>
                </c:pt>
                <c:pt idx="30">
                  <c:v>41574</c:v>
                </c:pt>
                <c:pt idx="31">
                  <c:v>41581</c:v>
                </c:pt>
                <c:pt idx="32">
                  <c:v>41588</c:v>
                </c:pt>
                <c:pt idx="33">
                  <c:v>41595</c:v>
                </c:pt>
                <c:pt idx="34">
                  <c:v>41602</c:v>
                </c:pt>
                <c:pt idx="35">
                  <c:v>41609</c:v>
                </c:pt>
                <c:pt idx="36">
                  <c:v>41616</c:v>
                </c:pt>
                <c:pt idx="37">
                  <c:v>41623</c:v>
                </c:pt>
                <c:pt idx="38">
                  <c:v>41630</c:v>
                </c:pt>
                <c:pt idx="39">
                  <c:v>41637</c:v>
                </c:pt>
                <c:pt idx="40">
                  <c:v>41644</c:v>
                </c:pt>
                <c:pt idx="41">
                  <c:v>41651</c:v>
                </c:pt>
                <c:pt idx="42">
                  <c:v>41658</c:v>
                </c:pt>
                <c:pt idx="43">
                  <c:v>41665</c:v>
                </c:pt>
                <c:pt idx="44">
                  <c:v>41672</c:v>
                </c:pt>
                <c:pt idx="45">
                  <c:v>41679</c:v>
                </c:pt>
                <c:pt idx="46">
                  <c:v>41686</c:v>
                </c:pt>
                <c:pt idx="47">
                  <c:v>41693</c:v>
                </c:pt>
                <c:pt idx="48">
                  <c:v>41700</c:v>
                </c:pt>
                <c:pt idx="49">
                  <c:v>41707</c:v>
                </c:pt>
                <c:pt idx="50">
                  <c:v>41714</c:v>
                </c:pt>
                <c:pt idx="51">
                  <c:v>41721</c:v>
                </c:pt>
              </c:numCache>
            </c:numRef>
          </c:cat>
          <c:val>
            <c:numRef>
              <c:f>'Data - Weekly MA'!$V$2:$V$54</c:f>
              <c:numCache>
                <c:formatCode>_-* #,##0_-;\-* #,##0_-;_-* "-"??_-;_-@_-</c:formatCode>
                <c:ptCount val="53"/>
                <c:pt idx="1">
                  <c:v>14.5</c:v>
                </c:pt>
                <c:pt idx="2">
                  <c:v>16</c:v>
                </c:pt>
                <c:pt idx="3">
                  <c:v>19.5</c:v>
                </c:pt>
                <c:pt idx="4">
                  <c:v>18.5</c:v>
                </c:pt>
                <c:pt idx="5">
                  <c:v>18</c:v>
                </c:pt>
                <c:pt idx="6">
                  <c:v>20.5</c:v>
                </c:pt>
                <c:pt idx="7">
                  <c:v>24.5</c:v>
                </c:pt>
                <c:pt idx="8">
                  <c:v>23.5</c:v>
                </c:pt>
                <c:pt idx="9">
                  <c:v>21.5</c:v>
                </c:pt>
                <c:pt idx="10">
                  <c:v>25</c:v>
                </c:pt>
                <c:pt idx="11">
                  <c:v>26</c:v>
                </c:pt>
                <c:pt idx="12">
                  <c:v>20.5</c:v>
                </c:pt>
                <c:pt idx="13">
                  <c:v>15</c:v>
                </c:pt>
                <c:pt idx="14">
                  <c:v>16.5</c:v>
                </c:pt>
                <c:pt idx="15">
                  <c:v>18.5</c:v>
                </c:pt>
                <c:pt idx="16">
                  <c:v>17.5</c:v>
                </c:pt>
                <c:pt idx="17">
                  <c:v>18.5</c:v>
                </c:pt>
                <c:pt idx="18">
                  <c:v>21</c:v>
                </c:pt>
                <c:pt idx="19">
                  <c:v>24.5</c:v>
                </c:pt>
                <c:pt idx="20">
                  <c:v>23</c:v>
                </c:pt>
                <c:pt idx="21">
                  <c:v>20.5</c:v>
                </c:pt>
                <c:pt idx="22">
                  <c:v>19</c:v>
                </c:pt>
                <c:pt idx="23">
                  <c:v>20.5</c:v>
                </c:pt>
                <c:pt idx="24">
                  <c:v>25</c:v>
                </c:pt>
                <c:pt idx="25">
                  <c:v>20</c:v>
                </c:pt>
                <c:pt idx="26">
                  <c:v>19.5</c:v>
                </c:pt>
                <c:pt idx="27">
                  <c:v>22</c:v>
                </c:pt>
                <c:pt idx="28">
                  <c:v>23</c:v>
                </c:pt>
                <c:pt idx="29">
                  <c:v>23.5</c:v>
                </c:pt>
                <c:pt idx="30">
                  <c:v>16.5</c:v>
                </c:pt>
                <c:pt idx="31">
                  <c:v>16</c:v>
                </c:pt>
                <c:pt idx="32">
                  <c:v>22.5</c:v>
                </c:pt>
                <c:pt idx="33">
                  <c:v>20</c:v>
                </c:pt>
                <c:pt idx="34">
                  <c:v>15</c:v>
                </c:pt>
                <c:pt idx="35">
                  <c:v>20</c:v>
                </c:pt>
                <c:pt idx="36">
                  <c:v>20</c:v>
                </c:pt>
                <c:pt idx="37">
                  <c:v>17.5</c:v>
                </c:pt>
                <c:pt idx="38">
                  <c:v>21.5</c:v>
                </c:pt>
                <c:pt idx="39">
                  <c:v>17</c:v>
                </c:pt>
                <c:pt idx="40">
                  <c:v>14</c:v>
                </c:pt>
                <c:pt idx="41">
                  <c:v>18.5</c:v>
                </c:pt>
                <c:pt idx="42">
                  <c:v>22</c:v>
                </c:pt>
                <c:pt idx="43">
                  <c:v>22</c:v>
                </c:pt>
                <c:pt idx="44">
                  <c:v>21.5</c:v>
                </c:pt>
                <c:pt idx="45">
                  <c:v>22.5</c:v>
                </c:pt>
                <c:pt idx="46">
                  <c:v>23</c:v>
                </c:pt>
                <c:pt idx="47">
                  <c:v>21.5</c:v>
                </c:pt>
                <c:pt idx="48">
                  <c:v>18</c:v>
                </c:pt>
                <c:pt idx="49">
                  <c:v>19</c:v>
                </c:pt>
                <c:pt idx="50">
                  <c:v>21</c:v>
                </c:pt>
                <c:pt idx="51">
                  <c:v>21.5</c:v>
                </c:pt>
                <c:pt idx="52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1E-4C2C-A774-C8E550294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7673663"/>
        <c:axId val="537668671"/>
      </c:lineChart>
      <c:dateAx>
        <c:axId val="53767366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668671"/>
        <c:crosses val="autoZero"/>
        <c:auto val="1"/>
        <c:lblOffset val="100"/>
        <c:baseTimeUnit val="days"/>
      </c:dateAx>
      <c:valAx>
        <c:axId val="53766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OR Surgeries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67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solidFill>
        <a:schemeClr val="accent6"/>
      </a:solidFill>
      <a:prstDash val="solid"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[StJuliusHospital_CSection.xlsx]Graph Count PLANNED!PivotTable4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'Graph Count PLANNED'!$D$4:$D$5</c:f>
              <c:strCache>
                <c:ptCount val="1"/>
                <c:pt idx="0">
                  <c:v>PLANNED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'Graph Count PLANNED'!$A$6:$C$83</c:f>
              <c:multiLvlStrCache>
                <c:ptCount val="63"/>
                <c:lvl>
                  <c:pt idx="0">
                    <c:v>2013-03-31</c:v>
                  </c:pt>
                  <c:pt idx="1">
                    <c:v>2013-04-07</c:v>
                  </c:pt>
                  <c:pt idx="2">
                    <c:v>2013-04-14</c:v>
                  </c:pt>
                  <c:pt idx="3">
                    <c:v>2013-04-21</c:v>
                  </c:pt>
                  <c:pt idx="4">
                    <c:v>2013-04-28</c:v>
                  </c:pt>
                  <c:pt idx="5">
                    <c:v>2013-04-28</c:v>
                  </c:pt>
                  <c:pt idx="6">
                    <c:v>2013-05-05</c:v>
                  </c:pt>
                  <c:pt idx="7">
                    <c:v>2013-05-12</c:v>
                  </c:pt>
                  <c:pt idx="8">
                    <c:v>2013-05-19</c:v>
                  </c:pt>
                  <c:pt idx="9">
                    <c:v>2013-05-26</c:v>
                  </c:pt>
                  <c:pt idx="10">
                    <c:v>2013-05-26</c:v>
                  </c:pt>
                  <c:pt idx="11">
                    <c:v>2013-06-02</c:v>
                  </c:pt>
                  <c:pt idx="12">
                    <c:v>2013-06-09</c:v>
                  </c:pt>
                  <c:pt idx="13">
                    <c:v>2013-06-16</c:v>
                  </c:pt>
                  <c:pt idx="14">
                    <c:v>2013-06-23</c:v>
                  </c:pt>
                  <c:pt idx="15">
                    <c:v>2013-06-30</c:v>
                  </c:pt>
                  <c:pt idx="16">
                    <c:v>2013-07-07</c:v>
                  </c:pt>
                  <c:pt idx="17">
                    <c:v>2013-07-14</c:v>
                  </c:pt>
                  <c:pt idx="18">
                    <c:v>2013-07-21</c:v>
                  </c:pt>
                  <c:pt idx="19">
                    <c:v>2013-07-28</c:v>
                  </c:pt>
                  <c:pt idx="20">
                    <c:v>2013-07-28</c:v>
                  </c:pt>
                  <c:pt idx="21">
                    <c:v>2013-08-04</c:v>
                  </c:pt>
                  <c:pt idx="22">
                    <c:v>2013-08-11</c:v>
                  </c:pt>
                  <c:pt idx="23">
                    <c:v>2013-08-18</c:v>
                  </c:pt>
                  <c:pt idx="24">
                    <c:v>2013-08-25</c:v>
                  </c:pt>
                  <c:pt idx="25">
                    <c:v>2013-08-25</c:v>
                  </c:pt>
                  <c:pt idx="26">
                    <c:v>2013-09-01</c:v>
                  </c:pt>
                  <c:pt idx="27">
                    <c:v>2013-09-08</c:v>
                  </c:pt>
                  <c:pt idx="28">
                    <c:v>2013-09-15</c:v>
                  </c:pt>
                  <c:pt idx="29">
                    <c:v>2013-09-22</c:v>
                  </c:pt>
                  <c:pt idx="30">
                    <c:v>2013-09-29</c:v>
                  </c:pt>
                  <c:pt idx="31">
                    <c:v>2013-09-29</c:v>
                  </c:pt>
                  <c:pt idx="32">
                    <c:v>2013-10-06</c:v>
                  </c:pt>
                  <c:pt idx="33">
                    <c:v>2013-10-13</c:v>
                  </c:pt>
                  <c:pt idx="34">
                    <c:v>2013-10-20</c:v>
                  </c:pt>
                  <c:pt idx="35">
                    <c:v>2013-10-27</c:v>
                  </c:pt>
                  <c:pt idx="36">
                    <c:v>2013-10-27</c:v>
                  </c:pt>
                  <c:pt idx="37">
                    <c:v>2013-11-03</c:v>
                  </c:pt>
                  <c:pt idx="38">
                    <c:v>2013-11-10</c:v>
                  </c:pt>
                  <c:pt idx="39">
                    <c:v>2013-11-17</c:v>
                  </c:pt>
                  <c:pt idx="40">
                    <c:v>2013-11-24</c:v>
                  </c:pt>
                  <c:pt idx="41">
                    <c:v>2013-11-24</c:v>
                  </c:pt>
                  <c:pt idx="42">
                    <c:v>2013-12-01</c:v>
                  </c:pt>
                  <c:pt idx="43">
                    <c:v>2013-12-08</c:v>
                  </c:pt>
                  <c:pt idx="44">
                    <c:v>2013-12-15</c:v>
                  </c:pt>
                  <c:pt idx="45">
                    <c:v>2013-12-22</c:v>
                  </c:pt>
                  <c:pt idx="46">
                    <c:v>2013-12-29</c:v>
                  </c:pt>
                  <c:pt idx="47">
                    <c:v>2013-12-29</c:v>
                  </c:pt>
                  <c:pt idx="48">
                    <c:v>2014-01-05</c:v>
                  </c:pt>
                  <c:pt idx="49">
                    <c:v>2014-01-12</c:v>
                  </c:pt>
                  <c:pt idx="50">
                    <c:v>2014-01-19</c:v>
                  </c:pt>
                  <c:pt idx="51">
                    <c:v>2014-01-26</c:v>
                  </c:pt>
                  <c:pt idx="52">
                    <c:v>2014-01-26</c:v>
                  </c:pt>
                  <c:pt idx="53">
                    <c:v>2014-02-02</c:v>
                  </c:pt>
                  <c:pt idx="54">
                    <c:v>2014-02-09</c:v>
                  </c:pt>
                  <c:pt idx="55">
                    <c:v>2014-02-16</c:v>
                  </c:pt>
                  <c:pt idx="56">
                    <c:v>2014-02-23</c:v>
                  </c:pt>
                  <c:pt idx="57">
                    <c:v>2014-02-23</c:v>
                  </c:pt>
                  <c:pt idx="58">
                    <c:v>2014-03-02</c:v>
                  </c:pt>
                  <c:pt idx="59">
                    <c:v>2014-03-09</c:v>
                  </c:pt>
                  <c:pt idx="60">
                    <c:v>2014-03-16</c:v>
                  </c:pt>
                  <c:pt idx="61">
                    <c:v>2014-03-23</c:v>
                  </c:pt>
                  <c:pt idx="62">
                    <c:v>2014-03-30</c:v>
                  </c:pt>
                </c:lvl>
                <c:lvl>
                  <c:pt idx="0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5">
                    <c:v>Jul</c:v>
                  </c:pt>
                  <c:pt idx="20">
                    <c:v>Aug</c:v>
                  </c:pt>
                  <c:pt idx="25">
                    <c:v>Sep</c:v>
                  </c:pt>
                  <c:pt idx="31">
                    <c:v>Oct</c:v>
                  </c:pt>
                  <c:pt idx="36">
                    <c:v>Nov</c:v>
                  </c:pt>
                  <c:pt idx="41">
                    <c:v>Dec</c:v>
                  </c:pt>
                  <c:pt idx="47">
                    <c:v>Jan</c:v>
                  </c:pt>
                  <c:pt idx="52">
                    <c:v>Feb</c:v>
                  </c:pt>
                  <c:pt idx="57">
                    <c:v>Mar</c:v>
                  </c:pt>
                </c:lvl>
                <c:lvl>
                  <c:pt idx="0">
                    <c:v>2013</c:v>
                  </c:pt>
                  <c:pt idx="47">
                    <c:v>2014</c:v>
                  </c:pt>
                </c:lvl>
              </c:multiLvlStrCache>
            </c:multiLvlStrRef>
          </c:cat>
          <c:val>
            <c:numRef>
              <c:f>'Graph Count PLANNED'!$D$6:$D$83</c:f>
              <c:numCache>
                <c:formatCode>_-* #,##0_-;\-* #,##0_-;_-* "-"??_-;_-@_-</c:formatCode>
                <c:ptCount val="63"/>
                <c:pt idx="0">
                  <c:v>19</c:v>
                </c:pt>
                <c:pt idx="1">
                  <c:v>21</c:v>
                </c:pt>
                <c:pt idx="2">
                  <c:v>22</c:v>
                </c:pt>
                <c:pt idx="3">
                  <c:v>16</c:v>
                </c:pt>
                <c:pt idx="4">
                  <c:v>9</c:v>
                </c:pt>
                <c:pt idx="5">
                  <c:v>12</c:v>
                </c:pt>
                <c:pt idx="6">
                  <c:v>23</c:v>
                </c:pt>
                <c:pt idx="7">
                  <c:v>28</c:v>
                </c:pt>
                <c:pt idx="8">
                  <c:v>19</c:v>
                </c:pt>
                <c:pt idx="9">
                  <c:v>22</c:v>
                </c:pt>
                <c:pt idx="10">
                  <c:v>2</c:v>
                </c:pt>
                <c:pt idx="11">
                  <c:v>21</c:v>
                </c:pt>
                <c:pt idx="12">
                  <c:v>23</c:v>
                </c:pt>
                <c:pt idx="13">
                  <c:v>24</c:v>
                </c:pt>
                <c:pt idx="14">
                  <c:v>30</c:v>
                </c:pt>
                <c:pt idx="15">
                  <c:v>19</c:v>
                </c:pt>
                <c:pt idx="16">
                  <c:v>19</c:v>
                </c:pt>
                <c:pt idx="17">
                  <c:v>23</c:v>
                </c:pt>
                <c:pt idx="18">
                  <c:v>24</c:v>
                </c:pt>
                <c:pt idx="19">
                  <c:v>11</c:v>
                </c:pt>
                <c:pt idx="20">
                  <c:v>8</c:v>
                </c:pt>
                <c:pt idx="21">
                  <c:v>25</c:v>
                </c:pt>
                <c:pt idx="22">
                  <c:v>29</c:v>
                </c:pt>
                <c:pt idx="23">
                  <c:v>21</c:v>
                </c:pt>
                <c:pt idx="24">
                  <c:v>22</c:v>
                </c:pt>
                <c:pt idx="25">
                  <c:v>1</c:v>
                </c:pt>
                <c:pt idx="26">
                  <c:v>18</c:v>
                </c:pt>
                <c:pt idx="27">
                  <c:v>26</c:v>
                </c:pt>
                <c:pt idx="28">
                  <c:v>17</c:v>
                </c:pt>
                <c:pt idx="29">
                  <c:v>26</c:v>
                </c:pt>
                <c:pt idx="30">
                  <c:v>5</c:v>
                </c:pt>
                <c:pt idx="31">
                  <c:v>11</c:v>
                </c:pt>
                <c:pt idx="32">
                  <c:v>22</c:v>
                </c:pt>
                <c:pt idx="33">
                  <c:v>20</c:v>
                </c:pt>
                <c:pt idx="34">
                  <c:v>18</c:v>
                </c:pt>
                <c:pt idx="35">
                  <c:v>20</c:v>
                </c:pt>
                <c:pt idx="36">
                  <c:v>5</c:v>
                </c:pt>
                <c:pt idx="37">
                  <c:v>24</c:v>
                </c:pt>
                <c:pt idx="38">
                  <c:v>20</c:v>
                </c:pt>
                <c:pt idx="39">
                  <c:v>23</c:v>
                </c:pt>
                <c:pt idx="40">
                  <c:v>18</c:v>
                </c:pt>
                <c:pt idx="41">
                  <c:v>1</c:v>
                </c:pt>
                <c:pt idx="42">
                  <c:v>23</c:v>
                </c:pt>
                <c:pt idx="43">
                  <c:v>19</c:v>
                </c:pt>
                <c:pt idx="44">
                  <c:v>17</c:v>
                </c:pt>
                <c:pt idx="45">
                  <c:v>16</c:v>
                </c:pt>
                <c:pt idx="46">
                  <c:v>9</c:v>
                </c:pt>
                <c:pt idx="47">
                  <c:v>10</c:v>
                </c:pt>
                <c:pt idx="48">
                  <c:v>23</c:v>
                </c:pt>
                <c:pt idx="49">
                  <c:v>18</c:v>
                </c:pt>
                <c:pt idx="50">
                  <c:v>19</c:v>
                </c:pt>
                <c:pt idx="51">
                  <c:v>24</c:v>
                </c:pt>
                <c:pt idx="52">
                  <c:v>1</c:v>
                </c:pt>
                <c:pt idx="53">
                  <c:v>21</c:v>
                </c:pt>
                <c:pt idx="54">
                  <c:v>19</c:v>
                </c:pt>
                <c:pt idx="55">
                  <c:v>14</c:v>
                </c:pt>
                <c:pt idx="56">
                  <c:v>19</c:v>
                </c:pt>
                <c:pt idx="57">
                  <c:v>1</c:v>
                </c:pt>
                <c:pt idx="58">
                  <c:v>25</c:v>
                </c:pt>
                <c:pt idx="59">
                  <c:v>19</c:v>
                </c:pt>
                <c:pt idx="60">
                  <c:v>21</c:v>
                </c:pt>
                <c:pt idx="61">
                  <c:v>20</c:v>
                </c:pt>
                <c:pt idx="6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6F-479E-9FED-8CBA70400361}"/>
            </c:ext>
          </c:extLst>
        </c:ser>
        <c:ser>
          <c:idx val="1"/>
          <c:order val="1"/>
          <c:tx>
            <c:strRef>
              <c:f>'Graph Count PLANNED'!$E$4:$E$5</c:f>
              <c:strCache>
                <c:ptCount val="1"/>
                <c:pt idx="0">
                  <c:v>UNPLANNED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'Graph Count PLANNED'!$A$6:$C$83</c:f>
              <c:multiLvlStrCache>
                <c:ptCount val="63"/>
                <c:lvl>
                  <c:pt idx="0">
                    <c:v>2013-03-31</c:v>
                  </c:pt>
                  <c:pt idx="1">
                    <c:v>2013-04-07</c:v>
                  </c:pt>
                  <c:pt idx="2">
                    <c:v>2013-04-14</c:v>
                  </c:pt>
                  <c:pt idx="3">
                    <c:v>2013-04-21</c:v>
                  </c:pt>
                  <c:pt idx="4">
                    <c:v>2013-04-28</c:v>
                  </c:pt>
                  <c:pt idx="5">
                    <c:v>2013-04-28</c:v>
                  </c:pt>
                  <c:pt idx="6">
                    <c:v>2013-05-05</c:v>
                  </c:pt>
                  <c:pt idx="7">
                    <c:v>2013-05-12</c:v>
                  </c:pt>
                  <c:pt idx="8">
                    <c:v>2013-05-19</c:v>
                  </c:pt>
                  <c:pt idx="9">
                    <c:v>2013-05-26</c:v>
                  </c:pt>
                  <c:pt idx="10">
                    <c:v>2013-05-26</c:v>
                  </c:pt>
                  <c:pt idx="11">
                    <c:v>2013-06-02</c:v>
                  </c:pt>
                  <c:pt idx="12">
                    <c:v>2013-06-09</c:v>
                  </c:pt>
                  <c:pt idx="13">
                    <c:v>2013-06-16</c:v>
                  </c:pt>
                  <c:pt idx="14">
                    <c:v>2013-06-23</c:v>
                  </c:pt>
                  <c:pt idx="15">
                    <c:v>2013-06-30</c:v>
                  </c:pt>
                  <c:pt idx="16">
                    <c:v>2013-07-07</c:v>
                  </c:pt>
                  <c:pt idx="17">
                    <c:v>2013-07-14</c:v>
                  </c:pt>
                  <c:pt idx="18">
                    <c:v>2013-07-21</c:v>
                  </c:pt>
                  <c:pt idx="19">
                    <c:v>2013-07-28</c:v>
                  </c:pt>
                  <c:pt idx="20">
                    <c:v>2013-07-28</c:v>
                  </c:pt>
                  <c:pt idx="21">
                    <c:v>2013-08-04</c:v>
                  </c:pt>
                  <c:pt idx="22">
                    <c:v>2013-08-11</c:v>
                  </c:pt>
                  <c:pt idx="23">
                    <c:v>2013-08-18</c:v>
                  </c:pt>
                  <c:pt idx="24">
                    <c:v>2013-08-25</c:v>
                  </c:pt>
                  <c:pt idx="25">
                    <c:v>2013-08-25</c:v>
                  </c:pt>
                  <c:pt idx="26">
                    <c:v>2013-09-01</c:v>
                  </c:pt>
                  <c:pt idx="27">
                    <c:v>2013-09-08</c:v>
                  </c:pt>
                  <c:pt idx="28">
                    <c:v>2013-09-15</c:v>
                  </c:pt>
                  <c:pt idx="29">
                    <c:v>2013-09-22</c:v>
                  </c:pt>
                  <c:pt idx="30">
                    <c:v>2013-09-29</c:v>
                  </c:pt>
                  <c:pt idx="31">
                    <c:v>2013-09-29</c:v>
                  </c:pt>
                  <c:pt idx="32">
                    <c:v>2013-10-06</c:v>
                  </c:pt>
                  <c:pt idx="33">
                    <c:v>2013-10-13</c:v>
                  </c:pt>
                  <c:pt idx="34">
                    <c:v>2013-10-20</c:v>
                  </c:pt>
                  <c:pt idx="35">
                    <c:v>2013-10-27</c:v>
                  </c:pt>
                  <c:pt idx="36">
                    <c:v>2013-10-27</c:v>
                  </c:pt>
                  <c:pt idx="37">
                    <c:v>2013-11-03</c:v>
                  </c:pt>
                  <c:pt idx="38">
                    <c:v>2013-11-10</c:v>
                  </c:pt>
                  <c:pt idx="39">
                    <c:v>2013-11-17</c:v>
                  </c:pt>
                  <c:pt idx="40">
                    <c:v>2013-11-24</c:v>
                  </c:pt>
                  <c:pt idx="41">
                    <c:v>2013-11-24</c:v>
                  </c:pt>
                  <c:pt idx="42">
                    <c:v>2013-12-01</c:v>
                  </c:pt>
                  <c:pt idx="43">
                    <c:v>2013-12-08</c:v>
                  </c:pt>
                  <c:pt idx="44">
                    <c:v>2013-12-15</c:v>
                  </c:pt>
                  <c:pt idx="45">
                    <c:v>2013-12-22</c:v>
                  </c:pt>
                  <c:pt idx="46">
                    <c:v>2013-12-29</c:v>
                  </c:pt>
                  <c:pt idx="47">
                    <c:v>2013-12-29</c:v>
                  </c:pt>
                  <c:pt idx="48">
                    <c:v>2014-01-05</c:v>
                  </c:pt>
                  <c:pt idx="49">
                    <c:v>2014-01-12</c:v>
                  </c:pt>
                  <c:pt idx="50">
                    <c:v>2014-01-19</c:v>
                  </c:pt>
                  <c:pt idx="51">
                    <c:v>2014-01-26</c:v>
                  </c:pt>
                  <c:pt idx="52">
                    <c:v>2014-01-26</c:v>
                  </c:pt>
                  <c:pt idx="53">
                    <c:v>2014-02-02</c:v>
                  </c:pt>
                  <c:pt idx="54">
                    <c:v>2014-02-09</c:v>
                  </c:pt>
                  <c:pt idx="55">
                    <c:v>2014-02-16</c:v>
                  </c:pt>
                  <c:pt idx="56">
                    <c:v>2014-02-23</c:v>
                  </c:pt>
                  <c:pt idx="57">
                    <c:v>2014-02-23</c:v>
                  </c:pt>
                  <c:pt idx="58">
                    <c:v>2014-03-02</c:v>
                  </c:pt>
                  <c:pt idx="59">
                    <c:v>2014-03-09</c:v>
                  </c:pt>
                  <c:pt idx="60">
                    <c:v>2014-03-16</c:v>
                  </c:pt>
                  <c:pt idx="61">
                    <c:v>2014-03-23</c:v>
                  </c:pt>
                  <c:pt idx="62">
                    <c:v>2014-03-30</c:v>
                  </c:pt>
                </c:lvl>
                <c:lvl>
                  <c:pt idx="0">
                    <c:v>Apr</c:v>
                  </c:pt>
                  <c:pt idx="5">
                    <c:v>May</c:v>
                  </c:pt>
                  <c:pt idx="10">
                    <c:v>Jun</c:v>
                  </c:pt>
                  <c:pt idx="15">
                    <c:v>Jul</c:v>
                  </c:pt>
                  <c:pt idx="20">
                    <c:v>Aug</c:v>
                  </c:pt>
                  <c:pt idx="25">
                    <c:v>Sep</c:v>
                  </c:pt>
                  <c:pt idx="31">
                    <c:v>Oct</c:v>
                  </c:pt>
                  <c:pt idx="36">
                    <c:v>Nov</c:v>
                  </c:pt>
                  <c:pt idx="41">
                    <c:v>Dec</c:v>
                  </c:pt>
                  <c:pt idx="47">
                    <c:v>Jan</c:v>
                  </c:pt>
                  <c:pt idx="52">
                    <c:v>Feb</c:v>
                  </c:pt>
                  <c:pt idx="57">
                    <c:v>Mar</c:v>
                  </c:pt>
                </c:lvl>
                <c:lvl>
                  <c:pt idx="0">
                    <c:v>2013</c:v>
                  </c:pt>
                  <c:pt idx="47">
                    <c:v>2014</c:v>
                  </c:pt>
                </c:lvl>
              </c:multiLvlStrCache>
            </c:multiLvlStrRef>
          </c:cat>
          <c:val>
            <c:numRef>
              <c:f>'Graph Count PLANNED'!$E$6:$E$83</c:f>
              <c:numCache>
                <c:formatCode>_-* #,##0_-;\-* #,##0_-;_-* "-"??_-;_-@_-</c:formatCode>
                <c:ptCount val="63"/>
                <c:pt idx="0">
                  <c:v>17</c:v>
                </c:pt>
                <c:pt idx="1">
                  <c:v>12</c:v>
                </c:pt>
                <c:pt idx="2">
                  <c:v>20</c:v>
                </c:pt>
                <c:pt idx="3">
                  <c:v>19</c:v>
                </c:pt>
                <c:pt idx="4">
                  <c:v>6</c:v>
                </c:pt>
                <c:pt idx="5">
                  <c:v>12</c:v>
                </c:pt>
                <c:pt idx="6">
                  <c:v>18</c:v>
                </c:pt>
                <c:pt idx="7">
                  <c:v>23</c:v>
                </c:pt>
                <c:pt idx="8">
                  <c:v>26</c:v>
                </c:pt>
                <c:pt idx="9">
                  <c:v>15</c:v>
                </c:pt>
                <c:pt idx="10">
                  <c:v>6</c:v>
                </c:pt>
                <c:pt idx="11">
                  <c:v>22</c:v>
                </c:pt>
                <c:pt idx="12">
                  <c:v>28</c:v>
                </c:pt>
                <c:pt idx="13">
                  <c:v>24</c:v>
                </c:pt>
                <c:pt idx="14">
                  <c:v>17</c:v>
                </c:pt>
                <c:pt idx="15">
                  <c:v>13</c:v>
                </c:pt>
                <c:pt idx="16">
                  <c:v>20</c:v>
                </c:pt>
                <c:pt idx="17">
                  <c:v>17</c:v>
                </c:pt>
                <c:pt idx="18">
                  <c:v>18</c:v>
                </c:pt>
                <c:pt idx="19">
                  <c:v>8</c:v>
                </c:pt>
                <c:pt idx="20">
                  <c:v>11</c:v>
                </c:pt>
                <c:pt idx="21">
                  <c:v>23</c:v>
                </c:pt>
                <c:pt idx="22">
                  <c:v>26</c:v>
                </c:pt>
                <c:pt idx="23">
                  <c:v>20</c:v>
                </c:pt>
                <c:pt idx="24">
                  <c:v>19</c:v>
                </c:pt>
                <c:pt idx="25">
                  <c:v>2</c:v>
                </c:pt>
                <c:pt idx="26">
                  <c:v>17</c:v>
                </c:pt>
                <c:pt idx="27">
                  <c:v>24</c:v>
                </c:pt>
                <c:pt idx="28">
                  <c:v>26</c:v>
                </c:pt>
                <c:pt idx="29">
                  <c:v>14</c:v>
                </c:pt>
                <c:pt idx="30">
                  <c:v>4</c:v>
                </c:pt>
                <c:pt idx="31">
                  <c:v>21</c:v>
                </c:pt>
                <c:pt idx="32">
                  <c:v>19</c:v>
                </c:pt>
                <c:pt idx="33">
                  <c:v>27</c:v>
                </c:pt>
                <c:pt idx="34">
                  <c:v>20</c:v>
                </c:pt>
                <c:pt idx="35">
                  <c:v>5</c:v>
                </c:pt>
                <c:pt idx="36">
                  <c:v>8</c:v>
                </c:pt>
                <c:pt idx="37">
                  <c:v>19</c:v>
                </c:pt>
                <c:pt idx="38">
                  <c:v>26</c:v>
                </c:pt>
                <c:pt idx="39">
                  <c:v>14</c:v>
                </c:pt>
                <c:pt idx="40">
                  <c:v>13</c:v>
                </c:pt>
                <c:pt idx="41">
                  <c:v>3</c:v>
                </c:pt>
                <c:pt idx="42">
                  <c:v>24</c:v>
                </c:pt>
                <c:pt idx="43">
                  <c:v>16</c:v>
                </c:pt>
                <c:pt idx="44">
                  <c:v>19</c:v>
                </c:pt>
                <c:pt idx="45">
                  <c:v>24</c:v>
                </c:pt>
                <c:pt idx="46">
                  <c:v>5</c:v>
                </c:pt>
                <c:pt idx="47">
                  <c:v>5</c:v>
                </c:pt>
                <c:pt idx="48">
                  <c:v>18</c:v>
                </c:pt>
                <c:pt idx="49">
                  <c:v>19</c:v>
                </c:pt>
                <c:pt idx="50">
                  <c:v>25</c:v>
                </c:pt>
                <c:pt idx="51">
                  <c:v>12</c:v>
                </c:pt>
                <c:pt idx="52">
                  <c:v>7</c:v>
                </c:pt>
                <c:pt idx="53">
                  <c:v>24</c:v>
                </c:pt>
                <c:pt idx="54">
                  <c:v>21</c:v>
                </c:pt>
                <c:pt idx="55">
                  <c:v>25</c:v>
                </c:pt>
                <c:pt idx="56">
                  <c:v>10</c:v>
                </c:pt>
                <c:pt idx="57">
                  <c:v>8</c:v>
                </c:pt>
                <c:pt idx="58">
                  <c:v>18</c:v>
                </c:pt>
                <c:pt idx="59">
                  <c:v>20</c:v>
                </c:pt>
                <c:pt idx="60">
                  <c:v>22</c:v>
                </c:pt>
                <c:pt idx="61">
                  <c:v>21</c:v>
                </c:pt>
                <c:pt idx="6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6F-479E-9FED-8CBA70400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7850688"/>
        <c:axId val="847836128"/>
      </c:lineChart>
      <c:catAx>
        <c:axId val="84785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836128"/>
        <c:crosses val="autoZero"/>
        <c:auto val="1"/>
        <c:lblAlgn val="ctr"/>
        <c:lblOffset val="100"/>
        <c:noMultiLvlLbl val="0"/>
      </c:catAx>
      <c:valAx>
        <c:axId val="84783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85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Exponential Smoothing - Planned OR Surgeries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'Excel ES'!$F$3:$F$53</c:f>
              <c:numCache>
                <c:formatCode>_-* #,##0_-;\-* #,##0_-;_-* "-"??_-;_-@_-</c:formatCode>
                <c:ptCount val="51"/>
                <c:pt idx="0">
                  <c:v>21</c:v>
                </c:pt>
                <c:pt idx="1">
                  <c:v>22</c:v>
                </c:pt>
                <c:pt idx="2">
                  <c:v>16</c:v>
                </c:pt>
                <c:pt idx="3">
                  <c:v>21</c:v>
                </c:pt>
                <c:pt idx="4">
                  <c:v>23</c:v>
                </c:pt>
                <c:pt idx="5">
                  <c:v>28</c:v>
                </c:pt>
                <c:pt idx="6">
                  <c:v>19</c:v>
                </c:pt>
                <c:pt idx="7">
                  <c:v>24</c:v>
                </c:pt>
                <c:pt idx="8">
                  <c:v>21</c:v>
                </c:pt>
                <c:pt idx="9">
                  <c:v>23</c:v>
                </c:pt>
                <c:pt idx="10">
                  <c:v>24</c:v>
                </c:pt>
                <c:pt idx="11">
                  <c:v>30</c:v>
                </c:pt>
                <c:pt idx="12">
                  <c:v>19</c:v>
                </c:pt>
                <c:pt idx="13">
                  <c:v>19</c:v>
                </c:pt>
                <c:pt idx="14">
                  <c:v>23</c:v>
                </c:pt>
                <c:pt idx="15">
                  <c:v>24</c:v>
                </c:pt>
                <c:pt idx="16">
                  <c:v>19</c:v>
                </c:pt>
                <c:pt idx="17">
                  <c:v>25</c:v>
                </c:pt>
                <c:pt idx="18">
                  <c:v>29</c:v>
                </c:pt>
                <c:pt idx="19">
                  <c:v>21</c:v>
                </c:pt>
                <c:pt idx="20">
                  <c:v>23</c:v>
                </c:pt>
                <c:pt idx="21">
                  <c:v>18</c:v>
                </c:pt>
                <c:pt idx="22">
                  <c:v>26</c:v>
                </c:pt>
                <c:pt idx="23">
                  <c:v>17</c:v>
                </c:pt>
                <c:pt idx="24">
                  <c:v>26</c:v>
                </c:pt>
                <c:pt idx="25">
                  <c:v>16</c:v>
                </c:pt>
                <c:pt idx="26">
                  <c:v>22</c:v>
                </c:pt>
                <c:pt idx="27">
                  <c:v>20</c:v>
                </c:pt>
                <c:pt idx="28">
                  <c:v>18</c:v>
                </c:pt>
                <c:pt idx="29">
                  <c:v>25</c:v>
                </c:pt>
                <c:pt idx="30">
                  <c:v>24</c:v>
                </c:pt>
                <c:pt idx="31">
                  <c:v>20</c:v>
                </c:pt>
                <c:pt idx="32">
                  <c:v>23</c:v>
                </c:pt>
                <c:pt idx="33">
                  <c:v>19</c:v>
                </c:pt>
                <c:pt idx="34">
                  <c:v>23</c:v>
                </c:pt>
                <c:pt idx="35">
                  <c:v>19</c:v>
                </c:pt>
                <c:pt idx="36">
                  <c:v>17</c:v>
                </c:pt>
                <c:pt idx="37">
                  <c:v>16</c:v>
                </c:pt>
                <c:pt idx="38">
                  <c:v>19</c:v>
                </c:pt>
                <c:pt idx="39">
                  <c:v>23</c:v>
                </c:pt>
                <c:pt idx="40">
                  <c:v>18</c:v>
                </c:pt>
                <c:pt idx="41">
                  <c:v>19</c:v>
                </c:pt>
                <c:pt idx="42">
                  <c:v>25</c:v>
                </c:pt>
                <c:pt idx="43">
                  <c:v>21</c:v>
                </c:pt>
                <c:pt idx="44">
                  <c:v>19</c:v>
                </c:pt>
                <c:pt idx="45">
                  <c:v>14</c:v>
                </c:pt>
                <c:pt idx="46">
                  <c:v>20</c:v>
                </c:pt>
                <c:pt idx="47">
                  <c:v>25</c:v>
                </c:pt>
                <c:pt idx="48">
                  <c:v>19</c:v>
                </c:pt>
                <c:pt idx="49">
                  <c:v>21</c:v>
                </c:pt>
                <c:pt idx="5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61-499F-80A3-3FE776DBC1D1}"/>
            </c:ext>
          </c:extLst>
        </c:ser>
        <c:ser>
          <c:idx val="1"/>
          <c:order val="1"/>
          <c:tx>
            <c:v>Forecast</c:v>
          </c:tx>
          <c:val>
            <c:numRef>
              <c:f>'Excel ES'!$O$2:$O$52</c:f>
              <c:numCache>
                <c:formatCode>_-* #,##0_-;\-* #,##0_-;_-* "-"??_-;_-@_-</c:formatCode>
                <c:ptCount val="51"/>
                <c:pt idx="0" formatCode="General">
                  <c:v>#N/A</c:v>
                </c:pt>
                <c:pt idx="1">
                  <c:v>21</c:v>
                </c:pt>
                <c:pt idx="2" formatCode="General">
                  <c:v>21.5</c:v>
                </c:pt>
                <c:pt idx="3" formatCode="General">
                  <c:v>18.75</c:v>
                </c:pt>
                <c:pt idx="4" formatCode="General">
                  <c:v>19.875</c:v>
                </c:pt>
                <c:pt idx="5" formatCode="General">
                  <c:v>21.4375</c:v>
                </c:pt>
                <c:pt idx="6" formatCode="General">
                  <c:v>24.71875</c:v>
                </c:pt>
                <c:pt idx="7" formatCode="General">
                  <c:v>21.859375</c:v>
                </c:pt>
                <c:pt idx="8" formatCode="General">
                  <c:v>22.9296875</c:v>
                </c:pt>
                <c:pt idx="9" formatCode="General">
                  <c:v>21.96484375</c:v>
                </c:pt>
                <c:pt idx="10" formatCode="General">
                  <c:v>22.482421875</c:v>
                </c:pt>
                <c:pt idx="11" formatCode="General">
                  <c:v>23.2412109375</c:v>
                </c:pt>
                <c:pt idx="12" formatCode="General">
                  <c:v>26.62060546875</c:v>
                </c:pt>
                <c:pt idx="13" formatCode="General">
                  <c:v>22.810302734375</c:v>
                </c:pt>
                <c:pt idx="14" formatCode="General">
                  <c:v>20.9051513671875</c:v>
                </c:pt>
                <c:pt idx="15" formatCode="General">
                  <c:v>21.95257568359375</c:v>
                </c:pt>
                <c:pt idx="16" formatCode="General">
                  <c:v>22.976287841796875</c:v>
                </c:pt>
                <c:pt idx="17" formatCode="General">
                  <c:v>20.988143920898438</c:v>
                </c:pt>
                <c:pt idx="18" formatCode="General">
                  <c:v>22.994071960449219</c:v>
                </c:pt>
                <c:pt idx="19" formatCode="General">
                  <c:v>25.997035980224609</c:v>
                </c:pt>
                <c:pt idx="20" formatCode="General">
                  <c:v>23.498517990112305</c:v>
                </c:pt>
                <c:pt idx="21" formatCode="General">
                  <c:v>23.249258995056152</c:v>
                </c:pt>
                <c:pt idx="22" formatCode="General">
                  <c:v>20.624629497528076</c:v>
                </c:pt>
                <c:pt idx="23" formatCode="General">
                  <c:v>23.312314748764038</c:v>
                </c:pt>
                <c:pt idx="24" formatCode="General">
                  <c:v>20.156157374382019</c:v>
                </c:pt>
                <c:pt idx="25" formatCode="General">
                  <c:v>23.07807868719101</c:v>
                </c:pt>
                <c:pt idx="26" formatCode="General">
                  <c:v>19.539039343595505</c:v>
                </c:pt>
                <c:pt idx="27" formatCode="General">
                  <c:v>20.769519671797752</c:v>
                </c:pt>
                <c:pt idx="28" formatCode="General">
                  <c:v>20.384759835898876</c:v>
                </c:pt>
                <c:pt idx="29" formatCode="General">
                  <c:v>19.192379917949438</c:v>
                </c:pt>
                <c:pt idx="30" formatCode="General">
                  <c:v>22.096189958974719</c:v>
                </c:pt>
                <c:pt idx="31" formatCode="General">
                  <c:v>23.04809497948736</c:v>
                </c:pt>
                <c:pt idx="32" formatCode="General">
                  <c:v>21.52404748974368</c:v>
                </c:pt>
                <c:pt idx="33" formatCode="General">
                  <c:v>22.26202374487184</c:v>
                </c:pt>
                <c:pt idx="34" formatCode="General">
                  <c:v>20.63101187243592</c:v>
                </c:pt>
                <c:pt idx="35" formatCode="General">
                  <c:v>21.81550593621796</c:v>
                </c:pt>
                <c:pt idx="36" formatCode="General">
                  <c:v>20.40775296810898</c:v>
                </c:pt>
                <c:pt idx="37" formatCode="General">
                  <c:v>18.70387648405449</c:v>
                </c:pt>
                <c:pt idx="38" formatCode="General">
                  <c:v>17.351938242027245</c:v>
                </c:pt>
                <c:pt idx="39" formatCode="General">
                  <c:v>18.175969121013622</c:v>
                </c:pt>
                <c:pt idx="40" formatCode="General">
                  <c:v>20.587984560506811</c:v>
                </c:pt>
                <c:pt idx="41" formatCode="General">
                  <c:v>19.293992280253406</c:v>
                </c:pt>
                <c:pt idx="42" formatCode="General">
                  <c:v>19.146996140126703</c:v>
                </c:pt>
                <c:pt idx="43" formatCode="General">
                  <c:v>22.073498070063351</c:v>
                </c:pt>
                <c:pt idx="44" formatCode="General">
                  <c:v>21.536749035031676</c:v>
                </c:pt>
                <c:pt idx="45" formatCode="General">
                  <c:v>20.268374517515838</c:v>
                </c:pt>
                <c:pt idx="46" formatCode="General">
                  <c:v>17.134187258757919</c:v>
                </c:pt>
                <c:pt idx="47" formatCode="General">
                  <c:v>18.567093629378959</c:v>
                </c:pt>
                <c:pt idx="48" formatCode="General">
                  <c:v>21.78354681468948</c:v>
                </c:pt>
                <c:pt idx="49" formatCode="General">
                  <c:v>20.39177340734474</c:v>
                </c:pt>
                <c:pt idx="50" formatCode="General">
                  <c:v>20.695886703672372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61-499F-80A3-3FE776DBC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4083807"/>
        <c:axId val="1254076735"/>
      </c:lineChart>
      <c:catAx>
        <c:axId val="12540838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Data Point</a:t>
                </a:r>
              </a:p>
            </c:rich>
          </c:tx>
          <c:overlay val="0"/>
        </c:title>
        <c:majorTickMark val="out"/>
        <c:minorTickMark val="none"/>
        <c:tickLblPos val="nextTo"/>
        <c:crossAx val="1254076735"/>
        <c:crosses val="autoZero"/>
        <c:auto val="1"/>
        <c:lblAlgn val="ctr"/>
        <c:lblOffset val="100"/>
        <c:noMultiLvlLbl val="0"/>
      </c:catAx>
      <c:valAx>
        <c:axId val="125407673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Value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crossAx val="1254083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solidFill>
        <a:schemeClr val="accent6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4" Type="http://schemas.openxmlformats.org/officeDocument/2006/relationships/chart" Target="../charts/chart33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5" Type="http://schemas.openxmlformats.org/officeDocument/2006/relationships/chart" Target="../charts/chart38.xml"/><Relationship Id="rId4" Type="http://schemas.openxmlformats.org/officeDocument/2006/relationships/chart" Target="../charts/chart37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chart" Target="../charts/chart4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22412</xdr:colOff>
      <xdr:row>1</xdr:row>
      <xdr:rowOff>11207</xdr:rowOff>
    </xdr:from>
    <xdr:to>
      <xdr:col>7</xdr:col>
      <xdr:colOff>22412</xdr:colOff>
      <xdr:row>20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C0EDAA-D342-4D77-8E57-7108086837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33617</xdr:colOff>
      <xdr:row>1</xdr:row>
      <xdr:rowOff>11208</xdr:rowOff>
    </xdr:from>
    <xdr:to>
      <xdr:col>21</xdr:col>
      <xdr:colOff>179294</xdr:colOff>
      <xdr:row>21</xdr:row>
      <xdr:rowOff>22412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341C0E-2912-4DED-A804-915BCECFBE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22412</xdr:colOff>
      <xdr:row>21</xdr:row>
      <xdr:rowOff>44821</xdr:rowOff>
    </xdr:from>
    <xdr:to>
      <xdr:col>21</xdr:col>
      <xdr:colOff>190500</xdr:colOff>
      <xdr:row>46</xdr:row>
      <xdr:rowOff>94127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C58E61A-805D-46A3-A2E9-744469CA8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22411</xdr:colOff>
      <xdr:row>21</xdr:row>
      <xdr:rowOff>22410</xdr:rowOff>
    </xdr:from>
    <xdr:to>
      <xdr:col>7</xdr:col>
      <xdr:colOff>33617</xdr:colOff>
      <xdr:row>46</xdr:row>
      <xdr:rowOff>100853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F9A6D72-34F8-4A64-84F3-3B727BCC3F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195260</xdr:colOff>
      <xdr:row>1</xdr:row>
      <xdr:rowOff>152399</xdr:rowOff>
    </xdr:from>
    <xdr:to>
      <xdr:col>11</xdr:col>
      <xdr:colOff>304799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505BAD-D3C0-7A62-0AAD-4039BD5845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61911</xdr:colOff>
      <xdr:row>3</xdr:row>
      <xdr:rowOff>9525</xdr:rowOff>
    </xdr:from>
    <xdr:to>
      <xdr:col>19</xdr:col>
      <xdr:colOff>295275</xdr:colOff>
      <xdr:row>28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37AC75-D336-889F-CAFC-1B5531713D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58882</xdr:colOff>
      <xdr:row>61</xdr:row>
      <xdr:rowOff>54840</xdr:rowOff>
    </xdr:from>
    <xdr:to>
      <xdr:col>26</xdr:col>
      <xdr:colOff>0</xdr:colOff>
      <xdr:row>80</xdr:row>
      <xdr:rowOff>4041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BE9940-4B64-434F-88CE-DDBDAD41A5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592667</xdr:colOff>
      <xdr:row>61</xdr:row>
      <xdr:rowOff>81722</xdr:rowOff>
    </xdr:from>
    <xdr:to>
      <xdr:col>36</xdr:col>
      <xdr:colOff>59267</xdr:colOff>
      <xdr:row>81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0DD881-E1AC-49BC-8BDF-8554990C0B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622300</xdr:colOff>
      <xdr:row>63</xdr:row>
      <xdr:rowOff>114299</xdr:rowOff>
    </xdr:from>
    <xdr:to>
      <xdr:col>47</xdr:col>
      <xdr:colOff>541867</xdr:colOff>
      <xdr:row>82</xdr:row>
      <xdr:rowOff>186266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3BD9B8-B7A8-44C9-9604-FEBF97766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336549</xdr:colOff>
      <xdr:row>40</xdr:row>
      <xdr:rowOff>67733</xdr:rowOff>
    </xdr:from>
    <xdr:to>
      <xdr:col>52</xdr:col>
      <xdr:colOff>423333</xdr:colOff>
      <xdr:row>59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D72834C-C942-4F7E-A681-166E3DF1AD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392046</xdr:colOff>
      <xdr:row>2</xdr:row>
      <xdr:rowOff>40387</xdr:rowOff>
    </xdr:from>
    <xdr:to>
      <xdr:col>27</xdr:col>
      <xdr:colOff>144717</xdr:colOff>
      <xdr:row>16</xdr:row>
      <xdr:rowOff>37666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A7A593-FC12-45B5-9C6F-AAEC0E9888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349624</xdr:colOff>
      <xdr:row>18</xdr:row>
      <xdr:rowOff>26893</xdr:rowOff>
    </xdr:from>
    <xdr:to>
      <xdr:col>27</xdr:col>
      <xdr:colOff>102295</xdr:colOff>
      <xdr:row>32</xdr:row>
      <xdr:rowOff>24172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85C01C-A3E4-44BA-BC10-2CECD5BE7E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499624</xdr:colOff>
      <xdr:row>2</xdr:row>
      <xdr:rowOff>40387</xdr:rowOff>
    </xdr:from>
    <xdr:to>
      <xdr:col>31</xdr:col>
      <xdr:colOff>655706</xdr:colOff>
      <xdr:row>16</xdr:row>
      <xdr:rowOff>37666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9FBF25-C746-43B5-B381-600317634B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427775</xdr:colOff>
      <xdr:row>18</xdr:row>
      <xdr:rowOff>61647</xdr:rowOff>
    </xdr:from>
    <xdr:to>
      <xdr:col>34</xdr:col>
      <xdr:colOff>544255</xdr:colOff>
      <xdr:row>34</xdr:row>
      <xdr:rowOff>28990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1FBC0E-3F3C-4278-88A2-834860310A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286870</xdr:colOff>
      <xdr:row>3</xdr:row>
      <xdr:rowOff>53787</xdr:rowOff>
    </xdr:from>
    <xdr:to>
      <xdr:col>15</xdr:col>
      <xdr:colOff>1219199</xdr:colOff>
      <xdr:row>17</xdr:row>
      <xdr:rowOff>35858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919890-5E7D-4E59-84CD-E843B830F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499624</xdr:colOff>
      <xdr:row>2</xdr:row>
      <xdr:rowOff>40387</xdr:rowOff>
    </xdr:from>
    <xdr:to>
      <xdr:col>31</xdr:col>
      <xdr:colOff>655706</xdr:colOff>
      <xdr:row>16</xdr:row>
      <xdr:rowOff>37666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1A0B19-4727-4154-B236-D714A9566C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213870</xdr:colOff>
      <xdr:row>34</xdr:row>
      <xdr:rowOff>104374</xdr:rowOff>
    </xdr:from>
    <xdr:to>
      <xdr:col>34</xdr:col>
      <xdr:colOff>322730</xdr:colOff>
      <xdr:row>50</xdr:row>
      <xdr:rowOff>71717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CB225E-264C-41A5-A027-AAFFD30082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286870</xdr:colOff>
      <xdr:row>3</xdr:row>
      <xdr:rowOff>53787</xdr:rowOff>
    </xdr:from>
    <xdr:to>
      <xdr:col>15</xdr:col>
      <xdr:colOff>1219199</xdr:colOff>
      <xdr:row>17</xdr:row>
      <xdr:rowOff>35858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8B0290-63C8-448C-B2C2-C7FAE79422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349624</xdr:colOff>
      <xdr:row>18</xdr:row>
      <xdr:rowOff>107577</xdr:rowOff>
    </xdr:from>
    <xdr:to>
      <xdr:col>31</xdr:col>
      <xdr:colOff>503145</xdr:colOff>
      <xdr:row>32</xdr:row>
      <xdr:rowOff>104853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DD46C8-0FA7-44F0-970E-2D166E2C93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499624</xdr:colOff>
      <xdr:row>2</xdr:row>
      <xdr:rowOff>40387</xdr:rowOff>
    </xdr:from>
    <xdr:to>
      <xdr:col>31</xdr:col>
      <xdr:colOff>655706</xdr:colOff>
      <xdr:row>16</xdr:row>
      <xdr:rowOff>37666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4351D8-B6CE-40BE-9296-0B49D58B3A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400560</xdr:colOff>
      <xdr:row>16</xdr:row>
      <xdr:rowOff>169705</xdr:rowOff>
    </xdr:from>
    <xdr:to>
      <xdr:col>34</xdr:col>
      <xdr:colOff>517040</xdr:colOff>
      <xdr:row>32</xdr:row>
      <xdr:rowOff>137048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D84F79-1600-4D92-9F69-080F50B2C1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954405</xdr:colOff>
      <xdr:row>10</xdr:row>
      <xdr:rowOff>128420</xdr:rowOff>
    </xdr:from>
    <xdr:to>
      <xdr:col>15</xdr:col>
      <xdr:colOff>660810</xdr:colOff>
      <xdr:row>23</xdr:row>
      <xdr:rowOff>100853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39973C-E82F-4A7D-88F5-192D88EFCA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499624</xdr:colOff>
      <xdr:row>2</xdr:row>
      <xdr:rowOff>40387</xdr:rowOff>
    </xdr:from>
    <xdr:to>
      <xdr:col>31</xdr:col>
      <xdr:colOff>655706</xdr:colOff>
      <xdr:row>16</xdr:row>
      <xdr:rowOff>37666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4D1F41-3AD5-4D23-8EF6-6BB8DC06CB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1108131</xdr:colOff>
      <xdr:row>18</xdr:row>
      <xdr:rowOff>88861</xdr:rowOff>
    </xdr:from>
    <xdr:to>
      <xdr:col>33</xdr:col>
      <xdr:colOff>571468</xdr:colOff>
      <xdr:row>34</xdr:row>
      <xdr:rowOff>56204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F91C22-70D0-438D-92D4-70FDA3C5D0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286870</xdr:colOff>
      <xdr:row>3</xdr:row>
      <xdr:rowOff>53787</xdr:rowOff>
    </xdr:from>
    <xdr:to>
      <xdr:col>15</xdr:col>
      <xdr:colOff>1219199</xdr:colOff>
      <xdr:row>17</xdr:row>
      <xdr:rowOff>35858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8F815B-C269-4F61-957C-CA908FCB0C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499624</xdr:colOff>
      <xdr:row>2</xdr:row>
      <xdr:rowOff>40387</xdr:rowOff>
    </xdr:from>
    <xdr:to>
      <xdr:col>27</xdr:col>
      <xdr:colOff>655706</xdr:colOff>
      <xdr:row>16</xdr:row>
      <xdr:rowOff>37666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4B89BB-0E13-494E-949C-18BE3EA5ED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554531</xdr:colOff>
      <xdr:row>17</xdr:row>
      <xdr:rowOff>59551</xdr:rowOff>
    </xdr:from>
    <xdr:to>
      <xdr:col>28</xdr:col>
      <xdr:colOff>35699</xdr:colOff>
      <xdr:row>31</xdr:row>
      <xdr:rowOff>56828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6BC6AA-3EB1-4E8B-8E1A-218A263544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499624</xdr:colOff>
      <xdr:row>2</xdr:row>
      <xdr:rowOff>40387</xdr:rowOff>
    </xdr:from>
    <xdr:to>
      <xdr:col>32</xdr:col>
      <xdr:colOff>655706</xdr:colOff>
      <xdr:row>16</xdr:row>
      <xdr:rowOff>37666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CDDF9D-BC25-462A-AF31-BE3D45E5EA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554531</xdr:colOff>
      <xdr:row>17</xdr:row>
      <xdr:rowOff>59551</xdr:rowOff>
    </xdr:from>
    <xdr:to>
      <xdr:col>33</xdr:col>
      <xdr:colOff>35699</xdr:colOff>
      <xdr:row>31</xdr:row>
      <xdr:rowOff>56828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54760C-1B2A-4210-B8A0-F261ADC450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17316</xdr:colOff>
      <xdr:row>67</xdr:row>
      <xdr:rowOff>91786</xdr:rowOff>
    </xdr:from>
    <xdr:to>
      <xdr:col>22</xdr:col>
      <xdr:colOff>761998</xdr:colOff>
      <xdr:row>86</xdr:row>
      <xdr:rowOff>121228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E6A4866-70A7-0BF3-92BE-3EEE56395C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68</xdr:row>
      <xdr:rowOff>0</xdr:rowOff>
    </xdr:from>
    <xdr:to>
      <xdr:col>28</xdr:col>
      <xdr:colOff>848591</xdr:colOff>
      <xdr:row>87</xdr:row>
      <xdr:rowOff>29442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D0CA002-A884-49B3-BC3D-524F30752F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0</xdr:colOff>
      <xdr:row>68</xdr:row>
      <xdr:rowOff>0</xdr:rowOff>
    </xdr:from>
    <xdr:to>
      <xdr:col>34</xdr:col>
      <xdr:colOff>1264227</xdr:colOff>
      <xdr:row>87</xdr:row>
      <xdr:rowOff>29442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D9A76BF-6402-4CC6-873B-486A8442D1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68</xdr:row>
      <xdr:rowOff>0</xdr:rowOff>
    </xdr:from>
    <xdr:to>
      <xdr:col>16</xdr:col>
      <xdr:colOff>658091</xdr:colOff>
      <xdr:row>87</xdr:row>
      <xdr:rowOff>29442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DA2355B-3219-450F-B534-1CCB67ABD1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55</xdr:row>
      <xdr:rowOff>81399</xdr:rowOff>
    </xdr:from>
    <xdr:to>
      <xdr:col>0</xdr:col>
      <xdr:colOff>201706</xdr:colOff>
      <xdr:row>69</xdr:row>
      <xdr:rowOff>179292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A46A25E-FDF2-40FC-AEDA-914AB0824F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64414</xdr:colOff>
      <xdr:row>0</xdr:row>
      <xdr:rowOff>33617</xdr:rowOff>
    </xdr:from>
    <xdr:to>
      <xdr:col>12</xdr:col>
      <xdr:colOff>217714</xdr:colOff>
      <xdr:row>24</xdr:row>
      <xdr:rowOff>156884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C8C8A6D-FED8-4572-A3E2-075BC72371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227320</xdr:colOff>
      <xdr:row>0</xdr:row>
      <xdr:rowOff>20009</xdr:rowOff>
    </xdr:from>
    <xdr:to>
      <xdr:col>23</xdr:col>
      <xdr:colOff>661148</xdr:colOff>
      <xdr:row>24</xdr:row>
      <xdr:rowOff>154480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EBE102-CF3F-4D79-B01F-0B00CE9EF0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95250</xdr:colOff>
      <xdr:row>24</xdr:row>
      <xdr:rowOff>176892</xdr:rowOff>
    </xdr:from>
    <xdr:to>
      <xdr:col>12</xdr:col>
      <xdr:colOff>217714</xdr:colOff>
      <xdr:row>45</xdr:row>
      <xdr:rowOff>68035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B1D27D-4DD5-4F62-A1AA-A89427A498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231320</xdr:colOff>
      <xdr:row>24</xdr:row>
      <xdr:rowOff>176891</xdr:rowOff>
    </xdr:from>
    <xdr:to>
      <xdr:col>24</xdr:col>
      <xdr:colOff>-1</xdr:colOff>
      <xdr:row>45</xdr:row>
      <xdr:rowOff>54428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9FD10D-75C1-4A83-A693-7A9D389AD5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9</xdr:row>
      <xdr:rowOff>142874</xdr:rowOff>
    </xdr:from>
    <xdr:to>
      <xdr:col>17</xdr:col>
      <xdr:colOff>76200</xdr:colOff>
      <xdr:row>29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7AE97F-2D54-3CAF-0D5F-A88EECC1D8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190500</xdr:colOff>
      <xdr:row>0</xdr:row>
      <xdr:rowOff>0</xdr:rowOff>
    </xdr:from>
    <xdr:to>
      <xdr:col>22</xdr:col>
      <xdr:colOff>317232</xdr:colOff>
      <xdr:row>21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879DD8-A09B-412A-A09F-C08492EFB4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336177</xdr:colOff>
      <xdr:row>0</xdr:row>
      <xdr:rowOff>0</xdr:rowOff>
    </xdr:from>
    <xdr:to>
      <xdr:col>33</xdr:col>
      <xdr:colOff>462909</xdr:colOff>
      <xdr:row>21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982032-9570-4264-BED4-B7C42A9412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201706</xdr:colOff>
      <xdr:row>21</xdr:row>
      <xdr:rowOff>100853</xdr:rowOff>
    </xdr:from>
    <xdr:to>
      <xdr:col>22</xdr:col>
      <xdr:colOff>328438</xdr:colOff>
      <xdr:row>42</xdr:row>
      <xdr:rowOff>186579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F5E1088-B504-49B9-BF80-5EDC5E69CB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347383</xdr:colOff>
      <xdr:row>21</xdr:row>
      <xdr:rowOff>100852</xdr:rowOff>
    </xdr:from>
    <xdr:to>
      <xdr:col>33</xdr:col>
      <xdr:colOff>474115</xdr:colOff>
      <xdr:row>42</xdr:row>
      <xdr:rowOff>186578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619E523-655E-4A3B-AB13-2E74B67ADD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326572</xdr:colOff>
      <xdr:row>24</xdr:row>
      <xdr:rowOff>163287</xdr:rowOff>
    </xdr:from>
    <xdr:to>
      <xdr:col>28</xdr:col>
      <xdr:colOff>489858</xdr:colOff>
      <xdr:row>40</xdr:row>
      <xdr:rowOff>101420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E01EF8-8F1C-1B17-E1AD-BA96F3A12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247429" y="5061858"/>
          <a:ext cx="4925786" cy="320384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61911</xdr:colOff>
      <xdr:row>3</xdr:row>
      <xdr:rowOff>171450</xdr:rowOff>
    </xdr:from>
    <xdr:to>
      <xdr:col>20</xdr:col>
      <xdr:colOff>447675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28B571-C256-4763-B01B-FEC0232438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73478</xdr:colOff>
      <xdr:row>0</xdr:row>
      <xdr:rowOff>6802</xdr:rowOff>
    </xdr:from>
    <xdr:to>
      <xdr:col>33</xdr:col>
      <xdr:colOff>27214</xdr:colOff>
      <xdr:row>26</xdr:row>
      <xdr:rowOff>13607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3425AFF-92C0-EC28-F050-EEA51318E7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yce Chen" refreshedDate="44964.546195370371" createdVersion="8" refreshedVersion="8" minRefreshableVersion="3" recordCount="2211" xr:uid="{4D628036-579C-4C2D-AAAA-4ADCECA9529E}">
  <cacheSource type="worksheet">
    <worksheetSource ref="B1:N1048576" sheet="raw"/>
  </cacheSource>
  <cacheFields count="14">
    <cacheField name="Delivery Date" numFmtId="0">
      <sharedItems containsDate="1" containsBlank="1" containsMixedTypes="1" minDate="2013-04-13T00:00:00" maxDate="2013-04-14T00:00:00"/>
    </cacheField>
    <cacheField name="Day of Week" numFmtId="0">
      <sharedItems containsBlank="1" count="8">
        <s v="Monday"/>
        <s v="Tuesday"/>
        <s v="Wednesday"/>
        <s v="Thursday"/>
        <s v="Friday"/>
        <s v="Saturday"/>
        <s v="Sunday"/>
        <m/>
      </sharedItems>
    </cacheField>
    <cacheField name="WEEK" numFmtId="0">
      <sharedItems containsNonDate="0" containsDate="1" containsString="0" containsBlank="1" minDate="2013-03-31T00:00:00" maxDate="2014-03-31T00:00:00" count="54">
        <d v="2013-03-31T00:00:00"/>
        <d v="2013-04-07T00:00:00"/>
        <d v="2013-04-14T00:00:00"/>
        <d v="2013-04-21T00:00:00"/>
        <d v="2013-04-28T00:00:00"/>
        <d v="2013-05-05T00:00:00"/>
        <d v="2013-05-12T00:00:00"/>
        <d v="2013-05-19T00:00:00"/>
        <d v="2013-05-26T00:00:00"/>
        <d v="2013-06-02T00:00:00"/>
        <d v="2013-06-09T00:00:00"/>
        <d v="2013-06-16T00:00:00"/>
        <d v="2013-06-23T00:00:00"/>
        <d v="2013-06-30T00:00:00"/>
        <d v="2013-07-07T00:00:00"/>
        <d v="2013-07-14T00:00:00"/>
        <d v="2013-07-21T00:00:00"/>
        <d v="2013-07-28T00:00:00"/>
        <d v="2013-08-04T00:00:00"/>
        <d v="2013-08-11T00:00:00"/>
        <d v="2013-08-18T00:00:00"/>
        <d v="2013-08-25T00:00:00"/>
        <d v="2013-09-01T00:00:00"/>
        <d v="2013-09-08T00:00:00"/>
        <d v="2013-09-15T00:00:00"/>
        <d v="2013-09-22T00:00:00"/>
        <d v="2013-09-29T00:00:00"/>
        <d v="2013-10-06T00:00:00"/>
        <d v="2013-10-13T00:00:00"/>
        <d v="2013-10-20T00:00:00"/>
        <d v="2013-10-27T00:00:00"/>
        <d v="2013-11-03T00:00:00"/>
        <d v="2013-11-10T00:00:00"/>
        <d v="2013-11-17T00:00:00"/>
        <d v="2013-11-24T00:00:00"/>
        <d v="2013-12-01T00:00:00"/>
        <d v="2013-12-08T00:00:00"/>
        <d v="2013-12-15T00:00:00"/>
        <d v="2013-12-22T00:00:00"/>
        <d v="2013-12-29T00:00:00"/>
        <d v="2014-01-05T00:00:00"/>
        <d v="2014-01-12T00:00:00"/>
        <d v="2014-01-19T00:00:00"/>
        <d v="2014-01-26T00:00:00"/>
        <d v="2014-02-02T00:00:00"/>
        <d v="2014-02-09T00:00:00"/>
        <d v="2014-02-16T00:00:00"/>
        <d v="2014-02-23T00:00:00"/>
        <d v="2014-03-02T00:00:00"/>
        <d v="2014-03-09T00:00:00"/>
        <d v="2014-03-16T00:00:00"/>
        <d v="2014-03-23T00:00:00"/>
        <d v="2014-03-30T00:00:00"/>
        <m/>
      </sharedItems>
    </cacheField>
    <cacheField name="Delivery Time" numFmtId="0">
      <sharedItems containsDate="1" containsBlank="1" containsMixedTypes="1" minDate="1899-12-30T00:00:00" maxDate="1899-12-30T23:57:00"/>
    </cacheField>
    <cacheField name="CS type" numFmtId="0">
      <sharedItems containsBlank="1"/>
    </cacheField>
    <cacheField name="Plan vs Unplan" numFmtId="0">
      <sharedItems containsBlank="1" count="4">
        <s v="UNPLANNED"/>
        <s v="OTHER"/>
        <s v="PLANNED"/>
        <m/>
      </sharedItems>
    </cacheField>
    <cacheField name="TYPE" numFmtId="0">
      <sharedItems containsBlank="1" count="6">
        <s v="UNPLANNED"/>
        <s v="OTHER"/>
        <s v="PLANNED - NOT SCHED"/>
        <s v="PLANNED - SCHED"/>
        <m/>
        <s v="PLANNED" u="1"/>
      </sharedItems>
    </cacheField>
    <cacheField name="OR Arrival Time" numFmtId="0">
      <sharedItems containsDate="1" containsBlank="1" containsMixedTypes="1" minDate="2013-04-01T00:46:35" maxDate="2014-03-31T18:32:30"/>
    </cacheField>
    <cacheField name="OR Departure Time" numFmtId="0">
      <sharedItems containsDate="1" containsBlank="1" containsMixedTypes="1" minDate="2013-04-01T03:51:24" maxDate="2014-03-31T20:02:26"/>
    </cacheField>
    <cacheField name="Total Patient OR time" numFmtId="0">
      <sharedItems containsBlank="1" containsMixedTypes="1" containsNumber="1" containsInteger="1" minValue="0" maxValue="248"/>
    </cacheField>
    <cacheField name="Filled Times" numFmtId="167">
      <sharedItems containsString="0" containsBlank="1" containsNumber="1" minValue="0" maxValue="248"/>
    </cacheField>
    <cacheField name="YEAR" numFmtId="0">
      <sharedItems containsString="0" containsBlank="1" containsNumber="1" containsInteger="1" minValue="2013" maxValue="2014" count="3">
        <n v="2013"/>
        <n v="2014"/>
        <m/>
      </sharedItems>
    </cacheField>
    <cacheField name="Month" numFmtId="0">
      <sharedItems containsBlank="1" containsMixedTypes="1" containsNumber="1" containsInteger="1" minValue="1" maxValue="12" count="25">
        <s v="Apr"/>
        <s v="May"/>
        <s v="Jun"/>
        <s v="Jul"/>
        <s v="Aug"/>
        <s v="Sep"/>
        <s v="Oct"/>
        <s v="Nov"/>
        <s v="Dec"/>
        <s v="Jan"/>
        <s v="Feb"/>
        <s v="Mar"/>
        <m/>
        <n v="5" u="1"/>
        <n v="2" u="1"/>
        <n v="6" u="1"/>
        <n v="7" u="1"/>
        <n v="1" u="1"/>
        <n v="3" u="1"/>
        <n v="8" u="1"/>
        <n v="9" u="1"/>
        <n v="10" u="1"/>
        <n v="11" u="1"/>
        <n v="4" u="1"/>
        <n v="12" u="1"/>
      </sharedItems>
    </cacheField>
    <cacheField name="Target" numFmtId="0" formula=" 24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11">
  <r>
    <s v="2013-04-01"/>
    <x v="0"/>
    <x v="0"/>
    <d v="1899-12-30T01:21:00"/>
    <s v="Unplanned-urgent"/>
    <x v="0"/>
    <x v="0"/>
    <d v="2013-04-01T00:46:35"/>
    <d v="2013-04-01T03:51:24"/>
    <n v="184"/>
    <n v="184"/>
    <x v="0"/>
    <x v="0"/>
  </r>
  <r>
    <s v="2013-04-01"/>
    <x v="0"/>
    <x v="0"/>
    <d v="1899-12-30T09:59:00"/>
    <s v="NULL"/>
    <x v="1"/>
    <x v="1"/>
    <d v="2013-04-01T09:26:20"/>
    <d v="2013-04-01T10:40:32"/>
    <n v="74"/>
    <n v="74"/>
    <x v="0"/>
    <x v="0"/>
  </r>
  <r>
    <s v="2013-04-01"/>
    <x v="0"/>
    <x v="0"/>
    <d v="1899-12-30T11:23:00"/>
    <s v="Planned-not as sched"/>
    <x v="2"/>
    <x v="2"/>
    <d v="2013-04-01T10:36:51"/>
    <d v="2013-04-01T12:01:41"/>
    <n v="84"/>
    <n v="84"/>
    <x v="0"/>
    <x v="0"/>
  </r>
  <r>
    <s v="2013-04-01"/>
    <x v="0"/>
    <x v="0"/>
    <d v="1899-12-30T12:33:00"/>
    <s v="Unplanned-urgent"/>
    <x v="0"/>
    <x v="0"/>
    <d v="2013-04-01T11:47:01"/>
    <d v="2013-04-01T13:05:30"/>
    <n v="78"/>
    <n v="78"/>
    <x v="0"/>
    <x v="0"/>
  </r>
  <r>
    <s v="2013-04-01"/>
    <x v="0"/>
    <x v="0"/>
    <d v="1899-12-30T16:37:00"/>
    <s v="Unplanned-urgent"/>
    <x v="0"/>
    <x v="0"/>
    <d v="2013-04-01T16:20:29"/>
    <d v="2013-04-01T17:30:20"/>
    <n v="69"/>
    <n v="69"/>
    <x v="0"/>
    <x v="0"/>
  </r>
  <r>
    <s v="2013-04-02"/>
    <x v="1"/>
    <x v="0"/>
    <d v="1899-12-30T08:28:00"/>
    <s v="Planned-as scheduled"/>
    <x v="2"/>
    <x v="3"/>
    <d v="2013-04-02T07:53:40"/>
    <d v="2013-04-02T09:19:08"/>
    <n v="85"/>
    <n v="85"/>
    <x v="0"/>
    <x v="0"/>
  </r>
  <r>
    <s v="2013-04-02"/>
    <x v="1"/>
    <x v="0"/>
    <d v="1899-12-30T10:09:00"/>
    <s v="Planned-as scheduled"/>
    <x v="2"/>
    <x v="3"/>
    <d v="2013-04-02T09:29:11"/>
    <d v="2013-04-02T11:04:52"/>
    <n v="95"/>
    <n v="95"/>
    <x v="0"/>
    <x v="0"/>
  </r>
  <r>
    <s v="2013-04-02"/>
    <x v="1"/>
    <x v="0"/>
    <d v="1899-12-30T12:14:00"/>
    <s v="Planned-as scheduled"/>
    <x v="2"/>
    <x v="3"/>
    <d v="2013-04-02T11:28:57"/>
    <d v="2013-04-02T12:42:12"/>
    <n v="73"/>
    <n v="73"/>
    <x v="0"/>
    <x v="0"/>
  </r>
  <r>
    <s v="2013-04-02"/>
    <x v="1"/>
    <x v="0"/>
    <d v="1899-12-30T14:14:00"/>
    <s v="Planned-as scheduled"/>
    <x v="2"/>
    <x v="3"/>
    <d v="2013-04-02T13:20:58"/>
    <d v="2013-04-02T15:21:32"/>
    <n v="120"/>
    <n v="120"/>
    <x v="0"/>
    <x v="0"/>
  </r>
  <r>
    <s v="2013-04-02"/>
    <x v="1"/>
    <x v="0"/>
    <d v="1899-12-30T16:18:00"/>
    <s v="Planned-as scheduled"/>
    <x v="2"/>
    <x v="3"/>
    <d v="2013-04-02T15:41:04"/>
    <d v="2013-04-02T17:15:49"/>
    <n v="94"/>
    <n v="94"/>
    <x v="0"/>
    <x v="0"/>
  </r>
  <r>
    <s v="2013-04-02"/>
    <x v="1"/>
    <x v="0"/>
    <d v="1899-12-30T21:09:00"/>
    <s v="Unplanned-urgent"/>
    <x v="0"/>
    <x v="0"/>
    <d v="2013-04-02T20:35:55"/>
    <d v="2013-04-02T21:57:54"/>
    <n v="81"/>
    <n v="81"/>
    <x v="0"/>
    <x v="0"/>
  </r>
  <r>
    <s v="2013-04-03"/>
    <x v="2"/>
    <x v="0"/>
    <d v="1899-12-30T04:20:00"/>
    <s v="Unplanned-crash"/>
    <x v="0"/>
    <x v="0"/>
    <d v="2013-04-03T04:03:05"/>
    <d v="2013-04-03T05:17:54"/>
    <n v="74"/>
    <n v="74"/>
    <x v="0"/>
    <x v="0"/>
  </r>
  <r>
    <s v="2013-04-03"/>
    <x v="2"/>
    <x v="0"/>
    <d v="1899-12-30T07:10:00"/>
    <s v="Unplanned-urgent"/>
    <x v="0"/>
    <x v="0"/>
    <d v="2013-04-03T06:45:38"/>
    <d v="2013-04-03T08:02:38"/>
    <n v="77"/>
    <n v="77"/>
    <x v="0"/>
    <x v="0"/>
  </r>
  <r>
    <s v="2013-04-03"/>
    <x v="2"/>
    <x v="0"/>
    <d v="1899-12-30T08:11:00"/>
    <s v="Planned-as scheduled"/>
    <x v="2"/>
    <x v="3"/>
    <d v="2013-04-03T07:43:20"/>
    <d v="2013-04-03T08:37:07"/>
    <n v="53"/>
    <n v="53"/>
    <x v="0"/>
    <x v="0"/>
  </r>
  <r>
    <s v="2013-04-03"/>
    <x v="2"/>
    <x v="0"/>
    <d v="1899-12-30T10:18:00"/>
    <s v="Planned-as scheduled"/>
    <x v="2"/>
    <x v="3"/>
    <d v="2013-04-03T09:35:58"/>
    <d v="2013-04-03T10:51:01"/>
    <n v="75"/>
    <n v="75"/>
    <x v="0"/>
    <x v="0"/>
  </r>
  <r>
    <s v="2013-04-03"/>
    <x v="2"/>
    <x v="0"/>
    <d v="1899-12-30T12:01:00"/>
    <s v="Planned-as scheduled"/>
    <x v="2"/>
    <x v="3"/>
    <d v="2013-04-03T10:38:44"/>
    <d v="2013-04-03T12:40:52"/>
    <n v="122"/>
    <n v="122"/>
    <x v="0"/>
    <x v="0"/>
  </r>
  <r>
    <s v="2013-04-03"/>
    <x v="2"/>
    <x v="0"/>
    <d v="1899-12-30T12:22:00"/>
    <s v="Planned-as scheduled"/>
    <x v="2"/>
    <x v="3"/>
    <d v="2013-04-03T11:35:48"/>
    <d v="2013-04-03T12:39:22"/>
    <n v="63"/>
    <n v="63"/>
    <x v="0"/>
    <x v="0"/>
  </r>
  <r>
    <s v="2013-04-03"/>
    <x v="2"/>
    <x v="0"/>
    <d v="1899-12-30T14:09:00"/>
    <s v="Planned-as scheduled"/>
    <x v="2"/>
    <x v="3"/>
    <d v="2013-04-03T13:37:42"/>
    <d v="2013-04-03T15:11:43"/>
    <n v="94"/>
    <n v="94"/>
    <x v="0"/>
    <x v="0"/>
  </r>
  <r>
    <s v="2013-04-03"/>
    <x v="2"/>
    <x v="0"/>
    <d v="1899-12-30T16:44:00"/>
    <s v="Planned-as scheduled"/>
    <x v="2"/>
    <x v="3"/>
    <d v="2013-04-03T15:39:29"/>
    <d v="2013-04-03T17:21:23"/>
    <n v="101"/>
    <n v="101"/>
    <x v="0"/>
    <x v="0"/>
  </r>
  <r>
    <s v="2013-04-03"/>
    <x v="2"/>
    <x v="0"/>
    <d v="1899-12-30T20:34:00"/>
    <s v="Unplanned-urgent"/>
    <x v="0"/>
    <x v="0"/>
    <d v="2013-04-03T19:46:19"/>
    <e v="#VALUE!"/>
    <e v="#VALUE!"/>
    <n v="73.222222222222229"/>
    <x v="0"/>
    <x v="0"/>
  </r>
  <r>
    <s v="2013-04-04"/>
    <x v="3"/>
    <x v="0"/>
    <d v="1899-12-30T00:34:00"/>
    <s v="Unplanned-urgent"/>
    <x v="0"/>
    <x v="0"/>
    <d v="2013-04-03T23:56:15"/>
    <e v="#VALUE!"/>
    <e v="#VALUE!"/>
    <n v="68"/>
    <x v="0"/>
    <x v="0"/>
  </r>
  <r>
    <s v="2013-04-04"/>
    <x v="3"/>
    <x v="0"/>
    <d v="1899-12-30T04:25:00"/>
    <s v="Unplanned-urgent"/>
    <x v="0"/>
    <x v="0"/>
    <d v="2013-04-04T03:53:51"/>
    <d v="2013-04-04T05:20:30"/>
    <n v="86"/>
    <n v="86"/>
    <x v="0"/>
    <x v="0"/>
  </r>
  <r>
    <s v="2013-04-04"/>
    <x v="3"/>
    <x v="0"/>
    <d v="1899-12-30T09:33:00"/>
    <s v="Planned-as scheduled"/>
    <x v="2"/>
    <x v="3"/>
    <d v="2013-04-04T09:07:58"/>
    <d v="2013-04-04T10:36:48"/>
    <n v="88"/>
    <n v="88"/>
    <x v="0"/>
    <x v="0"/>
  </r>
  <r>
    <s v="2013-04-04"/>
    <x v="3"/>
    <x v="0"/>
    <d v="1899-12-30T13:49:00"/>
    <s v="Planned-as scheduled"/>
    <x v="2"/>
    <x v="3"/>
    <d v="2013-04-04T13:09:33"/>
    <d v="2013-04-04T14:25:57"/>
    <n v="76"/>
    <n v="76"/>
    <x v="0"/>
    <x v="0"/>
  </r>
  <r>
    <s v="2013-04-04"/>
    <x v="3"/>
    <x v="0"/>
    <d v="1899-12-30T16:12:00"/>
    <s v="Unplanned-urgent"/>
    <x v="0"/>
    <x v="0"/>
    <d v="2013-04-04T15:34:33"/>
    <d v="2013-04-04T16:47:59"/>
    <n v="73"/>
    <n v="73"/>
    <x v="0"/>
    <x v="0"/>
  </r>
  <r>
    <s v="2013-04-04"/>
    <x v="3"/>
    <x v="0"/>
    <d v="1899-12-30T23:45:00"/>
    <s v="Planned-not as sched"/>
    <x v="2"/>
    <x v="2"/>
    <d v="2013-04-04T22:57:29"/>
    <d v="2013-04-05T00:23:25"/>
    <n v="85"/>
    <n v="85"/>
    <x v="0"/>
    <x v="0"/>
  </r>
  <r>
    <s v="2013-04-05"/>
    <x v="4"/>
    <x v="0"/>
    <d v="1899-12-30T03:25:00"/>
    <s v="Planned-as scheduled"/>
    <x v="2"/>
    <x v="3"/>
    <d v="2013-04-05T02:52:00"/>
    <d v="2013-04-05T04:51:05"/>
    <n v="119"/>
    <n v="119"/>
    <x v="0"/>
    <x v="0"/>
  </r>
  <r>
    <s v="2013-04-05"/>
    <x v="4"/>
    <x v="0"/>
    <d v="1899-12-30T09:31:00"/>
    <s v="Planned-as scheduled"/>
    <x v="2"/>
    <x v="3"/>
    <d v="2013-04-05T08:52:54"/>
    <d v="2013-04-05T11:11:59"/>
    <n v="139"/>
    <n v="139"/>
    <x v="0"/>
    <x v="0"/>
  </r>
  <r>
    <s v="2013-04-05"/>
    <x v="4"/>
    <x v="0"/>
    <d v="1899-12-30T10:37:00"/>
    <s v="Planned-as scheduled"/>
    <x v="2"/>
    <x v="3"/>
    <d v="2013-04-05T09:50:16"/>
    <d v="2013-04-05T11:11:06"/>
    <n v="80"/>
    <n v="80"/>
    <x v="0"/>
    <x v="0"/>
  </r>
  <r>
    <s v="2013-04-05"/>
    <x v="4"/>
    <x v="0"/>
    <d v="1899-12-30T12:16:00"/>
    <s v="Unplanned-urgent"/>
    <x v="0"/>
    <x v="0"/>
    <d v="2013-04-05T11:17:27"/>
    <d v="2013-04-05T12:59:26"/>
    <n v="101"/>
    <n v="101"/>
    <x v="0"/>
    <x v="0"/>
  </r>
  <r>
    <s v="2013-04-05"/>
    <x v="4"/>
    <x v="0"/>
    <d v="1899-12-30T12:54:00"/>
    <s v="Planned-as scheduled"/>
    <x v="2"/>
    <x v="3"/>
    <d v="2013-04-05T12:29:34"/>
    <d v="2013-04-05T13:59:08"/>
    <n v="89"/>
    <n v="89"/>
    <x v="0"/>
    <x v="0"/>
  </r>
  <r>
    <s v="2013-04-05"/>
    <x v="4"/>
    <x v="0"/>
    <d v="1899-12-30T18:56:00"/>
    <s v="Unplanned-urgent"/>
    <x v="0"/>
    <x v="0"/>
    <d v="2013-04-05T18:40:14"/>
    <d v="2013-04-05T19:34:19"/>
    <n v="54"/>
    <n v="54"/>
    <x v="0"/>
    <x v="0"/>
  </r>
  <r>
    <s v="2013-04-06"/>
    <x v="5"/>
    <x v="0"/>
    <d v="1899-12-30T04:28:00"/>
    <s v="NULL"/>
    <x v="1"/>
    <x v="1"/>
    <d v="2013-04-06T03:48:25"/>
    <d v="2013-04-06T04:40:30"/>
    <n v="52"/>
    <n v="52"/>
    <x v="0"/>
    <x v="0"/>
  </r>
  <r>
    <s v="2013-04-06"/>
    <x v="5"/>
    <x v="0"/>
    <d v="1899-12-30T06:24:00"/>
    <s v="Unplanned-urgent"/>
    <x v="0"/>
    <x v="0"/>
    <d v="2013-04-06T05:20:02"/>
    <d v="2013-04-06T07:12:57"/>
    <n v="112"/>
    <n v="112"/>
    <x v="0"/>
    <x v="0"/>
  </r>
  <r>
    <s v="2013-04-06"/>
    <x v="5"/>
    <x v="0"/>
    <d v="1899-12-30T06:58:00"/>
    <s v="Unplanned-urgent"/>
    <x v="0"/>
    <x v="0"/>
    <d v="2013-04-06T06:51:26"/>
    <d v="2013-04-06T07:33:55"/>
    <n v="42"/>
    <n v="42"/>
    <x v="0"/>
    <x v="0"/>
  </r>
  <r>
    <s v="2013-04-07"/>
    <x v="6"/>
    <x v="0"/>
    <d v="1899-12-30T03:14:00"/>
    <s v="NULL"/>
    <x v="1"/>
    <x v="1"/>
    <d v="2013-04-07T02:51:32"/>
    <d v="2013-04-07T03:59:33"/>
    <n v="68"/>
    <n v="68"/>
    <x v="0"/>
    <x v="0"/>
  </r>
  <r>
    <s v="2013-04-07"/>
    <x v="6"/>
    <x v="0"/>
    <d v="1899-12-30T19:54:00"/>
    <s v="Unplanned-urgent"/>
    <x v="0"/>
    <x v="0"/>
    <d v="2013-04-07T19:09:02"/>
    <d v="2013-04-07T20:46:25"/>
    <n v="97"/>
    <n v="97"/>
    <x v="0"/>
    <x v="0"/>
  </r>
  <r>
    <s v="2013-04-07"/>
    <x v="6"/>
    <x v="0"/>
    <d v="1899-12-30T21:41:00"/>
    <s v="Unplanned-urgent"/>
    <x v="0"/>
    <x v="0"/>
    <d v="2013-04-07T20:47:30"/>
    <d v="2013-04-07T22:20:13"/>
    <n v="92"/>
    <n v="92"/>
    <x v="0"/>
    <x v="0"/>
  </r>
  <r>
    <s v="2013-04-07"/>
    <x v="6"/>
    <x v="0"/>
    <d v="1899-12-30T23:57:00"/>
    <s v="Unplanned-urgent"/>
    <x v="0"/>
    <x v="0"/>
    <d v="2013-04-07T23:12:23"/>
    <d v="2013-04-08T00:55:26"/>
    <n v="103"/>
    <n v="103"/>
    <x v="0"/>
    <x v="0"/>
  </r>
  <r>
    <s v="2013-04-08"/>
    <x v="0"/>
    <x v="1"/>
    <d v="1899-12-30T08:09:00"/>
    <s v="Planned-as scheduled"/>
    <x v="2"/>
    <x v="3"/>
    <d v="2013-04-08T07:32:36"/>
    <d v="2013-04-08T08:56:52"/>
    <n v="84"/>
    <n v="84"/>
    <x v="0"/>
    <x v="0"/>
  </r>
  <r>
    <s v="2013-04-08"/>
    <x v="0"/>
    <x v="1"/>
    <d v="1899-12-30T10:10:00"/>
    <s v="Planned-as scheduled"/>
    <x v="2"/>
    <x v="3"/>
    <d v="2013-04-08T09:13:02"/>
    <d v="2013-04-08T10:27:23"/>
    <n v="74"/>
    <n v="74"/>
    <x v="0"/>
    <x v="0"/>
  </r>
  <r>
    <s v="2013-04-08"/>
    <x v="0"/>
    <x v="1"/>
    <d v="1899-12-30T10:02:00"/>
    <s v="Planned-as scheduled"/>
    <x v="2"/>
    <x v="3"/>
    <d v="2013-04-08T09:31:22"/>
    <d v="2013-04-08T10:56:10"/>
    <n v="84"/>
    <n v="84"/>
    <x v="0"/>
    <x v="0"/>
  </r>
  <r>
    <s v="2013-04-08"/>
    <x v="0"/>
    <x v="1"/>
    <d v="1899-12-30T12:17:00"/>
    <s v="Planned-as scheduled"/>
    <x v="2"/>
    <x v="3"/>
    <d v="2013-04-08T11:56:50"/>
    <d v="2013-04-08T12:51:11"/>
    <n v="54"/>
    <n v="54"/>
    <x v="0"/>
    <x v="0"/>
  </r>
  <r>
    <s v="2013-04-08"/>
    <x v="0"/>
    <x v="1"/>
    <d v="1899-12-30T14:24:00"/>
    <s v="Unplanned-urgent"/>
    <x v="0"/>
    <x v="0"/>
    <d v="2013-04-08T13:32:50"/>
    <d v="2013-04-08T15:06:11"/>
    <n v="93"/>
    <n v="93"/>
    <x v="0"/>
    <x v="0"/>
  </r>
  <r>
    <s v="2013-04-08"/>
    <x v="0"/>
    <x v="1"/>
    <d v="1899-12-30T14:25:00"/>
    <s v="Planned-as scheduled"/>
    <x v="2"/>
    <x v="3"/>
    <d v="2013-04-08T13:39:45"/>
    <d v="2013-04-08T14:46:07"/>
    <n v="66"/>
    <n v="66"/>
    <x v="0"/>
    <x v="0"/>
  </r>
  <r>
    <s v="2013-04-08"/>
    <x v="0"/>
    <x v="1"/>
    <d v="1899-12-30T15:32:00"/>
    <s v="Planned-as scheduled"/>
    <x v="2"/>
    <x v="3"/>
    <d v="2013-04-08T15:36:52"/>
    <d v="2013-04-08T17:05:30"/>
    <n v="88"/>
    <n v="88"/>
    <x v="0"/>
    <x v="0"/>
  </r>
  <r>
    <s v="2013-04-09"/>
    <x v="1"/>
    <x v="1"/>
    <d v="1899-12-30T09:55:00"/>
    <s v="Planned-as scheduled"/>
    <x v="2"/>
    <x v="3"/>
    <d v="2013-04-09T08:54:04"/>
    <e v="#VALUE!"/>
    <e v="#VALUE!"/>
    <n v="56.6"/>
    <x v="0"/>
    <x v="0"/>
  </r>
  <r>
    <s v="2013-04-09"/>
    <x v="1"/>
    <x v="1"/>
    <d v="1899-12-30T10:23:00"/>
    <s v="Unplanned-urgent"/>
    <x v="0"/>
    <x v="0"/>
    <d v="2013-04-09T09:43:41"/>
    <d v="2013-04-09T10:51:48"/>
    <n v="68"/>
    <n v="68"/>
    <x v="0"/>
    <x v="0"/>
  </r>
  <r>
    <s v="2013-04-09"/>
    <x v="1"/>
    <x v="1"/>
    <d v="1899-12-30T12:54:00"/>
    <s v="Planned-not as sched"/>
    <x v="2"/>
    <x v="2"/>
    <d v="2013-04-09T12:00:08"/>
    <d v="2013-04-09T13:14:13"/>
    <n v="74"/>
    <n v="74"/>
    <x v="0"/>
    <x v="0"/>
  </r>
  <r>
    <s v="2013-04-09"/>
    <x v="1"/>
    <x v="1"/>
    <d v="1899-12-30T14:18:00"/>
    <s v="Unplanned-urgent"/>
    <x v="0"/>
    <x v="0"/>
    <d v="2013-04-09T13:42:49"/>
    <e v="#VALUE!"/>
    <e v="#VALUE!"/>
    <n v="56.6"/>
    <x v="0"/>
    <x v="0"/>
  </r>
  <r>
    <s v="2013-04-09"/>
    <x v="1"/>
    <x v="1"/>
    <d v="1899-12-30T16:22:00"/>
    <s v="Planned-as scheduled"/>
    <x v="2"/>
    <x v="3"/>
    <d v="2013-04-09T15:18:28"/>
    <d v="2013-04-09T17:40:25"/>
    <n v="141"/>
    <n v="141"/>
    <x v="0"/>
    <x v="0"/>
  </r>
  <r>
    <s v="2013-04-10"/>
    <x v="2"/>
    <x v="1"/>
    <d v="1899-12-30T09:50:00"/>
    <s v="Planned-as scheduled"/>
    <x v="2"/>
    <x v="3"/>
    <d v="2013-04-10T09:08:46"/>
    <d v="2013-04-10T10:32:09"/>
    <n v="83"/>
    <n v="83"/>
    <x v="0"/>
    <x v="0"/>
  </r>
  <r>
    <s v="2013-04-10"/>
    <x v="2"/>
    <x v="1"/>
    <d v="1899-12-30T10:31:00"/>
    <s v="Planned-as scheduled"/>
    <x v="2"/>
    <x v="3"/>
    <d v="2013-04-10T09:28:51"/>
    <d v="2013-04-10T11:09:09"/>
    <n v="100"/>
    <n v="100"/>
    <x v="0"/>
    <x v="0"/>
  </r>
  <r>
    <s v="2013-04-10"/>
    <x v="2"/>
    <x v="1"/>
    <d v="1899-12-30T12:01:00"/>
    <s v="Planned-as scheduled"/>
    <x v="2"/>
    <x v="3"/>
    <d v="2013-04-10T11:31:44"/>
    <d v="2013-04-10T13:04:19"/>
    <n v="92"/>
    <n v="92"/>
    <x v="0"/>
    <x v="0"/>
  </r>
  <r>
    <s v="2013-04-10"/>
    <x v="2"/>
    <x v="1"/>
    <d v="1899-12-30T14:22:00"/>
    <s v="Planned-as scheduled"/>
    <x v="2"/>
    <x v="3"/>
    <d v="2013-04-10T13:30:25"/>
    <d v="2013-04-10T14:50:30"/>
    <n v="80"/>
    <n v="80"/>
    <x v="0"/>
    <x v="0"/>
  </r>
  <r>
    <s v="2013-04-10"/>
    <x v="2"/>
    <x v="1"/>
    <d v="1899-12-30T16:16:00"/>
    <s v="Planned-as scheduled"/>
    <x v="2"/>
    <x v="3"/>
    <d v="2013-04-10T15:47:48"/>
    <d v="2013-04-10T17:44:19"/>
    <n v="116"/>
    <n v="116"/>
    <x v="0"/>
    <x v="0"/>
  </r>
  <r>
    <s v="2013-04-10"/>
    <x v="2"/>
    <x v="1"/>
    <d v="1899-12-30T16:37:00"/>
    <s v="Unplanned-urgent"/>
    <x v="0"/>
    <x v="0"/>
    <d v="2013-04-10T16:05:25"/>
    <d v="2013-04-10T17:02:50"/>
    <n v="57"/>
    <n v="57"/>
    <x v="0"/>
    <x v="0"/>
  </r>
  <r>
    <s v="2013-04-10"/>
    <x v="2"/>
    <x v="1"/>
    <d v="1899-12-30T18:09:00"/>
    <s v="Unplanned-urgent"/>
    <x v="0"/>
    <x v="0"/>
    <d v="2013-04-10T17:31:21"/>
    <d v="2013-04-10T19:08:39"/>
    <n v="97"/>
    <n v="97"/>
    <x v="0"/>
    <x v="0"/>
  </r>
  <r>
    <s v="2013-04-11"/>
    <x v="3"/>
    <x v="1"/>
    <d v="1899-12-30T08:40:00"/>
    <s v="Unplanned-urgent"/>
    <x v="0"/>
    <x v="0"/>
    <d v="2013-04-11T07:57:15"/>
    <d v="2013-04-11T09:18:17"/>
    <n v="81"/>
    <n v="81"/>
    <x v="0"/>
    <x v="0"/>
  </r>
  <r>
    <s v="2013-04-11"/>
    <x v="3"/>
    <x v="1"/>
    <d v="1899-12-30T11:16:00"/>
    <s v="Planned-as scheduled"/>
    <x v="2"/>
    <x v="3"/>
    <d v="2013-04-11T10:09:32"/>
    <d v="2013-04-11T11:50:35"/>
    <n v="101"/>
    <n v="101"/>
    <x v="0"/>
    <x v="0"/>
  </r>
  <r>
    <s v="2013-04-12"/>
    <x v="4"/>
    <x v="1"/>
    <d v="1899-12-30T08:12:00"/>
    <s v="Unplanned-urgent"/>
    <x v="0"/>
    <x v="0"/>
    <d v="2013-04-12T07:31:30"/>
    <d v="2013-04-12T08:51:20"/>
    <n v="79"/>
    <n v="79"/>
    <x v="0"/>
    <x v="0"/>
  </r>
  <r>
    <s v="2013-04-12"/>
    <x v="4"/>
    <x v="1"/>
    <d v="1899-12-30T09:39:00"/>
    <s v="Planned-as scheduled"/>
    <x v="2"/>
    <x v="3"/>
    <d v="2013-04-12T08:49:57"/>
    <d v="2013-04-12T10:16:39"/>
    <n v="86"/>
    <n v="86"/>
    <x v="0"/>
    <x v="0"/>
  </r>
  <r>
    <s v="2013-04-12"/>
    <x v="4"/>
    <x v="1"/>
    <d v="1899-12-30T10:19:00"/>
    <s v="Planned-as scheduled"/>
    <x v="2"/>
    <x v="3"/>
    <d v="2013-04-12T09:27:20"/>
    <d v="2013-04-12T10:59:14"/>
    <n v="91"/>
    <n v="91"/>
    <x v="0"/>
    <x v="0"/>
  </r>
  <r>
    <s v="2013-04-12"/>
    <x v="4"/>
    <x v="1"/>
    <d v="1899-12-30T11:18:00"/>
    <s v="Planned-as scheduled"/>
    <x v="2"/>
    <x v="3"/>
    <d v="2013-04-12T10:35:53"/>
    <d v="2013-04-12T11:56:18"/>
    <n v="80"/>
    <n v="80"/>
    <x v="0"/>
    <x v="0"/>
  </r>
  <r>
    <s v="2013-04-12"/>
    <x v="4"/>
    <x v="1"/>
    <d v="1899-12-30T12:06:00"/>
    <s v="Planned-as scheduled"/>
    <x v="2"/>
    <x v="3"/>
    <d v="2013-04-12T11:23:25"/>
    <d v="2013-04-12T12:53:11"/>
    <n v="89"/>
    <n v="89"/>
    <x v="0"/>
    <x v="0"/>
  </r>
  <r>
    <s v="2013-04-12"/>
    <x v="4"/>
    <x v="1"/>
    <d v="1899-12-30T13:31:00"/>
    <s v="Planned-as scheduled"/>
    <x v="2"/>
    <x v="3"/>
    <d v="2013-04-12T12:50:06"/>
    <d v="2013-04-12T13:56:46"/>
    <n v="66"/>
    <n v="66"/>
    <x v="0"/>
    <x v="0"/>
  </r>
  <r>
    <s v="2013-04-12"/>
    <x v="4"/>
    <x v="1"/>
    <d v="1899-12-30T15:48:00"/>
    <s v="Planned-as scheduled"/>
    <x v="2"/>
    <x v="3"/>
    <d v="2013-04-12T14:36:43"/>
    <d v="2013-04-12T16:35:22"/>
    <n v="118"/>
    <n v="118"/>
    <x v="0"/>
    <x v="0"/>
  </r>
  <r>
    <s v="2013-04-12"/>
    <x v="4"/>
    <x v="1"/>
    <d v="1899-12-30T17:08:00"/>
    <s v="Unplanned-urgent"/>
    <x v="0"/>
    <x v="0"/>
    <d v="2013-04-12T16:33:59"/>
    <e v="#VALUE!"/>
    <e v="#VALUE!"/>
    <n v="76.888888888888886"/>
    <x v="0"/>
    <x v="0"/>
  </r>
  <r>
    <s v="2013-04-12"/>
    <x v="4"/>
    <x v="1"/>
    <d v="1899-12-30T22:09:00"/>
    <s v="Unplanned-urgent"/>
    <x v="0"/>
    <x v="0"/>
    <d v="2013-04-12T21:50:47"/>
    <d v="2013-04-12T23:13:52"/>
    <n v="83"/>
    <n v="83"/>
    <x v="0"/>
    <x v="0"/>
  </r>
  <r>
    <d v="2013-04-13T00:00:00"/>
    <x v="5"/>
    <x v="1"/>
    <d v="1899-12-30T02:41:00"/>
    <s v="Unplanned-urgent"/>
    <x v="0"/>
    <x v="0"/>
    <d v="2013-04-13T02:10:27"/>
    <d v="2013-04-13T03:28:48"/>
    <n v="78"/>
    <n v="78"/>
    <x v="0"/>
    <x v="0"/>
  </r>
  <r>
    <s v="2013-04-14"/>
    <x v="6"/>
    <x v="1"/>
    <d v="1899-12-30T10:29:00"/>
    <s v="Unplanned-urgent"/>
    <x v="0"/>
    <x v="0"/>
    <d v="2013-04-14T10:09:29"/>
    <d v="2013-04-14T11:10:47"/>
    <n v="61"/>
    <n v="61"/>
    <x v="0"/>
    <x v="0"/>
  </r>
  <r>
    <s v="2013-04-14"/>
    <x v="6"/>
    <x v="1"/>
    <d v="1899-12-30T12:18:00"/>
    <s v="Unplanned-urgent"/>
    <x v="0"/>
    <x v="0"/>
    <d v="2013-04-14T12:01:34"/>
    <e v="#VALUE!"/>
    <e v="#VALUE!"/>
    <n v="30.5"/>
    <x v="0"/>
    <x v="0"/>
  </r>
  <r>
    <s v="2013-04-15"/>
    <x v="0"/>
    <x v="2"/>
    <d v="1899-12-30T06:50:00"/>
    <s v="Unplanned-urgent"/>
    <x v="0"/>
    <x v="0"/>
    <d v="2013-04-15T06:19:56"/>
    <d v="2013-04-15T08:51:31"/>
    <n v="151"/>
    <n v="151"/>
    <x v="0"/>
    <x v="0"/>
  </r>
  <r>
    <s v="2013-04-15"/>
    <x v="0"/>
    <x v="2"/>
    <d v="1899-12-30T08:23:00"/>
    <s v="Planned-as scheduled"/>
    <x v="2"/>
    <x v="3"/>
    <d v="2013-04-15T07:48:34"/>
    <d v="2013-04-15T09:15:49"/>
    <n v="87"/>
    <n v="87"/>
    <x v="0"/>
    <x v="0"/>
  </r>
  <r>
    <s v="2013-04-15"/>
    <x v="0"/>
    <x v="2"/>
    <d v="1899-12-30T10:37:00"/>
    <s v="Planned-as scheduled"/>
    <x v="2"/>
    <x v="3"/>
    <d v="2013-04-15T09:40:07"/>
    <d v="2013-04-15T11:25:52"/>
    <n v="105"/>
    <n v="105"/>
    <x v="0"/>
    <x v="0"/>
  </r>
  <r>
    <s v="2013-04-15"/>
    <x v="0"/>
    <x v="2"/>
    <d v="1899-12-30T12:22:00"/>
    <s v="Planned-as scheduled"/>
    <x v="2"/>
    <x v="3"/>
    <d v="2013-04-15T11:33:42"/>
    <d v="2013-04-15T12:44:31"/>
    <n v="70"/>
    <n v="70"/>
    <x v="0"/>
    <x v="0"/>
  </r>
  <r>
    <s v="2013-04-15"/>
    <x v="0"/>
    <x v="2"/>
    <d v="1899-12-30T14:12:00"/>
    <s v="Planned-as scheduled"/>
    <x v="2"/>
    <x v="3"/>
    <d v="2013-04-15T13:43:27"/>
    <d v="2013-04-15T14:57:04"/>
    <n v="73"/>
    <n v="73"/>
    <x v="0"/>
    <x v="0"/>
  </r>
  <r>
    <s v="2013-04-15"/>
    <x v="0"/>
    <x v="2"/>
    <d v="1899-12-30T16:36:00"/>
    <s v="Planned-as scheduled"/>
    <x v="2"/>
    <x v="3"/>
    <d v="2013-04-15T15:39:13"/>
    <d v="2013-04-15T17:48:57"/>
    <n v="129"/>
    <n v="129"/>
    <x v="0"/>
    <x v="0"/>
  </r>
  <r>
    <s v="2013-04-16"/>
    <x v="1"/>
    <x v="2"/>
    <d v="1899-12-30T01:09:00"/>
    <s v="Unplanned-urgent"/>
    <x v="0"/>
    <x v="0"/>
    <d v="2013-04-16T00:25:44"/>
    <d v="2013-04-16T01:57:19"/>
    <n v="91"/>
    <n v="91"/>
    <x v="0"/>
    <x v="0"/>
  </r>
  <r>
    <s v="2013-04-16"/>
    <x v="1"/>
    <x v="2"/>
    <d v="1899-12-30T08:30:00"/>
    <s v="Planned-as scheduled"/>
    <x v="2"/>
    <x v="3"/>
    <d v="2013-04-16T07:54:09"/>
    <d v="2013-04-16T09:11:43"/>
    <n v="77"/>
    <n v="77"/>
    <x v="0"/>
    <x v="0"/>
  </r>
  <r>
    <s v="2013-04-16"/>
    <x v="1"/>
    <x v="2"/>
    <d v="1899-12-30T10:05:00"/>
    <s v="Planned-as scheduled"/>
    <x v="2"/>
    <x v="3"/>
    <d v="2013-04-16T09:39:45"/>
    <d v="2013-04-16T11:07:59"/>
    <n v="88"/>
    <n v="88"/>
    <x v="0"/>
    <x v="0"/>
  </r>
  <r>
    <s v="2013-04-16"/>
    <x v="1"/>
    <x v="2"/>
    <d v="1899-12-30T10:31:00"/>
    <s v="Planned-as scheduled"/>
    <x v="2"/>
    <x v="3"/>
    <d v="2013-04-16T09:44:40"/>
    <d v="2013-04-16T11:13:50"/>
    <n v="89"/>
    <n v="89"/>
    <x v="0"/>
    <x v="0"/>
  </r>
  <r>
    <s v="2013-04-16"/>
    <x v="1"/>
    <x v="2"/>
    <d v="1899-12-30T12:06:00"/>
    <s v="Planned-as scheduled"/>
    <x v="2"/>
    <x v="3"/>
    <d v="2013-04-16T11:24:44"/>
    <d v="2013-04-16T12:42:31"/>
    <n v="77"/>
    <n v="77"/>
    <x v="0"/>
    <x v="0"/>
  </r>
  <r>
    <s v="2013-04-16"/>
    <x v="1"/>
    <x v="2"/>
    <d v="1899-12-30T13:31:00"/>
    <s v="Planned-not as sched"/>
    <x v="2"/>
    <x v="2"/>
    <d v="2013-04-16T13:00:32"/>
    <d v="2013-04-16T14:22:55"/>
    <n v="82"/>
    <n v="82"/>
    <x v="0"/>
    <x v="0"/>
  </r>
  <r>
    <s v="2013-04-16"/>
    <x v="1"/>
    <x v="2"/>
    <d v="1899-12-30T20:15:00"/>
    <s v="Unplanned-urgent"/>
    <x v="0"/>
    <x v="0"/>
    <d v="2013-04-16T18:33:44"/>
    <e v="#VALUE!"/>
    <e v="#VALUE!"/>
    <n v="74.125"/>
    <x v="0"/>
    <x v="0"/>
  </r>
  <r>
    <s v="2013-04-16"/>
    <x v="1"/>
    <x v="2"/>
    <d v="1899-12-30T21:51:00"/>
    <s v="Unplanned-urgent"/>
    <x v="0"/>
    <x v="0"/>
    <d v="2013-04-16T21:13:03"/>
    <d v="2013-04-16T22:42:48"/>
    <n v="89"/>
    <n v="89"/>
    <x v="0"/>
    <x v="0"/>
  </r>
  <r>
    <s v="2013-04-17"/>
    <x v="2"/>
    <x v="2"/>
    <d v="1899-12-30T08:28:00"/>
    <s v="Planned-as scheduled"/>
    <x v="2"/>
    <x v="3"/>
    <d v="2013-04-17T07:41:14"/>
    <d v="2013-04-17T08:58:59"/>
    <n v="77"/>
    <n v="77"/>
    <x v="0"/>
    <x v="0"/>
  </r>
  <r>
    <s v="2013-04-17"/>
    <x v="2"/>
    <x v="2"/>
    <d v="1899-12-30T10:03:00"/>
    <s v="Planned-as scheduled"/>
    <x v="2"/>
    <x v="3"/>
    <d v="2013-04-17T09:26:58"/>
    <d v="2013-04-17T11:04:23"/>
    <n v="97"/>
    <n v="97"/>
    <x v="0"/>
    <x v="0"/>
  </r>
  <r>
    <s v="2013-04-17"/>
    <x v="2"/>
    <x v="2"/>
    <d v="1899-12-30T10:15:00"/>
    <s v="Planned-as scheduled"/>
    <x v="2"/>
    <x v="3"/>
    <d v="2013-04-17T09:29:00"/>
    <d v="2013-04-17T10:41:59"/>
    <n v="72"/>
    <n v="72"/>
    <x v="0"/>
    <x v="0"/>
  </r>
  <r>
    <s v="2013-04-17"/>
    <x v="2"/>
    <x v="2"/>
    <d v="1899-12-30T12:20:00"/>
    <s v="Planned-as scheduled"/>
    <x v="2"/>
    <x v="3"/>
    <d v="2013-04-17T11:24:52"/>
    <d v="2013-04-17T13:08:56"/>
    <n v="104"/>
    <n v="104"/>
    <x v="0"/>
    <x v="0"/>
  </r>
  <r>
    <s v="2013-04-17"/>
    <x v="2"/>
    <x v="2"/>
    <d v="1899-12-30T15:38:00"/>
    <s v="Planned-as scheduled"/>
    <x v="2"/>
    <x v="3"/>
    <d v="2013-04-17T14:45:27"/>
    <d v="2013-04-17T16:06:44"/>
    <n v="81"/>
    <n v="81"/>
    <x v="0"/>
    <x v="0"/>
  </r>
  <r>
    <s v="2013-04-17"/>
    <x v="2"/>
    <x v="2"/>
    <d v="1899-12-30T21:13:00"/>
    <s v="Unplanned-urgent"/>
    <x v="0"/>
    <x v="0"/>
    <d v="2013-04-17T20:25:18"/>
    <d v="2013-04-17T22:08:41"/>
    <n v="103"/>
    <n v="103"/>
    <x v="0"/>
    <x v="0"/>
  </r>
  <r>
    <s v="2013-04-17"/>
    <x v="2"/>
    <x v="2"/>
    <d v="1899-12-30T23:03:00"/>
    <s v="Unplanned-urgent"/>
    <x v="0"/>
    <x v="0"/>
    <d v="2013-04-17T22:14:24"/>
    <e v="#VALUE!"/>
    <e v="#VALUE!"/>
    <n v="76.285714285714292"/>
    <x v="0"/>
    <x v="0"/>
  </r>
  <r>
    <s v="2013-04-18"/>
    <x v="3"/>
    <x v="2"/>
    <d v="1899-12-30T10:56:00"/>
    <s v="Unplanned-urgent"/>
    <x v="0"/>
    <x v="0"/>
    <d v="2013-04-18T08:47:21"/>
    <e v="#VALUE!"/>
    <e v="#VALUE!"/>
    <n v="73"/>
    <x v="0"/>
    <x v="0"/>
  </r>
  <r>
    <s v="2013-04-18"/>
    <x v="3"/>
    <x v="2"/>
    <d v="1899-12-30T12:34:00"/>
    <s v="Planned-as scheduled"/>
    <x v="2"/>
    <x v="3"/>
    <d v="2013-04-18T11:50:51"/>
    <d v="2013-04-18T13:51:33"/>
    <n v="120"/>
    <n v="120"/>
    <x v="0"/>
    <x v="0"/>
  </r>
  <r>
    <s v="2013-04-18"/>
    <x v="3"/>
    <x v="2"/>
    <d v="1899-12-30T15:22:00"/>
    <s v="Planned-as scheduled"/>
    <x v="2"/>
    <x v="3"/>
    <d v="2013-04-18T14:33:30"/>
    <d v="2013-04-18T16:12:46"/>
    <n v="99"/>
    <n v="99"/>
    <x v="0"/>
    <x v="0"/>
  </r>
  <r>
    <s v="2013-04-19"/>
    <x v="4"/>
    <x v="2"/>
    <d v="1899-12-30T09:05:00"/>
    <s v="Unplanned-urgent"/>
    <x v="0"/>
    <x v="0"/>
    <d v="2013-04-19T08:22:48"/>
    <d v="2013-04-19T09:46:12"/>
    <n v="83"/>
    <n v="83"/>
    <x v="0"/>
    <x v="0"/>
  </r>
  <r>
    <s v="2013-04-19"/>
    <x v="4"/>
    <x v="2"/>
    <d v="1899-12-30T09:33:00"/>
    <s v="Planned-as scheduled"/>
    <x v="2"/>
    <x v="3"/>
    <d v="2013-04-19T08:45:49"/>
    <d v="2013-04-19T10:22:04"/>
    <n v="96"/>
    <n v="96"/>
    <x v="0"/>
    <x v="0"/>
  </r>
  <r>
    <s v="2013-04-19"/>
    <x v="4"/>
    <x v="2"/>
    <d v="1899-12-30T13:22:00"/>
    <s v="Planned-as scheduled"/>
    <x v="2"/>
    <x v="3"/>
    <d v="2013-04-19T13:01:34"/>
    <d v="2013-04-19T13:47:33"/>
    <n v="45"/>
    <n v="45"/>
    <x v="0"/>
    <x v="0"/>
  </r>
  <r>
    <s v="2013-04-19"/>
    <x v="4"/>
    <x v="2"/>
    <d v="1899-12-30T14:17:00"/>
    <s v="Unplanned-urgent"/>
    <x v="0"/>
    <x v="0"/>
    <d v="2013-04-19T13:41:03"/>
    <d v="2013-04-19T14:54:47"/>
    <n v="73"/>
    <n v="73"/>
    <x v="0"/>
    <x v="0"/>
  </r>
  <r>
    <s v="2013-04-19"/>
    <x v="4"/>
    <x v="2"/>
    <d v="1899-12-30T15:40:00"/>
    <s v="Planned-as scheduled"/>
    <x v="2"/>
    <x v="3"/>
    <d v="2013-04-19T14:37:43"/>
    <d v="2013-04-19T16:45:23"/>
    <n v="127"/>
    <n v="127"/>
    <x v="0"/>
    <x v="0"/>
  </r>
  <r>
    <s v="2013-04-19"/>
    <x v="4"/>
    <x v="2"/>
    <d v="1899-12-30T17:24:00"/>
    <s v="Unplanned-urgent"/>
    <x v="0"/>
    <x v="0"/>
    <d v="2013-04-19T16:51:08"/>
    <d v="2013-04-19T18:16:29"/>
    <n v="85"/>
    <n v="85"/>
    <x v="0"/>
    <x v="0"/>
  </r>
  <r>
    <s v="2013-04-20"/>
    <x v="5"/>
    <x v="2"/>
    <d v="1899-12-30T02:15:00"/>
    <s v="Unplanned-urgent"/>
    <x v="0"/>
    <x v="0"/>
    <d v="2013-04-20T01:24:19"/>
    <e v="#VALUE!"/>
    <e v="#VALUE!"/>
    <n v="83.142857142857139"/>
    <x v="0"/>
    <x v="0"/>
  </r>
  <r>
    <s v="2013-04-20"/>
    <x v="5"/>
    <x v="2"/>
    <d v="1899-12-30T04:23:00"/>
    <s v="Unplanned-urgent"/>
    <x v="0"/>
    <x v="0"/>
    <d v="2013-04-20T03:33:18"/>
    <d v="2013-04-20T05:36:50"/>
    <n v="123"/>
    <n v="123"/>
    <x v="0"/>
    <x v="0"/>
  </r>
  <r>
    <s v="2013-04-20"/>
    <x v="5"/>
    <x v="2"/>
    <d v="1899-12-30T05:05:00"/>
    <s v="Unplanned-crash"/>
    <x v="0"/>
    <x v="0"/>
    <d v="2013-04-20T05:00:00"/>
    <d v="2013-04-20T06:19:21"/>
    <n v="79"/>
    <n v="79"/>
    <x v="0"/>
    <x v="0"/>
  </r>
  <r>
    <s v="2013-04-20"/>
    <x v="5"/>
    <x v="2"/>
    <d v="1899-12-30T14:23:00"/>
    <s v="Planned-not as sched"/>
    <x v="2"/>
    <x v="2"/>
    <d v="2013-04-20T13:16:49"/>
    <d v="2013-04-20T15:28:45"/>
    <n v="131"/>
    <n v="131"/>
    <x v="0"/>
    <x v="0"/>
  </r>
  <r>
    <s v="2013-04-20"/>
    <x v="5"/>
    <x v="2"/>
    <d v="1899-12-30T16:52:00"/>
    <s v="Unplanned-urgent"/>
    <x v="0"/>
    <x v="0"/>
    <d v="2013-04-20T16:14:40"/>
    <d v="2013-04-20T17:38:16"/>
    <n v="83"/>
    <n v="83"/>
    <x v="0"/>
    <x v="0"/>
  </r>
  <r>
    <s v="2013-04-20"/>
    <x v="5"/>
    <x v="2"/>
    <d v="1899-12-30T21:20:00"/>
    <s v="Unplanned-urgent"/>
    <x v="0"/>
    <x v="0"/>
    <d v="2013-04-20T20:44:16"/>
    <d v="2013-04-20T22:27:18"/>
    <n v="103"/>
    <n v="103"/>
    <x v="0"/>
    <x v="0"/>
  </r>
  <r>
    <s v="2013-04-20"/>
    <x v="5"/>
    <x v="2"/>
    <d v="1899-12-30T23:05:00"/>
    <s v="Unplanned-urgent"/>
    <x v="0"/>
    <x v="0"/>
    <d v="2013-04-20T22:43:15"/>
    <d v="2013-04-20T23:46:20"/>
    <n v="63"/>
    <n v="63"/>
    <x v="0"/>
    <x v="0"/>
  </r>
  <r>
    <s v="2013-04-21"/>
    <x v="6"/>
    <x v="2"/>
    <d v="1899-12-30T00:36:00"/>
    <s v="Unplanned-urgent"/>
    <x v="0"/>
    <x v="0"/>
    <d v="2013-04-21T00:19:39"/>
    <d v="2013-04-21T01:20:17"/>
    <n v="60"/>
    <n v="60"/>
    <x v="0"/>
    <x v="0"/>
  </r>
  <r>
    <s v="2013-04-21"/>
    <x v="6"/>
    <x v="2"/>
    <d v="1899-12-30T00:27:00"/>
    <s v="Unplanned-crash"/>
    <x v="0"/>
    <x v="0"/>
    <d v="2013-04-21T00:20:33"/>
    <d v="2013-04-21T02:24:45"/>
    <n v="124"/>
    <n v="124"/>
    <x v="0"/>
    <x v="0"/>
  </r>
  <r>
    <s v="2013-04-21"/>
    <x v="6"/>
    <x v="2"/>
    <d v="1899-12-30T02:23:00"/>
    <s v="Unplanned-urgent"/>
    <x v="0"/>
    <x v="0"/>
    <d v="2013-04-21T01:58:10"/>
    <d v="2013-04-21T03:03:44"/>
    <n v="65"/>
    <n v="65"/>
    <x v="0"/>
    <x v="0"/>
  </r>
  <r>
    <s v="2013-04-21"/>
    <x v="6"/>
    <x v="2"/>
    <d v="1899-12-30T03:49:00"/>
    <s v="Unplanned-urgent"/>
    <x v="0"/>
    <x v="0"/>
    <d v="2013-04-21T03:11:40"/>
    <d v="2013-04-21T05:05:02"/>
    <n v="113"/>
    <n v="113"/>
    <x v="0"/>
    <x v="0"/>
  </r>
  <r>
    <s v="2013-04-21"/>
    <x v="6"/>
    <x v="2"/>
    <d v="1899-12-30T08:53:00"/>
    <s v="Planned-not as sched"/>
    <x v="2"/>
    <x v="2"/>
    <d v="2013-04-21T08:10:14"/>
    <d v="2013-04-21T09:40:55"/>
    <n v="90"/>
    <n v="90"/>
    <x v="0"/>
    <x v="0"/>
  </r>
  <r>
    <s v="2013-04-22"/>
    <x v="0"/>
    <x v="3"/>
    <d v="1899-12-30T08:19:00"/>
    <s v="Planned-as scheduled"/>
    <x v="2"/>
    <x v="3"/>
    <d v="2013-04-22T07:50:41"/>
    <d v="2013-04-22T08:48:54"/>
    <n v="58"/>
    <n v="58"/>
    <x v="0"/>
    <x v="0"/>
  </r>
  <r>
    <s v="2013-04-22"/>
    <x v="0"/>
    <x v="3"/>
    <d v="1899-12-30T10:04:00"/>
    <s v="Planned-as scheduled"/>
    <x v="2"/>
    <x v="3"/>
    <d v="2013-04-22T09:26:12"/>
    <d v="2013-04-22T10:48:59"/>
    <n v="82"/>
    <n v="82"/>
    <x v="0"/>
    <x v="0"/>
  </r>
  <r>
    <s v="2013-04-22"/>
    <x v="0"/>
    <x v="3"/>
    <d v="1899-12-30T10:09:00"/>
    <s v="Planned-as scheduled"/>
    <x v="2"/>
    <x v="3"/>
    <d v="2013-04-22T09:42:11"/>
    <d v="2013-04-22T10:44:31"/>
    <n v="62"/>
    <n v="62"/>
    <x v="0"/>
    <x v="0"/>
  </r>
  <r>
    <s v="2013-04-22"/>
    <x v="0"/>
    <x v="3"/>
    <d v="1899-12-30T12:14:00"/>
    <s v="Planned-as scheduled"/>
    <x v="2"/>
    <x v="3"/>
    <d v="2013-04-22T11:34:40"/>
    <d v="2013-04-22T12:57:53"/>
    <n v="83"/>
    <n v="83"/>
    <x v="0"/>
    <x v="0"/>
  </r>
  <r>
    <s v="2013-04-22"/>
    <x v="0"/>
    <x v="3"/>
    <d v="1899-12-30T16:42:00"/>
    <s v="Unplanned-urgent"/>
    <x v="0"/>
    <x v="0"/>
    <d v="2013-04-22T16:22:15"/>
    <d v="2013-04-22T17:36:51"/>
    <n v="74"/>
    <n v="74"/>
    <x v="0"/>
    <x v="0"/>
  </r>
  <r>
    <s v="2013-04-23"/>
    <x v="1"/>
    <x v="3"/>
    <d v="1899-12-30T04:47:00"/>
    <s v="Unplanned-crash"/>
    <x v="0"/>
    <x v="0"/>
    <d v="2013-04-23T04:17:16"/>
    <d v="2013-04-23T05:48:46"/>
    <n v="91"/>
    <n v="91"/>
    <x v="0"/>
    <x v="0"/>
  </r>
  <r>
    <s v="2013-04-23"/>
    <x v="1"/>
    <x v="3"/>
    <d v="1899-12-30T09:21:00"/>
    <s v="Unplanned-urgent"/>
    <x v="0"/>
    <x v="0"/>
    <d v="2013-04-23T09:00:16"/>
    <d v="2013-04-23T10:26:30"/>
    <n v="86"/>
    <n v="86"/>
    <x v="0"/>
    <x v="0"/>
  </r>
  <r>
    <s v="2013-04-23"/>
    <x v="1"/>
    <x v="3"/>
    <d v="1899-12-30T10:39:00"/>
    <s v="Planned-as scheduled"/>
    <x v="2"/>
    <x v="3"/>
    <d v="2013-04-23T09:56:20"/>
    <d v="2013-04-23T11:19:00"/>
    <n v="82"/>
    <n v="82"/>
    <x v="0"/>
    <x v="0"/>
  </r>
  <r>
    <s v="2013-04-23"/>
    <x v="1"/>
    <x v="3"/>
    <d v="1899-12-30T15:14:00"/>
    <s v="Planned-not as sched"/>
    <x v="2"/>
    <x v="2"/>
    <d v="2013-04-23T14:18:01"/>
    <d v="2013-04-23T16:11:25"/>
    <n v="113"/>
    <n v="113"/>
    <x v="0"/>
    <x v="0"/>
  </r>
  <r>
    <s v="2013-04-24"/>
    <x v="2"/>
    <x v="3"/>
    <d v="1899-12-30T04:33:00"/>
    <s v="Unplanned-urgent"/>
    <x v="0"/>
    <x v="0"/>
    <d v="2013-04-24T03:58:47"/>
    <d v="2013-04-24T05:16:29"/>
    <n v="77"/>
    <n v="77"/>
    <x v="0"/>
    <x v="0"/>
  </r>
  <r>
    <s v="2013-04-24"/>
    <x v="2"/>
    <x v="3"/>
    <d v="1899-12-30T08:24:00"/>
    <s v="Planned-as scheduled"/>
    <x v="2"/>
    <x v="3"/>
    <d v="2013-04-24T07:38:30"/>
    <d v="2013-04-24T08:54:50"/>
    <n v="76"/>
    <n v="76"/>
    <x v="0"/>
    <x v="0"/>
  </r>
  <r>
    <s v="2013-04-24"/>
    <x v="2"/>
    <x v="3"/>
    <d v="1899-12-30T09:11:00"/>
    <s v="Unplanned-crash"/>
    <x v="0"/>
    <x v="0"/>
    <d v="2013-04-24T08:25:58"/>
    <d v="2013-04-24T10:03:57"/>
    <n v="97"/>
    <n v="97"/>
    <x v="0"/>
    <x v="0"/>
  </r>
  <r>
    <s v="2013-04-24"/>
    <x v="2"/>
    <x v="3"/>
    <d v="1899-12-30T10:13:00"/>
    <s v="Planned-as scheduled"/>
    <x v="2"/>
    <x v="3"/>
    <d v="2013-04-24T09:18:21"/>
    <d v="2013-04-24T11:07:30"/>
    <n v="109"/>
    <n v="109"/>
    <x v="0"/>
    <x v="0"/>
  </r>
  <r>
    <s v="2013-04-24"/>
    <x v="2"/>
    <x v="3"/>
    <d v="1899-12-30T12:00:00"/>
    <s v="Unplanned-urgent"/>
    <x v="0"/>
    <x v="0"/>
    <d v="2013-04-24T11:18:21"/>
    <d v="2013-04-24T13:02:30"/>
    <n v="104"/>
    <n v="104"/>
    <x v="0"/>
    <x v="0"/>
  </r>
  <r>
    <s v="2013-04-24"/>
    <x v="2"/>
    <x v="3"/>
    <d v="1899-12-30T12:10:00"/>
    <s v="Planned-as scheduled"/>
    <x v="2"/>
    <x v="3"/>
    <d v="2013-04-24T11:37:38"/>
    <d v="2013-04-24T12:44:57"/>
    <n v="67"/>
    <n v="67"/>
    <x v="0"/>
    <x v="0"/>
  </r>
  <r>
    <s v="2013-04-24"/>
    <x v="2"/>
    <x v="3"/>
    <d v="1899-12-30T14:06:00"/>
    <s v="Planned-as scheduled"/>
    <x v="2"/>
    <x v="3"/>
    <d v="2013-04-24T13:31:07"/>
    <d v="2013-04-24T14:36:32"/>
    <n v="65"/>
    <n v="65"/>
    <x v="0"/>
    <x v="0"/>
  </r>
  <r>
    <s v="2013-04-24"/>
    <x v="2"/>
    <x v="3"/>
    <d v="1899-12-30T15:15:00"/>
    <s v="Unplanned-urgent"/>
    <x v="0"/>
    <x v="0"/>
    <d v="2013-04-24T14:29:34"/>
    <d v="2013-04-24T16:01:38"/>
    <n v="92"/>
    <n v="92"/>
    <x v="0"/>
    <x v="0"/>
  </r>
  <r>
    <s v="2013-04-24"/>
    <x v="2"/>
    <x v="3"/>
    <d v="1899-12-30T15:49:00"/>
    <s v="Planned-as scheduled"/>
    <x v="2"/>
    <x v="3"/>
    <d v="2013-04-24T15:13:28"/>
    <d v="2013-04-24T16:06:46"/>
    <n v="53"/>
    <n v="53"/>
    <x v="0"/>
    <x v="0"/>
  </r>
  <r>
    <s v="2013-04-24"/>
    <x v="2"/>
    <x v="3"/>
    <d v="1899-12-30T18:38:00"/>
    <s v="Unplanned-crash"/>
    <x v="0"/>
    <x v="0"/>
    <d v="2013-04-24T18:38:03"/>
    <d v="2013-04-24T21:50:50"/>
    <n v="192"/>
    <n v="192"/>
    <x v="0"/>
    <x v="0"/>
  </r>
  <r>
    <s v="2013-04-24"/>
    <x v="2"/>
    <x v="3"/>
    <d v="1899-12-30T18:43:00"/>
    <s v="Planned-as scheduled"/>
    <x v="2"/>
    <x v="3"/>
    <d v="2013-04-24T18:01:52"/>
    <d v="2013-04-24T19:47:10"/>
    <n v="105"/>
    <n v="105"/>
    <x v="0"/>
    <x v="0"/>
  </r>
  <r>
    <s v="2013-04-25"/>
    <x v="3"/>
    <x v="3"/>
    <d v="1899-12-30T00:48:00"/>
    <s v="Unplanned-urgent"/>
    <x v="0"/>
    <x v="0"/>
    <d v="2013-04-24T23:57:03"/>
    <d v="2013-04-25T01:15:45"/>
    <n v="78"/>
    <n v="78"/>
    <x v="0"/>
    <x v="0"/>
  </r>
  <r>
    <s v="2013-04-25"/>
    <x v="3"/>
    <x v="3"/>
    <d v="1899-12-30T09:51:00"/>
    <s v="Unplanned-urgent"/>
    <x v="0"/>
    <x v="0"/>
    <d v="2013-04-25T09:06:04"/>
    <d v="2013-04-25T10:31:55"/>
    <n v="85"/>
    <n v="85"/>
    <x v="0"/>
    <x v="0"/>
  </r>
  <r>
    <s v="2013-04-25"/>
    <x v="3"/>
    <x v="3"/>
    <d v="1899-12-30T14:57:00"/>
    <s v="Unplanned-urgent"/>
    <x v="0"/>
    <x v="0"/>
    <d v="2013-04-25T14:20:12"/>
    <d v="2013-04-25T15:52:21"/>
    <n v="92"/>
    <n v="92"/>
    <x v="0"/>
    <x v="0"/>
  </r>
  <r>
    <s v="2013-04-25"/>
    <x v="3"/>
    <x v="3"/>
    <d v="1899-12-30T17:17:00"/>
    <s v="Unplanned-urgent"/>
    <x v="0"/>
    <x v="0"/>
    <d v="2013-04-25T16:28:19"/>
    <d v="2013-04-25T18:17:18"/>
    <n v="108"/>
    <n v="108"/>
    <x v="0"/>
    <x v="0"/>
  </r>
  <r>
    <s v="2013-04-26"/>
    <x v="4"/>
    <x v="3"/>
    <d v="1899-12-30T01:02:00"/>
    <s v="Planned-not as sched"/>
    <x v="2"/>
    <x v="2"/>
    <d v="2013-04-26T00:22:01"/>
    <d v="2013-04-26T01:40:06"/>
    <n v="78"/>
    <n v="78"/>
    <x v="0"/>
    <x v="0"/>
  </r>
  <r>
    <s v="2013-04-26"/>
    <x v="4"/>
    <x v="3"/>
    <d v="1899-12-30T11:21:00"/>
    <s v="Planned-as scheduled"/>
    <x v="2"/>
    <x v="3"/>
    <d v="2013-04-26T10:48:39"/>
    <d v="2013-04-26T11:55:43"/>
    <n v="67"/>
    <n v="67"/>
    <x v="0"/>
    <x v="0"/>
  </r>
  <r>
    <s v="2013-04-26"/>
    <x v="4"/>
    <x v="3"/>
    <d v="1899-12-30T13:05:00"/>
    <s v="Planned-as scheduled"/>
    <x v="2"/>
    <x v="3"/>
    <d v="2013-04-26T12:30:35"/>
    <d v="2013-04-26T13:33:33"/>
    <n v="62"/>
    <n v="62"/>
    <x v="0"/>
    <x v="0"/>
  </r>
  <r>
    <s v="2013-04-26"/>
    <x v="4"/>
    <x v="3"/>
    <d v="1899-12-30T15:17:00"/>
    <s v="Unplanned-urgent"/>
    <x v="0"/>
    <x v="0"/>
    <d v="2013-04-26T14:41:36"/>
    <d v="2013-04-26T15:40:50"/>
    <n v="59"/>
    <n v="59"/>
    <x v="0"/>
    <x v="0"/>
  </r>
  <r>
    <s v="2013-04-26"/>
    <x v="4"/>
    <x v="3"/>
    <d v="1899-12-30T17:05:00"/>
    <s v="Unplanned-urgent"/>
    <x v="0"/>
    <x v="0"/>
    <d v="2013-04-26T16:42:40"/>
    <d v="2013-04-26T17:34:55"/>
    <n v="52"/>
    <n v="52"/>
    <x v="0"/>
    <x v="0"/>
  </r>
  <r>
    <s v="2013-04-26"/>
    <x v="4"/>
    <x v="3"/>
    <d v="1899-12-30T19:06:00"/>
    <s v="Unplanned-urgent"/>
    <x v="0"/>
    <x v="0"/>
    <d v="2013-04-26T18:18:19"/>
    <e v="#VALUE!"/>
    <e v="#VALUE!"/>
    <n v="70.285714285714292"/>
    <x v="0"/>
    <x v="0"/>
  </r>
  <r>
    <s v="2013-04-26"/>
    <x v="4"/>
    <x v="3"/>
    <d v="1899-12-30T23:24:00"/>
    <s v="Unplanned-urgent"/>
    <x v="0"/>
    <x v="0"/>
    <d v="2013-04-26T22:51:20"/>
    <d v="2013-04-27T01:45:28"/>
    <n v="174"/>
    <n v="174"/>
    <x v="0"/>
    <x v="0"/>
  </r>
  <r>
    <s v="2013-04-27"/>
    <x v="5"/>
    <x v="3"/>
    <d v="1899-12-30T05:59:00"/>
    <s v="Unplanned-crash"/>
    <x v="0"/>
    <x v="0"/>
    <d v="2013-04-27T05:47:52"/>
    <d v="2013-04-27T07:02:00"/>
    <n v="74"/>
    <n v="74"/>
    <x v="0"/>
    <x v="0"/>
  </r>
  <r>
    <s v="2013-04-27"/>
    <x v="5"/>
    <x v="3"/>
    <d v="1899-12-30T14:50:00"/>
    <s v="Planned-not as sched"/>
    <x v="2"/>
    <x v="2"/>
    <d v="2013-04-27T14:00:51"/>
    <d v="2013-04-27T15:21:26"/>
    <n v="80"/>
    <n v="80"/>
    <x v="0"/>
    <x v="0"/>
  </r>
  <r>
    <s v="2013-04-27"/>
    <x v="5"/>
    <x v="3"/>
    <d v="1899-12-30T16:24:00"/>
    <s v="Unplanned-urgent"/>
    <x v="0"/>
    <x v="0"/>
    <d v="2013-04-27T15:52:25"/>
    <d v="2013-04-27T16:51:35"/>
    <n v="59"/>
    <n v="59"/>
    <x v="0"/>
    <x v="0"/>
  </r>
  <r>
    <s v="2013-04-28"/>
    <x v="6"/>
    <x v="3"/>
    <d v="1899-12-30T03:52:00"/>
    <s v="Unplanned-urgent"/>
    <x v="0"/>
    <x v="0"/>
    <d v="2013-04-28T03:08:08"/>
    <d v="2013-04-28T04:57:20"/>
    <n v="109"/>
    <n v="109"/>
    <x v="0"/>
    <x v="0"/>
  </r>
  <r>
    <s v="2013-04-29"/>
    <x v="0"/>
    <x v="4"/>
    <d v="1899-12-30T08:37:00"/>
    <s v="Planned-as scheduled"/>
    <x v="2"/>
    <x v="3"/>
    <d v="2013-04-29T07:38:41"/>
    <d v="2013-04-29T09:11:01"/>
    <n v="92"/>
    <n v="92"/>
    <x v="0"/>
    <x v="0"/>
  </r>
  <r>
    <s v="2013-04-29"/>
    <x v="0"/>
    <x v="4"/>
    <d v="1899-12-30T10:21:00"/>
    <s v="Planned-as scheduled"/>
    <x v="2"/>
    <x v="3"/>
    <d v="2013-04-29T09:46:38"/>
    <d v="2013-04-29T11:22:07"/>
    <n v="95"/>
    <n v="95"/>
    <x v="0"/>
    <x v="0"/>
  </r>
  <r>
    <s v="2013-04-29"/>
    <x v="0"/>
    <x v="4"/>
    <d v="1899-12-30T11:13:00"/>
    <s v="Unplanned-urgent"/>
    <x v="0"/>
    <x v="0"/>
    <d v="2013-04-29T10:00:31"/>
    <d v="2013-04-29T12:02:19"/>
    <n v="121"/>
    <n v="121"/>
    <x v="0"/>
    <x v="0"/>
  </r>
  <r>
    <s v="2013-04-29"/>
    <x v="0"/>
    <x v="4"/>
    <d v="1899-12-30T12:17:00"/>
    <s v="Planned-as scheduled"/>
    <x v="2"/>
    <x v="3"/>
    <d v="2013-04-29T11:28:33"/>
    <d v="2013-04-29T13:17:57"/>
    <n v="109"/>
    <n v="109"/>
    <x v="0"/>
    <x v="0"/>
  </r>
  <r>
    <s v="2013-04-29"/>
    <x v="0"/>
    <x v="4"/>
    <d v="1899-12-30T14:48:00"/>
    <s v="Unplanned-urgent"/>
    <x v="0"/>
    <x v="0"/>
    <d v="2013-04-29T13:59:35"/>
    <d v="2013-04-29T15:09:33"/>
    <n v="69"/>
    <n v="69"/>
    <x v="0"/>
    <x v="0"/>
  </r>
  <r>
    <s v="2013-04-29"/>
    <x v="0"/>
    <x v="4"/>
    <d v="1899-12-30T14:44:00"/>
    <s v="Planned-as scheduled"/>
    <x v="2"/>
    <x v="3"/>
    <d v="2013-04-29T14:05:53"/>
    <d v="2013-04-29T15:24:14"/>
    <n v="78"/>
    <n v="78"/>
    <x v="0"/>
    <x v="0"/>
  </r>
  <r>
    <s v="2013-04-29"/>
    <x v="0"/>
    <x v="4"/>
    <d v="1899-12-30T16:05:00"/>
    <s v="Planned-as scheduled"/>
    <x v="2"/>
    <x v="3"/>
    <d v="2013-04-29T15:30:00"/>
    <d v="2013-04-29T17:06:12"/>
    <n v="96"/>
    <n v="96"/>
    <x v="0"/>
    <x v="0"/>
  </r>
  <r>
    <s v="2013-04-29"/>
    <x v="0"/>
    <x v="4"/>
    <d v="1899-12-30T16:35:00"/>
    <s v="Planned-as scheduled"/>
    <x v="2"/>
    <x v="3"/>
    <d v="2013-04-29T15:55:13"/>
    <d v="2013-04-29T17:34:40"/>
    <n v="99"/>
    <n v="99"/>
    <x v="0"/>
    <x v="0"/>
  </r>
  <r>
    <s v="2013-04-29"/>
    <x v="0"/>
    <x v="4"/>
    <d v="1899-12-30T23:09:00"/>
    <s v="Unplanned-urgent"/>
    <x v="0"/>
    <x v="0"/>
    <d v="2013-04-29T22:25:40"/>
    <e v="#VALUE!"/>
    <e v="#VALUE!"/>
    <n v="84.333333333333329"/>
    <x v="0"/>
    <x v="0"/>
  </r>
  <r>
    <s v="2013-04-30"/>
    <x v="1"/>
    <x v="4"/>
    <d v="1899-12-30T05:30:00"/>
    <s v="Unplanned-urgent"/>
    <x v="0"/>
    <x v="0"/>
    <d v="2013-04-30T05:18:49"/>
    <d v="2013-04-30T06:19:54"/>
    <n v="61"/>
    <n v="61"/>
    <x v="0"/>
    <x v="0"/>
  </r>
  <r>
    <s v="2013-04-30"/>
    <x v="1"/>
    <x v="4"/>
    <d v="1899-12-30T08:29:00"/>
    <s v="Planned-as scheduled"/>
    <x v="2"/>
    <x v="3"/>
    <d v="2013-04-30T07:54:05"/>
    <d v="2013-04-30T09:10:40"/>
    <n v="76"/>
    <n v="76"/>
    <x v="0"/>
    <x v="0"/>
  </r>
  <r>
    <s v="2013-04-30"/>
    <x v="1"/>
    <x v="4"/>
    <d v="1899-12-30T09:55:00"/>
    <s v="Unplanned-urgent"/>
    <x v="0"/>
    <x v="0"/>
    <d v="2013-04-30T08:40:01"/>
    <e v="#VALUE!"/>
    <e v="#VALUE!"/>
    <n v="58.5"/>
    <x v="0"/>
    <x v="0"/>
  </r>
  <r>
    <s v="2013-04-30"/>
    <x v="1"/>
    <x v="4"/>
    <d v="1899-12-30T10:48:00"/>
    <s v="Planned-as scheduled"/>
    <x v="2"/>
    <x v="3"/>
    <d v="2013-04-30T09:54:31"/>
    <d v="2013-04-30T11:26:07"/>
    <n v="91"/>
    <n v="91"/>
    <x v="0"/>
    <x v="0"/>
  </r>
  <r>
    <s v="2013-04-30"/>
    <x v="1"/>
    <x v="4"/>
    <d v="1899-12-30T14:40:00"/>
    <s v="Planned-as scheduled"/>
    <x v="2"/>
    <x v="3"/>
    <d v="2013-04-30T14:01:59"/>
    <d v="2013-04-30T15:15:32"/>
    <n v="73"/>
    <n v="73"/>
    <x v="0"/>
    <x v="0"/>
  </r>
  <r>
    <s v="2013-04-30"/>
    <x v="1"/>
    <x v="4"/>
    <d v="1899-12-30T17:14:00"/>
    <s v="Unplanned-urgent"/>
    <x v="0"/>
    <x v="0"/>
    <d v="2013-04-30T17:09:27"/>
    <d v="2013-04-30T17:59:41"/>
    <n v="50"/>
    <n v="50"/>
    <x v="0"/>
    <x v="0"/>
  </r>
  <r>
    <s v="2013-05-01"/>
    <x v="2"/>
    <x v="4"/>
    <d v="1899-12-30T00:36:00"/>
    <s v="Unplanned-urgent"/>
    <x v="0"/>
    <x v="0"/>
    <d v="2013-05-01T00:01:42"/>
    <d v="2013-05-01T01:30:30"/>
    <n v="88"/>
    <n v="88"/>
    <x v="0"/>
    <x v="1"/>
  </r>
  <r>
    <s v="2013-05-01"/>
    <x v="2"/>
    <x v="4"/>
    <d v="1899-12-30T08:18:00"/>
    <s v="Planned-as scheduled"/>
    <x v="2"/>
    <x v="3"/>
    <d v="2013-05-01T07:49:16"/>
    <d v="2013-05-01T09:09:22"/>
    <n v="80"/>
    <n v="80"/>
    <x v="0"/>
    <x v="1"/>
  </r>
  <r>
    <s v="2013-05-01"/>
    <x v="2"/>
    <x v="4"/>
    <d v="1899-12-30T11:26:00"/>
    <s v="Planned-as scheduled"/>
    <x v="2"/>
    <x v="3"/>
    <d v="2013-05-01T11:00:58"/>
    <d v="2013-05-01T12:09:16"/>
    <n v="68"/>
    <n v="68"/>
    <x v="0"/>
    <x v="1"/>
  </r>
  <r>
    <s v="2013-05-01"/>
    <x v="2"/>
    <x v="4"/>
    <d v="1899-12-30T12:09:00"/>
    <s v="Unplanned-urgent"/>
    <x v="0"/>
    <x v="0"/>
    <d v="2013-05-01T11:48:56"/>
    <d v="2013-05-01T13:13:23"/>
    <n v="84"/>
    <n v="84"/>
    <x v="0"/>
    <x v="1"/>
  </r>
  <r>
    <s v="2013-05-01"/>
    <x v="2"/>
    <x v="4"/>
    <d v="1899-12-30T13:55:00"/>
    <s v="Planned-as scheduled"/>
    <x v="2"/>
    <x v="3"/>
    <d v="2013-05-01T13:00:58"/>
    <d v="2013-05-01T15:07:30"/>
    <n v="126"/>
    <n v="126"/>
    <x v="0"/>
    <x v="1"/>
  </r>
  <r>
    <s v="2013-05-01"/>
    <x v="2"/>
    <x v="4"/>
    <d v="1899-12-30T15:14:00"/>
    <s v="Planned-as scheduled"/>
    <x v="2"/>
    <x v="3"/>
    <d v="2013-05-01T14:32:06"/>
    <d v="2013-05-01T15:58:17"/>
    <n v="86"/>
    <n v="86"/>
    <x v="0"/>
    <x v="1"/>
  </r>
  <r>
    <s v="2013-05-01"/>
    <x v="2"/>
    <x v="4"/>
    <d v="1899-12-30T16:30:00"/>
    <s v="Unplanned-urgent"/>
    <x v="0"/>
    <x v="0"/>
    <d v="2013-05-01T15:54:42"/>
    <d v="2013-05-01T17:36:48"/>
    <n v="102"/>
    <n v="102"/>
    <x v="0"/>
    <x v="1"/>
  </r>
  <r>
    <s v="2013-05-01"/>
    <x v="2"/>
    <x v="4"/>
    <d v="1899-12-30T17:10:00"/>
    <s v="Planned-as scheduled"/>
    <x v="2"/>
    <x v="3"/>
    <d v="2013-05-01T16:29:08"/>
    <d v="2013-05-01T17:47:29"/>
    <n v="78"/>
    <n v="78"/>
    <x v="0"/>
    <x v="1"/>
  </r>
  <r>
    <s v="2013-05-01"/>
    <x v="2"/>
    <x v="4"/>
    <d v="1899-12-30T18:11:00"/>
    <s v="NULL"/>
    <x v="1"/>
    <x v="1"/>
    <d v="2013-05-01T17:32:43"/>
    <d v="2013-05-01T19:16:31"/>
    <n v="103"/>
    <n v="103"/>
    <x v="0"/>
    <x v="1"/>
  </r>
  <r>
    <s v="2013-05-01"/>
    <x v="2"/>
    <x v="4"/>
    <d v="1899-12-30T20:30:00"/>
    <s v="Planned-not as sched"/>
    <x v="2"/>
    <x v="2"/>
    <d v="2013-05-01T19:39:26"/>
    <d v="2013-05-01T21:22:08"/>
    <n v="102"/>
    <n v="102"/>
    <x v="0"/>
    <x v="1"/>
  </r>
  <r>
    <s v="2013-05-01"/>
    <x v="2"/>
    <x v="4"/>
    <d v="1899-12-30T21:32:00"/>
    <s v="Unplanned-urgent"/>
    <x v="0"/>
    <x v="0"/>
    <d v="2013-05-01T20:47:49"/>
    <d v="2013-05-01T22:36:31"/>
    <n v="108"/>
    <n v="108"/>
    <x v="0"/>
    <x v="1"/>
  </r>
  <r>
    <s v="2013-05-02"/>
    <x v="3"/>
    <x v="4"/>
    <d v="1899-12-30T03:36:00"/>
    <s v="Unplanned-urgent"/>
    <x v="0"/>
    <x v="0"/>
    <d v="2013-05-02T02:56:47"/>
    <d v="2013-05-02T04:43:55"/>
    <n v="107"/>
    <n v="107"/>
    <x v="0"/>
    <x v="1"/>
  </r>
  <r>
    <s v="2013-05-02"/>
    <x v="3"/>
    <x v="4"/>
    <d v="1899-12-30T07:30:00"/>
    <s v="Unplanned-urgent"/>
    <x v="0"/>
    <x v="0"/>
    <d v="2013-05-02T07:03:54"/>
    <d v="2013-05-02T08:11:44"/>
    <n v="67"/>
    <n v="67"/>
    <x v="0"/>
    <x v="1"/>
  </r>
  <r>
    <s v="2013-05-02"/>
    <x v="3"/>
    <x v="4"/>
    <d v="1899-12-30T10:28:00"/>
    <s v="Planned-as scheduled"/>
    <x v="2"/>
    <x v="3"/>
    <d v="2013-05-02T08:09:36"/>
    <e v="#VALUE!"/>
    <e v="#VALUE!"/>
    <n v="43.5"/>
    <x v="0"/>
    <x v="1"/>
  </r>
  <r>
    <s v="2013-05-02"/>
    <x v="3"/>
    <x v="4"/>
    <d v="1899-12-30T22:09:00"/>
    <s v="Unplanned-urgent"/>
    <x v="0"/>
    <x v="0"/>
    <d v="2013-05-02T21:29:33"/>
    <e v="#VALUE!"/>
    <e v="#VALUE!"/>
    <n v="43.5"/>
    <x v="0"/>
    <x v="1"/>
  </r>
  <r>
    <s v="2013-05-03"/>
    <x v="4"/>
    <x v="4"/>
    <d v="1899-12-30T00:49:00"/>
    <s v="Unplanned-urgent"/>
    <x v="0"/>
    <x v="0"/>
    <d v="2013-05-03T00:13:58"/>
    <d v="2013-05-03T01:42:50"/>
    <n v="88"/>
    <n v="88"/>
    <x v="0"/>
    <x v="1"/>
  </r>
  <r>
    <s v="2013-05-03"/>
    <x v="4"/>
    <x v="4"/>
    <d v="1899-12-30T02:14:00"/>
    <s v="Planned-not as sched"/>
    <x v="2"/>
    <x v="2"/>
    <d v="2013-05-03T01:48:31"/>
    <d v="2013-05-03T03:07:05"/>
    <n v="78"/>
    <n v="78"/>
    <x v="0"/>
    <x v="1"/>
  </r>
  <r>
    <s v="2013-05-03"/>
    <x v="4"/>
    <x v="4"/>
    <d v="1899-12-30T04:10:00"/>
    <s v="Planned-not as sched"/>
    <x v="2"/>
    <x v="2"/>
    <d v="2013-05-03T03:30:03"/>
    <d v="2013-05-03T05:38:30"/>
    <n v="128"/>
    <n v="128"/>
    <x v="0"/>
    <x v="1"/>
  </r>
  <r>
    <s v="2013-05-03"/>
    <x v="4"/>
    <x v="4"/>
    <d v="1899-12-30T10:36:00"/>
    <s v="Planned-as scheduled"/>
    <x v="2"/>
    <x v="3"/>
    <d v="2013-05-03T10:00:04"/>
    <d v="2013-05-03T11:08:28"/>
    <n v="68"/>
    <n v="68"/>
    <x v="0"/>
    <x v="1"/>
  </r>
  <r>
    <s v="2013-05-03"/>
    <x v="4"/>
    <x v="4"/>
    <d v="1899-12-30T18:04:00"/>
    <s v="Unplanned-urgent"/>
    <x v="0"/>
    <x v="0"/>
    <d v="2013-05-03T17:37:20"/>
    <d v="2013-05-03T18:56:46"/>
    <n v="79"/>
    <n v="79"/>
    <x v="0"/>
    <x v="1"/>
  </r>
  <r>
    <s v="2013-05-04"/>
    <x v="5"/>
    <x v="4"/>
    <d v="1899-12-30T07:45:00"/>
    <s v="Planned-not as sched"/>
    <x v="2"/>
    <x v="2"/>
    <d v="2013-05-04T07:24:42"/>
    <d v="2013-05-04T08:30:00"/>
    <n v="65"/>
    <n v="65"/>
    <x v="0"/>
    <x v="1"/>
  </r>
  <r>
    <s v="2013-05-04"/>
    <x v="5"/>
    <x v="4"/>
    <d v="1899-12-30T11:11:00"/>
    <s v="Planned-not as sched"/>
    <x v="2"/>
    <x v="2"/>
    <d v="2013-05-04T09:47:27"/>
    <d v="2013-05-04T12:17:22"/>
    <n v="149"/>
    <n v="149"/>
    <x v="0"/>
    <x v="1"/>
  </r>
  <r>
    <s v="2013-05-04"/>
    <x v="5"/>
    <x v="4"/>
    <d v="1899-12-30T19:45:00"/>
    <s v="Unplanned-urgent"/>
    <x v="0"/>
    <x v="0"/>
    <d v="2013-05-04T19:12:01"/>
    <d v="2013-05-04T20:30:17"/>
    <n v="78"/>
    <n v="78"/>
    <x v="0"/>
    <x v="1"/>
  </r>
  <r>
    <s v="2013-05-04"/>
    <x v="5"/>
    <x v="4"/>
    <d v="1899-12-30T23:13:00"/>
    <s v="Unplanned-urgent"/>
    <x v="0"/>
    <x v="0"/>
    <d v="2013-05-04T23:00:45"/>
    <d v="2013-05-05T00:36:32"/>
    <n v="95"/>
    <n v="95"/>
    <x v="0"/>
    <x v="1"/>
  </r>
  <r>
    <s v="2013-05-05"/>
    <x v="6"/>
    <x v="4"/>
    <d v="1899-12-30T12:07:00"/>
    <s v="Unplanned-urgent"/>
    <x v="0"/>
    <x v="0"/>
    <d v="2013-05-05T11:35:47"/>
    <d v="2013-05-05T13:00:17"/>
    <n v="84"/>
    <n v="84"/>
    <x v="0"/>
    <x v="1"/>
  </r>
  <r>
    <s v="2013-05-05"/>
    <x v="6"/>
    <x v="4"/>
    <d v="1899-12-30T17:21:00"/>
    <s v="NULL"/>
    <x v="1"/>
    <x v="1"/>
    <d v="2013-05-05T16:51:58"/>
    <d v="2013-05-05T18:07:36"/>
    <n v="75"/>
    <n v="75"/>
    <x v="0"/>
    <x v="1"/>
  </r>
  <r>
    <s v="2013-05-06"/>
    <x v="0"/>
    <x v="5"/>
    <d v="1899-12-30T08:32:00"/>
    <s v="Planned-as scheduled"/>
    <x v="2"/>
    <x v="3"/>
    <d v="2013-05-06T07:43:03"/>
    <d v="2013-05-06T09:09:45"/>
    <n v="86"/>
    <n v="86"/>
    <x v="0"/>
    <x v="1"/>
  </r>
  <r>
    <s v="2013-05-06"/>
    <x v="0"/>
    <x v="5"/>
    <d v="1899-12-30T10:22:00"/>
    <s v="Planned-as scheduled"/>
    <x v="2"/>
    <x v="3"/>
    <d v="2013-05-06T09:42:11"/>
    <d v="2013-05-06T10:55:29"/>
    <n v="73"/>
    <n v="73"/>
    <x v="0"/>
    <x v="1"/>
  </r>
  <r>
    <s v="2013-05-06"/>
    <x v="0"/>
    <x v="5"/>
    <d v="1899-12-30T12:16:00"/>
    <s v="Planned-as scheduled"/>
    <x v="2"/>
    <x v="3"/>
    <d v="2013-05-06T11:23:44"/>
    <d v="2013-05-06T13:16:10"/>
    <n v="112"/>
    <n v="112"/>
    <x v="0"/>
    <x v="1"/>
  </r>
  <r>
    <s v="2013-05-06"/>
    <x v="0"/>
    <x v="5"/>
    <d v="1899-12-30T14:06:00"/>
    <s v="Planned-as scheduled"/>
    <x v="2"/>
    <x v="3"/>
    <d v="2013-05-06T13:35:45"/>
    <d v="2013-05-06T14:25:35"/>
    <n v="49"/>
    <n v="49"/>
    <x v="0"/>
    <x v="1"/>
  </r>
  <r>
    <s v="2013-05-06"/>
    <x v="0"/>
    <x v="5"/>
    <d v="1899-12-30T14:08:00"/>
    <s v="Planned-as scheduled"/>
    <x v="2"/>
    <x v="3"/>
    <d v="2013-05-06T13:34:14"/>
    <d v="2013-05-06T14:42:25"/>
    <n v="68"/>
    <n v="68"/>
    <x v="0"/>
    <x v="1"/>
  </r>
  <r>
    <s v="2013-05-06"/>
    <x v="0"/>
    <x v="5"/>
    <d v="1899-12-30T20:49:00"/>
    <s v="Unplanned-urgent"/>
    <x v="0"/>
    <x v="0"/>
    <d v="2013-05-06T19:51:26"/>
    <d v="2013-05-06T21:44:19"/>
    <n v="112"/>
    <n v="112"/>
    <x v="0"/>
    <x v="1"/>
  </r>
  <r>
    <s v="2013-05-07"/>
    <x v="1"/>
    <x v="5"/>
    <d v="1899-12-30T08:50:00"/>
    <s v="Planned-as scheduled"/>
    <x v="2"/>
    <x v="3"/>
    <d v="2013-05-07T07:39:47"/>
    <d v="2013-05-07T09:29:21"/>
    <n v="109"/>
    <n v="109"/>
    <x v="0"/>
    <x v="1"/>
  </r>
  <r>
    <s v="2013-05-07"/>
    <x v="1"/>
    <x v="5"/>
    <d v="1899-12-30T10:13:00"/>
    <s v="Planned-as scheduled"/>
    <x v="2"/>
    <x v="3"/>
    <d v="2013-05-07T09:12:13"/>
    <d v="2013-05-07T12:10:50"/>
    <n v="178"/>
    <n v="178"/>
    <x v="0"/>
    <x v="1"/>
  </r>
  <r>
    <s v="2013-05-07"/>
    <x v="1"/>
    <x v="5"/>
    <d v="1899-12-30T10:58:00"/>
    <s v="Planned-as scheduled"/>
    <x v="2"/>
    <x v="3"/>
    <d v="2013-05-07T09:48:01"/>
    <d v="2013-05-07T12:04:33"/>
    <n v="136"/>
    <n v="136"/>
    <x v="0"/>
    <x v="1"/>
  </r>
  <r>
    <s v="2013-05-07"/>
    <x v="1"/>
    <x v="5"/>
    <d v="1899-12-30T12:13:00"/>
    <s v="Unplanned-urgent"/>
    <x v="0"/>
    <x v="0"/>
    <e v="#VALUE!"/>
    <e v="#VALUE!"/>
    <e v="#VALUE!"/>
    <n v="88.7"/>
    <x v="0"/>
    <x v="1"/>
  </r>
  <r>
    <s v="2013-05-07"/>
    <x v="1"/>
    <x v="5"/>
    <d v="1899-12-30T12:51:00"/>
    <s v="Planned-as scheduled"/>
    <x v="2"/>
    <x v="3"/>
    <d v="2013-05-07T12:09:51"/>
    <d v="2013-05-07T13:55:31"/>
    <n v="105"/>
    <n v="105"/>
    <x v="0"/>
    <x v="1"/>
  </r>
  <r>
    <s v="2013-05-07"/>
    <x v="1"/>
    <x v="5"/>
    <d v="1899-12-30T13:37:00"/>
    <s v="NULL"/>
    <x v="1"/>
    <x v="1"/>
    <d v="2013-05-07T13:10:53"/>
    <d v="2013-05-07T14:23:24"/>
    <n v="72"/>
    <n v="72"/>
    <x v="0"/>
    <x v="1"/>
  </r>
  <r>
    <s v="2013-05-07"/>
    <x v="1"/>
    <x v="5"/>
    <d v="1899-12-30T15:40:00"/>
    <s v="Planned-as scheduled"/>
    <x v="2"/>
    <x v="3"/>
    <e v="#VALUE!"/>
    <d v="2013-05-07T16:44:23"/>
    <e v="#VALUE!"/>
    <n v="88.7"/>
    <x v="0"/>
    <x v="1"/>
  </r>
  <r>
    <s v="2013-05-07"/>
    <x v="1"/>
    <x v="5"/>
    <d v="1899-12-30T16:29:00"/>
    <s v="Planned-as scheduled"/>
    <x v="2"/>
    <x v="3"/>
    <d v="2013-05-07T15:40:52"/>
    <d v="2013-05-07T17:35:58"/>
    <n v="115"/>
    <n v="115"/>
    <x v="0"/>
    <x v="1"/>
  </r>
  <r>
    <s v="2013-05-07"/>
    <x v="1"/>
    <x v="5"/>
    <d v="1899-12-30T17:47:00"/>
    <s v="Planned-as scheduled"/>
    <x v="2"/>
    <x v="3"/>
    <d v="2013-05-07T17:03:43"/>
    <d v="2013-05-07T18:20:34"/>
    <n v="76"/>
    <n v="76"/>
    <x v="0"/>
    <x v="1"/>
  </r>
  <r>
    <s v="2013-05-07"/>
    <x v="1"/>
    <x v="5"/>
    <d v="1899-12-30T19:12:00"/>
    <s v="Unplanned-urgent"/>
    <x v="0"/>
    <x v="0"/>
    <d v="2013-05-07T18:34:11"/>
    <d v="2013-05-07T20:11:04"/>
    <n v="96"/>
    <n v="96"/>
    <x v="0"/>
    <x v="1"/>
  </r>
  <r>
    <s v="2013-05-08"/>
    <x v="2"/>
    <x v="5"/>
    <d v="1899-12-30T04:21:00"/>
    <s v="Unplanned-urgent"/>
    <x v="0"/>
    <x v="0"/>
    <d v="2013-05-08T03:43:06"/>
    <d v="2013-05-08T05:25:33"/>
    <n v="102"/>
    <n v="102"/>
    <x v="0"/>
    <x v="1"/>
  </r>
  <r>
    <s v="2013-05-08"/>
    <x v="2"/>
    <x v="5"/>
    <d v="1899-12-30T08:22:00"/>
    <s v="Planned-as scheduled"/>
    <x v="2"/>
    <x v="3"/>
    <d v="2013-05-08T07:40:13"/>
    <d v="2013-05-08T09:00:55"/>
    <n v="80"/>
    <n v="80"/>
    <x v="0"/>
    <x v="1"/>
  </r>
  <r>
    <s v="2013-05-08"/>
    <x v="2"/>
    <x v="5"/>
    <d v="1899-12-30T10:00:00"/>
    <s v="Planned-not as sched"/>
    <x v="2"/>
    <x v="2"/>
    <d v="2013-05-08T08:59:19"/>
    <e v="#VALUE!"/>
    <e v="#VALUE!"/>
    <n v="65.900000000000006"/>
    <x v="0"/>
    <x v="1"/>
  </r>
  <r>
    <s v="2013-05-08"/>
    <x v="2"/>
    <x v="5"/>
    <d v="1899-12-30T10:38:00"/>
    <s v="Planned-as scheduled"/>
    <x v="2"/>
    <x v="3"/>
    <d v="2013-05-08T10:06:24"/>
    <d v="2013-05-08T11:54:46"/>
    <n v="108"/>
    <n v="108"/>
    <x v="0"/>
    <x v="1"/>
  </r>
  <r>
    <s v="2013-05-08"/>
    <x v="2"/>
    <x v="5"/>
    <d v="1899-12-30T12:17:00"/>
    <s v="Planned-as scheduled"/>
    <x v="2"/>
    <x v="3"/>
    <d v="2013-05-08T11:31:11"/>
    <d v="2013-05-08T13:28:08"/>
    <n v="116"/>
    <n v="116"/>
    <x v="0"/>
    <x v="1"/>
  </r>
  <r>
    <s v="2013-05-08"/>
    <x v="2"/>
    <x v="5"/>
    <d v="1899-12-30T12:45:00"/>
    <s v="Planned-as scheduled"/>
    <x v="2"/>
    <x v="3"/>
    <d v="2013-05-08T12:16:07"/>
    <d v="2013-05-08T13:13:57"/>
    <n v="57"/>
    <n v="57"/>
    <x v="0"/>
    <x v="1"/>
  </r>
  <r>
    <s v="2013-05-08"/>
    <x v="2"/>
    <x v="5"/>
    <d v="1899-12-30T14:26:00"/>
    <s v="Planned-as scheduled"/>
    <x v="2"/>
    <x v="3"/>
    <d v="2013-05-08T14:03:00"/>
    <d v="2013-05-08T14:50:27"/>
    <n v="47"/>
    <n v="47"/>
    <x v="0"/>
    <x v="1"/>
  </r>
  <r>
    <s v="2013-05-08"/>
    <x v="2"/>
    <x v="5"/>
    <d v="1899-12-30T16:12:00"/>
    <s v="Planned-as scheduled"/>
    <x v="2"/>
    <x v="3"/>
    <d v="2013-05-08T15:45:23"/>
    <d v="2013-05-08T16:53:07"/>
    <n v="67"/>
    <n v="67"/>
    <x v="0"/>
    <x v="1"/>
  </r>
  <r>
    <s v="2013-05-08"/>
    <x v="2"/>
    <x v="5"/>
    <d v="1899-12-30T17:52:00"/>
    <s v="Unplanned-urgent"/>
    <x v="0"/>
    <x v="0"/>
    <d v="2013-05-08T17:37:08"/>
    <e v="#VALUE!"/>
    <e v="#VALUE!"/>
    <n v="65.900000000000006"/>
    <x v="0"/>
    <x v="1"/>
  </r>
  <r>
    <s v="2013-05-08"/>
    <x v="2"/>
    <x v="5"/>
    <d v="1899-12-30T20:08:00"/>
    <s v="Unplanned-urgent"/>
    <x v="0"/>
    <x v="0"/>
    <d v="2013-05-08T19:30:42"/>
    <d v="2013-05-08T20:53:11"/>
    <n v="82"/>
    <n v="82"/>
    <x v="0"/>
    <x v="1"/>
  </r>
  <r>
    <s v="2013-05-09"/>
    <x v="3"/>
    <x v="5"/>
    <d v="1899-12-30T10:11:00"/>
    <s v="Planned-as scheduled"/>
    <x v="2"/>
    <x v="3"/>
    <d v="2013-05-09T09:48:34"/>
    <d v="2013-05-09T10:55:56"/>
    <n v="67"/>
    <n v="67"/>
    <x v="0"/>
    <x v="1"/>
  </r>
  <r>
    <s v="2013-05-09"/>
    <x v="3"/>
    <x v="5"/>
    <d v="1899-12-30T12:07:00"/>
    <s v="Unplanned-urgent"/>
    <x v="0"/>
    <x v="0"/>
    <d v="2013-05-09T11:43:02"/>
    <d v="2013-05-09T12:48:51"/>
    <n v="65"/>
    <n v="65"/>
    <x v="0"/>
    <x v="1"/>
  </r>
  <r>
    <s v="2013-05-09"/>
    <x v="3"/>
    <x v="5"/>
    <d v="1899-12-30T13:56:00"/>
    <s v="Unplanned-urgent"/>
    <x v="0"/>
    <x v="0"/>
    <d v="2013-05-09T13:23:12"/>
    <d v="2013-05-09T14:56:21"/>
    <n v="93"/>
    <n v="93"/>
    <x v="0"/>
    <x v="1"/>
  </r>
  <r>
    <s v="2013-05-09"/>
    <x v="3"/>
    <x v="5"/>
    <d v="1899-12-30T17:09:00"/>
    <s v="Unplanned-crash"/>
    <x v="0"/>
    <x v="0"/>
    <d v="2013-05-09T17:06:21"/>
    <d v="2013-05-09T18:02:19"/>
    <n v="55"/>
    <n v="55"/>
    <x v="0"/>
    <x v="1"/>
  </r>
  <r>
    <s v="2013-05-10"/>
    <x v="4"/>
    <x v="5"/>
    <d v="1899-12-30T06:29:00"/>
    <s v="Unplanned-urgent"/>
    <x v="0"/>
    <x v="0"/>
    <d v="2013-05-10T06:08:55"/>
    <d v="2013-05-10T07:10:13"/>
    <n v="61"/>
    <n v="61"/>
    <x v="0"/>
    <x v="1"/>
  </r>
  <r>
    <s v="2013-05-10"/>
    <x v="4"/>
    <x v="5"/>
    <d v="1899-12-30T08:36:00"/>
    <s v="Unplanned-urgent"/>
    <x v="0"/>
    <x v="0"/>
    <d v="2013-05-10T08:11:34"/>
    <d v="2013-05-10T09:22:26"/>
    <n v="70"/>
    <n v="70"/>
    <x v="0"/>
    <x v="1"/>
  </r>
  <r>
    <s v="2013-05-10"/>
    <x v="4"/>
    <x v="5"/>
    <d v="1899-12-30T10:10:00"/>
    <s v="Unplanned-urgent"/>
    <x v="0"/>
    <x v="0"/>
    <d v="2013-05-10T09:45:45"/>
    <d v="2013-05-10T10:39:23"/>
    <n v="53"/>
    <n v="53"/>
    <x v="0"/>
    <x v="1"/>
  </r>
  <r>
    <s v="2013-05-10"/>
    <x v="4"/>
    <x v="5"/>
    <d v="1899-12-30T11:36:00"/>
    <s v="Planned-as scheduled"/>
    <x v="2"/>
    <x v="3"/>
    <d v="2013-05-10T11:14:10"/>
    <d v="2013-05-10T12:00:31"/>
    <n v="46"/>
    <n v="46"/>
    <x v="0"/>
    <x v="1"/>
  </r>
  <r>
    <s v="2013-05-10"/>
    <x v="4"/>
    <x v="5"/>
    <d v="1899-12-30T18:33:00"/>
    <s v="Planned-not as sched"/>
    <x v="2"/>
    <x v="2"/>
    <d v="2013-05-10T17:49:50"/>
    <d v="2013-05-10T19:14:00"/>
    <n v="84"/>
    <n v="84"/>
    <x v="0"/>
    <x v="1"/>
  </r>
  <r>
    <s v="2013-05-10"/>
    <x v="4"/>
    <x v="5"/>
    <d v="1899-12-30T20:37:00"/>
    <s v="Unplanned-urgent"/>
    <x v="0"/>
    <x v="0"/>
    <d v="2013-05-10T19:31:29"/>
    <d v="2013-05-10T21:32:24"/>
    <n v="120"/>
    <n v="120"/>
    <x v="0"/>
    <x v="1"/>
  </r>
  <r>
    <s v="2013-05-11"/>
    <x v="5"/>
    <x v="5"/>
    <d v="1899-12-30T02:40:00"/>
    <s v="Planned-not as sched"/>
    <x v="2"/>
    <x v="2"/>
    <d v="2013-05-11T02:01:33"/>
    <d v="2013-05-11T03:28:10"/>
    <n v="86"/>
    <n v="86"/>
    <x v="0"/>
    <x v="1"/>
  </r>
  <r>
    <s v="2013-05-11"/>
    <x v="5"/>
    <x v="5"/>
    <d v="1899-12-30T11:05:00"/>
    <s v="Unplanned-urgent"/>
    <x v="0"/>
    <x v="0"/>
    <d v="2013-05-11T10:46:58"/>
    <d v="2013-05-11T12:16:41"/>
    <n v="89"/>
    <n v="89"/>
    <x v="0"/>
    <x v="1"/>
  </r>
  <r>
    <s v="2013-05-11"/>
    <x v="5"/>
    <x v="5"/>
    <d v="1899-12-30T21:53:00"/>
    <s v="Unplanned-urgent"/>
    <x v="0"/>
    <x v="0"/>
    <d v="2013-05-11T21:03:47"/>
    <e v="#VALUE!"/>
    <e v="#VALUE!"/>
    <n v="58.333333333333336"/>
    <x v="0"/>
    <x v="1"/>
  </r>
  <r>
    <s v="2013-05-12"/>
    <x v="6"/>
    <x v="5"/>
    <d v="1899-12-30T04:35:00"/>
    <s v="Unplanned-urgent"/>
    <x v="0"/>
    <x v="0"/>
    <d v="2013-05-12T03:54:40"/>
    <d v="2013-05-12T05:50:22"/>
    <n v="115"/>
    <n v="115"/>
    <x v="0"/>
    <x v="1"/>
  </r>
  <r>
    <s v="2013-05-12"/>
    <x v="6"/>
    <x v="5"/>
    <d v="1899-12-30T11:14:00"/>
    <s v="Unplanned-urgent"/>
    <x v="0"/>
    <x v="0"/>
    <d v="2013-05-12T10:48:35"/>
    <d v="2013-05-12T11:47:31"/>
    <n v="58"/>
    <n v="58"/>
    <x v="0"/>
    <x v="1"/>
  </r>
  <r>
    <s v="2013-05-12"/>
    <x v="6"/>
    <x v="5"/>
    <d v="1899-12-30T18:58:00"/>
    <s v="Unplanned-urgent"/>
    <x v="0"/>
    <x v="0"/>
    <d v="2013-05-12T18:51:09"/>
    <d v="2013-05-12T19:56:42"/>
    <n v="65"/>
    <n v="65"/>
    <x v="0"/>
    <x v="1"/>
  </r>
  <r>
    <s v="2013-05-13"/>
    <x v="0"/>
    <x v="6"/>
    <d v="1899-12-30T06:30:00"/>
    <s v="Unplanned-urgent"/>
    <x v="0"/>
    <x v="0"/>
    <d v="2013-05-13T06:04:50"/>
    <d v="2013-05-13T07:21:44"/>
    <n v="76"/>
    <n v="76"/>
    <x v="0"/>
    <x v="1"/>
  </r>
  <r>
    <s v="2013-05-13"/>
    <x v="0"/>
    <x v="6"/>
    <d v="1899-12-30T08:10:00"/>
    <s v="Planned-as scheduled"/>
    <x v="2"/>
    <x v="3"/>
    <d v="2013-05-13T07:46:43"/>
    <d v="2013-05-13T08:37:25"/>
    <n v="50"/>
    <n v="50"/>
    <x v="0"/>
    <x v="1"/>
  </r>
  <r>
    <s v="2013-05-13"/>
    <x v="0"/>
    <x v="6"/>
    <d v="1899-12-30T09:56:00"/>
    <s v="Planned-as scheduled"/>
    <x v="2"/>
    <x v="3"/>
    <d v="2013-05-13T09:10:38"/>
    <d v="2013-05-13T10:47:06"/>
    <n v="96"/>
    <n v="96"/>
    <x v="0"/>
    <x v="1"/>
  </r>
  <r>
    <s v="2013-05-13"/>
    <x v="0"/>
    <x v="6"/>
    <d v="1899-12-30T12:32:00"/>
    <s v="Planned-as scheduled"/>
    <x v="2"/>
    <x v="3"/>
    <d v="2013-05-13T11:36:50"/>
    <d v="2013-05-13T13:41:52"/>
    <n v="125"/>
    <n v="125"/>
    <x v="0"/>
    <x v="1"/>
  </r>
  <r>
    <s v="2013-05-13"/>
    <x v="0"/>
    <x v="6"/>
    <d v="1899-12-30T14:59:00"/>
    <s v="Planned-as scheduled"/>
    <x v="2"/>
    <x v="3"/>
    <d v="2013-05-13T14:19:34"/>
    <d v="2013-05-13T15:36:11"/>
    <n v="76"/>
    <n v="76"/>
    <x v="0"/>
    <x v="1"/>
  </r>
  <r>
    <s v="2013-05-13"/>
    <x v="0"/>
    <x v="6"/>
    <d v="1899-12-30T16:19:00"/>
    <s v="Planned-not as sched"/>
    <x v="2"/>
    <x v="2"/>
    <d v="2013-05-13T15:48:18"/>
    <d v="2013-05-13T17:36:37"/>
    <n v="108"/>
    <n v="108"/>
    <x v="0"/>
    <x v="1"/>
  </r>
  <r>
    <s v="2013-05-14"/>
    <x v="1"/>
    <x v="6"/>
    <d v="1899-12-30T08:19:00"/>
    <s v="Planned-as scheduled"/>
    <x v="2"/>
    <x v="3"/>
    <d v="2013-05-14T07:39:24"/>
    <d v="2013-05-14T09:02:55"/>
    <n v="83"/>
    <n v="83"/>
    <x v="0"/>
    <x v="1"/>
  </r>
  <r>
    <s v="2013-05-14"/>
    <x v="1"/>
    <x v="6"/>
    <d v="1899-12-30T10:17:00"/>
    <s v="Planned-as scheduled"/>
    <x v="2"/>
    <x v="3"/>
    <d v="2013-05-14T09:23:24"/>
    <d v="2013-05-14T11:17:16"/>
    <n v="113"/>
    <n v="113"/>
    <x v="0"/>
    <x v="1"/>
  </r>
  <r>
    <s v="2013-05-14"/>
    <x v="1"/>
    <x v="6"/>
    <d v="1899-12-30T12:13:00"/>
    <s v="Planned-as scheduled"/>
    <x v="2"/>
    <x v="3"/>
    <d v="2013-05-14T11:08:47"/>
    <d v="2013-05-14T13:14:02"/>
    <n v="125"/>
    <n v="125"/>
    <x v="0"/>
    <x v="1"/>
  </r>
  <r>
    <s v="2013-05-14"/>
    <x v="1"/>
    <x v="6"/>
    <d v="1899-12-30T12:43:00"/>
    <s v="Planned-as scheduled"/>
    <x v="2"/>
    <x v="3"/>
    <d v="2013-05-14T11:19:49"/>
    <d v="2013-05-14T13:37:03"/>
    <n v="137"/>
    <n v="137"/>
    <x v="0"/>
    <x v="1"/>
  </r>
  <r>
    <s v="2013-05-14"/>
    <x v="1"/>
    <x v="6"/>
    <d v="1899-12-30T14:17:00"/>
    <s v="Planned-as scheduled"/>
    <x v="2"/>
    <x v="3"/>
    <d v="2013-05-14T13:10:32"/>
    <e v="#VALUE!"/>
    <e v="#VALUE!"/>
    <n v="90.5"/>
    <x v="0"/>
    <x v="1"/>
  </r>
  <r>
    <s v="2013-05-14"/>
    <x v="1"/>
    <x v="6"/>
    <d v="1899-12-30T14:33:00"/>
    <s v="Planned-as scheduled"/>
    <x v="2"/>
    <x v="3"/>
    <d v="2013-05-14T13:51:18"/>
    <d v="2013-05-14T15:09:41"/>
    <n v="78"/>
    <n v="78"/>
    <x v="0"/>
    <x v="1"/>
  </r>
  <r>
    <s v="2013-05-14"/>
    <x v="1"/>
    <x v="6"/>
    <d v="1899-12-30T15:55:00"/>
    <s v="Unplanned-urgent"/>
    <x v="0"/>
    <x v="0"/>
    <d v="2013-05-14T15:15:05"/>
    <d v="2013-05-14T16:51:20"/>
    <n v="96"/>
    <n v="96"/>
    <x v="0"/>
    <x v="1"/>
  </r>
  <r>
    <s v="2013-05-14"/>
    <x v="1"/>
    <x v="6"/>
    <d v="1899-12-30T16:17:00"/>
    <s v="Planned-as scheduled"/>
    <x v="2"/>
    <x v="3"/>
    <d v="2013-05-14T15:44:55"/>
    <d v="2013-05-14T17:17:15"/>
    <n v="92"/>
    <n v="92"/>
    <x v="0"/>
    <x v="1"/>
  </r>
  <r>
    <s v="2013-05-15"/>
    <x v="2"/>
    <x v="6"/>
    <d v="1899-12-30T08:04:00"/>
    <s v="Planned-not as sched"/>
    <x v="2"/>
    <x v="2"/>
    <d v="2013-05-15T06:24:56"/>
    <d v="2013-05-15T08:56:00"/>
    <n v="151"/>
    <n v="151"/>
    <x v="0"/>
    <x v="1"/>
  </r>
  <r>
    <s v="2013-05-15"/>
    <x v="2"/>
    <x v="6"/>
    <d v="1899-12-30T10:05:00"/>
    <s v="Planned-as scheduled"/>
    <x v="2"/>
    <x v="3"/>
    <d v="2013-05-15T09:33:48"/>
    <d v="2013-05-15T11:10:17"/>
    <n v="96"/>
    <n v="96"/>
    <x v="0"/>
    <x v="1"/>
  </r>
  <r>
    <s v="2013-05-15"/>
    <x v="2"/>
    <x v="6"/>
    <d v="1899-12-30T10:15:00"/>
    <s v="Planned-as scheduled"/>
    <x v="2"/>
    <x v="3"/>
    <d v="2013-05-15T09:10:06"/>
    <d v="2013-05-15T11:23:33"/>
    <n v="133"/>
    <n v="133"/>
    <x v="0"/>
    <x v="1"/>
  </r>
  <r>
    <s v="2013-05-15"/>
    <x v="2"/>
    <x v="6"/>
    <d v="1899-12-30T12:21:00"/>
    <s v="Planned-as scheduled"/>
    <x v="2"/>
    <x v="3"/>
    <d v="2013-05-15T11:38:39"/>
    <d v="2013-05-15T13:05:34"/>
    <n v="86"/>
    <n v="86"/>
    <x v="0"/>
    <x v="1"/>
  </r>
  <r>
    <s v="2013-05-15"/>
    <x v="2"/>
    <x v="6"/>
    <d v="1899-12-30T12:15:00"/>
    <s v="Planned-as scheduled"/>
    <x v="2"/>
    <x v="3"/>
    <d v="2013-05-15T11:37:34"/>
    <d v="2013-05-15T12:57:29"/>
    <n v="79"/>
    <n v="79"/>
    <x v="0"/>
    <x v="1"/>
  </r>
  <r>
    <s v="2013-05-15"/>
    <x v="2"/>
    <x v="6"/>
    <d v="1899-12-30T14:18:00"/>
    <s v="Planned-as scheduled"/>
    <x v="2"/>
    <x v="3"/>
    <d v="2013-05-15T13:54:50"/>
    <d v="2013-05-15T14:56:02"/>
    <n v="61"/>
    <n v="61"/>
    <x v="0"/>
    <x v="1"/>
  </r>
  <r>
    <s v="2013-05-15"/>
    <x v="2"/>
    <x v="6"/>
    <d v="1899-12-30T15:49:00"/>
    <s v="Planned-as scheduled"/>
    <x v="2"/>
    <x v="3"/>
    <d v="2013-05-15T15:21:06"/>
    <d v="2013-05-15T16:32:23"/>
    <n v="71"/>
    <n v="71"/>
    <x v="0"/>
    <x v="1"/>
  </r>
  <r>
    <s v="2013-05-16"/>
    <x v="3"/>
    <x v="6"/>
    <d v="1899-12-30T00:47:00"/>
    <s v="Unplanned-urgent"/>
    <x v="0"/>
    <x v="0"/>
    <d v="2013-05-16T00:09:27"/>
    <d v="2013-05-16T01:25:59"/>
    <n v="76"/>
    <n v="76"/>
    <x v="0"/>
    <x v="1"/>
  </r>
  <r>
    <s v="2013-05-16"/>
    <x v="3"/>
    <x v="6"/>
    <d v="1899-12-30T12:36:00"/>
    <s v="Planned-as scheduled"/>
    <x v="2"/>
    <x v="3"/>
    <d v="2013-05-16T12:18:03"/>
    <d v="2013-05-16T13:23:46"/>
    <n v="65"/>
    <n v="65"/>
    <x v="0"/>
    <x v="1"/>
  </r>
  <r>
    <s v="2013-05-16"/>
    <x v="3"/>
    <x v="6"/>
    <d v="1899-12-30T18:46:00"/>
    <s v="Unplanned-crash"/>
    <x v="0"/>
    <x v="0"/>
    <d v="2013-05-16T18:33:58"/>
    <d v="2013-05-16T20:23:36"/>
    <n v="109"/>
    <n v="109"/>
    <x v="0"/>
    <x v="1"/>
  </r>
  <r>
    <s v="2013-05-16"/>
    <x v="3"/>
    <x v="6"/>
    <d v="1899-12-30T21:38:00"/>
    <s v="Unplanned-urgent"/>
    <x v="0"/>
    <x v="0"/>
    <d v="2013-05-16T21:06:33"/>
    <d v="2013-05-16T22:13:07"/>
    <n v="66"/>
    <n v="66"/>
    <x v="0"/>
    <x v="1"/>
  </r>
  <r>
    <s v="2013-05-16"/>
    <x v="3"/>
    <x v="6"/>
    <d v="1899-12-30T23:28:00"/>
    <s v="Unplanned-urgent"/>
    <x v="0"/>
    <x v="0"/>
    <d v="2013-05-16T22:57:38"/>
    <d v="2013-05-17T00:18:29"/>
    <n v="80"/>
    <n v="80"/>
    <x v="0"/>
    <x v="1"/>
  </r>
  <r>
    <s v="2013-05-17"/>
    <x v="4"/>
    <x v="6"/>
    <d v="1899-12-30T04:47:00"/>
    <s v="Unplanned-urgent"/>
    <x v="0"/>
    <x v="0"/>
    <d v="2013-05-17T04:32:52"/>
    <d v="2013-05-17T05:18:24"/>
    <n v="45"/>
    <n v="45"/>
    <x v="0"/>
    <x v="1"/>
  </r>
  <r>
    <s v="2013-05-17"/>
    <x v="4"/>
    <x v="6"/>
    <d v="1899-12-30T05:30:00"/>
    <s v="Unplanned-urgent"/>
    <x v="0"/>
    <x v="0"/>
    <d v="2013-05-17T05:02:23"/>
    <d v="2013-05-17T05:53:16"/>
    <n v="50"/>
    <n v="50"/>
    <x v="0"/>
    <x v="1"/>
  </r>
  <r>
    <s v="2013-05-17"/>
    <x v="4"/>
    <x v="6"/>
    <d v="1899-12-30T07:06:00"/>
    <s v="Planned-not as sched"/>
    <x v="2"/>
    <x v="2"/>
    <d v="2013-05-17T06:16:45"/>
    <d v="2013-05-17T08:30:18"/>
    <n v="133"/>
    <n v="133"/>
    <x v="0"/>
    <x v="1"/>
  </r>
  <r>
    <s v="2013-05-17"/>
    <x v="4"/>
    <x v="6"/>
    <d v="1899-12-30T08:33:00"/>
    <s v="Planned-as scheduled"/>
    <x v="2"/>
    <x v="3"/>
    <d v="2013-05-17T09:11:05"/>
    <d v="2013-05-17T10:47:54"/>
    <n v="96"/>
    <n v="96"/>
    <x v="0"/>
    <x v="1"/>
  </r>
  <r>
    <s v="2013-05-17"/>
    <x v="4"/>
    <x v="6"/>
    <d v="1899-12-30T10:26:00"/>
    <s v="Planned-as scheduled"/>
    <x v="2"/>
    <x v="3"/>
    <d v="2013-05-17T09:44:32"/>
    <d v="2013-05-17T11:54:36"/>
    <n v="130"/>
    <n v="130"/>
    <x v="0"/>
    <x v="1"/>
  </r>
  <r>
    <s v="2013-05-17"/>
    <x v="4"/>
    <x v="6"/>
    <d v="1899-12-30T11:50:00"/>
    <s v="Planned-as scheduled"/>
    <x v="2"/>
    <x v="3"/>
    <d v="2013-05-17T11:19:30"/>
    <d v="2013-05-17T12:16:29"/>
    <n v="56"/>
    <n v="56"/>
    <x v="0"/>
    <x v="1"/>
  </r>
  <r>
    <s v="2013-05-17"/>
    <x v="4"/>
    <x v="6"/>
    <d v="1899-12-30T13:27:00"/>
    <s v="Planned-as scheduled"/>
    <x v="2"/>
    <x v="3"/>
    <d v="2013-05-17T12:40:05"/>
    <d v="2013-05-17T14:47:21"/>
    <n v="127"/>
    <n v="127"/>
    <x v="0"/>
    <x v="1"/>
  </r>
  <r>
    <s v="2013-05-17"/>
    <x v="4"/>
    <x v="6"/>
    <d v="1899-12-30T15:36:00"/>
    <s v="Planned-as scheduled"/>
    <x v="2"/>
    <x v="3"/>
    <d v="2013-05-17T15:02:58"/>
    <d v="2013-05-17T16:07:46"/>
    <n v="64"/>
    <n v="64"/>
    <x v="0"/>
    <x v="1"/>
  </r>
  <r>
    <s v="2013-05-17"/>
    <x v="4"/>
    <x v="6"/>
    <d v="1899-12-30T15:42:00"/>
    <s v="Planned-as scheduled"/>
    <x v="2"/>
    <x v="3"/>
    <d v="2013-05-17T14:39:12"/>
    <d v="2013-05-17T16:41:54"/>
    <n v="122"/>
    <n v="122"/>
    <x v="0"/>
    <x v="1"/>
  </r>
  <r>
    <s v="2013-05-17"/>
    <x v="4"/>
    <x v="6"/>
    <d v="1899-12-30T19:28:00"/>
    <s v="Unplanned-urgent"/>
    <x v="0"/>
    <x v="0"/>
    <d v="2013-05-17T18:56:47"/>
    <d v="2013-05-17T19:39:30"/>
    <n v="42"/>
    <n v="42"/>
    <x v="0"/>
    <x v="1"/>
  </r>
  <r>
    <s v="2013-05-17"/>
    <x v="4"/>
    <x v="6"/>
    <d v="1899-12-30T22:04:00"/>
    <s v="Unplanned-urgent"/>
    <x v="0"/>
    <x v="0"/>
    <d v="2013-05-17T20:28:59"/>
    <d v="2013-05-17T23:09:38"/>
    <n v="160"/>
    <n v="160"/>
    <x v="0"/>
    <x v="1"/>
  </r>
  <r>
    <s v="2013-05-18"/>
    <x v="5"/>
    <x v="6"/>
    <d v="1899-12-30T02:41:00"/>
    <s v="Unplanned-urgent"/>
    <x v="0"/>
    <x v="0"/>
    <d v="2013-05-18T02:06:56"/>
    <d v="2013-05-18T03:41:09"/>
    <n v="94"/>
    <n v="94"/>
    <x v="0"/>
    <x v="1"/>
  </r>
  <r>
    <s v="2013-05-18"/>
    <x v="5"/>
    <x v="6"/>
    <d v="1899-12-30T04:13:00"/>
    <s v="Unplanned-urgent"/>
    <x v="0"/>
    <x v="0"/>
    <d v="2013-05-18T03:29:55"/>
    <d v="2013-05-18T05:17:38"/>
    <n v="107"/>
    <n v="107"/>
    <x v="0"/>
    <x v="1"/>
  </r>
  <r>
    <s v="2013-05-18"/>
    <x v="5"/>
    <x v="6"/>
    <d v="1899-12-30T06:25:00"/>
    <s v="Unplanned-urgent"/>
    <x v="0"/>
    <x v="0"/>
    <d v="2013-05-18T05:24:39"/>
    <d v="2013-05-18T07:16:05"/>
    <n v="111"/>
    <n v="111"/>
    <x v="0"/>
    <x v="1"/>
  </r>
  <r>
    <s v="2013-05-18"/>
    <x v="5"/>
    <x v="6"/>
    <d v="1899-12-30T12:55:00"/>
    <s v="Unplanned-urgent"/>
    <x v="0"/>
    <x v="0"/>
    <d v="2013-05-18T12:17:37"/>
    <d v="2013-05-18T14:26:21"/>
    <n v="128"/>
    <n v="128"/>
    <x v="0"/>
    <x v="1"/>
  </r>
  <r>
    <s v="2013-05-18"/>
    <x v="5"/>
    <x v="6"/>
    <d v="1899-12-30T13:52:00"/>
    <s v="Unplanned-urgent"/>
    <x v="0"/>
    <x v="0"/>
    <d v="2013-05-18T13:23:29"/>
    <e v="#VALUE!"/>
    <e v="#VALUE!"/>
    <n v="87"/>
    <x v="0"/>
    <x v="1"/>
  </r>
  <r>
    <s v="2013-05-18"/>
    <x v="5"/>
    <x v="6"/>
    <d v="1899-12-30T16:28:00"/>
    <s v="Unplanned-urgent"/>
    <x v="0"/>
    <x v="0"/>
    <d v="2013-05-18T15:56:45"/>
    <d v="2013-05-18T17:16:23"/>
    <n v="79"/>
    <n v="79"/>
    <x v="0"/>
    <x v="1"/>
  </r>
  <r>
    <s v="2013-05-18"/>
    <x v="5"/>
    <x v="6"/>
    <d v="1899-12-30T18:17:00"/>
    <s v="NULL"/>
    <x v="1"/>
    <x v="1"/>
    <d v="2013-05-18T17:39:44"/>
    <d v="2013-05-18T19:10:09"/>
    <n v="90"/>
    <n v="90"/>
    <x v="0"/>
    <x v="1"/>
  </r>
  <r>
    <s v="2013-05-19"/>
    <x v="6"/>
    <x v="6"/>
    <d v="1899-12-30T01:08:00"/>
    <s v="Planned-not as sched"/>
    <x v="2"/>
    <x v="2"/>
    <d v="2013-05-19T00:27:07"/>
    <d v="2013-05-19T02:29:57"/>
    <n v="122"/>
    <n v="122"/>
    <x v="0"/>
    <x v="1"/>
  </r>
  <r>
    <s v="2013-05-19"/>
    <x v="6"/>
    <x v="6"/>
    <d v="1899-12-30T03:10:00"/>
    <s v="Unplanned-urgent"/>
    <x v="0"/>
    <x v="0"/>
    <d v="2013-05-19T02:33:03"/>
    <e v="#VALUE!"/>
    <e v="#VALUE!"/>
    <n v="86"/>
    <x v="0"/>
    <x v="1"/>
  </r>
  <r>
    <s v="2013-05-19"/>
    <x v="6"/>
    <x v="6"/>
    <d v="1899-12-30T04:46:00"/>
    <s v="Unplanned-urgent"/>
    <x v="0"/>
    <x v="0"/>
    <d v="2013-05-19T04:17:01"/>
    <d v="2013-05-19T06:28:40"/>
    <n v="131"/>
    <n v="131"/>
    <x v="0"/>
    <x v="1"/>
  </r>
  <r>
    <s v="2013-05-19"/>
    <x v="6"/>
    <x v="6"/>
    <d v="1899-12-30T08:55:00"/>
    <s v="Unplanned-urgent"/>
    <x v="0"/>
    <x v="0"/>
    <d v="2013-05-19T08:14:15"/>
    <d v="2013-05-19T09:59:04"/>
    <n v="104"/>
    <n v="104"/>
    <x v="0"/>
    <x v="1"/>
  </r>
  <r>
    <s v="2013-05-19"/>
    <x v="6"/>
    <x v="6"/>
    <d v="1899-12-30T11:30:00"/>
    <s v="Unplanned-urgent"/>
    <x v="0"/>
    <x v="0"/>
    <d v="2013-05-19T10:53:59"/>
    <d v="2013-05-19T12:29:38"/>
    <n v="95"/>
    <n v="95"/>
    <x v="0"/>
    <x v="1"/>
  </r>
  <r>
    <s v="2013-05-19"/>
    <x v="6"/>
    <x v="6"/>
    <d v="1899-12-30T13:08:00"/>
    <s v="Unplanned-urgent"/>
    <x v="0"/>
    <x v="0"/>
    <d v="2013-05-19T12:38:09"/>
    <d v="2013-05-19T13:39:39"/>
    <n v="61"/>
    <n v="61"/>
    <x v="0"/>
    <x v="1"/>
  </r>
  <r>
    <s v="2013-05-19"/>
    <x v="6"/>
    <x v="6"/>
    <d v="1899-12-30T18:06:00"/>
    <s v="Unplanned-urgent"/>
    <x v="0"/>
    <x v="0"/>
    <d v="2013-05-19T17:37:49"/>
    <d v="2013-05-19T18:41:22"/>
    <n v="63"/>
    <n v="63"/>
    <x v="0"/>
    <x v="1"/>
  </r>
  <r>
    <s v="2013-05-19"/>
    <x v="6"/>
    <x v="6"/>
    <d v="1899-12-30T22:52:00"/>
    <s v="Unplanned-urgent"/>
    <x v="0"/>
    <x v="0"/>
    <d v="2013-05-19T22:11:24"/>
    <d v="2013-05-20T00:04:21"/>
    <n v="112"/>
    <n v="112"/>
    <x v="0"/>
    <x v="1"/>
  </r>
  <r>
    <s v="2013-05-20"/>
    <x v="0"/>
    <x v="7"/>
    <d v="1899-12-30T08:49:00"/>
    <s v="Unplanned-urgent"/>
    <x v="0"/>
    <x v="0"/>
    <d v="2013-05-20T08:15:08"/>
    <d v="2013-05-20T09:27:32"/>
    <n v="72"/>
    <n v="72"/>
    <x v="0"/>
    <x v="1"/>
  </r>
  <r>
    <s v="2013-05-20"/>
    <x v="0"/>
    <x v="7"/>
    <d v="1899-12-30T19:23:00"/>
    <s v="Unplanned-urgent"/>
    <x v="0"/>
    <x v="0"/>
    <d v="2013-05-20T18:58:40"/>
    <d v="2013-05-20T20:10:49"/>
    <n v="72"/>
    <n v="72"/>
    <x v="0"/>
    <x v="1"/>
  </r>
  <r>
    <s v="2013-05-20"/>
    <x v="0"/>
    <x v="7"/>
    <d v="1899-12-30T20:56:00"/>
    <s v="Planned-not as sched"/>
    <x v="2"/>
    <x v="2"/>
    <d v="2013-05-20T20:55:54"/>
    <d v="2013-05-20T21:37:54"/>
    <n v="42"/>
    <n v="42"/>
    <x v="0"/>
    <x v="1"/>
  </r>
  <r>
    <s v="2013-05-20"/>
    <x v="0"/>
    <x v="7"/>
    <d v="1899-12-30T22:50:00"/>
    <s v="Unplanned-urgent"/>
    <x v="0"/>
    <x v="0"/>
    <d v="2013-05-20T22:00:15"/>
    <d v="2013-05-20T23:57:45"/>
    <n v="117"/>
    <n v="117"/>
    <x v="0"/>
    <x v="1"/>
  </r>
  <r>
    <s v="2013-05-21"/>
    <x v="1"/>
    <x v="7"/>
    <d v="1899-12-30T00:45:00"/>
    <s v="Planned-not as sched"/>
    <x v="2"/>
    <x v="2"/>
    <d v="2013-05-20T23:49:24"/>
    <d v="2013-05-21T01:42:20"/>
    <n v="112"/>
    <n v="112"/>
    <x v="0"/>
    <x v="1"/>
  </r>
  <r>
    <s v="2013-05-21"/>
    <x v="1"/>
    <x v="7"/>
    <d v="1899-12-30T02:46:00"/>
    <s v="Unplanned-urgent"/>
    <x v="0"/>
    <x v="0"/>
    <d v="2013-05-21T01:51:52"/>
    <d v="2013-05-21T04:35:46"/>
    <n v="163"/>
    <n v="163"/>
    <x v="0"/>
    <x v="1"/>
  </r>
  <r>
    <s v="2013-05-21"/>
    <x v="1"/>
    <x v="7"/>
    <d v="1899-12-30T04:50:00"/>
    <s v="Planned-not as sched"/>
    <x v="2"/>
    <x v="2"/>
    <d v="2013-05-21T04:13:04"/>
    <d v="2013-05-21T05:44:31"/>
    <n v="91"/>
    <n v="91"/>
    <x v="0"/>
    <x v="1"/>
  </r>
  <r>
    <s v="2013-05-21"/>
    <x v="1"/>
    <x v="7"/>
    <d v="1899-12-30T09:59:00"/>
    <s v="Planned-as scheduled"/>
    <x v="2"/>
    <x v="3"/>
    <d v="2013-05-21T09:19:39"/>
    <d v="2013-05-21T10:24:37"/>
    <n v="64"/>
    <n v="64"/>
    <x v="0"/>
    <x v="1"/>
  </r>
  <r>
    <s v="2013-05-21"/>
    <x v="1"/>
    <x v="7"/>
    <d v="1899-12-30T11:06:00"/>
    <s v="Planned-as scheduled"/>
    <x v="2"/>
    <x v="3"/>
    <d v="2013-05-21T09:45:34"/>
    <d v="2013-05-21T11:58:35"/>
    <n v="133"/>
    <n v="133"/>
    <x v="0"/>
    <x v="1"/>
  </r>
  <r>
    <s v="2013-05-21"/>
    <x v="1"/>
    <x v="7"/>
    <d v="1899-12-30T14:11:00"/>
    <s v="Planned-as scheduled"/>
    <x v="2"/>
    <x v="3"/>
    <d v="2013-05-21T13:39:59"/>
    <d v="2013-05-21T15:03:51"/>
    <n v="83"/>
    <n v="83"/>
    <x v="0"/>
    <x v="1"/>
  </r>
  <r>
    <s v="2013-05-21"/>
    <x v="1"/>
    <x v="7"/>
    <d v="1899-12-30T15:55:00"/>
    <s v="Planned-not as sched"/>
    <x v="2"/>
    <x v="2"/>
    <d v="2013-05-21T15:18:36"/>
    <d v="2013-05-21T16:29:42"/>
    <n v="71"/>
    <n v="71"/>
    <x v="0"/>
    <x v="1"/>
  </r>
  <r>
    <s v="2013-05-21"/>
    <x v="1"/>
    <x v="7"/>
    <d v="1899-12-30T20:54:00"/>
    <s v="Unplanned-urgent"/>
    <x v="0"/>
    <x v="0"/>
    <d v="2013-05-21T19:45:39"/>
    <e v="#VALUE!"/>
    <e v="#VALUE!"/>
    <n v="90.777777777777771"/>
    <x v="0"/>
    <x v="1"/>
  </r>
  <r>
    <s v="2013-05-21"/>
    <x v="1"/>
    <x v="7"/>
    <d v="1899-12-30T23:38:00"/>
    <s v="Planned-not as sched"/>
    <x v="2"/>
    <x v="2"/>
    <d v="2013-05-21T22:40:13"/>
    <d v="2013-05-22T00:21:07"/>
    <n v="100"/>
    <n v="100"/>
    <x v="0"/>
    <x v="1"/>
  </r>
  <r>
    <s v="2013-05-22"/>
    <x v="2"/>
    <x v="7"/>
    <d v="1899-12-30T02:11:00"/>
    <s v="Unplanned-urgent"/>
    <x v="0"/>
    <x v="0"/>
    <d v="2013-05-22T01:28:18"/>
    <d v="2013-05-22T03:05:43"/>
    <n v="97"/>
    <n v="97"/>
    <x v="0"/>
    <x v="1"/>
  </r>
  <r>
    <s v="2013-05-22"/>
    <x v="2"/>
    <x v="7"/>
    <d v="1899-12-30T05:01:00"/>
    <s v="Unplanned-urgent"/>
    <x v="0"/>
    <x v="0"/>
    <d v="2013-05-22T04:19:33"/>
    <d v="2013-05-22T05:35:54"/>
    <n v="76"/>
    <n v="76"/>
    <x v="0"/>
    <x v="1"/>
  </r>
  <r>
    <s v="2013-05-22"/>
    <x v="2"/>
    <x v="7"/>
    <d v="1899-12-30T08:30:00"/>
    <s v="Planned-as scheduled"/>
    <x v="2"/>
    <x v="3"/>
    <d v="2013-05-22T07:44:54"/>
    <d v="2013-05-22T09:27:21"/>
    <n v="102"/>
    <n v="102"/>
    <x v="0"/>
    <x v="1"/>
  </r>
  <r>
    <s v="2013-05-22"/>
    <x v="2"/>
    <x v="7"/>
    <d v="1899-12-30T10:13:00"/>
    <s v="Planned-as scheduled"/>
    <x v="2"/>
    <x v="3"/>
    <d v="2013-05-22T09:36:47"/>
    <d v="2013-05-22T11:01:59"/>
    <n v="85"/>
    <n v="85"/>
    <x v="0"/>
    <x v="1"/>
  </r>
  <r>
    <s v="2013-05-22"/>
    <x v="2"/>
    <x v="7"/>
    <d v="1899-12-30T10:53:00"/>
    <s v="Unplanned-urgent"/>
    <x v="0"/>
    <x v="0"/>
    <d v="2013-05-22T09:43:24"/>
    <d v="2013-05-22T11:56:33"/>
    <n v="133"/>
    <n v="133"/>
    <x v="0"/>
    <x v="1"/>
  </r>
  <r>
    <s v="2013-05-22"/>
    <x v="2"/>
    <x v="7"/>
    <d v="1899-12-30T12:21:00"/>
    <s v="Planned-as scheduled"/>
    <x v="2"/>
    <x v="3"/>
    <d v="2013-05-22T11:30:44"/>
    <d v="2013-05-22T13:24:00"/>
    <n v="113"/>
    <n v="113"/>
    <x v="0"/>
    <x v="1"/>
  </r>
  <r>
    <s v="2013-05-22"/>
    <x v="2"/>
    <x v="7"/>
    <d v="1899-12-30T12:46:00"/>
    <s v="NULL"/>
    <x v="1"/>
    <x v="1"/>
    <d v="2013-05-22T11:55:44"/>
    <d v="2013-05-22T13:27:18"/>
    <n v="91"/>
    <n v="91"/>
    <x v="0"/>
    <x v="1"/>
  </r>
  <r>
    <s v="2013-05-22"/>
    <x v="2"/>
    <x v="7"/>
    <d v="1899-12-30T16:29:00"/>
    <s v="Planned-as scheduled"/>
    <x v="2"/>
    <x v="3"/>
    <d v="2013-05-22T15:40:51"/>
    <d v="2013-05-22T17:10:03"/>
    <n v="89"/>
    <n v="89"/>
    <x v="0"/>
    <x v="1"/>
  </r>
  <r>
    <s v="2013-05-22"/>
    <x v="2"/>
    <x v="7"/>
    <d v="1899-12-30T18:02:00"/>
    <s v="Unplanned-urgent"/>
    <x v="0"/>
    <x v="0"/>
    <d v="2013-05-22T17:18:01"/>
    <d v="2013-05-22T18:33:27"/>
    <n v="75"/>
    <n v="75"/>
    <x v="0"/>
    <x v="1"/>
  </r>
  <r>
    <s v="2013-05-22"/>
    <x v="2"/>
    <x v="7"/>
    <d v="1899-12-30T22:18:00"/>
    <s v="Unplanned-urgent"/>
    <x v="0"/>
    <x v="0"/>
    <d v="2013-05-22T21:58:43"/>
    <e v="#VALUE!"/>
    <e v="#VALUE!"/>
    <n v="86.1"/>
    <x v="0"/>
    <x v="1"/>
  </r>
  <r>
    <s v="2013-05-23"/>
    <x v="3"/>
    <x v="7"/>
    <d v="1899-12-30T08:45:00"/>
    <s v="Planned-as scheduled"/>
    <x v="2"/>
    <x v="3"/>
    <d v="2013-05-23T08:17:27"/>
    <d v="2013-05-23T09:13:57"/>
    <n v="56"/>
    <n v="56"/>
    <x v="0"/>
    <x v="1"/>
  </r>
  <r>
    <s v="2013-05-23"/>
    <x v="3"/>
    <x v="7"/>
    <d v="1899-12-30T10:40:00"/>
    <s v="Unplanned-urgent"/>
    <x v="0"/>
    <x v="0"/>
    <d v="2013-05-23T10:10:13"/>
    <d v="2013-05-23T12:02:24"/>
    <n v="112"/>
    <n v="112"/>
    <x v="0"/>
    <x v="1"/>
  </r>
  <r>
    <s v="2013-05-23"/>
    <x v="3"/>
    <x v="7"/>
    <d v="1899-12-30T13:55:00"/>
    <s v="Unplanned-urgent"/>
    <x v="0"/>
    <x v="0"/>
    <d v="2013-05-23T13:11:40"/>
    <d v="2013-05-23T15:31:00"/>
    <n v="139"/>
    <n v="139"/>
    <x v="0"/>
    <x v="1"/>
  </r>
  <r>
    <s v="2013-05-23"/>
    <x v="3"/>
    <x v="7"/>
    <d v="1899-12-30T16:02:00"/>
    <s v="Unplanned-urgent"/>
    <x v="0"/>
    <x v="0"/>
    <d v="2013-05-23T15:45:11"/>
    <d v="2013-05-23T16:41:55"/>
    <n v="56"/>
    <n v="56"/>
    <x v="0"/>
    <x v="1"/>
  </r>
  <r>
    <s v="2013-05-23"/>
    <x v="3"/>
    <x v="7"/>
    <d v="1899-12-30T18:20:00"/>
    <s v="Unplanned-urgent"/>
    <x v="0"/>
    <x v="0"/>
    <d v="2013-05-23T17:29:46"/>
    <d v="2013-05-23T19:26:59"/>
    <n v="117"/>
    <n v="117"/>
    <x v="0"/>
    <x v="1"/>
  </r>
  <r>
    <s v="2013-05-23"/>
    <x v="3"/>
    <x v="7"/>
    <d v="1899-12-30T20:01:00"/>
    <s v="Unplanned-urgent"/>
    <x v="0"/>
    <x v="0"/>
    <d v="2013-05-23T19:22:20"/>
    <d v="2013-05-23T21:01:23"/>
    <n v="99"/>
    <n v="99"/>
    <x v="0"/>
    <x v="1"/>
  </r>
  <r>
    <s v="2013-05-23"/>
    <x v="3"/>
    <x v="7"/>
    <d v="1899-12-30T21:55:00"/>
    <s v="Unplanned-urgent"/>
    <x v="0"/>
    <x v="0"/>
    <d v="2013-05-23T20:54:52"/>
    <d v="2013-05-23T22:45:50"/>
    <n v="110"/>
    <n v="110"/>
    <x v="0"/>
    <x v="1"/>
  </r>
  <r>
    <s v="2013-05-24"/>
    <x v="4"/>
    <x v="7"/>
    <d v="1899-12-30T00:30:00"/>
    <s v="Planned-as scheduled"/>
    <x v="2"/>
    <x v="3"/>
    <d v="2013-05-23T23:04:51"/>
    <e v="#VALUE!"/>
    <e v="#VALUE!"/>
    <n v="60"/>
    <x v="0"/>
    <x v="1"/>
  </r>
  <r>
    <s v="2013-05-24"/>
    <x v="4"/>
    <x v="7"/>
    <d v="1899-12-30T09:33:00"/>
    <s v="Planned-as scheduled"/>
    <x v="2"/>
    <x v="3"/>
    <d v="2013-05-24T08:56:49"/>
    <d v="2013-05-24T09:57:09"/>
    <n v="60"/>
    <n v="60"/>
    <x v="0"/>
    <x v="1"/>
  </r>
  <r>
    <s v="2013-05-24"/>
    <x v="4"/>
    <x v="7"/>
    <d v="1899-12-30T12:42:00"/>
    <s v="Unplanned-urgent"/>
    <x v="0"/>
    <x v="0"/>
    <d v="2013-05-24T11:59:33"/>
    <d v="2013-05-24T13:19:14"/>
    <n v="79"/>
    <n v="79"/>
    <x v="0"/>
    <x v="1"/>
  </r>
  <r>
    <s v="2013-05-24"/>
    <x v="4"/>
    <x v="7"/>
    <d v="1899-12-30T14:00:00"/>
    <s v="Planned-as scheduled"/>
    <x v="2"/>
    <x v="3"/>
    <d v="2013-05-24T13:26:31"/>
    <d v="2013-05-24T14:41:01"/>
    <n v="74"/>
    <n v="74"/>
    <x v="0"/>
    <x v="1"/>
  </r>
  <r>
    <s v="2013-05-24"/>
    <x v="4"/>
    <x v="7"/>
    <d v="1899-12-30T21:26:00"/>
    <s v="Planned-as scheduled"/>
    <x v="2"/>
    <x v="3"/>
    <d v="2013-05-24T20:39:35"/>
    <d v="2013-05-24T22:07:08"/>
    <n v="87"/>
    <n v="87"/>
    <x v="0"/>
    <x v="1"/>
  </r>
  <r>
    <s v="2013-05-25"/>
    <x v="5"/>
    <x v="7"/>
    <d v="1899-12-30T09:43:00"/>
    <s v="Unplanned-urgent"/>
    <x v="0"/>
    <x v="0"/>
    <d v="2013-05-25T08:59:20"/>
    <d v="2013-05-25T10:50:01"/>
    <n v="110"/>
    <n v="110"/>
    <x v="0"/>
    <x v="1"/>
  </r>
  <r>
    <s v="2013-05-25"/>
    <x v="5"/>
    <x v="7"/>
    <d v="1899-12-30T18:56:00"/>
    <s v="Unplanned-urgent"/>
    <x v="0"/>
    <x v="0"/>
    <d v="2013-05-25T18:29:14"/>
    <d v="2013-05-25T19:58:04"/>
    <n v="88"/>
    <n v="88"/>
    <x v="0"/>
    <x v="1"/>
  </r>
  <r>
    <s v="2013-05-25"/>
    <x v="5"/>
    <x v="7"/>
    <d v="1899-12-30T20:53:00"/>
    <s v="Unplanned-urgent"/>
    <x v="0"/>
    <x v="0"/>
    <d v="2013-05-25T19:56:34"/>
    <d v="2013-05-25T22:01:52"/>
    <n v="125"/>
    <n v="125"/>
    <x v="0"/>
    <x v="1"/>
  </r>
  <r>
    <s v="2013-05-25"/>
    <x v="5"/>
    <x v="7"/>
    <d v="1899-12-30T22:29:00"/>
    <s v="Unplanned-urgent"/>
    <x v="0"/>
    <x v="0"/>
    <d v="2013-05-25T21:34:07"/>
    <d v="2013-05-25T23:10:10"/>
    <n v="96"/>
    <n v="96"/>
    <x v="0"/>
    <x v="1"/>
  </r>
  <r>
    <s v="2013-05-26"/>
    <x v="6"/>
    <x v="7"/>
    <d v="1899-12-30T01:10:00"/>
    <s v="Planned-not as sched"/>
    <x v="2"/>
    <x v="2"/>
    <d v="2013-05-26T00:16:27"/>
    <d v="2013-05-26T02:04:52"/>
    <n v="108"/>
    <n v="108"/>
    <x v="0"/>
    <x v="1"/>
  </r>
  <r>
    <s v="2013-05-26"/>
    <x v="6"/>
    <x v="7"/>
    <d v="1899-12-30T03:16:00"/>
    <s v="Unplanned-crash"/>
    <x v="0"/>
    <x v="0"/>
    <d v="2013-05-26T02:52:11"/>
    <e v="#VALUE!"/>
    <e v="#VALUE!"/>
    <n v="72"/>
    <x v="0"/>
    <x v="1"/>
  </r>
  <r>
    <s v="2013-05-26"/>
    <x v="6"/>
    <x v="7"/>
    <d v="1899-12-30T04:51:00"/>
    <s v="Unplanned-urgent"/>
    <x v="0"/>
    <x v="0"/>
    <d v="2013-05-26T04:49:09"/>
    <d v="2013-05-26T06:03:27"/>
    <n v="74"/>
    <n v="74"/>
    <x v="0"/>
    <x v="1"/>
  </r>
  <r>
    <s v="2013-05-26"/>
    <x v="6"/>
    <x v="7"/>
    <d v="1899-12-30T05:16:00"/>
    <s v="Unplanned-urgent"/>
    <x v="0"/>
    <x v="0"/>
    <d v="2013-05-26T04:34:38"/>
    <d v="2013-05-26T05:46:33"/>
    <n v="71"/>
    <n v="71"/>
    <x v="0"/>
    <x v="1"/>
  </r>
  <r>
    <s v="2013-05-26"/>
    <x v="6"/>
    <x v="7"/>
    <d v="1899-12-30T10:05:00"/>
    <s v="Unplanned-urgent"/>
    <x v="0"/>
    <x v="0"/>
    <d v="2013-05-26T09:36:48"/>
    <d v="2013-05-26T10:58:06"/>
    <n v="81"/>
    <n v="81"/>
    <x v="0"/>
    <x v="1"/>
  </r>
  <r>
    <s v="2013-05-26"/>
    <x v="6"/>
    <x v="7"/>
    <d v="1899-12-30T14:40:00"/>
    <s v="Planned-not as sched"/>
    <x v="2"/>
    <x v="2"/>
    <d v="2013-05-26T14:00:43"/>
    <d v="2013-05-26T15:25:23"/>
    <n v="84"/>
    <n v="84"/>
    <x v="0"/>
    <x v="1"/>
  </r>
  <r>
    <s v="2013-05-26"/>
    <x v="6"/>
    <x v="7"/>
    <d v="1899-12-30T20:42:00"/>
    <s v="Unplanned-urgent"/>
    <x v="0"/>
    <x v="0"/>
    <d v="2013-05-26T20:16:11"/>
    <d v="2013-05-26T21:42:11"/>
    <n v="86"/>
    <n v="86"/>
    <x v="0"/>
    <x v="1"/>
  </r>
  <r>
    <s v="2013-05-27"/>
    <x v="0"/>
    <x v="8"/>
    <d v="1899-12-30T09:10:00"/>
    <s v="Planned-as scheduled"/>
    <x v="2"/>
    <x v="3"/>
    <d v="2013-05-27T08:29:57"/>
    <d v="2013-05-27T10:12:13"/>
    <n v="102"/>
    <n v="102"/>
    <x v="0"/>
    <x v="1"/>
  </r>
  <r>
    <s v="2013-05-27"/>
    <x v="0"/>
    <x v="8"/>
    <d v="1899-12-30T09:51:00"/>
    <s v="Planned-as scheduled"/>
    <x v="2"/>
    <x v="3"/>
    <d v="2013-05-27T08:54:27"/>
    <d v="2013-05-27T10:57:39"/>
    <n v="123"/>
    <n v="123"/>
    <x v="0"/>
    <x v="1"/>
  </r>
  <r>
    <s v="2013-05-27"/>
    <x v="0"/>
    <x v="8"/>
    <d v="1899-12-30T10:51:00"/>
    <s v="Unplanned-crash"/>
    <x v="0"/>
    <x v="0"/>
    <d v="2013-05-27T10:43:33"/>
    <d v="2013-05-27T12:04:25"/>
    <n v="80"/>
    <n v="80"/>
    <x v="0"/>
    <x v="1"/>
  </r>
  <r>
    <s v="2013-05-27"/>
    <x v="0"/>
    <x v="8"/>
    <d v="1899-12-30T12:08:00"/>
    <s v="Planned-as scheduled"/>
    <x v="2"/>
    <x v="3"/>
    <d v="2013-05-27T11:36:38"/>
    <d v="2013-05-27T12:57:37"/>
    <n v="80"/>
    <n v="80"/>
    <x v="0"/>
    <x v="1"/>
  </r>
  <r>
    <s v="2013-05-27"/>
    <x v="0"/>
    <x v="8"/>
    <d v="1899-12-30T12:53:00"/>
    <s v="Unplanned-urgent"/>
    <x v="0"/>
    <x v="0"/>
    <d v="2013-05-27T12:18:19"/>
    <d v="2013-05-27T13:56:45"/>
    <n v="98"/>
    <n v="98"/>
    <x v="0"/>
    <x v="1"/>
  </r>
  <r>
    <s v="2013-05-27"/>
    <x v="0"/>
    <x v="8"/>
    <d v="1899-12-30T14:41:00"/>
    <s v="Planned-as scheduled"/>
    <x v="2"/>
    <x v="3"/>
    <d v="2013-05-27T13:34:55"/>
    <d v="2013-05-27T15:21:41"/>
    <n v="106"/>
    <n v="106"/>
    <x v="0"/>
    <x v="1"/>
  </r>
  <r>
    <s v="2013-05-27"/>
    <x v="0"/>
    <x v="8"/>
    <d v="1899-12-30T16:35:00"/>
    <s v="Planned-as scheduled"/>
    <x v="2"/>
    <x v="3"/>
    <d v="2013-05-27T15:47:42"/>
    <d v="2013-05-27T17:18:34"/>
    <n v="90"/>
    <n v="90"/>
    <x v="0"/>
    <x v="1"/>
  </r>
  <r>
    <s v="2013-05-27"/>
    <x v="0"/>
    <x v="8"/>
    <d v="1899-12-30T17:00:00"/>
    <s v="Unplanned-urgent"/>
    <x v="0"/>
    <x v="0"/>
    <d v="2013-05-27T16:42:39"/>
    <d v="2013-05-27T17:52:02"/>
    <n v="69"/>
    <n v="69"/>
    <x v="0"/>
    <x v="1"/>
  </r>
  <r>
    <s v="2013-05-28"/>
    <x v="1"/>
    <x v="8"/>
    <d v="1899-12-30T00:51:00"/>
    <s v="Unplanned-urgent"/>
    <x v="0"/>
    <x v="0"/>
    <d v="2013-05-28T00:16:25"/>
    <d v="2013-05-28T01:58:43"/>
    <n v="102"/>
    <n v="102"/>
    <x v="0"/>
    <x v="1"/>
  </r>
  <r>
    <s v="2013-05-28"/>
    <x v="1"/>
    <x v="8"/>
    <d v="1899-12-30T03:00:00"/>
    <s v="Unplanned-urgent"/>
    <x v="0"/>
    <x v="0"/>
    <d v="2013-05-28T02:17:47"/>
    <e v="#VALUE!"/>
    <e v="#VALUE!"/>
    <n v="77.142857142857139"/>
    <x v="0"/>
    <x v="1"/>
  </r>
  <r>
    <s v="2013-05-28"/>
    <x v="1"/>
    <x v="8"/>
    <d v="1899-12-30T10:08:00"/>
    <s v="Planned-as scheduled"/>
    <x v="2"/>
    <x v="3"/>
    <d v="2013-05-28T09:16:32"/>
    <d v="2013-05-28T10:59:32"/>
    <n v="103"/>
    <n v="103"/>
    <x v="0"/>
    <x v="1"/>
  </r>
  <r>
    <s v="2013-05-28"/>
    <x v="1"/>
    <x v="8"/>
    <d v="1899-12-30T12:06:00"/>
    <s v="Planned-not as sched"/>
    <x v="2"/>
    <x v="2"/>
    <d v="2013-05-28T11:13:30"/>
    <d v="2013-05-28T12:45:28"/>
    <n v="91"/>
    <n v="91"/>
    <x v="0"/>
    <x v="1"/>
  </r>
  <r>
    <s v="2013-05-28"/>
    <x v="1"/>
    <x v="8"/>
    <d v="1899-12-30T13:24:00"/>
    <s v="Unplanned-urgent"/>
    <x v="0"/>
    <x v="0"/>
    <d v="2013-05-28T12:35:59"/>
    <d v="2013-05-28T13:52:37"/>
    <n v="76"/>
    <n v="76"/>
    <x v="0"/>
    <x v="1"/>
  </r>
  <r>
    <s v="2013-05-28"/>
    <x v="1"/>
    <x v="8"/>
    <d v="1899-12-30T14:39:00"/>
    <s v="Planned-as scheduled"/>
    <x v="2"/>
    <x v="3"/>
    <d v="2013-05-28T13:37:35"/>
    <d v="2013-05-28T15:18:51"/>
    <n v="101"/>
    <n v="101"/>
    <x v="0"/>
    <x v="1"/>
  </r>
  <r>
    <s v="2013-05-28"/>
    <x v="1"/>
    <x v="8"/>
    <d v="1899-12-30T16:03:00"/>
    <s v="Unplanned-urgent"/>
    <x v="0"/>
    <x v="0"/>
    <d v="2013-05-28T15:28:34"/>
    <d v="2013-05-28T16:36:21"/>
    <n v="67"/>
    <n v="67"/>
    <x v="0"/>
    <x v="1"/>
  </r>
  <r>
    <s v="2013-05-29"/>
    <x v="2"/>
    <x v="8"/>
    <d v="1899-12-30T01:53:00"/>
    <s v="Unplanned-urgent"/>
    <x v="0"/>
    <x v="0"/>
    <d v="2013-05-29T01:41:36"/>
    <d v="2013-05-29T02:34:53"/>
    <n v="53"/>
    <n v="53"/>
    <x v="0"/>
    <x v="1"/>
  </r>
  <r>
    <s v="2013-05-29"/>
    <x v="2"/>
    <x v="8"/>
    <d v="1899-12-30T03:33:00"/>
    <s v="Unplanned-urgent"/>
    <x v="0"/>
    <x v="0"/>
    <d v="2013-05-29T02:57:48"/>
    <d v="2013-05-29T04:15:01"/>
    <n v="77"/>
    <n v="77"/>
    <x v="0"/>
    <x v="1"/>
  </r>
  <r>
    <s v="2013-05-29"/>
    <x v="2"/>
    <x v="8"/>
    <d v="1899-12-30T04:48:00"/>
    <s v="Unplanned-urgent"/>
    <x v="0"/>
    <x v="0"/>
    <d v="2013-05-29T04:13:27"/>
    <d v="2013-05-29T05:18:10"/>
    <n v="64"/>
    <n v="64"/>
    <x v="0"/>
    <x v="1"/>
  </r>
  <r>
    <s v="2013-05-29"/>
    <x v="2"/>
    <x v="8"/>
    <d v="1899-12-30T07:15:00"/>
    <s v="Planned-not as sched"/>
    <x v="2"/>
    <x v="2"/>
    <d v="2013-05-29T06:34:14"/>
    <d v="2013-05-29T07:58:17"/>
    <n v="84"/>
    <n v="84"/>
    <x v="0"/>
    <x v="1"/>
  </r>
  <r>
    <s v="2013-05-29"/>
    <x v="2"/>
    <x v="8"/>
    <d v="1899-12-30T08:20:00"/>
    <s v="Planned-as scheduled"/>
    <x v="2"/>
    <x v="3"/>
    <d v="2013-05-29T07:29:32"/>
    <d v="2013-05-29T09:11:28"/>
    <n v="101"/>
    <n v="101"/>
    <x v="0"/>
    <x v="1"/>
  </r>
  <r>
    <s v="2013-05-29"/>
    <x v="2"/>
    <x v="8"/>
    <d v="1899-12-30T09:36:00"/>
    <s v="Unplanned-urgent"/>
    <x v="0"/>
    <x v="0"/>
    <d v="2013-05-29T08:27:55"/>
    <d v="2013-05-29T10:52:17"/>
    <n v="144"/>
    <n v="144"/>
    <x v="0"/>
    <x v="1"/>
  </r>
  <r>
    <s v="2013-05-29"/>
    <x v="2"/>
    <x v="8"/>
    <d v="1899-12-30T10:19:00"/>
    <s v="Planned-as scheduled"/>
    <x v="2"/>
    <x v="3"/>
    <d v="2013-05-29T09:23:26"/>
    <d v="2013-05-29T11:09:25"/>
    <n v="105"/>
    <n v="105"/>
    <x v="0"/>
    <x v="1"/>
  </r>
  <r>
    <s v="2013-05-29"/>
    <x v="2"/>
    <x v="8"/>
    <d v="1899-12-30T12:29:00"/>
    <s v="Planned-as scheduled"/>
    <x v="2"/>
    <x v="3"/>
    <d v="2013-05-29T11:30:33"/>
    <d v="2013-05-29T13:00:59"/>
    <n v="90"/>
    <n v="90"/>
    <x v="0"/>
    <x v="1"/>
  </r>
  <r>
    <s v="2013-05-29"/>
    <x v="2"/>
    <x v="8"/>
    <d v="1899-12-30T14:36:00"/>
    <s v="Planned-as scheduled"/>
    <x v="2"/>
    <x v="3"/>
    <d v="2013-05-29T13:30:15"/>
    <d v="2013-05-29T15:24:39"/>
    <n v="114"/>
    <n v="114"/>
    <x v="0"/>
    <x v="1"/>
  </r>
  <r>
    <s v="2013-05-29"/>
    <x v="2"/>
    <x v="8"/>
    <d v="1899-12-30T14:54:00"/>
    <s v="Planned-as scheduled"/>
    <x v="2"/>
    <x v="3"/>
    <d v="2013-05-29T14:26:10"/>
    <d v="2013-05-29T15:32:50"/>
    <n v="66"/>
    <n v="66"/>
    <x v="0"/>
    <x v="1"/>
  </r>
  <r>
    <s v="2013-05-29"/>
    <x v="2"/>
    <x v="8"/>
    <d v="1899-12-30T16:22:00"/>
    <s v="Planned-as scheduled"/>
    <x v="2"/>
    <x v="3"/>
    <d v="2013-05-29T15:41:54"/>
    <d v="2013-05-29T16:58:34"/>
    <n v="76"/>
    <n v="76"/>
    <x v="0"/>
    <x v="1"/>
  </r>
  <r>
    <s v="2013-05-29"/>
    <x v="2"/>
    <x v="8"/>
    <d v="1899-12-30T21:43:00"/>
    <s v="Unplanned-urgent"/>
    <x v="0"/>
    <x v="0"/>
    <d v="2013-05-29T21:00:07"/>
    <d v="2013-05-29T22:56:45"/>
    <n v="116"/>
    <n v="116"/>
    <x v="0"/>
    <x v="1"/>
  </r>
  <r>
    <s v="2013-05-30"/>
    <x v="3"/>
    <x v="8"/>
    <d v="1899-12-30T07:50:00"/>
    <s v="Planned-not as sched"/>
    <x v="2"/>
    <x v="2"/>
    <d v="2013-05-30T06:51:55"/>
    <d v="2013-05-30T08:52:30"/>
    <n v="120"/>
    <n v="120"/>
    <x v="0"/>
    <x v="1"/>
  </r>
  <r>
    <s v="2013-05-30"/>
    <x v="3"/>
    <x v="8"/>
    <d v="1899-12-30T10:20:00"/>
    <s v="Planned-as scheduled"/>
    <x v="2"/>
    <x v="3"/>
    <d v="2013-05-30T09:35:23"/>
    <e v="#VALUE!"/>
    <e v="#VALUE!"/>
    <n v="72"/>
    <x v="0"/>
    <x v="1"/>
  </r>
  <r>
    <s v="2013-05-30"/>
    <x v="3"/>
    <x v="8"/>
    <d v="1899-12-30T21:49:00"/>
    <s v="Unplanned-urgent"/>
    <x v="0"/>
    <x v="0"/>
    <d v="2013-05-30T21:03:59"/>
    <d v="2013-05-30T22:40:33"/>
    <n v="96"/>
    <n v="96"/>
    <x v="0"/>
    <x v="1"/>
  </r>
  <r>
    <s v="2013-05-31"/>
    <x v="4"/>
    <x v="8"/>
    <d v="1899-12-30T07:25:00"/>
    <s v="Unplanned-urgent"/>
    <x v="0"/>
    <x v="0"/>
    <d v="2013-05-31T06:58:28"/>
    <d v="2013-05-31T08:04:13"/>
    <n v="65"/>
    <n v="65"/>
    <x v="0"/>
    <x v="1"/>
  </r>
  <r>
    <s v="2013-05-31"/>
    <x v="4"/>
    <x v="8"/>
    <d v="1899-12-30T08:38:00"/>
    <s v="Unplanned-urgent"/>
    <x v="0"/>
    <x v="0"/>
    <d v="2013-05-31T08:27:10"/>
    <d v="2013-05-31T09:23:40"/>
    <n v="56"/>
    <n v="56"/>
    <x v="0"/>
    <x v="1"/>
  </r>
  <r>
    <s v="2013-05-31"/>
    <x v="4"/>
    <x v="8"/>
    <d v="1899-12-30T09:39:00"/>
    <s v="Planned-as scheduled"/>
    <x v="2"/>
    <x v="3"/>
    <d v="2013-05-31T08:52:10"/>
    <d v="2013-05-31T10:21:44"/>
    <n v="89"/>
    <n v="89"/>
    <x v="0"/>
    <x v="1"/>
  </r>
  <r>
    <s v="2013-05-31"/>
    <x v="4"/>
    <x v="8"/>
    <d v="1899-12-30T11:24:00"/>
    <s v="Planned-as scheduled"/>
    <x v="2"/>
    <x v="3"/>
    <d v="2013-05-31T10:49:10"/>
    <d v="2013-05-31T12:28:27"/>
    <n v="99"/>
    <n v="99"/>
    <x v="0"/>
    <x v="1"/>
  </r>
  <r>
    <s v="2013-05-31"/>
    <x v="4"/>
    <x v="8"/>
    <d v="1899-12-30T13:08:00"/>
    <s v="Planned-as scheduled"/>
    <x v="2"/>
    <x v="3"/>
    <d v="2013-05-31T12:35:31"/>
    <d v="2013-05-31T13:53:15"/>
    <n v="77"/>
    <n v="77"/>
    <x v="0"/>
    <x v="1"/>
  </r>
  <r>
    <s v="2013-05-31"/>
    <x v="4"/>
    <x v="8"/>
    <d v="1899-12-30T15:37:00"/>
    <s v="Planned-as scheduled"/>
    <x v="2"/>
    <x v="3"/>
    <d v="2013-05-31T14:49:13"/>
    <d v="2013-05-31T16:03:03"/>
    <n v="73"/>
    <n v="73"/>
    <x v="0"/>
    <x v="1"/>
  </r>
  <r>
    <s v="2013-05-31"/>
    <x v="4"/>
    <x v="8"/>
    <d v="1899-12-30T15:56:00"/>
    <s v="Planned-as scheduled"/>
    <x v="2"/>
    <x v="3"/>
    <d v="2013-05-31T15:24:31"/>
    <d v="2013-05-31T17:24:18"/>
    <n v="119"/>
    <n v="119"/>
    <x v="0"/>
    <x v="1"/>
  </r>
  <r>
    <s v="2013-06-01"/>
    <x v="5"/>
    <x v="8"/>
    <d v="1899-12-30T05:15:00"/>
    <s v="Unplanned-urgent"/>
    <x v="0"/>
    <x v="0"/>
    <d v="2013-06-01T04:59:12"/>
    <d v="2013-06-01T06:07:26"/>
    <n v="68"/>
    <n v="68"/>
    <x v="0"/>
    <x v="2"/>
  </r>
  <r>
    <s v="2013-06-01"/>
    <x v="5"/>
    <x v="8"/>
    <d v="1899-12-30T10:39:00"/>
    <s v="Planned-not as sched"/>
    <x v="2"/>
    <x v="2"/>
    <d v="2013-06-01T09:46:32"/>
    <d v="2013-06-01T11:38:11"/>
    <n v="111"/>
    <n v="111"/>
    <x v="0"/>
    <x v="2"/>
  </r>
  <r>
    <s v="2013-06-01"/>
    <x v="5"/>
    <x v="8"/>
    <d v="1899-12-30T12:03:00"/>
    <s v="Unplanned-urgent"/>
    <x v="0"/>
    <x v="0"/>
    <d v="2013-06-01T11:40:57"/>
    <d v="2013-06-01T12:49:07"/>
    <n v="68"/>
    <n v="68"/>
    <x v="0"/>
    <x v="2"/>
  </r>
  <r>
    <s v="2013-06-01"/>
    <x v="5"/>
    <x v="8"/>
    <d v="1899-12-30T14:46:00"/>
    <s v="Planned-not as sched"/>
    <x v="2"/>
    <x v="2"/>
    <d v="2013-06-01T14:05:33"/>
    <d v="2013-06-01T16:27:17"/>
    <n v="141"/>
    <n v="141"/>
    <x v="0"/>
    <x v="2"/>
  </r>
  <r>
    <s v="2013-06-01"/>
    <x v="5"/>
    <x v="8"/>
    <d v="1899-12-30T17:00:00"/>
    <s v="Unplanned-urgent"/>
    <x v="0"/>
    <x v="0"/>
    <d v="2013-06-01T15:43:17"/>
    <d v="2013-06-01T18:23:40"/>
    <n v="160"/>
    <n v="160"/>
    <x v="0"/>
    <x v="2"/>
  </r>
  <r>
    <s v="2013-06-02"/>
    <x v="6"/>
    <x v="8"/>
    <d v="1899-12-30T06:21:00"/>
    <s v="Unplanned-urgent"/>
    <x v="0"/>
    <x v="0"/>
    <d v="2013-06-02T05:48:34"/>
    <d v="2013-06-02T07:46:37"/>
    <n v="118"/>
    <n v="118"/>
    <x v="0"/>
    <x v="2"/>
  </r>
  <r>
    <s v="2013-06-02"/>
    <x v="6"/>
    <x v="8"/>
    <d v="1899-12-30T12:03:00"/>
    <s v="Unplanned-urgent"/>
    <x v="0"/>
    <x v="0"/>
    <d v="2013-06-02T11:22:41"/>
    <d v="2013-06-02T12:56:16"/>
    <n v="93"/>
    <n v="93"/>
    <x v="0"/>
    <x v="2"/>
  </r>
  <r>
    <s v="2013-06-02"/>
    <x v="6"/>
    <x v="8"/>
    <d v="1899-12-30T14:31:00"/>
    <s v="Unplanned-urgent"/>
    <x v="0"/>
    <x v="0"/>
    <d v="2013-06-02T14:02:33"/>
    <d v="2013-06-02T15:01:44"/>
    <n v="59"/>
    <n v="59"/>
    <x v="0"/>
    <x v="2"/>
  </r>
  <r>
    <s v="2013-06-03"/>
    <x v="0"/>
    <x v="9"/>
    <d v="1899-12-30T04:06:00"/>
    <s v="Unplanned-urgent"/>
    <x v="0"/>
    <x v="0"/>
    <d v="2013-06-03T03:54:13"/>
    <d v="2013-06-03T04:38:37"/>
    <n v="44"/>
    <n v="44"/>
    <x v="0"/>
    <x v="2"/>
  </r>
  <r>
    <s v="2013-06-03"/>
    <x v="0"/>
    <x v="9"/>
    <d v="1899-12-30T09:57:00"/>
    <s v="Unplanned-urgent"/>
    <x v="0"/>
    <x v="0"/>
    <d v="2013-06-03T09:31:19"/>
    <d v="2013-06-03T10:54:56"/>
    <n v="83"/>
    <n v="83"/>
    <x v="0"/>
    <x v="2"/>
  </r>
  <r>
    <s v="2013-06-03"/>
    <x v="0"/>
    <x v="9"/>
    <d v="1899-12-30T14:23:00"/>
    <s v="Planned-as scheduled"/>
    <x v="2"/>
    <x v="3"/>
    <d v="2013-06-03T13:44:45"/>
    <d v="2013-06-03T15:32:34"/>
    <n v="107"/>
    <n v="107"/>
    <x v="0"/>
    <x v="2"/>
  </r>
  <r>
    <s v="2013-06-03"/>
    <x v="0"/>
    <x v="9"/>
    <d v="1899-12-30T16:13:00"/>
    <s v="Planned-as scheduled"/>
    <x v="2"/>
    <x v="3"/>
    <d v="2013-06-03T15:32:11"/>
    <d v="2013-06-03T16:41:28"/>
    <n v="69"/>
    <n v="69"/>
    <x v="0"/>
    <x v="2"/>
  </r>
  <r>
    <s v="2013-06-04"/>
    <x v="1"/>
    <x v="9"/>
    <d v="1899-12-30T03:34:00"/>
    <s v="Unplanned-urgent"/>
    <x v="0"/>
    <x v="0"/>
    <d v="2013-06-04T02:39:32"/>
    <e v="#VALUE!"/>
    <e v="#VALUE!"/>
    <n v="71.545454545454547"/>
    <x v="0"/>
    <x v="2"/>
  </r>
  <r>
    <s v="2013-06-04"/>
    <x v="1"/>
    <x v="9"/>
    <d v="1899-12-30T05:54:00"/>
    <s v="Unplanned-urgent"/>
    <x v="0"/>
    <x v="0"/>
    <d v="2013-06-04T05:11:29"/>
    <d v="2013-06-04T06:51:36"/>
    <n v="100"/>
    <n v="100"/>
    <x v="0"/>
    <x v="2"/>
  </r>
  <r>
    <s v="2013-06-04"/>
    <x v="1"/>
    <x v="9"/>
    <d v="1899-12-30T08:45:00"/>
    <s v="Planned-as scheduled"/>
    <x v="2"/>
    <x v="3"/>
    <d v="2013-06-04T07:32:32"/>
    <d v="2013-06-04T09:04:48"/>
    <n v="92"/>
    <n v="92"/>
    <x v="0"/>
    <x v="2"/>
  </r>
  <r>
    <s v="2013-06-04"/>
    <x v="1"/>
    <x v="9"/>
    <d v="1899-12-30T10:59:00"/>
    <s v="Planned-not as sched"/>
    <x v="2"/>
    <x v="2"/>
    <d v="2013-06-04T10:00:10"/>
    <e v="#VALUE!"/>
    <e v="#VALUE!"/>
    <n v="71.545454545454547"/>
    <x v="0"/>
    <x v="2"/>
  </r>
  <r>
    <s v="2013-06-04"/>
    <x v="1"/>
    <x v="9"/>
    <d v="1899-12-30T11:22:00"/>
    <s v="Planned-as scheduled"/>
    <x v="2"/>
    <x v="3"/>
    <d v="2013-06-04T10:21:07"/>
    <d v="2013-06-04T12:02:35"/>
    <n v="101"/>
    <n v="101"/>
    <x v="0"/>
    <x v="2"/>
  </r>
  <r>
    <s v="2013-06-04"/>
    <x v="1"/>
    <x v="9"/>
    <d v="1899-12-30T14:31:00"/>
    <s v="Planned-as scheduled"/>
    <x v="2"/>
    <x v="3"/>
    <d v="2013-06-04T13:21:41"/>
    <d v="2013-06-04T15:01:46"/>
    <n v="100"/>
    <n v="100"/>
    <x v="0"/>
    <x v="2"/>
  </r>
  <r>
    <s v="2013-06-04"/>
    <x v="1"/>
    <x v="9"/>
    <d v="1899-12-30T14:47:00"/>
    <s v="Unplanned-urgent"/>
    <x v="0"/>
    <x v="0"/>
    <d v="2013-06-04T14:06:59"/>
    <d v="2013-06-04T15:21:51"/>
    <n v="74"/>
    <n v="74"/>
    <x v="0"/>
    <x v="2"/>
  </r>
  <r>
    <s v="2013-06-04"/>
    <x v="1"/>
    <x v="9"/>
    <d v="1899-12-30T16:08:00"/>
    <s v="Planned-as scheduled"/>
    <x v="2"/>
    <x v="3"/>
    <d v="2013-06-04T15:16:27"/>
    <d v="2013-06-04T16:41:55"/>
    <n v="85"/>
    <n v="85"/>
    <x v="0"/>
    <x v="2"/>
  </r>
  <r>
    <s v="2013-06-04"/>
    <x v="1"/>
    <x v="9"/>
    <d v="1899-12-30T16:35:00"/>
    <s v="Unplanned-urgent"/>
    <x v="0"/>
    <x v="0"/>
    <d v="2013-06-04T15:30:09"/>
    <d v="2013-06-04T17:16:29"/>
    <n v="106"/>
    <n v="106"/>
    <x v="0"/>
    <x v="2"/>
  </r>
  <r>
    <s v="2013-06-04"/>
    <x v="1"/>
    <x v="9"/>
    <d v="1899-12-30T19:35:00"/>
    <s v="Unplanned-urgent"/>
    <x v="0"/>
    <x v="0"/>
    <d v="2013-06-04T19:17:26"/>
    <d v="2013-06-04T20:30:34"/>
    <n v="73"/>
    <n v="73"/>
    <x v="0"/>
    <x v="2"/>
  </r>
  <r>
    <s v="2013-06-04"/>
    <x v="1"/>
    <x v="9"/>
    <d v="1899-12-30T20:59:00"/>
    <s v="Unplanned-urgent"/>
    <x v="0"/>
    <x v="0"/>
    <d v="2013-06-04T20:50:21"/>
    <d v="2013-06-04T21:46:51"/>
    <n v="56"/>
    <n v="56"/>
    <x v="0"/>
    <x v="2"/>
  </r>
  <r>
    <s v="2013-06-05"/>
    <x v="2"/>
    <x v="9"/>
    <d v="1899-12-30T01:55:00"/>
    <s v="Planned-not as sched"/>
    <x v="2"/>
    <x v="2"/>
    <d v="2013-06-05T01:00:03"/>
    <e v="#VALUE!"/>
    <e v="#VALUE!"/>
    <n v="87.833333333333329"/>
    <x v="0"/>
    <x v="2"/>
  </r>
  <r>
    <s v="2013-06-05"/>
    <x v="2"/>
    <x v="9"/>
    <d v="1899-12-30T03:34:00"/>
    <s v="Unplanned-urgent"/>
    <x v="0"/>
    <x v="0"/>
    <d v="2013-06-05T03:12:07"/>
    <d v="2013-06-05T04:40:56"/>
    <n v="88"/>
    <n v="88"/>
    <x v="0"/>
    <x v="2"/>
  </r>
  <r>
    <s v="2013-06-05"/>
    <x v="2"/>
    <x v="9"/>
    <d v="1899-12-30T06:48:00"/>
    <s v="Unplanned-urgent"/>
    <x v="0"/>
    <x v="0"/>
    <d v="2013-06-05T05:25:28"/>
    <d v="2013-06-05T07:24:58"/>
    <n v="119"/>
    <n v="119"/>
    <x v="0"/>
    <x v="2"/>
  </r>
  <r>
    <s v="2013-06-05"/>
    <x v="2"/>
    <x v="9"/>
    <d v="1899-12-30T08:24:00"/>
    <s v="Planned-as scheduled"/>
    <x v="2"/>
    <x v="3"/>
    <d v="2013-06-05T07:49:32"/>
    <d v="2013-06-05T09:47:24"/>
    <n v="117"/>
    <n v="117"/>
    <x v="0"/>
    <x v="2"/>
  </r>
  <r>
    <s v="2013-06-05"/>
    <x v="2"/>
    <x v="9"/>
    <d v="1899-12-30T11:57:00"/>
    <s v="Planned-as scheduled"/>
    <x v="2"/>
    <x v="3"/>
    <d v="2013-06-05T11:21:41"/>
    <d v="2013-06-05T12:40:23"/>
    <n v="78"/>
    <n v="78"/>
    <x v="0"/>
    <x v="2"/>
  </r>
  <r>
    <s v="2013-06-05"/>
    <x v="2"/>
    <x v="9"/>
    <d v="1899-12-30T14:50:00"/>
    <s v="Planned-as scheduled"/>
    <x v="2"/>
    <x v="3"/>
    <d v="2013-06-05T13:21:51"/>
    <d v="2013-06-05T15:27:45"/>
    <n v="125"/>
    <n v="125"/>
    <x v="0"/>
    <x v="2"/>
  </r>
  <r>
    <s v="2013-06-06"/>
    <x v="3"/>
    <x v="9"/>
    <d v="1899-12-30T05:56:00"/>
    <s v="Unplanned-urgent"/>
    <x v="0"/>
    <x v="0"/>
    <d v="2013-06-06T05:04:53"/>
    <d v="2013-06-06T07:07:20"/>
    <n v="122"/>
    <n v="122"/>
    <x v="0"/>
    <x v="2"/>
  </r>
  <r>
    <s v="2013-06-06"/>
    <x v="3"/>
    <x v="9"/>
    <d v="1899-12-30T10:17:00"/>
    <s v="Planned-as scheduled"/>
    <x v="2"/>
    <x v="3"/>
    <d v="2013-06-06T09:14:04"/>
    <d v="2013-06-06T11:16:33"/>
    <n v="122"/>
    <n v="122"/>
    <x v="0"/>
    <x v="2"/>
  </r>
  <r>
    <s v="2013-06-06"/>
    <x v="3"/>
    <x v="9"/>
    <d v="1899-12-30T12:36:00"/>
    <s v="Unplanned-urgent"/>
    <x v="0"/>
    <x v="0"/>
    <d v="2013-06-06T12:01:41"/>
    <d v="2013-06-06T14:17:26"/>
    <n v="135"/>
    <n v="135"/>
    <x v="0"/>
    <x v="2"/>
  </r>
  <r>
    <s v="2013-06-06"/>
    <x v="3"/>
    <x v="9"/>
    <d v="1899-12-30T15:22:00"/>
    <s v="Planned-as scheduled"/>
    <x v="2"/>
    <x v="3"/>
    <d v="2013-06-06T14:35:11"/>
    <d v="2013-06-06T16:31:45"/>
    <n v="116"/>
    <n v="116"/>
    <x v="0"/>
    <x v="2"/>
  </r>
  <r>
    <s v="2013-06-06"/>
    <x v="3"/>
    <x v="9"/>
    <d v="1899-12-30T21:42:00"/>
    <s v="Unplanned-urgent"/>
    <x v="0"/>
    <x v="0"/>
    <d v="2013-06-06T21:17:28"/>
    <d v="2013-06-06T22:22:12"/>
    <n v="64"/>
    <n v="64"/>
    <x v="0"/>
    <x v="2"/>
  </r>
  <r>
    <s v="2013-06-06"/>
    <x v="3"/>
    <x v="9"/>
    <d v="1899-12-30T23:33:00"/>
    <s v="Unplanned-urgent"/>
    <x v="0"/>
    <x v="0"/>
    <d v="2013-06-06T23:09:40"/>
    <d v="2013-06-06T23:56:15"/>
    <n v="46"/>
    <n v="46"/>
    <x v="0"/>
    <x v="2"/>
  </r>
  <r>
    <s v="2013-06-07"/>
    <x v="4"/>
    <x v="9"/>
    <d v="1899-12-30T09:29:00"/>
    <s v="Planned-as scheduled"/>
    <x v="2"/>
    <x v="3"/>
    <d v="2013-06-07T08:47:04"/>
    <d v="2013-06-07T10:10:36"/>
    <n v="83"/>
    <n v="83"/>
    <x v="0"/>
    <x v="2"/>
  </r>
  <r>
    <s v="2013-06-07"/>
    <x v="4"/>
    <x v="9"/>
    <d v="1899-12-30T10:11:00"/>
    <s v="Planned-as scheduled"/>
    <x v="2"/>
    <x v="3"/>
    <d v="2013-06-07T09:37:29"/>
    <d v="2013-06-07T11:05:08"/>
    <n v="87"/>
    <n v="87"/>
    <x v="0"/>
    <x v="2"/>
  </r>
  <r>
    <s v="2013-06-07"/>
    <x v="4"/>
    <x v="9"/>
    <d v="1899-12-30T11:28:00"/>
    <s v="Planned-as scheduled"/>
    <x v="2"/>
    <x v="3"/>
    <d v="2013-06-07T10:41:54"/>
    <d v="2013-06-07T11:50:41"/>
    <n v="68"/>
    <n v="68"/>
    <x v="0"/>
    <x v="2"/>
  </r>
  <r>
    <s v="2013-06-07"/>
    <x v="4"/>
    <x v="9"/>
    <d v="1899-12-30T13:32:00"/>
    <s v="Planned-as scheduled"/>
    <x v="2"/>
    <x v="3"/>
    <d v="2013-06-07T12:45:10"/>
    <d v="2013-06-07T14:36:48"/>
    <n v="111"/>
    <n v="111"/>
    <x v="0"/>
    <x v="2"/>
  </r>
  <r>
    <s v="2013-06-07"/>
    <x v="4"/>
    <x v="9"/>
    <d v="1899-12-30T13:39:00"/>
    <s v="Planned-as scheduled"/>
    <x v="2"/>
    <x v="3"/>
    <d v="2013-06-07T12:44:47"/>
    <d v="2013-06-07T14:12:04"/>
    <n v="87"/>
    <n v="87"/>
    <x v="0"/>
    <x v="2"/>
  </r>
  <r>
    <s v="2013-06-07"/>
    <x v="4"/>
    <x v="9"/>
    <d v="1899-12-30T15:54:00"/>
    <s v="Planned-as scheduled"/>
    <x v="2"/>
    <x v="3"/>
    <d v="2013-06-07T14:57:25"/>
    <d v="2013-06-07T16:32:30"/>
    <n v="95"/>
    <n v="95"/>
    <x v="0"/>
    <x v="2"/>
  </r>
  <r>
    <s v="2013-06-07"/>
    <x v="4"/>
    <x v="9"/>
    <d v="1899-12-30T20:33:00"/>
    <s v="Unplanned-crash"/>
    <x v="0"/>
    <x v="0"/>
    <d v="2013-06-07T20:21:01"/>
    <e v="#VALUE!"/>
    <e v="#VALUE!"/>
    <n v="75.857142857142861"/>
    <x v="0"/>
    <x v="2"/>
  </r>
  <r>
    <s v="2013-06-08"/>
    <x v="5"/>
    <x v="9"/>
    <d v="1899-12-30T01:40:00"/>
    <s v="Unplanned-urgent"/>
    <x v="0"/>
    <x v="0"/>
    <d v="2013-06-08T01:13:04"/>
    <d v="2013-06-08T02:40:08"/>
    <n v="87"/>
    <n v="87"/>
    <x v="0"/>
    <x v="2"/>
  </r>
  <r>
    <s v="2013-06-08"/>
    <x v="5"/>
    <x v="9"/>
    <d v="1899-12-30T03:42:00"/>
    <s v="Unplanned-urgent"/>
    <x v="0"/>
    <x v="0"/>
    <d v="2013-06-08T02:47:44"/>
    <e v="#VALUE!"/>
    <e v="#VALUE!"/>
    <n v="38.166666666666664"/>
    <x v="0"/>
    <x v="2"/>
  </r>
  <r>
    <s v="2013-06-08"/>
    <x v="5"/>
    <x v="9"/>
    <d v="1899-12-30T10:10:00"/>
    <s v="Planned-not as sched"/>
    <x v="2"/>
    <x v="2"/>
    <d v="2013-06-08T09:49:47"/>
    <d v="2013-06-08T10:58:55"/>
    <n v="69"/>
    <n v="69"/>
    <x v="0"/>
    <x v="2"/>
  </r>
  <r>
    <s v="2013-06-08"/>
    <x v="5"/>
    <x v="9"/>
    <d v="1899-12-30T12:08:00"/>
    <s v="Unplanned-crash"/>
    <x v="0"/>
    <x v="0"/>
    <d v="2013-06-08T12:06:46"/>
    <e v="#VALUE!"/>
    <e v="#VALUE!"/>
    <n v="38.166666666666664"/>
    <x v="0"/>
    <x v="2"/>
  </r>
  <r>
    <s v="2013-06-08"/>
    <x v="5"/>
    <x v="9"/>
    <d v="1899-12-30T17:53:00"/>
    <s v="Unplanned-crash"/>
    <x v="0"/>
    <x v="0"/>
    <d v="2013-06-08T17:33:53"/>
    <e v="#VALUE!"/>
    <e v="#VALUE!"/>
    <n v="38.166666666666664"/>
    <x v="0"/>
    <x v="2"/>
  </r>
  <r>
    <s v="2013-06-08"/>
    <x v="5"/>
    <x v="9"/>
    <d v="1899-12-30T20:25:00"/>
    <s v="Unplanned-urgent"/>
    <x v="0"/>
    <x v="0"/>
    <d v="2013-06-08T20:04:57"/>
    <d v="2013-06-08T21:18:07"/>
    <n v="73"/>
    <n v="73"/>
    <x v="0"/>
    <x v="2"/>
  </r>
  <r>
    <s v="2013-06-09"/>
    <x v="6"/>
    <x v="9"/>
    <d v="1899-12-30T01:32:00"/>
    <s v="Unplanned-urgent"/>
    <x v="0"/>
    <x v="0"/>
    <e v="#VALUE!"/>
    <e v="#VALUE!"/>
    <e v="#VALUE!"/>
    <n v="56.666666666666664"/>
    <x v="0"/>
    <x v="2"/>
  </r>
  <r>
    <s v="2013-06-09"/>
    <x v="6"/>
    <x v="9"/>
    <d v="1899-12-30T11:15:00"/>
    <s v="Planned-as scheduled"/>
    <x v="2"/>
    <x v="3"/>
    <d v="2013-06-09T10:22:32"/>
    <d v="2013-06-09T11:55:53"/>
    <n v="93"/>
    <n v="93"/>
    <x v="0"/>
    <x v="2"/>
  </r>
  <r>
    <s v="2013-06-09"/>
    <x v="6"/>
    <x v="9"/>
    <d v="1899-12-30T23:16:00"/>
    <s v="Unplanned-urgent"/>
    <x v="0"/>
    <x v="0"/>
    <d v="2013-06-09T22:43:07"/>
    <d v="2013-06-10T00:00:11"/>
    <n v="77"/>
    <n v="77"/>
    <x v="0"/>
    <x v="2"/>
  </r>
  <r>
    <s v="2013-06-10"/>
    <x v="0"/>
    <x v="10"/>
    <d v="1899-12-30T03:17:00"/>
    <s v="Unplanned-urgent"/>
    <x v="0"/>
    <x v="0"/>
    <d v="2013-06-10T02:39:12"/>
    <d v="2013-06-10T03:50:40"/>
    <n v="71"/>
    <n v="71"/>
    <x v="0"/>
    <x v="2"/>
  </r>
  <r>
    <s v="2013-06-10"/>
    <x v="0"/>
    <x v="10"/>
    <d v="1899-12-30T08:09:00"/>
    <s v="Planned-as scheduled"/>
    <x v="2"/>
    <x v="3"/>
    <d v="2013-06-10T07:30:57"/>
    <d v="2013-06-10T09:31:30"/>
    <n v="120"/>
    <n v="120"/>
    <x v="0"/>
    <x v="2"/>
  </r>
  <r>
    <s v="2013-06-10"/>
    <x v="0"/>
    <x v="10"/>
    <d v="1899-12-30T09:35:00"/>
    <s v="Planned-as scheduled"/>
    <x v="2"/>
    <x v="3"/>
    <d v="2013-06-10T08:51:02"/>
    <d v="2013-06-10T10:23:06"/>
    <n v="92"/>
    <n v="92"/>
    <x v="0"/>
    <x v="2"/>
  </r>
  <r>
    <s v="2013-06-10"/>
    <x v="0"/>
    <x v="10"/>
    <d v="1899-12-30T10:37:00"/>
    <s v="Planned-as scheduled"/>
    <x v="2"/>
    <x v="3"/>
    <d v="2013-06-10T09:59:44"/>
    <d v="2013-06-10T11:34:05"/>
    <n v="94"/>
    <n v="94"/>
    <x v="0"/>
    <x v="2"/>
  </r>
  <r>
    <s v="2013-06-10"/>
    <x v="0"/>
    <x v="10"/>
    <d v="1899-12-30T12:06:00"/>
    <s v="Planned-as scheduled"/>
    <x v="2"/>
    <x v="3"/>
    <d v="2013-06-10T11:08:25"/>
    <d v="2013-06-10T12:49:03"/>
    <n v="100"/>
    <n v="100"/>
    <x v="0"/>
    <x v="2"/>
  </r>
  <r>
    <s v="2013-06-10"/>
    <x v="0"/>
    <x v="10"/>
    <d v="1899-12-30T12:39:00"/>
    <s v="Planned-as scheduled"/>
    <x v="2"/>
    <x v="3"/>
    <d v="2013-06-10T11:59:37"/>
    <d v="2013-06-10T13:38:25"/>
    <n v="98"/>
    <n v="98"/>
    <x v="0"/>
    <x v="2"/>
  </r>
  <r>
    <s v="2013-06-10"/>
    <x v="0"/>
    <x v="10"/>
    <d v="1899-12-30T13:43:00"/>
    <s v="Planned-not as sched"/>
    <x v="2"/>
    <x v="2"/>
    <d v="2013-06-10T13:06:32"/>
    <d v="2013-06-10T14:22:09"/>
    <n v="75"/>
    <n v="75"/>
    <x v="0"/>
    <x v="2"/>
  </r>
  <r>
    <s v="2013-06-10"/>
    <x v="0"/>
    <x v="10"/>
    <d v="1899-12-30T14:28:00"/>
    <s v="Planned-as scheduled"/>
    <x v="2"/>
    <x v="3"/>
    <d v="2013-06-10T14:02:40"/>
    <d v="2013-06-10T15:19:15"/>
    <n v="76"/>
    <n v="76"/>
    <x v="0"/>
    <x v="2"/>
  </r>
  <r>
    <s v="2013-06-10"/>
    <x v="0"/>
    <x v="10"/>
    <d v="1899-12-30T16:27:00"/>
    <s v="Planned-as scheduled"/>
    <x v="2"/>
    <x v="3"/>
    <d v="2013-06-10T15:45:57"/>
    <d v="2013-06-10T17:43:32"/>
    <n v="117"/>
    <n v="117"/>
    <x v="0"/>
    <x v="2"/>
  </r>
  <r>
    <s v="2013-06-10"/>
    <x v="0"/>
    <x v="10"/>
    <d v="1899-12-30T22:48:00"/>
    <s v="Unplanned-urgent"/>
    <x v="0"/>
    <x v="0"/>
    <d v="2013-06-10T22:35:22"/>
    <d v="2013-06-11T00:43:51"/>
    <n v="128"/>
    <n v="128"/>
    <x v="0"/>
    <x v="2"/>
  </r>
  <r>
    <s v="2013-06-11"/>
    <x v="1"/>
    <x v="10"/>
    <d v="1899-12-30T07:47:00"/>
    <s v="Unplanned-crash"/>
    <x v="0"/>
    <x v="0"/>
    <e v="#VALUE!"/>
    <d v="2013-06-11T08:42:26"/>
    <e v="#VALUE!"/>
    <n v="79.714285714285708"/>
    <x v="0"/>
    <x v="2"/>
  </r>
  <r>
    <s v="2013-06-11"/>
    <x v="1"/>
    <x v="10"/>
    <d v="1899-12-30T10:25:00"/>
    <s v="Planned-as scheduled"/>
    <x v="2"/>
    <x v="3"/>
    <d v="2013-06-11T09:49:16"/>
    <d v="2013-06-11T11:14:03"/>
    <n v="84"/>
    <n v="84"/>
    <x v="0"/>
    <x v="2"/>
  </r>
  <r>
    <s v="2013-06-11"/>
    <x v="1"/>
    <x v="10"/>
    <d v="1899-12-30T12:31:00"/>
    <s v="Planned-as scheduled"/>
    <x v="2"/>
    <x v="3"/>
    <d v="2013-06-11T11:43:32"/>
    <d v="2013-06-11T13:01:25"/>
    <n v="77"/>
    <n v="77"/>
    <x v="0"/>
    <x v="2"/>
  </r>
  <r>
    <s v="2013-06-11"/>
    <x v="1"/>
    <x v="10"/>
    <d v="1899-12-30T14:20:00"/>
    <s v="Planned-as scheduled"/>
    <x v="2"/>
    <x v="3"/>
    <d v="2013-06-11T13:36:45"/>
    <d v="2013-06-11T14:47:16"/>
    <n v="70"/>
    <n v="70"/>
    <x v="0"/>
    <x v="2"/>
  </r>
  <r>
    <s v="2013-06-11"/>
    <x v="1"/>
    <x v="10"/>
    <d v="1899-12-30T14:57:00"/>
    <s v="Unplanned-urgent"/>
    <x v="0"/>
    <x v="0"/>
    <d v="2013-06-11T14:22:21"/>
    <d v="2013-06-11T15:59:27"/>
    <n v="97"/>
    <n v="97"/>
    <x v="0"/>
    <x v="2"/>
  </r>
  <r>
    <s v="2013-06-11"/>
    <x v="1"/>
    <x v="10"/>
    <d v="1899-12-30T16:05:00"/>
    <s v="Planned-as scheduled"/>
    <x v="2"/>
    <x v="3"/>
    <d v="2013-06-11T15:18:34"/>
    <d v="2013-06-11T18:00:08"/>
    <n v="161"/>
    <n v="161"/>
    <x v="0"/>
    <x v="2"/>
  </r>
  <r>
    <s v="2013-06-11"/>
    <x v="1"/>
    <x v="10"/>
    <d v="1899-12-30T16:49:00"/>
    <s v="Unplanned-urgent"/>
    <x v="0"/>
    <x v="0"/>
    <d v="2013-06-11T16:15:04"/>
    <d v="2013-06-11T17:24:47"/>
    <n v="69"/>
    <n v="69"/>
    <x v="0"/>
    <x v="2"/>
  </r>
  <r>
    <s v="2013-06-12"/>
    <x v="2"/>
    <x v="10"/>
    <d v="1899-12-30T01:05:00"/>
    <s v="Unplanned-urgent"/>
    <x v="0"/>
    <x v="0"/>
    <d v="2013-06-12T00:33:18"/>
    <d v="2013-06-12T01:52:57"/>
    <n v="79"/>
    <n v="79"/>
    <x v="0"/>
    <x v="2"/>
  </r>
  <r>
    <s v="2013-06-12"/>
    <x v="2"/>
    <x v="10"/>
    <d v="1899-12-30T08:27:00"/>
    <s v="Planned-as scheduled"/>
    <x v="2"/>
    <x v="3"/>
    <d v="2013-06-12T07:50:58"/>
    <d v="2013-06-12T09:16:27"/>
    <n v="85"/>
    <n v="85"/>
    <x v="0"/>
    <x v="2"/>
  </r>
  <r>
    <s v="2013-06-12"/>
    <x v="2"/>
    <x v="10"/>
    <d v="1899-12-30T09:30:00"/>
    <s v="Planned-not as sched"/>
    <x v="2"/>
    <x v="2"/>
    <d v="2013-06-12T08:46:56"/>
    <d v="2013-06-12T10:00:30"/>
    <n v="73"/>
    <n v="73"/>
    <x v="0"/>
    <x v="2"/>
  </r>
  <r>
    <s v="2013-06-12"/>
    <x v="2"/>
    <x v="10"/>
    <d v="1899-12-30T10:28:00"/>
    <s v="Planned-as scheduled"/>
    <x v="2"/>
    <x v="3"/>
    <d v="2013-06-12T09:47:13"/>
    <d v="2013-06-12T11:05:15"/>
    <n v="78"/>
    <n v="78"/>
    <x v="0"/>
    <x v="2"/>
  </r>
  <r>
    <s v="2013-06-12"/>
    <x v="2"/>
    <x v="10"/>
    <d v="1899-12-30T16:03:00"/>
    <s v="Unplanned-urgent"/>
    <x v="0"/>
    <x v="0"/>
    <d v="2013-06-12T15:10:17"/>
    <d v="2013-06-12T17:02:42"/>
    <n v="112"/>
    <n v="112"/>
    <x v="0"/>
    <x v="2"/>
  </r>
  <r>
    <s v="2013-06-12"/>
    <x v="2"/>
    <x v="10"/>
    <d v="1899-12-30T16:17:00"/>
    <s v="Planned-as scheduled"/>
    <x v="2"/>
    <x v="3"/>
    <e v="#VALUE!"/>
    <e v="#VALUE!"/>
    <e v="#VALUE!"/>
    <n v="92.6"/>
    <x v="0"/>
    <x v="2"/>
  </r>
  <r>
    <s v="2013-06-12"/>
    <x v="2"/>
    <x v="10"/>
    <d v="1899-12-30T18:38:00"/>
    <s v="Unplanned-urgent"/>
    <x v="0"/>
    <x v="0"/>
    <d v="2013-06-12T18:12:49"/>
    <d v="2013-06-12T19:23:12"/>
    <n v="70"/>
    <n v="70"/>
    <x v="0"/>
    <x v="2"/>
  </r>
  <r>
    <s v="2013-06-12"/>
    <x v="2"/>
    <x v="10"/>
    <d v="1899-12-30T19:41:00"/>
    <s v="Unplanned-urgent"/>
    <x v="0"/>
    <x v="0"/>
    <d v="2013-06-12T18:54:57"/>
    <d v="2013-06-12T20:30:19"/>
    <n v="95"/>
    <n v="95"/>
    <x v="0"/>
    <x v="2"/>
  </r>
  <r>
    <s v="2013-06-12"/>
    <x v="2"/>
    <x v="10"/>
    <d v="1899-12-30T21:49:00"/>
    <s v="Unplanned-urgent"/>
    <x v="0"/>
    <x v="0"/>
    <d v="2013-06-12T19:58:17"/>
    <d v="2013-06-12T23:03:30"/>
    <n v="185"/>
    <n v="185"/>
    <x v="0"/>
    <x v="2"/>
  </r>
  <r>
    <s v="2013-06-12"/>
    <x v="2"/>
    <x v="10"/>
    <d v="1899-12-30T23:23:00"/>
    <s v="Unplanned-urgent"/>
    <x v="0"/>
    <x v="0"/>
    <d v="2013-06-12T22:34:24"/>
    <d v="2013-06-13T01:03:25"/>
    <n v="149"/>
    <n v="149"/>
    <x v="0"/>
    <x v="2"/>
  </r>
  <r>
    <s v="2013-06-13"/>
    <x v="3"/>
    <x v="10"/>
    <d v="1899-12-30T01:05:00"/>
    <s v="Unplanned-urgent"/>
    <x v="0"/>
    <x v="0"/>
    <d v="2013-06-13T00:26:05"/>
    <d v="2013-06-13T02:09:16"/>
    <n v="103"/>
    <n v="103"/>
    <x v="0"/>
    <x v="2"/>
  </r>
  <r>
    <s v="2013-06-13"/>
    <x v="3"/>
    <x v="10"/>
    <d v="1899-12-30T05:33:00"/>
    <s v="Unplanned-urgent"/>
    <x v="0"/>
    <x v="0"/>
    <d v="2013-06-13T04:45:26"/>
    <d v="2013-06-13T06:14:23"/>
    <n v="88"/>
    <n v="88"/>
    <x v="0"/>
    <x v="2"/>
  </r>
  <r>
    <s v="2013-06-13"/>
    <x v="3"/>
    <x v="10"/>
    <d v="1899-12-30T06:55:00"/>
    <s v="Unplanned-crash"/>
    <x v="0"/>
    <x v="0"/>
    <d v="2013-06-13T06:36:14"/>
    <d v="2013-06-13T08:01:48"/>
    <n v="85"/>
    <n v="85"/>
    <x v="0"/>
    <x v="2"/>
  </r>
  <r>
    <s v="2013-06-13"/>
    <x v="3"/>
    <x v="10"/>
    <d v="1899-12-30T07:32:00"/>
    <s v="Unplanned-urgent"/>
    <x v="0"/>
    <x v="0"/>
    <d v="2013-06-13T06:33:12"/>
    <d v="2013-06-13T08:09:15"/>
    <n v="96"/>
    <n v="96"/>
    <x v="0"/>
    <x v="2"/>
  </r>
  <r>
    <s v="2013-06-13"/>
    <x v="3"/>
    <x v="10"/>
    <d v="1899-12-30T09:24:00"/>
    <s v="Unplanned-urgent"/>
    <x v="0"/>
    <x v="0"/>
    <d v="2013-06-13T09:13:48"/>
    <d v="2013-06-13T10:00:51"/>
    <n v="47"/>
    <n v="47"/>
    <x v="0"/>
    <x v="2"/>
  </r>
  <r>
    <s v="2013-06-13"/>
    <x v="3"/>
    <x v="10"/>
    <d v="1899-12-30T11:24:00"/>
    <s v="Planned-as scheduled"/>
    <x v="2"/>
    <x v="3"/>
    <d v="2013-06-13T10:29:42"/>
    <d v="2013-06-13T12:29:58"/>
    <n v="120"/>
    <n v="120"/>
    <x v="0"/>
    <x v="2"/>
  </r>
  <r>
    <s v="2013-06-13"/>
    <x v="3"/>
    <x v="10"/>
    <d v="1899-12-30T13:04:00"/>
    <s v="Planned-not as sched"/>
    <x v="2"/>
    <x v="2"/>
    <d v="2013-06-13T12:35:00"/>
    <d v="2013-06-13T13:27:40"/>
    <n v="52"/>
    <n v="52"/>
    <x v="0"/>
    <x v="2"/>
  </r>
  <r>
    <s v="2013-06-13"/>
    <x v="3"/>
    <x v="10"/>
    <d v="1899-12-30T15:03:00"/>
    <s v="Planned-as scheduled"/>
    <x v="2"/>
    <x v="3"/>
    <d v="2013-06-13T14:21:07"/>
    <d v="2013-06-13T15:43:36"/>
    <n v="82"/>
    <n v="82"/>
    <x v="0"/>
    <x v="2"/>
  </r>
  <r>
    <s v="2013-06-13"/>
    <x v="3"/>
    <x v="10"/>
    <d v="1899-12-30T20:59:00"/>
    <s v="Planned-not as sched"/>
    <x v="2"/>
    <x v="2"/>
    <d v="2013-06-13T20:00:46"/>
    <e v="#VALUE!"/>
    <e v="#VALUE!"/>
    <n v="76.400000000000006"/>
    <x v="0"/>
    <x v="2"/>
  </r>
  <r>
    <s v="2013-06-13"/>
    <x v="3"/>
    <x v="10"/>
    <d v="1899-12-30T22:42:00"/>
    <s v="Unplanned-urgent"/>
    <x v="0"/>
    <x v="0"/>
    <d v="2013-06-13T22:10:25"/>
    <d v="2013-06-13T23:41:55"/>
    <n v="91"/>
    <n v="91"/>
    <x v="0"/>
    <x v="2"/>
  </r>
  <r>
    <s v="2013-06-14"/>
    <x v="4"/>
    <x v="10"/>
    <d v="1899-12-30T07:38:00"/>
    <s v="Unplanned-urgent"/>
    <x v="0"/>
    <x v="0"/>
    <d v="2013-06-14T06:54:24"/>
    <d v="2013-06-14T09:02:55"/>
    <n v="128"/>
    <n v="128"/>
    <x v="0"/>
    <x v="2"/>
  </r>
  <r>
    <s v="2013-06-14"/>
    <x v="4"/>
    <x v="10"/>
    <d v="1899-12-30T11:33:00"/>
    <s v="Planned-as scheduled"/>
    <x v="2"/>
    <x v="3"/>
    <d v="2013-06-14T10:44:29"/>
    <d v="2013-06-14T12:09:05"/>
    <n v="84"/>
    <n v="84"/>
    <x v="0"/>
    <x v="2"/>
  </r>
  <r>
    <s v="2013-06-14"/>
    <x v="4"/>
    <x v="10"/>
    <d v="1899-12-30T13:42:00"/>
    <s v="Planned-as scheduled"/>
    <x v="2"/>
    <x v="3"/>
    <d v="2013-06-14T12:50:42"/>
    <d v="2013-06-14T14:26:47"/>
    <n v="96"/>
    <n v="96"/>
    <x v="0"/>
    <x v="2"/>
  </r>
  <r>
    <s v="2013-06-14"/>
    <x v="4"/>
    <x v="10"/>
    <d v="1899-12-30T15:41:00"/>
    <s v="Planned-as scheduled"/>
    <x v="2"/>
    <x v="3"/>
    <d v="2013-06-14T14:53:19"/>
    <d v="2013-06-14T16:11:35"/>
    <n v="78"/>
    <n v="78"/>
    <x v="0"/>
    <x v="2"/>
  </r>
  <r>
    <s v="2013-06-15"/>
    <x v="5"/>
    <x v="10"/>
    <d v="1899-12-30T02:34:00"/>
    <s v="Unplanned-urgent"/>
    <x v="0"/>
    <x v="0"/>
    <d v="2013-06-15T02:08:05"/>
    <d v="2013-06-15T03:01:43"/>
    <n v="53"/>
    <n v="53"/>
    <x v="0"/>
    <x v="2"/>
  </r>
  <r>
    <s v="2013-06-15"/>
    <x v="5"/>
    <x v="10"/>
    <d v="1899-12-30T14:31:00"/>
    <s v="Unplanned-urgent"/>
    <x v="0"/>
    <x v="0"/>
    <d v="2013-06-15T14:21:24"/>
    <d v="2013-06-15T15:16:00"/>
    <n v="54"/>
    <n v="54"/>
    <x v="0"/>
    <x v="2"/>
  </r>
  <r>
    <s v="2013-06-15"/>
    <x v="5"/>
    <x v="10"/>
    <d v="1899-12-30T16:11:00"/>
    <s v="Unplanned-urgent"/>
    <x v="0"/>
    <x v="0"/>
    <d v="2013-06-15T15:28:37"/>
    <d v="2013-06-15T16:34:05"/>
    <n v="65"/>
    <n v="65"/>
    <x v="0"/>
    <x v="2"/>
  </r>
  <r>
    <s v="2013-06-16"/>
    <x v="6"/>
    <x v="10"/>
    <d v="1899-12-30T00:38:00"/>
    <s v="Unplanned-urgent"/>
    <x v="0"/>
    <x v="0"/>
    <d v="2013-06-16T00:17:30"/>
    <d v="2013-06-16T01:49:19"/>
    <n v="91"/>
    <n v="91"/>
    <x v="0"/>
    <x v="2"/>
  </r>
  <r>
    <s v="2013-06-16"/>
    <x v="6"/>
    <x v="10"/>
    <d v="1899-12-30T02:54:00"/>
    <s v="Unplanned-urgent"/>
    <x v="0"/>
    <x v="0"/>
    <d v="2013-06-16T02:29:09"/>
    <d v="2013-06-16T04:02:04"/>
    <n v="92"/>
    <n v="92"/>
    <x v="0"/>
    <x v="2"/>
  </r>
  <r>
    <s v="2013-06-16"/>
    <x v="6"/>
    <x v="10"/>
    <d v="1899-12-30T10:13:00"/>
    <s v="Unplanned-urgent"/>
    <x v="0"/>
    <x v="0"/>
    <d v="2013-06-16T09:43:46"/>
    <d v="2013-06-16T10:53:54"/>
    <n v="70"/>
    <n v="70"/>
    <x v="0"/>
    <x v="2"/>
  </r>
  <r>
    <s v="2013-06-16"/>
    <x v="6"/>
    <x v="10"/>
    <d v="1899-12-30T12:39:00"/>
    <s v="Unplanned-urgent"/>
    <x v="0"/>
    <x v="0"/>
    <d v="2013-06-16T12:03:19"/>
    <d v="2013-06-16T13:06:19"/>
    <n v="63"/>
    <n v="63"/>
    <x v="0"/>
    <x v="2"/>
  </r>
  <r>
    <s v="2013-06-16"/>
    <x v="6"/>
    <x v="10"/>
    <d v="1899-12-30T15:04:00"/>
    <s v="Unplanned-urgent"/>
    <x v="0"/>
    <x v="0"/>
    <d v="2013-06-16T14:25:04"/>
    <d v="2013-06-16T16:04:23"/>
    <n v="99"/>
    <n v="99"/>
    <x v="0"/>
    <x v="2"/>
  </r>
  <r>
    <s v="2013-06-16"/>
    <x v="6"/>
    <x v="10"/>
    <d v="1899-12-30T19:59:00"/>
    <s v="Unplanned-urgent"/>
    <x v="0"/>
    <x v="0"/>
    <d v="2013-06-16T19:34:21"/>
    <e v="#VALUE!"/>
    <e v="#VALUE!"/>
    <n v="76.285714285714292"/>
    <x v="0"/>
    <x v="2"/>
  </r>
  <r>
    <s v="2013-06-16"/>
    <x v="6"/>
    <x v="10"/>
    <d v="1899-12-30T22:26:00"/>
    <s v="Unplanned-urgent"/>
    <x v="0"/>
    <x v="0"/>
    <d v="2013-06-16T21:29:21"/>
    <d v="2013-06-16T23:28:55"/>
    <n v="119"/>
    <n v="119"/>
    <x v="0"/>
    <x v="2"/>
  </r>
  <r>
    <s v="2013-06-17"/>
    <x v="0"/>
    <x v="11"/>
    <d v="1899-12-30T00:48:00"/>
    <s v="Unplanned-urgent"/>
    <x v="0"/>
    <x v="0"/>
    <d v="2013-06-17T00:06:46"/>
    <d v="2013-06-17T01:26:15"/>
    <n v="79"/>
    <n v="79"/>
    <x v="0"/>
    <x v="2"/>
  </r>
  <r>
    <s v="2013-06-17"/>
    <x v="0"/>
    <x v="11"/>
    <d v="1899-12-30T01:29:00"/>
    <s v="Unplanned-urgent"/>
    <x v="0"/>
    <x v="0"/>
    <d v="2013-06-17T01:08:54"/>
    <d v="2013-06-17T02:15:54"/>
    <n v="67"/>
    <n v="67"/>
    <x v="0"/>
    <x v="2"/>
  </r>
  <r>
    <s v="2013-06-17"/>
    <x v="0"/>
    <x v="11"/>
    <d v="1899-12-30T08:24:00"/>
    <s v="Planned-as scheduled"/>
    <x v="2"/>
    <x v="3"/>
    <d v="2013-06-17T07:24:34"/>
    <d v="2013-06-17T09:09:47"/>
    <n v="105"/>
    <n v="105"/>
    <x v="0"/>
    <x v="2"/>
  </r>
  <r>
    <s v="2013-06-17"/>
    <x v="0"/>
    <x v="11"/>
    <d v="1899-12-30T10:01:00"/>
    <s v="Unplanned-urgent"/>
    <x v="0"/>
    <x v="0"/>
    <d v="2013-06-17T09:34:00"/>
    <d v="2013-06-17T11:31:55"/>
    <n v="117"/>
    <n v="117"/>
    <x v="0"/>
    <x v="2"/>
  </r>
  <r>
    <s v="2013-06-17"/>
    <x v="0"/>
    <x v="11"/>
    <d v="1899-12-30T11:10:00"/>
    <s v="Planned-as scheduled"/>
    <x v="2"/>
    <x v="3"/>
    <d v="2013-06-17T09:37:53"/>
    <e v="#VALUE!"/>
    <e v="#VALUE!"/>
    <n v="82.6"/>
    <x v="0"/>
    <x v="2"/>
  </r>
  <r>
    <s v="2013-06-17"/>
    <x v="0"/>
    <x v="11"/>
    <d v="1899-12-30T13:25:00"/>
    <s v="Planned-as scheduled"/>
    <x v="2"/>
    <x v="3"/>
    <d v="2013-06-17T12:33:46"/>
    <d v="2013-06-17T14:09:24"/>
    <n v="95"/>
    <n v="95"/>
    <x v="0"/>
    <x v="2"/>
  </r>
  <r>
    <s v="2013-06-17"/>
    <x v="0"/>
    <x v="11"/>
    <d v="1899-12-30T15:31:00"/>
    <s v="Planned-not as sched"/>
    <x v="2"/>
    <x v="2"/>
    <d v="2013-06-17T15:18:02"/>
    <d v="2013-06-17T16:27:17"/>
    <n v="69"/>
    <n v="69"/>
    <x v="0"/>
    <x v="2"/>
  </r>
  <r>
    <s v="2013-06-17"/>
    <x v="0"/>
    <x v="11"/>
    <d v="1899-12-30T15:22:00"/>
    <s v="Planned-as scheduled"/>
    <x v="2"/>
    <x v="3"/>
    <d v="2013-06-17T14:48:51"/>
    <d v="2013-06-17T16:57:21"/>
    <n v="128"/>
    <n v="128"/>
    <x v="0"/>
    <x v="2"/>
  </r>
  <r>
    <s v="2013-06-17"/>
    <x v="0"/>
    <x v="11"/>
    <d v="1899-12-30T15:27:00"/>
    <s v="Planned-as scheduled"/>
    <x v="2"/>
    <x v="3"/>
    <d v="2013-06-17T14:54:37"/>
    <d v="2013-06-17T16:25:01"/>
    <n v="90"/>
    <n v="90"/>
    <x v="0"/>
    <x v="2"/>
  </r>
  <r>
    <s v="2013-06-17"/>
    <x v="0"/>
    <x v="11"/>
    <d v="1899-12-30T18:23:00"/>
    <s v="Unplanned-urgent"/>
    <x v="0"/>
    <x v="0"/>
    <d v="2013-06-17T17:49:54"/>
    <d v="2013-06-17T19:06:01"/>
    <n v="76"/>
    <n v="76"/>
    <x v="0"/>
    <x v="2"/>
  </r>
  <r>
    <s v="2013-06-18"/>
    <x v="1"/>
    <x v="11"/>
    <d v="1899-12-30T04:21:00"/>
    <s v="Unplanned-urgent"/>
    <x v="0"/>
    <x v="0"/>
    <d v="2013-06-18T03:50:31"/>
    <d v="2013-06-18T05:15:33"/>
    <n v="85"/>
    <n v="85"/>
    <x v="0"/>
    <x v="2"/>
  </r>
  <r>
    <s v="2013-06-18"/>
    <x v="1"/>
    <x v="11"/>
    <d v="1899-12-30T11:29:00"/>
    <s v="Planned-not as sched"/>
    <x v="2"/>
    <x v="2"/>
    <d v="2013-06-18T10:59:48"/>
    <d v="2013-06-18T12:36:06"/>
    <n v="96"/>
    <n v="96"/>
    <x v="0"/>
    <x v="2"/>
  </r>
  <r>
    <s v="2013-06-18"/>
    <x v="1"/>
    <x v="11"/>
    <d v="1899-12-30T12:50:00"/>
    <s v="NULL"/>
    <x v="1"/>
    <x v="1"/>
    <d v="2013-06-18T12:39:24"/>
    <d v="2013-06-18T13:59:26"/>
    <n v="80"/>
    <n v="80"/>
    <x v="0"/>
    <x v="2"/>
  </r>
  <r>
    <s v="2013-06-18"/>
    <x v="1"/>
    <x v="11"/>
    <d v="1899-12-30T16:51:00"/>
    <s v="Planned-not as sched"/>
    <x v="2"/>
    <x v="2"/>
    <d v="2013-06-18T16:12:27"/>
    <e v="#VALUE!"/>
    <e v="#VALUE!"/>
    <n v="67.2"/>
    <x v="0"/>
    <x v="2"/>
  </r>
  <r>
    <s v="2013-06-18"/>
    <x v="1"/>
    <x v="11"/>
    <d v="1899-12-30T21:09:00"/>
    <s v="Planned-as scheduled"/>
    <x v="2"/>
    <x v="3"/>
    <d v="2013-06-18T20:18:38"/>
    <d v="2013-06-18T21:33:50"/>
    <n v="75"/>
    <n v="75"/>
    <x v="0"/>
    <x v="2"/>
  </r>
  <r>
    <s v="2013-06-19"/>
    <x v="2"/>
    <x v="11"/>
    <d v="1899-12-30T01:00:00"/>
    <s v="Unplanned-urgent"/>
    <x v="0"/>
    <x v="0"/>
    <d v="2013-06-19T00:40:29"/>
    <d v="2013-06-19T02:03:14"/>
    <n v="82"/>
    <n v="82"/>
    <x v="0"/>
    <x v="2"/>
  </r>
  <r>
    <s v="2013-06-19"/>
    <x v="2"/>
    <x v="11"/>
    <d v="1899-12-30T08:31:00"/>
    <s v="Unplanned-urgent"/>
    <x v="0"/>
    <x v="0"/>
    <d v="2013-06-19T08:06:21"/>
    <d v="2013-06-19T08:59:16"/>
    <n v="52"/>
    <n v="52"/>
    <x v="0"/>
    <x v="2"/>
  </r>
  <r>
    <s v="2013-06-19"/>
    <x v="2"/>
    <x v="11"/>
    <d v="1899-12-30T08:38:00"/>
    <s v="Planned-as scheduled"/>
    <x v="2"/>
    <x v="3"/>
    <d v="2013-06-19T07:51:23"/>
    <d v="2013-06-19T09:25:47"/>
    <n v="94"/>
    <n v="94"/>
    <x v="0"/>
    <x v="2"/>
  </r>
  <r>
    <s v="2013-06-19"/>
    <x v="2"/>
    <x v="11"/>
    <d v="1899-12-30T11:17:00"/>
    <s v="Planned-as scheduled"/>
    <x v="2"/>
    <x v="3"/>
    <d v="2013-06-19T10:30:00"/>
    <d v="2013-06-19T12:41:19"/>
    <n v="131"/>
    <n v="131"/>
    <x v="0"/>
    <x v="2"/>
  </r>
  <r>
    <s v="2013-06-19"/>
    <x v="2"/>
    <x v="11"/>
    <d v="1899-12-30T12:38:00"/>
    <s v="Planned-as scheduled"/>
    <x v="2"/>
    <x v="3"/>
    <d v="2013-06-19T11:42:34"/>
    <d v="2013-06-19T13:11:19"/>
    <n v="88"/>
    <n v="88"/>
    <x v="0"/>
    <x v="2"/>
  </r>
  <r>
    <s v="2013-06-19"/>
    <x v="2"/>
    <x v="11"/>
    <d v="1899-12-30T14:32:00"/>
    <s v="Planned-as scheduled"/>
    <x v="2"/>
    <x v="3"/>
    <d v="2013-06-19T13:46:51"/>
    <d v="2013-06-19T15:26:54"/>
    <n v="100"/>
    <n v="100"/>
    <x v="0"/>
    <x v="2"/>
  </r>
  <r>
    <s v="2013-06-19"/>
    <x v="2"/>
    <x v="11"/>
    <d v="1899-12-30T16:39:00"/>
    <s v="Planned-as scheduled"/>
    <x v="2"/>
    <x v="3"/>
    <d v="2013-06-19T15:43:55"/>
    <d v="2013-06-19T17:16:03"/>
    <n v="92"/>
    <n v="92"/>
    <x v="0"/>
    <x v="2"/>
  </r>
  <r>
    <s v="2013-06-19"/>
    <x v="2"/>
    <x v="11"/>
    <d v="1899-12-30T20:33:00"/>
    <s v="Planned-as scheduled"/>
    <x v="2"/>
    <x v="3"/>
    <d v="2013-06-19T20:05:33"/>
    <d v="2013-06-19T21:46:10"/>
    <n v="100"/>
    <n v="100"/>
    <x v="0"/>
    <x v="2"/>
  </r>
  <r>
    <s v="2013-06-19"/>
    <x v="2"/>
    <x v="11"/>
    <d v="1899-12-30T21:35:00"/>
    <s v="Unplanned-urgent"/>
    <x v="0"/>
    <x v="0"/>
    <d v="2013-06-19T21:03:15"/>
    <d v="2013-06-19T22:12:43"/>
    <n v="69"/>
    <n v="69"/>
    <x v="0"/>
    <x v="2"/>
  </r>
  <r>
    <s v="2013-06-19"/>
    <x v="2"/>
    <x v="11"/>
    <d v="1899-12-30T23:23:00"/>
    <s v="Unplanned-urgent"/>
    <x v="0"/>
    <x v="0"/>
    <d v="2013-06-19T22:43:40"/>
    <d v="2013-06-20T00:13:22"/>
    <n v="89"/>
    <n v="89"/>
    <x v="0"/>
    <x v="2"/>
  </r>
  <r>
    <s v="2013-06-20"/>
    <x v="3"/>
    <x v="11"/>
    <d v="1899-12-30T06:55:00"/>
    <s v="Unplanned-urgent"/>
    <x v="0"/>
    <x v="0"/>
    <d v="2013-06-20T06:08:05"/>
    <d v="2013-06-20T07:25:29"/>
    <n v="77"/>
    <n v="77"/>
    <x v="0"/>
    <x v="2"/>
  </r>
  <r>
    <s v="2013-06-20"/>
    <x v="3"/>
    <x v="11"/>
    <d v="1899-12-30T09:50:00"/>
    <s v="Unplanned-urgent"/>
    <x v="0"/>
    <x v="0"/>
    <d v="2013-06-20T09:11:50"/>
    <d v="2013-06-20T11:18:58"/>
    <n v="127"/>
    <n v="127"/>
    <x v="0"/>
    <x v="2"/>
  </r>
  <r>
    <s v="2013-06-20"/>
    <x v="3"/>
    <x v="11"/>
    <d v="1899-12-30T12:58:00"/>
    <s v="Planned-as scheduled"/>
    <x v="2"/>
    <x v="3"/>
    <d v="2013-06-20T12:39:55"/>
    <d v="2013-06-20T13:48:27"/>
    <n v="68"/>
    <n v="68"/>
    <x v="0"/>
    <x v="2"/>
  </r>
  <r>
    <s v="2013-06-20"/>
    <x v="3"/>
    <x v="11"/>
    <d v="1899-12-30T19:45:00"/>
    <s v="Unplanned-urgent"/>
    <x v="0"/>
    <x v="0"/>
    <d v="2013-06-20T18:18:19"/>
    <e v="#VALUE!"/>
    <e v="#VALUE!"/>
    <n v="78.2"/>
    <x v="0"/>
    <x v="2"/>
  </r>
  <r>
    <s v="2013-06-20"/>
    <x v="3"/>
    <x v="11"/>
    <d v="1899-12-30T22:27:00"/>
    <s v="Planned-as scheduled"/>
    <x v="2"/>
    <x v="3"/>
    <d v="2013-06-20T22:01:41"/>
    <d v="2013-06-21T00:01:24"/>
    <n v="119"/>
    <n v="119"/>
    <x v="0"/>
    <x v="2"/>
  </r>
  <r>
    <s v="2013-06-21"/>
    <x v="4"/>
    <x v="11"/>
    <d v="1899-12-30T01:48:00"/>
    <s v="Unplanned-urgent"/>
    <x v="0"/>
    <x v="0"/>
    <d v="2013-06-21T01:14:38"/>
    <d v="2013-06-21T02:44:53"/>
    <n v="90"/>
    <n v="90"/>
    <x v="0"/>
    <x v="2"/>
  </r>
  <r>
    <s v="2013-06-21"/>
    <x v="4"/>
    <x v="11"/>
    <d v="1899-12-30T03:33:00"/>
    <s v="Unplanned-urgent"/>
    <x v="0"/>
    <x v="0"/>
    <d v="2013-06-21T03:00:02"/>
    <d v="2013-06-21T05:04:52"/>
    <n v="124"/>
    <n v="124"/>
    <x v="0"/>
    <x v="2"/>
  </r>
  <r>
    <s v="2013-06-21"/>
    <x v="4"/>
    <x v="11"/>
    <d v="1899-12-30T09:40:00"/>
    <s v="Planned-as scheduled"/>
    <x v="2"/>
    <x v="3"/>
    <d v="2013-06-21T08:44:08"/>
    <d v="2013-06-21T10:42:01"/>
    <n v="117"/>
    <n v="117"/>
    <x v="0"/>
    <x v="2"/>
  </r>
  <r>
    <s v="2013-06-21"/>
    <x v="4"/>
    <x v="11"/>
    <d v="1899-12-30T10:23:00"/>
    <s v="Unplanned-urgent"/>
    <x v="0"/>
    <x v="0"/>
    <d v="2013-06-21T09:51:15"/>
    <d v="2013-06-21T11:17:20"/>
    <n v="86"/>
    <n v="86"/>
    <x v="0"/>
    <x v="2"/>
  </r>
  <r>
    <s v="2013-06-21"/>
    <x v="4"/>
    <x v="11"/>
    <d v="1899-12-30T11:25:00"/>
    <s v="Planned-as scheduled"/>
    <x v="2"/>
    <x v="3"/>
    <d v="2013-06-21T10:41:33"/>
    <d v="2013-06-21T12:08:19"/>
    <n v="86"/>
    <n v="86"/>
    <x v="0"/>
    <x v="2"/>
  </r>
  <r>
    <s v="2013-06-21"/>
    <x v="4"/>
    <x v="11"/>
    <d v="1899-12-30T11:52:00"/>
    <s v="Planned-not as sched"/>
    <x v="2"/>
    <x v="2"/>
    <d v="2013-06-21T11:21:04"/>
    <d v="2013-06-21T13:11:58"/>
    <n v="110"/>
    <n v="110"/>
    <x v="0"/>
    <x v="2"/>
  </r>
  <r>
    <s v="2013-06-21"/>
    <x v="4"/>
    <x v="11"/>
    <d v="1899-12-30T13:44:00"/>
    <s v="Planned-as scheduled"/>
    <x v="2"/>
    <x v="3"/>
    <d v="2013-06-21T13:04:25"/>
    <d v="2013-06-21T14:30:00"/>
    <n v="85"/>
    <n v="85"/>
    <x v="0"/>
    <x v="2"/>
  </r>
  <r>
    <s v="2013-06-21"/>
    <x v="4"/>
    <x v="11"/>
    <d v="1899-12-30T15:41:00"/>
    <s v="Planned-as scheduled"/>
    <x v="2"/>
    <x v="3"/>
    <d v="2013-06-21T14:54:53"/>
    <d v="2013-06-21T16:22:15"/>
    <n v="87"/>
    <n v="87"/>
    <x v="0"/>
    <x v="2"/>
  </r>
  <r>
    <s v="2013-06-21"/>
    <x v="4"/>
    <x v="11"/>
    <d v="1899-12-30T15:48:00"/>
    <s v="Unplanned-urgent"/>
    <x v="0"/>
    <x v="0"/>
    <d v="2013-06-21T14:51:01"/>
    <d v="2013-06-21T16:43:09"/>
    <n v="112"/>
    <n v="112"/>
    <x v="0"/>
    <x v="2"/>
  </r>
  <r>
    <s v="2013-06-21"/>
    <x v="4"/>
    <x v="11"/>
    <d v="1899-12-30T18:06:00"/>
    <s v="Unplanned-urgent"/>
    <x v="0"/>
    <x v="0"/>
    <d v="2013-06-21T17:30:31"/>
    <d v="2013-06-21T19:16:50"/>
    <n v="106"/>
    <n v="106"/>
    <x v="0"/>
    <x v="2"/>
  </r>
  <r>
    <s v="2013-06-22"/>
    <x v="5"/>
    <x v="11"/>
    <d v="1899-12-30T00:16:00"/>
    <s v="Unplanned-urgent"/>
    <x v="0"/>
    <x v="0"/>
    <d v="2013-06-21T23:40:42"/>
    <d v="2013-06-22T01:46:34"/>
    <n v="125"/>
    <n v="125"/>
    <x v="0"/>
    <x v="2"/>
  </r>
  <r>
    <s v="2013-06-22"/>
    <x v="5"/>
    <x v="11"/>
    <d v="1899-12-30T06:44:00"/>
    <s v="Planned-not as sched"/>
    <x v="2"/>
    <x v="2"/>
    <d v="2013-06-22T05:33:45"/>
    <d v="2013-06-22T07:52:47"/>
    <n v="139"/>
    <n v="139"/>
    <x v="0"/>
    <x v="2"/>
  </r>
  <r>
    <s v="2013-06-22"/>
    <x v="5"/>
    <x v="11"/>
    <d v="1899-12-30T11:23:00"/>
    <s v="Planned-not as sched"/>
    <x v="2"/>
    <x v="2"/>
    <d v="2013-06-22T10:46:57"/>
    <d v="2013-06-22T12:41:34"/>
    <n v="114"/>
    <n v="114"/>
    <x v="0"/>
    <x v="2"/>
  </r>
  <r>
    <s v="2013-06-22"/>
    <x v="5"/>
    <x v="11"/>
    <d v="1899-12-30T21:04:00"/>
    <s v="Unplanned-urgent"/>
    <x v="0"/>
    <x v="0"/>
    <d v="2013-06-22T20:35:34"/>
    <d v="2013-06-22T21:38:07"/>
    <n v="62"/>
    <n v="62"/>
    <x v="0"/>
    <x v="2"/>
  </r>
  <r>
    <s v="2013-06-23"/>
    <x v="6"/>
    <x v="11"/>
    <d v="1899-12-30T01:46:00"/>
    <s v="Unplanned-crash"/>
    <x v="0"/>
    <x v="0"/>
    <d v="2013-06-23T01:31:47"/>
    <d v="2013-06-23T03:13:29"/>
    <n v="101"/>
    <n v="101"/>
    <x v="0"/>
    <x v="2"/>
  </r>
  <r>
    <s v="2013-06-23"/>
    <x v="6"/>
    <x v="11"/>
    <d v="1899-12-30T04:38:00"/>
    <s v="Unplanned-urgent"/>
    <x v="0"/>
    <x v="0"/>
    <d v="2013-06-23T04:04:51"/>
    <d v="2013-06-23T05:57:34"/>
    <n v="112"/>
    <n v="112"/>
    <x v="0"/>
    <x v="2"/>
  </r>
  <r>
    <s v="2013-06-23"/>
    <x v="6"/>
    <x v="11"/>
    <d v="1899-12-30T10:57:00"/>
    <s v="Unplanned-urgent"/>
    <x v="0"/>
    <x v="0"/>
    <d v="2013-06-23T10:27:32"/>
    <d v="2013-06-23T11:43:53"/>
    <n v="76"/>
    <n v="76"/>
    <x v="0"/>
    <x v="2"/>
  </r>
  <r>
    <s v="2013-06-23"/>
    <x v="6"/>
    <x v="11"/>
    <d v="1899-12-30T18:50:00"/>
    <s v="Unplanned-urgent"/>
    <x v="0"/>
    <x v="0"/>
    <d v="2013-06-23T18:22:55"/>
    <d v="2013-06-23T19:37:02"/>
    <n v="74"/>
    <n v="74"/>
    <x v="0"/>
    <x v="2"/>
  </r>
  <r>
    <s v="2013-06-23"/>
    <x v="6"/>
    <x v="11"/>
    <d v="1899-12-30T21:03:00"/>
    <s v="Unplanned-urgent"/>
    <x v="0"/>
    <x v="0"/>
    <d v="2013-06-23T20:24:01"/>
    <d v="2013-06-23T21:50:33"/>
    <n v="86"/>
    <n v="86"/>
    <x v="0"/>
    <x v="2"/>
  </r>
  <r>
    <s v="2013-06-24"/>
    <x v="0"/>
    <x v="12"/>
    <d v="1899-12-30T00:56:00"/>
    <s v="Planned-not as sched"/>
    <x v="2"/>
    <x v="2"/>
    <d v="2013-06-24T00:26:51"/>
    <d v="2013-06-24T02:27:12"/>
    <n v="120"/>
    <n v="120"/>
    <x v="0"/>
    <x v="2"/>
  </r>
  <r>
    <s v="2013-06-24"/>
    <x v="0"/>
    <x v="12"/>
    <d v="1899-12-30T08:35:00"/>
    <s v="Planned-as scheduled"/>
    <x v="2"/>
    <x v="3"/>
    <d v="2013-06-24T07:48:20"/>
    <d v="2013-06-24T09:17:01"/>
    <n v="88"/>
    <n v="88"/>
    <x v="0"/>
    <x v="2"/>
  </r>
  <r>
    <s v="2013-06-24"/>
    <x v="0"/>
    <x v="12"/>
    <d v="1899-12-30T09:36:00"/>
    <s v="Planned-as scheduled"/>
    <x v="2"/>
    <x v="3"/>
    <d v="2013-06-24T08:54:12"/>
    <d v="2013-06-24T10:36:17"/>
    <n v="102"/>
    <n v="102"/>
    <x v="0"/>
    <x v="2"/>
  </r>
  <r>
    <s v="2013-06-24"/>
    <x v="0"/>
    <x v="12"/>
    <d v="1899-12-30T10:49:00"/>
    <s v="Planned-as scheduled"/>
    <x v="2"/>
    <x v="3"/>
    <d v="2013-06-24T09:54:59"/>
    <d v="2013-06-24T11:38:45"/>
    <n v="103"/>
    <n v="103"/>
    <x v="0"/>
    <x v="2"/>
  </r>
  <r>
    <s v="2013-06-24"/>
    <x v="0"/>
    <x v="12"/>
    <d v="1899-12-30T13:19:00"/>
    <s v="Planned-as scheduled"/>
    <x v="2"/>
    <x v="3"/>
    <d v="2013-06-24T11:54:32"/>
    <d v="2013-06-24T13:54:45"/>
    <n v="120"/>
    <n v="120"/>
    <x v="0"/>
    <x v="2"/>
  </r>
  <r>
    <s v="2013-06-24"/>
    <x v="0"/>
    <x v="12"/>
    <d v="1899-12-30T14:49:00"/>
    <s v="Planned-as scheduled"/>
    <x v="2"/>
    <x v="3"/>
    <d v="2013-06-24T14:05:30"/>
    <d v="2013-06-24T15:13:28"/>
    <n v="67"/>
    <n v="67"/>
    <x v="0"/>
    <x v="2"/>
  </r>
  <r>
    <s v="2013-06-24"/>
    <x v="0"/>
    <x v="12"/>
    <d v="1899-12-30T16:19:00"/>
    <s v="Planned-as scheduled"/>
    <x v="2"/>
    <x v="3"/>
    <d v="2013-06-24T15:34:35"/>
    <d v="2013-06-24T17:04:28"/>
    <n v="89"/>
    <n v="89"/>
    <x v="0"/>
    <x v="2"/>
  </r>
  <r>
    <s v="2013-06-25"/>
    <x v="1"/>
    <x v="12"/>
    <d v="1899-12-30T08:57:00"/>
    <s v="Planned-as scheduled"/>
    <x v="2"/>
    <x v="3"/>
    <d v="2013-06-25T07:54:10"/>
    <d v="2013-06-25T09:30:45"/>
    <n v="96"/>
    <n v="96"/>
    <x v="0"/>
    <x v="2"/>
  </r>
  <r>
    <s v="2013-06-25"/>
    <x v="1"/>
    <x v="12"/>
    <d v="1899-12-30T09:10:00"/>
    <s v="Unplanned-crash"/>
    <x v="0"/>
    <x v="0"/>
    <d v="2013-06-25T08:55:37"/>
    <d v="2013-06-25T10:38:57"/>
    <n v="103"/>
    <n v="103"/>
    <x v="0"/>
    <x v="2"/>
  </r>
  <r>
    <s v="2013-06-25"/>
    <x v="1"/>
    <x v="12"/>
    <d v="1899-12-30T11:14:00"/>
    <s v="Planned-as scheduled"/>
    <x v="2"/>
    <x v="3"/>
    <d v="2013-06-25T10:11:27"/>
    <d v="2013-06-25T11:52:41"/>
    <n v="101"/>
    <n v="101"/>
    <x v="0"/>
    <x v="2"/>
  </r>
  <r>
    <s v="2013-06-25"/>
    <x v="1"/>
    <x v="12"/>
    <d v="1899-12-30T13:12:00"/>
    <s v="Planned-not as sched"/>
    <x v="2"/>
    <x v="2"/>
    <d v="2013-06-25T12:39:06"/>
    <d v="2013-06-25T14:18:46"/>
    <n v="99"/>
    <n v="99"/>
    <x v="0"/>
    <x v="2"/>
  </r>
  <r>
    <s v="2013-06-25"/>
    <x v="1"/>
    <x v="12"/>
    <d v="1899-12-30T14:49:00"/>
    <s v="Planned-as scheduled"/>
    <x v="2"/>
    <x v="3"/>
    <d v="2013-06-25T13:40:51"/>
    <d v="2013-06-25T16:21:16"/>
    <n v="160"/>
    <n v="160"/>
    <x v="0"/>
    <x v="2"/>
  </r>
  <r>
    <s v="2013-06-25"/>
    <x v="1"/>
    <x v="12"/>
    <d v="1899-12-30T17:06:00"/>
    <s v="Planned-as scheduled"/>
    <x v="2"/>
    <x v="3"/>
    <d v="2013-06-25T16:38:23"/>
    <d v="2013-06-25T18:21:44"/>
    <n v="103"/>
    <n v="103"/>
    <x v="0"/>
    <x v="2"/>
  </r>
  <r>
    <s v="2013-06-25"/>
    <x v="1"/>
    <x v="12"/>
    <d v="1899-12-30T18:19:00"/>
    <s v="NULL"/>
    <x v="1"/>
    <x v="1"/>
    <d v="2013-06-25T17:27:29"/>
    <d v="2013-06-25T19:23:17"/>
    <n v="115"/>
    <n v="115"/>
    <x v="0"/>
    <x v="2"/>
  </r>
  <r>
    <s v="2013-06-25"/>
    <x v="1"/>
    <x v="12"/>
    <d v="1899-12-30T21:57:00"/>
    <s v="Unplanned-urgent"/>
    <x v="0"/>
    <x v="0"/>
    <d v="2013-06-25T21:22:36"/>
    <d v="2013-06-25T22:36:42"/>
    <n v="74"/>
    <n v="74"/>
    <x v="0"/>
    <x v="2"/>
  </r>
  <r>
    <s v="2013-06-26"/>
    <x v="2"/>
    <x v="12"/>
    <d v="1899-12-30T08:06:00"/>
    <s v="Planned-as scheduled"/>
    <x v="2"/>
    <x v="3"/>
    <d v="2013-06-26T07:33:41"/>
    <d v="2013-06-26T09:00:02"/>
    <n v="86"/>
    <n v="86"/>
    <x v="0"/>
    <x v="2"/>
  </r>
  <r>
    <s v="2013-06-26"/>
    <x v="2"/>
    <x v="12"/>
    <d v="1899-12-30T09:34:00"/>
    <s v="Planned-not as sched"/>
    <x v="2"/>
    <x v="2"/>
    <d v="2013-06-26T08:17:39"/>
    <d v="2013-06-26T10:46:51"/>
    <n v="149"/>
    <n v="149"/>
    <x v="0"/>
    <x v="2"/>
  </r>
  <r>
    <s v="2013-06-26"/>
    <x v="2"/>
    <x v="12"/>
    <d v="1899-12-30T09:53:00"/>
    <s v="Planned-as scheduled"/>
    <x v="2"/>
    <x v="3"/>
    <d v="2013-06-26T09:27:29"/>
    <d v="2013-06-26T10:49:59"/>
    <n v="82"/>
    <n v="82"/>
    <x v="0"/>
    <x v="2"/>
  </r>
  <r>
    <s v="2013-06-26"/>
    <x v="2"/>
    <x v="12"/>
    <d v="1899-12-30T12:45:00"/>
    <s v="Unplanned-urgent"/>
    <x v="0"/>
    <x v="0"/>
    <d v="2013-06-26T11:50:22"/>
    <d v="2013-06-26T13:45:02"/>
    <n v="114"/>
    <n v="114"/>
    <x v="0"/>
    <x v="2"/>
  </r>
  <r>
    <s v="2013-06-26"/>
    <x v="2"/>
    <x v="12"/>
    <d v="1899-12-30T13:55:00"/>
    <s v="Planned-as scheduled"/>
    <x v="2"/>
    <x v="3"/>
    <d v="2013-06-26T13:04:28"/>
    <d v="2013-06-26T14:33:06"/>
    <n v="88"/>
    <n v="88"/>
    <x v="0"/>
    <x v="2"/>
  </r>
  <r>
    <s v="2013-06-26"/>
    <x v="2"/>
    <x v="12"/>
    <d v="1899-12-30T15:50:00"/>
    <s v="Planned-as scheduled"/>
    <x v="2"/>
    <x v="3"/>
    <d v="2013-06-26T14:53:31"/>
    <d v="2013-06-26T16:19:39"/>
    <n v="86"/>
    <n v="86"/>
    <x v="0"/>
    <x v="2"/>
  </r>
  <r>
    <s v="2013-06-26"/>
    <x v="2"/>
    <x v="12"/>
    <d v="1899-12-30T20:41:00"/>
    <s v="Unplanned-urgent"/>
    <x v="0"/>
    <x v="0"/>
    <d v="2013-06-26T20:00:22"/>
    <d v="2013-06-26T21:31:33"/>
    <n v="91"/>
    <n v="91"/>
    <x v="0"/>
    <x v="2"/>
  </r>
  <r>
    <s v="2013-06-27"/>
    <x v="3"/>
    <x v="12"/>
    <e v="#NUM!"/>
    <s v="Planned-not as sched"/>
    <x v="2"/>
    <x v="2"/>
    <d v="2013-06-26T23:01:22"/>
    <d v="2013-06-27T00:58:46"/>
    <n v="117"/>
    <n v="117"/>
    <x v="0"/>
    <x v="2"/>
  </r>
  <r>
    <s v="2013-06-27"/>
    <x v="3"/>
    <x v="12"/>
    <d v="1899-12-30T01:58:00"/>
    <s v="Unplanned-urgent"/>
    <x v="0"/>
    <x v="0"/>
    <d v="2013-06-27T01:27:55"/>
    <d v="2013-06-27T02:38:32"/>
    <n v="70"/>
    <n v="70"/>
    <x v="0"/>
    <x v="2"/>
  </r>
  <r>
    <s v="2013-06-27"/>
    <x v="3"/>
    <x v="12"/>
    <d v="1899-12-30T05:55:00"/>
    <s v="Planned-not as sched"/>
    <x v="2"/>
    <x v="2"/>
    <d v="2013-06-27T03:10:10"/>
    <d v="2013-06-27T06:50:43"/>
    <n v="220"/>
    <n v="220"/>
    <x v="0"/>
    <x v="2"/>
  </r>
  <r>
    <s v="2013-06-27"/>
    <x v="3"/>
    <x v="12"/>
    <d v="1899-12-30T10:24:00"/>
    <s v="Planned-as scheduled"/>
    <x v="2"/>
    <x v="3"/>
    <d v="2013-06-27T09:36:54"/>
    <d v="2013-06-27T11:02:08"/>
    <n v="85"/>
    <n v="85"/>
    <x v="0"/>
    <x v="2"/>
  </r>
  <r>
    <s v="2013-06-27"/>
    <x v="3"/>
    <x v="12"/>
    <d v="1899-12-30T12:56:00"/>
    <s v="Planned-as scheduled"/>
    <x v="2"/>
    <x v="3"/>
    <d v="2013-06-27T11:46:21"/>
    <d v="2013-06-27T13:24:09"/>
    <n v="97"/>
    <n v="97"/>
    <x v="0"/>
    <x v="2"/>
  </r>
  <r>
    <s v="2013-06-27"/>
    <x v="3"/>
    <x v="12"/>
    <d v="1899-12-30T21:10:00"/>
    <s v="Unplanned-urgent"/>
    <x v="0"/>
    <x v="0"/>
    <d v="2013-06-27T20:37:57"/>
    <d v="2013-06-27T22:01:07"/>
    <n v="83"/>
    <n v="83"/>
    <x v="0"/>
    <x v="2"/>
  </r>
  <r>
    <s v="2013-06-27"/>
    <x v="3"/>
    <x v="12"/>
    <d v="1899-12-30T23:09:00"/>
    <s v="Unplanned-urgent"/>
    <x v="0"/>
    <x v="0"/>
    <d v="2013-06-27T22:11:01"/>
    <d v="2013-06-27T23:52:25"/>
    <n v="101"/>
    <n v="101"/>
    <x v="0"/>
    <x v="2"/>
  </r>
  <r>
    <s v="2013-06-28"/>
    <x v="4"/>
    <x v="12"/>
    <d v="1899-12-30T01:03:00"/>
    <s v="Unplanned-crash"/>
    <x v="0"/>
    <x v="0"/>
    <d v="2013-06-28T01:04:44"/>
    <d v="2013-06-28T03:26:03"/>
    <n v="141"/>
    <n v="141"/>
    <x v="0"/>
    <x v="2"/>
  </r>
  <r>
    <s v="2013-06-28"/>
    <x v="4"/>
    <x v="12"/>
    <d v="1899-12-30T01:49:00"/>
    <s v="Planned-not as sched"/>
    <x v="2"/>
    <x v="2"/>
    <d v="2013-06-28T00:18:51"/>
    <d v="2013-06-28T03:16:43"/>
    <n v="177"/>
    <n v="177"/>
    <x v="0"/>
    <x v="2"/>
  </r>
  <r>
    <s v="2013-06-28"/>
    <x v="4"/>
    <x v="12"/>
    <d v="1899-12-30T03:59:00"/>
    <s v="Unplanned-urgent"/>
    <x v="0"/>
    <x v="0"/>
    <d v="2013-06-28T03:16:00"/>
    <d v="2013-06-28T04:36:12"/>
    <n v="80"/>
    <n v="80"/>
    <x v="0"/>
    <x v="2"/>
  </r>
  <r>
    <s v="2013-06-28"/>
    <x v="4"/>
    <x v="12"/>
    <d v="1899-12-30T05:19:00"/>
    <s v="Planned-not as sched"/>
    <x v="2"/>
    <x v="2"/>
    <d v="2013-06-28T04:53:48"/>
    <d v="2013-06-28T06:01:13"/>
    <n v="67"/>
    <n v="67"/>
    <x v="0"/>
    <x v="2"/>
  </r>
  <r>
    <s v="2013-06-28"/>
    <x v="4"/>
    <x v="12"/>
    <d v="1899-12-30T06:44:00"/>
    <s v="Unplanned-urgent"/>
    <x v="0"/>
    <x v="0"/>
    <d v="2013-06-28T06:32:28"/>
    <d v="2013-06-28T07:36:18"/>
    <n v="63"/>
    <n v="63"/>
    <x v="0"/>
    <x v="2"/>
  </r>
  <r>
    <s v="2013-06-28"/>
    <x v="4"/>
    <x v="12"/>
    <d v="1899-12-30T08:38:00"/>
    <s v="Unplanned-urgent"/>
    <x v="0"/>
    <x v="0"/>
    <d v="2013-06-28T08:00:27"/>
    <e v="#VALUE!"/>
    <e v="#VALUE!"/>
    <n v="87"/>
    <x v="0"/>
    <x v="2"/>
  </r>
  <r>
    <s v="2013-06-28"/>
    <x v="4"/>
    <x v="12"/>
    <d v="1899-12-30T09:27:00"/>
    <s v="Planned-as scheduled"/>
    <x v="2"/>
    <x v="3"/>
    <d v="2013-06-28T08:35:31"/>
    <d v="2013-06-28T10:06:19"/>
    <n v="90"/>
    <n v="90"/>
    <x v="0"/>
    <x v="2"/>
  </r>
  <r>
    <s v="2013-06-28"/>
    <x v="4"/>
    <x v="12"/>
    <d v="1899-12-30T10:20:00"/>
    <s v="Unplanned-urgent"/>
    <x v="0"/>
    <x v="0"/>
    <d v="2013-06-28T09:38:08"/>
    <d v="2013-06-28T11:25:25"/>
    <n v="107"/>
    <n v="107"/>
    <x v="0"/>
    <x v="2"/>
  </r>
  <r>
    <s v="2013-06-28"/>
    <x v="4"/>
    <x v="12"/>
    <d v="1899-12-30T11:34:00"/>
    <s v="Planned-as scheduled"/>
    <x v="2"/>
    <x v="3"/>
    <d v="2013-06-28T10:42:35"/>
    <d v="2013-06-28T12:11:35"/>
    <n v="89"/>
    <n v="89"/>
    <x v="0"/>
    <x v="2"/>
  </r>
  <r>
    <s v="2013-06-28"/>
    <x v="4"/>
    <x v="12"/>
    <d v="1899-12-30T12:59:00"/>
    <s v="Planned-as scheduled"/>
    <x v="2"/>
    <x v="3"/>
    <d v="2013-06-28T12:03:09"/>
    <d v="2013-06-28T14:09:15"/>
    <n v="126"/>
    <n v="126"/>
    <x v="0"/>
    <x v="2"/>
  </r>
  <r>
    <s v="2013-06-28"/>
    <x v="4"/>
    <x v="12"/>
    <d v="1899-12-30T13:45:00"/>
    <s v="Planned-as scheduled"/>
    <x v="2"/>
    <x v="3"/>
    <d v="2013-06-28T12:52:37"/>
    <d v="2013-06-28T14:41:05"/>
    <n v="108"/>
    <n v="108"/>
    <x v="0"/>
    <x v="2"/>
  </r>
  <r>
    <s v="2013-06-28"/>
    <x v="4"/>
    <x v="12"/>
    <d v="1899-12-30T16:47:00"/>
    <s v="Planned-not as sched"/>
    <x v="2"/>
    <x v="2"/>
    <d v="2013-06-28T16:06:32"/>
    <e v="#VALUE!"/>
    <e v="#VALUE!"/>
    <n v="87"/>
    <x v="0"/>
    <x v="2"/>
  </r>
  <r>
    <s v="2013-06-28"/>
    <x v="4"/>
    <x v="12"/>
    <d v="1899-12-30T19:23:00"/>
    <s v="Planned-not as sched"/>
    <x v="2"/>
    <x v="2"/>
    <d v="2013-06-28T18:47:30"/>
    <d v="2013-06-28T20:10:39"/>
    <n v="83"/>
    <n v="83"/>
    <x v="0"/>
    <x v="2"/>
  </r>
  <r>
    <s v="2013-06-29"/>
    <x v="5"/>
    <x v="12"/>
    <d v="1899-12-30T04:41:00"/>
    <s v="Unplanned-urgent"/>
    <x v="0"/>
    <x v="0"/>
    <d v="2013-06-29T03:55:16"/>
    <d v="2013-06-29T05:25:51"/>
    <n v="90"/>
    <n v="90"/>
    <x v="0"/>
    <x v="2"/>
  </r>
  <r>
    <s v="2013-06-30"/>
    <x v="6"/>
    <x v="12"/>
    <d v="1899-12-30T01:28:00"/>
    <s v="Planned-not as sched"/>
    <x v="2"/>
    <x v="2"/>
    <d v="2013-06-30T00:47:13"/>
    <d v="2013-06-30T02:23:58"/>
    <n v="96"/>
    <n v="96"/>
    <x v="0"/>
    <x v="2"/>
  </r>
  <r>
    <s v="2013-06-30"/>
    <x v="6"/>
    <x v="12"/>
    <d v="1899-12-30T04:02:00"/>
    <s v="Unplanned-urgent"/>
    <x v="0"/>
    <x v="0"/>
    <d v="2013-06-30T02:50:48"/>
    <d v="2013-06-30T04:30:22"/>
    <n v="99"/>
    <n v="99"/>
    <x v="0"/>
    <x v="2"/>
  </r>
  <r>
    <s v="2013-06-30"/>
    <x v="6"/>
    <x v="12"/>
    <d v="1899-12-30T13:43:00"/>
    <s v="Unplanned-urgent"/>
    <x v="0"/>
    <x v="0"/>
    <d v="2013-06-30T13:10:30"/>
    <d v="2013-06-30T14:34:51"/>
    <n v="84"/>
    <n v="84"/>
    <x v="0"/>
    <x v="2"/>
  </r>
  <r>
    <s v="2013-06-30"/>
    <x v="6"/>
    <x v="12"/>
    <d v="1899-12-30T15:37:00"/>
    <s v="Unplanned-urgent"/>
    <x v="0"/>
    <x v="0"/>
    <d v="2013-06-30T15:16:32"/>
    <d v="2013-06-30T16:45:13"/>
    <n v="88"/>
    <n v="88"/>
    <x v="0"/>
    <x v="2"/>
  </r>
  <r>
    <s v="2013-06-30"/>
    <x v="6"/>
    <x v="12"/>
    <d v="1899-12-30T17:39:00"/>
    <s v="Unplanned-urgent"/>
    <x v="0"/>
    <x v="0"/>
    <d v="2013-06-30T16:34:00"/>
    <d v="2013-06-30T18:13:08"/>
    <n v="99"/>
    <n v="99"/>
    <x v="0"/>
    <x v="2"/>
  </r>
  <r>
    <s v="2013-07-01"/>
    <x v="0"/>
    <x v="13"/>
    <d v="1899-12-30T01:21:00"/>
    <s v="Unplanned-urgent"/>
    <x v="0"/>
    <x v="0"/>
    <d v="2013-07-01T00:55:30"/>
    <d v="2013-07-01T02:14:41"/>
    <n v="79"/>
    <n v="79"/>
    <x v="0"/>
    <x v="3"/>
  </r>
  <r>
    <s v="2013-07-01"/>
    <x v="0"/>
    <x v="13"/>
    <d v="1899-12-30T15:45:00"/>
    <s v="Planned-not as sched"/>
    <x v="2"/>
    <x v="2"/>
    <d v="2013-07-01T15:10:59"/>
    <d v="2013-07-01T16:20:48"/>
    <n v="69"/>
    <n v="69"/>
    <x v="0"/>
    <x v="3"/>
  </r>
  <r>
    <s v="2013-07-01"/>
    <x v="0"/>
    <x v="13"/>
    <d v="1899-12-30T20:25:00"/>
    <s v="Planned-not as sched"/>
    <x v="2"/>
    <x v="2"/>
    <d v="2013-07-01T19:16:17"/>
    <d v="2013-07-01T21:31:26"/>
    <n v="135"/>
    <n v="135"/>
    <x v="0"/>
    <x v="3"/>
  </r>
  <r>
    <s v="2013-07-02"/>
    <x v="1"/>
    <x v="13"/>
    <d v="1899-12-30T05:07:00"/>
    <s v="Unplanned-urgent"/>
    <x v="0"/>
    <x v="0"/>
    <d v="2013-07-02T04:09:24"/>
    <d v="2013-07-02T06:13:39"/>
    <n v="124"/>
    <n v="124"/>
    <x v="0"/>
    <x v="3"/>
  </r>
  <r>
    <s v="2013-07-02"/>
    <x v="1"/>
    <x v="13"/>
    <d v="1899-12-30T08:18:00"/>
    <s v="Planned-as scheduled"/>
    <x v="2"/>
    <x v="3"/>
    <d v="2013-07-02T07:32:31"/>
    <d v="2013-07-02T09:23:43"/>
    <n v="111"/>
    <n v="111"/>
    <x v="0"/>
    <x v="3"/>
  </r>
  <r>
    <s v="2013-07-02"/>
    <x v="1"/>
    <x v="13"/>
    <d v="1899-12-30T10:37:00"/>
    <s v="Planned-as scheduled"/>
    <x v="2"/>
    <x v="3"/>
    <d v="2013-07-02T09:40:04"/>
    <d v="2013-07-02T11:40:58"/>
    <n v="120"/>
    <n v="120"/>
    <x v="0"/>
    <x v="3"/>
  </r>
  <r>
    <s v="2013-07-02"/>
    <x v="1"/>
    <x v="13"/>
    <d v="1899-12-30T12:48:00"/>
    <s v="Planned-as scheduled"/>
    <x v="2"/>
    <x v="3"/>
    <d v="2013-07-02T11:39:06"/>
    <d v="2013-07-02T13:42:02"/>
    <n v="122"/>
    <n v="122"/>
    <x v="0"/>
    <x v="3"/>
  </r>
  <r>
    <s v="2013-07-02"/>
    <x v="1"/>
    <x v="13"/>
    <d v="1899-12-30T22:58:00"/>
    <s v="Unplanned-urgent"/>
    <x v="0"/>
    <x v="0"/>
    <d v="2013-07-02T21:59:55"/>
    <d v="2013-07-03T00:40:19"/>
    <n v="160"/>
    <n v="160"/>
    <x v="0"/>
    <x v="3"/>
  </r>
  <r>
    <s v="2013-07-03"/>
    <x v="2"/>
    <x v="13"/>
    <d v="1899-12-30T10:08:00"/>
    <s v="Planned-as scheduled"/>
    <x v="2"/>
    <x v="3"/>
    <d v="2013-07-03T09:25:49"/>
    <d v="2013-07-03T11:35:02"/>
    <n v="129"/>
    <n v="129"/>
    <x v="0"/>
    <x v="3"/>
  </r>
  <r>
    <s v="2013-07-03"/>
    <x v="2"/>
    <x v="13"/>
    <d v="1899-12-30T10:38:00"/>
    <s v="Planned-as scheduled"/>
    <x v="2"/>
    <x v="3"/>
    <d v="2013-07-03T09:49:29"/>
    <d v="2013-07-03T11:09:12"/>
    <n v="79"/>
    <n v="79"/>
    <x v="0"/>
    <x v="3"/>
  </r>
  <r>
    <s v="2013-07-03"/>
    <x v="2"/>
    <x v="13"/>
    <d v="1899-12-30T12:48:00"/>
    <s v="Planned-as scheduled"/>
    <x v="2"/>
    <x v="3"/>
    <d v="2013-07-03T11:50:24"/>
    <d v="2013-07-03T13:19:12"/>
    <n v="88"/>
    <n v="88"/>
    <x v="0"/>
    <x v="3"/>
  </r>
  <r>
    <s v="2013-07-03"/>
    <x v="2"/>
    <x v="13"/>
    <d v="1899-12-30T13:55:00"/>
    <s v="Planned-as scheduled"/>
    <x v="2"/>
    <x v="3"/>
    <d v="2013-07-03T13:22:41"/>
    <d v="2013-07-03T15:33:48"/>
    <n v="131"/>
    <n v="131"/>
    <x v="0"/>
    <x v="3"/>
  </r>
  <r>
    <s v="2013-07-03"/>
    <x v="2"/>
    <x v="13"/>
    <d v="1899-12-30T21:17:00"/>
    <s v="Unplanned-crash"/>
    <x v="0"/>
    <x v="0"/>
    <d v="2013-07-03T20:49:53"/>
    <d v="2013-07-03T22:54:48"/>
    <n v="124"/>
    <n v="124"/>
    <x v="0"/>
    <x v="3"/>
  </r>
  <r>
    <s v="2013-07-04"/>
    <x v="3"/>
    <x v="13"/>
    <d v="1899-12-30T06:18:00"/>
    <s v="Unplanned-urgent"/>
    <x v="0"/>
    <x v="0"/>
    <d v="2013-07-04T05:55:45"/>
    <d v="2013-07-04T07:20:30"/>
    <n v="84"/>
    <n v="84"/>
    <x v="0"/>
    <x v="3"/>
  </r>
  <r>
    <s v="2013-07-04"/>
    <x v="3"/>
    <x v="13"/>
    <d v="1899-12-30T07:53:00"/>
    <s v="Unplanned-urgent"/>
    <x v="0"/>
    <x v="0"/>
    <d v="2013-07-04T07:24:18"/>
    <d v="2013-07-04T08:46:40"/>
    <n v="82"/>
    <n v="82"/>
    <x v="0"/>
    <x v="3"/>
  </r>
  <r>
    <s v="2013-07-04"/>
    <x v="3"/>
    <x v="13"/>
    <d v="1899-12-30T11:06:00"/>
    <s v="Planned-as scheduled"/>
    <x v="2"/>
    <x v="3"/>
    <d v="2013-07-04T10:59:44"/>
    <d v="2013-07-04T12:17:15"/>
    <n v="77"/>
    <n v="77"/>
    <x v="0"/>
    <x v="3"/>
  </r>
  <r>
    <s v="2013-07-04"/>
    <x v="3"/>
    <x v="13"/>
    <d v="1899-12-30T14:00:00"/>
    <s v="Planned-as scheduled"/>
    <x v="2"/>
    <x v="3"/>
    <d v="2013-07-04T13:14:03"/>
    <d v="2013-07-04T15:03:14"/>
    <n v="109"/>
    <n v="109"/>
    <x v="0"/>
    <x v="3"/>
  </r>
  <r>
    <s v="2013-07-04"/>
    <x v="3"/>
    <x v="13"/>
    <d v="1899-12-30T21:33:00"/>
    <s v="Unplanned-urgent"/>
    <x v="0"/>
    <x v="0"/>
    <d v="2013-07-04T21:03:56"/>
    <d v="2013-07-04T22:26:41"/>
    <n v="82"/>
    <n v="82"/>
    <x v="0"/>
    <x v="3"/>
  </r>
  <r>
    <s v="2013-07-05"/>
    <x v="4"/>
    <x v="13"/>
    <d v="1899-12-30T09:45:00"/>
    <s v="Planned-as scheduled"/>
    <x v="2"/>
    <x v="3"/>
    <d v="2013-07-05T08:44:26"/>
    <d v="2013-07-05T10:18:00"/>
    <n v="93"/>
    <n v="93"/>
    <x v="0"/>
    <x v="3"/>
  </r>
  <r>
    <s v="2013-07-05"/>
    <x v="4"/>
    <x v="13"/>
    <d v="1899-12-30T10:26:00"/>
    <s v="Planned-as scheduled"/>
    <x v="2"/>
    <x v="3"/>
    <d v="2013-07-05T09:42:25"/>
    <d v="2013-07-05T11:49:32"/>
    <n v="127"/>
    <n v="127"/>
    <x v="0"/>
    <x v="3"/>
  </r>
  <r>
    <s v="2013-07-05"/>
    <x v="4"/>
    <x v="13"/>
    <d v="1899-12-30T11:48:00"/>
    <s v="Planned-as scheduled"/>
    <x v="2"/>
    <x v="3"/>
    <d v="2013-07-05T11:07:53"/>
    <d v="2013-07-05T12:11:50"/>
    <n v="63"/>
    <n v="63"/>
    <x v="0"/>
    <x v="3"/>
  </r>
  <r>
    <s v="2013-07-05"/>
    <x v="4"/>
    <x v="13"/>
    <d v="1899-12-30T13:36:00"/>
    <s v="Planned-as scheduled"/>
    <x v="2"/>
    <x v="3"/>
    <d v="2013-07-05T12:47:53"/>
    <d v="2013-07-05T13:59:54"/>
    <n v="72"/>
    <n v="72"/>
    <x v="0"/>
    <x v="3"/>
  </r>
  <r>
    <s v="2013-07-05"/>
    <x v="4"/>
    <x v="13"/>
    <d v="1899-12-30T15:59:00"/>
    <s v="Planned-as scheduled"/>
    <x v="2"/>
    <x v="3"/>
    <d v="2013-07-05T15:14:54"/>
    <d v="2013-07-05T16:39:44"/>
    <n v="84"/>
    <n v="84"/>
    <x v="0"/>
    <x v="3"/>
  </r>
  <r>
    <s v="2013-07-06"/>
    <x v="5"/>
    <x v="13"/>
    <d v="1899-12-30T19:29:00"/>
    <s v="Unplanned-urgent"/>
    <x v="0"/>
    <x v="0"/>
    <d v="2013-07-06T18:26:03"/>
    <d v="2013-07-06T20:14:19"/>
    <n v="108"/>
    <n v="108"/>
    <x v="0"/>
    <x v="3"/>
  </r>
  <r>
    <s v="2013-07-06"/>
    <x v="5"/>
    <x v="13"/>
    <d v="1899-12-30T20:49:00"/>
    <s v="Unplanned-urgent"/>
    <x v="0"/>
    <x v="0"/>
    <d v="2013-07-06T20:07:32"/>
    <d v="2013-07-06T21:48:11"/>
    <n v="100"/>
    <n v="100"/>
    <x v="0"/>
    <x v="3"/>
  </r>
  <r>
    <s v="2013-07-07"/>
    <x v="6"/>
    <x v="13"/>
    <d v="1899-12-30T00:01:00"/>
    <s v="Unplanned-urgent"/>
    <x v="0"/>
    <x v="0"/>
    <d v="2013-07-06T23:20:28"/>
    <d v="2013-07-07T00:45:28"/>
    <n v="85"/>
    <n v="85"/>
    <x v="0"/>
    <x v="3"/>
  </r>
  <r>
    <s v="2013-07-07"/>
    <x v="6"/>
    <x v="13"/>
    <d v="1899-12-30T07:02:00"/>
    <s v="Planned-not as sched"/>
    <x v="2"/>
    <x v="2"/>
    <d v="2013-07-07T06:32:05"/>
    <d v="2013-07-07T07:50:14"/>
    <n v="78"/>
    <n v="78"/>
    <x v="0"/>
    <x v="3"/>
  </r>
  <r>
    <s v="2013-07-07"/>
    <x v="6"/>
    <x v="13"/>
    <d v="1899-12-30T09:08:00"/>
    <s v="Unplanned-urgent"/>
    <x v="0"/>
    <x v="0"/>
    <d v="2013-07-07T08:42:53"/>
    <e v="#VALUE!"/>
    <e v="#VALUE!"/>
    <n v="89.625"/>
    <x v="0"/>
    <x v="3"/>
  </r>
  <r>
    <s v="2013-07-07"/>
    <x v="6"/>
    <x v="13"/>
    <d v="1899-12-30T10:58:00"/>
    <s v="Unplanned-urgent"/>
    <x v="0"/>
    <x v="0"/>
    <d v="2013-07-07T10:41:40"/>
    <d v="2013-07-07T11:54:03"/>
    <n v="72"/>
    <n v="72"/>
    <x v="0"/>
    <x v="3"/>
  </r>
  <r>
    <s v="2013-07-07"/>
    <x v="6"/>
    <x v="13"/>
    <d v="1899-12-30T12:17:00"/>
    <s v="Planned-not as sched"/>
    <x v="2"/>
    <x v="2"/>
    <d v="2013-07-07T11:25:50"/>
    <d v="2013-07-07T14:20:46"/>
    <n v="174"/>
    <n v="174"/>
    <x v="0"/>
    <x v="3"/>
  </r>
  <r>
    <s v="2013-07-07"/>
    <x v="6"/>
    <x v="13"/>
    <d v="1899-12-30T17:51:00"/>
    <s v="Planned-as scheduled"/>
    <x v="2"/>
    <x v="3"/>
    <d v="2013-07-07T17:06:48"/>
    <d v="2013-07-07T18:46:55"/>
    <n v="100"/>
    <n v="100"/>
    <x v="0"/>
    <x v="3"/>
  </r>
  <r>
    <s v="2013-07-07"/>
    <x v="6"/>
    <x v="13"/>
    <d v="1899-12-30T20:26:00"/>
    <s v="Unplanned-urgent"/>
    <x v="0"/>
    <x v="0"/>
    <d v="2013-07-07T19:33:55"/>
    <d v="2013-07-07T21:37:34"/>
    <n v="123"/>
    <n v="123"/>
    <x v="0"/>
    <x v="3"/>
  </r>
  <r>
    <s v="2013-07-07"/>
    <x v="6"/>
    <x v="13"/>
    <d v="1899-12-30T21:58:00"/>
    <s v="NULL"/>
    <x v="1"/>
    <x v="1"/>
    <d v="2013-07-07T21:26:37"/>
    <d v="2013-07-07T22:52:11"/>
    <n v="85"/>
    <n v="85"/>
    <x v="0"/>
    <x v="3"/>
  </r>
  <r>
    <s v="2013-07-08"/>
    <x v="0"/>
    <x v="14"/>
    <d v="1899-12-30T01:58:00"/>
    <s v="Planned-not as sched"/>
    <x v="2"/>
    <x v="2"/>
    <d v="2013-07-08T00:47:55"/>
    <e v="#VALUE!"/>
    <e v="#VALUE!"/>
    <n v="74.666666666666671"/>
    <x v="0"/>
    <x v="3"/>
  </r>
  <r>
    <s v="2013-07-08"/>
    <x v="0"/>
    <x v="14"/>
    <d v="1899-12-30T09:35:00"/>
    <s v="Planned-as scheduled"/>
    <x v="2"/>
    <x v="3"/>
    <d v="2013-07-08T08:51:10"/>
    <d v="2013-07-08T10:04:41"/>
    <n v="73"/>
    <n v="73"/>
    <x v="0"/>
    <x v="3"/>
  </r>
  <r>
    <s v="2013-07-08"/>
    <x v="0"/>
    <x v="14"/>
    <d v="1899-12-30T11:45:00"/>
    <s v="Planned-as scheduled"/>
    <x v="2"/>
    <x v="3"/>
    <d v="2013-07-08T10:59:18"/>
    <d v="2013-07-08T13:12:54"/>
    <n v="133"/>
    <n v="133"/>
    <x v="0"/>
    <x v="3"/>
  </r>
  <r>
    <s v="2013-07-08"/>
    <x v="0"/>
    <x v="14"/>
    <d v="1899-12-30T13:30:00"/>
    <s v="Planned-as scheduled"/>
    <x v="2"/>
    <x v="3"/>
    <d v="2013-07-08T12:41:57"/>
    <d v="2013-07-08T14:08:33"/>
    <n v="86"/>
    <n v="86"/>
    <x v="0"/>
    <x v="3"/>
  </r>
  <r>
    <s v="2013-07-08"/>
    <x v="0"/>
    <x v="14"/>
    <d v="1899-12-30T16:42:00"/>
    <s v="Planned-as scheduled"/>
    <x v="2"/>
    <x v="3"/>
    <d v="2013-07-08T15:57:17"/>
    <d v="2013-07-08T17:03:13"/>
    <n v="65"/>
    <n v="65"/>
    <x v="0"/>
    <x v="3"/>
  </r>
  <r>
    <s v="2013-07-08"/>
    <x v="0"/>
    <x v="14"/>
    <d v="1899-12-30T20:44:00"/>
    <s v="Unplanned-crash"/>
    <x v="0"/>
    <x v="0"/>
    <d v="2013-07-08T20:33:06"/>
    <d v="2013-07-08T22:04:56"/>
    <n v="91"/>
    <n v="91"/>
    <x v="0"/>
    <x v="3"/>
  </r>
  <r>
    <s v="2013-07-09"/>
    <x v="1"/>
    <x v="14"/>
    <d v="1899-12-30T07:23:00"/>
    <s v="Unplanned-urgent"/>
    <x v="0"/>
    <x v="0"/>
    <d v="2013-07-09T06:27:24"/>
    <d v="2013-07-09T08:08:48"/>
    <n v="101"/>
    <n v="101"/>
    <x v="0"/>
    <x v="3"/>
  </r>
  <r>
    <s v="2013-07-09"/>
    <x v="1"/>
    <x v="14"/>
    <d v="1899-12-30T10:21:00"/>
    <s v="Unplanned-urgent"/>
    <x v="0"/>
    <x v="0"/>
    <d v="2013-07-09T09:32:22"/>
    <d v="2013-07-09T10:57:59"/>
    <n v="85"/>
    <n v="85"/>
    <x v="0"/>
    <x v="3"/>
  </r>
  <r>
    <s v="2013-07-09"/>
    <x v="1"/>
    <x v="14"/>
    <d v="1899-12-30T11:50:00"/>
    <s v="Planned-as scheduled"/>
    <x v="2"/>
    <x v="3"/>
    <d v="2013-07-09T11:05:17"/>
    <d v="2013-07-09T12:54:54"/>
    <n v="109"/>
    <n v="109"/>
    <x v="0"/>
    <x v="3"/>
  </r>
  <r>
    <s v="2013-07-10"/>
    <x v="2"/>
    <x v="14"/>
    <d v="1899-12-30T08:36:00"/>
    <s v="Planned-as scheduled"/>
    <x v="2"/>
    <x v="3"/>
    <d v="2013-07-10T07:58:50"/>
    <d v="2013-07-10T08:59:55"/>
    <n v="61"/>
    <n v="61"/>
    <x v="0"/>
    <x v="3"/>
  </r>
  <r>
    <s v="2013-07-10"/>
    <x v="2"/>
    <x v="14"/>
    <d v="1899-12-30T10:08:00"/>
    <s v="Planned-as scheduled"/>
    <x v="2"/>
    <x v="3"/>
    <d v="2013-07-10T09:16:07"/>
    <d v="2013-07-10T11:45:26"/>
    <n v="149"/>
    <n v="149"/>
    <x v="0"/>
    <x v="3"/>
  </r>
  <r>
    <s v="2013-07-10"/>
    <x v="2"/>
    <x v="14"/>
    <d v="1899-12-30T10:37:00"/>
    <s v="Planned-as scheduled"/>
    <x v="2"/>
    <x v="3"/>
    <d v="2013-07-10T09:41:50"/>
    <d v="2013-07-10T10:58:59"/>
    <n v="77"/>
    <n v="77"/>
    <x v="0"/>
    <x v="3"/>
  </r>
  <r>
    <s v="2013-07-10"/>
    <x v="2"/>
    <x v="14"/>
    <d v="1899-12-30T12:45:00"/>
    <s v="Planned-as scheduled"/>
    <x v="2"/>
    <x v="3"/>
    <d v="2013-07-10T12:04:08"/>
    <d v="2013-07-10T13:08:37"/>
    <n v="64"/>
    <n v="64"/>
    <x v="0"/>
    <x v="3"/>
  </r>
  <r>
    <s v="2013-07-10"/>
    <x v="2"/>
    <x v="14"/>
    <d v="1899-12-30T13:41:00"/>
    <s v="Unplanned-urgent"/>
    <x v="0"/>
    <x v="0"/>
    <d v="2013-07-10T12:54:49"/>
    <d v="2013-07-10T14:46:10"/>
    <n v="111"/>
    <n v="111"/>
    <x v="0"/>
    <x v="3"/>
  </r>
  <r>
    <s v="2013-07-10"/>
    <x v="2"/>
    <x v="14"/>
    <d v="1899-12-30T14:47:00"/>
    <s v="Planned-as scheduled"/>
    <x v="2"/>
    <x v="3"/>
    <d v="2013-07-10T14:11:17"/>
    <d v="2013-07-10T15:32:04"/>
    <n v="80"/>
    <n v="80"/>
    <x v="0"/>
    <x v="3"/>
  </r>
  <r>
    <s v="2013-07-10"/>
    <x v="2"/>
    <x v="14"/>
    <d v="1899-12-30T16:23:00"/>
    <s v="Unplanned-urgent"/>
    <x v="0"/>
    <x v="0"/>
    <d v="2013-07-10T15:25:37"/>
    <d v="2013-07-10T17:27:58"/>
    <n v="122"/>
    <n v="122"/>
    <x v="0"/>
    <x v="3"/>
  </r>
  <r>
    <s v="2013-07-10"/>
    <x v="2"/>
    <x v="14"/>
    <d v="1899-12-30T16:46:00"/>
    <s v="Planned-as scheduled"/>
    <x v="2"/>
    <x v="3"/>
    <d v="2013-07-10T16:15:40"/>
    <d v="2013-07-10T17:31:45"/>
    <n v="76"/>
    <n v="76"/>
    <x v="0"/>
    <x v="3"/>
  </r>
  <r>
    <s v="2013-07-10"/>
    <x v="2"/>
    <x v="14"/>
    <d v="1899-12-30T18:41:00"/>
    <s v="Unplanned-urgent"/>
    <x v="0"/>
    <x v="0"/>
    <d v="2013-07-10T18:12:35"/>
    <d v="2013-07-10T19:18:38"/>
    <n v="66"/>
    <n v="66"/>
    <x v="0"/>
    <x v="3"/>
  </r>
  <r>
    <s v="2013-07-10"/>
    <x v="2"/>
    <x v="14"/>
    <d v="1899-12-30T20:42:00"/>
    <s v="Unplanned-urgent"/>
    <x v="0"/>
    <x v="0"/>
    <d v="2013-07-10T20:09:33"/>
    <d v="2013-07-10T21:35:47"/>
    <n v="86"/>
    <n v="86"/>
    <x v="0"/>
    <x v="3"/>
  </r>
  <r>
    <s v="2013-07-10"/>
    <x v="2"/>
    <x v="14"/>
    <d v="1899-12-30T22:31:00"/>
    <s v="Unplanned-urgent"/>
    <x v="0"/>
    <x v="0"/>
    <d v="2013-07-10T22:09:17"/>
    <e v="#VALUE!"/>
    <e v="#VALUE!"/>
    <n v="81.090909090909093"/>
    <x v="0"/>
    <x v="3"/>
  </r>
  <r>
    <s v="2013-07-11"/>
    <x v="3"/>
    <x v="14"/>
    <d v="1899-12-30T00:10:00"/>
    <s v="Unplanned-urgent"/>
    <x v="0"/>
    <x v="0"/>
    <d v="2013-07-10T23:13:30"/>
    <d v="2013-07-11T01:24:45"/>
    <n v="131"/>
    <n v="131"/>
    <x v="0"/>
    <x v="3"/>
  </r>
  <r>
    <s v="2013-07-11"/>
    <x v="3"/>
    <x v="14"/>
    <d v="1899-12-30T08:15:00"/>
    <s v="Unplanned-urgent"/>
    <x v="0"/>
    <x v="0"/>
    <d v="2013-07-11T07:15:30"/>
    <d v="2013-07-11T10:03:07"/>
    <n v="167"/>
    <n v="167"/>
    <x v="0"/>
    <x v="3"/>
  </r>
  <r>
    <s v="2013-07-11"/>
    <x v="3"/>
    <x v="14"/>
    <d v="1899-12-30T12:48:00"/>
    <s v="Planned-as scheduled"/>
    <x v="2"/>
    <x v="3"/>
    <d v="2013-07-11T11:59:49"/>
    <d v="2013-07-11T14:15:54"/>
    <n v="136"/>
    <n v="136"/>
    <x v="0"/>
    <x v="3"/>
  </r>
  <r>
    <s v="2013-07-11"/>
    <x v="3"/>
    <x v="14"/>
    <d v="1899-12-30T15:21:00"/>
    <s v="NULL"/>
    <x v="1"/>
    <x v="1"/>
    <d v="2013-07-11T14:26:27"/>
    <d v="2013-07-11T15:56:14"/>
    <n v="89"/>
    <n v="89"/>
    <x v="0"/>
    <x v="3"/>
  </r>
  <r>
    <s v="2013-07-11"/>
    <x v="3"/>
    <x v="14"/>
    <d v="1899-12-30T16:57:00"/>
    <s v="Planned-not as sched"/>
    <x v="2"/>
    <x v="2"/>
    <d v="2013-07-11T15:59:38"/>
    <d v="2013-07-11T18:53:15"/>
    <n v="173"/>
    <n v="173"/>
    <x v="0"/>
    <x v="3"/>
  </r>
  <r>
    <s v="2013-07-11"/>
    <x v="3"/>
    <x v="14"/>
    <d v="1899-12-30T21:43:00"/>
    <s v="Planned-as scheduled"/>
    <x v="2"/>
    <x v="3"/>
    <d v="2013-07-11T20:50:32"/>
    <d v="2013-07-11T22:45:16"/>
    <n v="114"/>
    <n v="114"/>
    <x v="0"/>
    <x v="3"/>
  </r>
  <r>
    <s v="2013-07-12"/>
    <x v="4"/>
    <x v="14"/>
    <d v="1899-12-30T05:53:00"/>
    <s v="Unplanned-urgent"/>
    <x v="0"/>
    <x v="0"/>
    <d v="2013-07-12T05:41:42"/>
    <d v="2013-07-12T07:50:15"/>
    <n v="128"/>
    <n v="128"/>
    <x v="0"/>
    <x v="3"/>
  </r>
  <r>
    <s v="2013-07-12"/>
    <x v="4"/>
    <x v="14"/>
    <d v="1899-12-30T09:29:00"/>
    <s v="Planned-as scheduled"/>
    <x v="2"/>
    <x v="3"/>
    <d v="2013-07-12T08:49:06"/>
    <d v="2013-07-12T10:07:28"/>
    <n v="78"/>
    <n v="78"/>
    <x v="0"/>
    <x v="3"/>
  </r>
  <r>
    <s v="2013-07-12"/>
    <x v="4"/>
    <x v="14"/>
    <d v="1899-12-30T11:53:00"/>
    <s v="Planned-as scheduled"/>
    <x v="2"/>
    <x v="3"/>
    <d v="2013-07-12T11:14:35"/>
    <d v="2013-07-12T13:09:51"/>
    <n v="115"/>
    <n v="115"/>
    <x v="0"/>
    <x v="3"/>
  </r>
  <r>
    <s v="2013-07-12"/>
    <x v="4"/>
    <x v="14"/>
    <d v="1899-12-30T14:48:00"/>
    <s v="Planned-as scheduled"/>
    <x v="2"/>
    <x v="3"/>
    <d v="2013-07-12T13:38:57"/>
    <d v="2013-07-12T16:03:30"/>
    <n v="144"/>
    <n v="144"/>
    <x v="0"/>
    <x v="3"/>
  </r>
  <r>
    <s v="2013-07-12"/>
    <x v="4"/>
    <x v="14"/>
    <d v="1899-12-30T16:56:00"/>
    <s v="Unplanned-urgent"/>
    <x v="0"/>
    <x v="0"/>
    <e v="#VALUE!"/>
    <d v="2013-07-12T17:38:18"/>
    <e v="#VALUE!"/>
    <n v="100.57142857142857"/>
    <x v="0"/>
    <x v="3"/>
  </r>
  <r>
    <s v="2013-07-12"/>
    <x v="4"/>
    <x v="14"/>
    <d v="1899-12-30T20:29:00"/>
    <s v="Unplanned-urgent"/>
    <x v="0"/>
    <x v="0"/>
    <d v="2013-07-12T19:44:11"/>
    <d v="2013-07-12T21:52:06"/>
    <n v="127"/>
    <n v="127"/>
    <x v="0"/>
    <x v="3"/>
  </r>
  <r>
    <s v="2013-07-12"/>
    <x v="4"/>
    <x v="14"/>
    <d v="1899-12-30T22:40:00"/>
    <s v="Unplanned-urgent"/>
    <x v="0"/>
    <x v="0"/>
    <d v="2013-07-12T21:36:45"/>
    <d v="2013-07-12T23:29:00"/>
    <n v="112"/>
    <n v="112"/>
    <x v="0"/>
    <x v="3"/>
  </r>
  <r>
    <s v="2013-07-13"/>
    <x v="5"/>
    <x v="14"/>
    <d v="1899-12-30T01:08:00"/>
    <s v="Unplanned-urgent"/>
    <x v="0"/>
    <x v="0"/>
    <d v="2013-07-13T00:13:40"/>
    <e v="#VALUE!"/>
    <e v="#VALUE!"/>
    <n v="65"/>
    <x v="0"/>
    <x v="3"/>
  </r>
  <r>
    <s v="2013-07-13"/>
    <x v="5"/>
    <x v="14"/>
    <d v="1899-12-30T16:15:00"/>
    <s v="Unplanned-urgent"/>
    <x v="0"/>
    <x v="0"/>
    <d v="2013-07-13T15:38:03"/>
    <d v="2013-07-13T17:07:37"/>
    <n v="89"/>
    <n v="89"/>
    <x v="0"/>
    <x v="3"/>
  </r>
  <r>
    <s v="2013-07-13"/>
    <x v="5"/>
    <x v="14"/>
    <d v="1899-12-30T17:53:00"/>
    <s v="Unplanned-urgent"/>
    <x v="0"/>
    <x v="0"/>
    <d v="2013-07-13T17:31:29"/>
    <d v="2013-07-13T18:39:35"/>
    <n v="68"/>
    <n v="68"/>
    <x v="0"/>
    <x v="3"/>
  </r>
  <r>
    <s v="2013-07-13"/>
    <x v="5"/>
    <x v="14"/>
    <d v="1899-12-30T19:39:00"/>
    <s v="Unplanned-urgent"/>
    <x v="0"/>
    <x v="0"/>
    <d v="2013-07-13T19:21:42"/>
    <d v="2013-07-13T21:04:49"/>
    <n v="103"/>
    <n v="103"/>
    <x v="0"/>
    <x v="3"/>
  </r>
  <r>
    <s v="2013-07-14"/>
    <x v="6"/>
    <x v="14"/>
    <d v="1899-12-30T07:48:00"/>
    <s v="Unplanned-urgent"/>
    <x v="0"/>
    <x v="0"/>
    <d v="2013-07-14T07:22:42"/>
    <d v="2013-07-14T08:29:16"/>
    <n v="66"/>
    <n v="66"/>
    <x v="0"/>
    <x v="3"/>
  </r>
  <r>
    <s v="2013-07-14"/>
    <x v="6"/>
    <x v="14"/>
    <d v="1899-12-30T19:36:00"/>
    <s v="Unplanned-urgent"/>
    <x v="0"/>
    <x v="0"/>
    <d v="2013-07-14T18:33:16"/>
    <d v="2013-07-14T20:33:32"/>
    <n v="120"/>
    <n v="120"/>
    <x v="0"/>
    <x v="3"/>
  </r>
  <r>
    <s v="2013-07-14"/>
    <x v="6"/>
    <x v="14"/>
    <d v="1899-12-30T22:05:00"/>
    <s v="Planned-not as sched"/>
    <x v="2"/>
    <x v="2"/>
    <d v="2013-07-14T21:29:20"/>
    <d v="2013-07-14T23:01:38"/>
    <n v="92"/>
    <n v="92"/>
    <x v="0"/>
    <x v="3"/>
  </r>
  <r>
    <s v="2013-07-15"/>
    <x v="0"/>
    <x v="15"/>
    <d v="1899-12-30T01:37:00"/>
    <s v="NULL"/>
    <x v="1"/>
    <x v="1"/>
    <d v="2013-07-15T00:53:09"/>
    <d v="2013-07-15T02:49:25"/>
    <n v="116"/>
    <n v="116"/>
    <x v="0"/>
    <x v="3"/>
  </r>
  <r>
    <s v="2013-07-15"/>
    <x v="0"/>
    <x v="15"/>
    <d v="1899-12-30T08:22:00"/>
    <s v="Planned-as scheduled"/>
    <x v="2"/>
    <x v="3"/>
    <d v="2013-07-15T07:31:53"/>
    <d v="2013-07-15T09:06:14"/>
    <n v="94"/>
    <n v="94"/>
    <x v="0"/>
    <x v="3"/>
  </r>
  <r>
    <s v="2013-07-15"/>
    <x v="0"/>
    <x v="15"/>
    <d v="1899-12-30T09:20:00"/>
    <s v="Unplanned-urgent"/>
    <x v="0"/>
    <x v="0"/>
    <d v="2013-07-15T08:52:14"/>
    <d v="2013-07-15T10:11:45"/>
    <n v="79"/>
    <n v="79"/>
    <x v="0"/>
    <x v="3"/>
  </r>
  <r>
    <s v="2013-07-15"/>
    <x v="0"/>
    <x v="15"/>
    <d v="1899-12-30T11:30:00"/>
    <s v="Planned-as scheduled"/>
    <x v="2"/>
    <x v="3"/>
    <d v="2013-07-15T10:40:48"/>
    <d v="2013-07-15T12:31:04"/>
    <n v="110"/>
    <n v="110"/>
    <x v="0"/>
    <x v="3"/>
  </r>
  <r>
    <s v="2013-07-15"/>
    <x v="0"/>
    <x v="15"/>
    <d v="1899-12-30T11:49:00"/>
    <s v="Unplanned-urgent"/>
    <x v="0"/>
    <x v="0"/>
    <d v="2013-07-15T11:25:46"/>
    <d v="2013-07-15T13:11:57"/>
    <n v="106"/>
    <n v="106"/>
    <x v="0"/>
    <x v="3"/>
  </r>
  <r>
    <s v="2013-07-15"/>
    <x v="0"/>
    <x v="15"/>
    <d v="1899-12-30T13:58:00"/>
    <s v="Unplanned-urgent"/>
    <x v="1"/>
    <x v="1"/>
    <d v="2013-07-15T15:49:46"/>
    <d v="2013-07-15T15:42:06"/>
    <e v="#NUM!"/>
    <n v="88"/>
    <x v="0"/>
    <x v="3"/>
  </r>
  <r>
    <s v="2013-07-15"/>
    <x v="0"/>
    <x v="15"/>
    <d v="1899-12-30T14:28:00"/>
    <s v="Planned-as scheduled"/>
    <x v="2"/>
    <x v="3"/>
    <d v="2013-07-15T14:01:30"/>
    <d v="2013-07-15T15:35:11"/>
    <n v="93"/>
    <n v="93"/>
    <x v="0"/>
    <x v="3"/>
  </r>
  <r>
    <s v="2013-07-15"/>
    <x v="0"/>
    <x v="15"/>
    <d v="1899-12-30T16:15:00"/>
    <s v="Planned-as scheduled"/>
    <x v="2"/>
    <x v="3"/>
    <d v="2013-07-15T15:31:37"/>
    <d v="2013-07-15T16:57:00"/>
    <n v="85"/>
    <n v="85"/>
    <x v="0"/>
    <x v="3"/>
  </r>
  <r>
    <s v="2013-07-15"/>
    <x v="0"/>
    <x v="15"/>
    <d v="1899-12-30T00:03:00"/>
    <s v="Unplanned-urgent"/>
    <x v="0"/>
    <x v="0"/>
    <d v="2013-07-15T23:17:40"/>
    <d v="2013-07-16T01:06:48"/>
    <n v="109"/>
    <n v="109"/>
    <x v="0"/>
    <x v="3"/>
  </r>
  <r>
    <s v="2013-07-16"/>
    <x v="1"/>
    <x v="15"/>
    <d v="1899-12-30T09:34:00"/>
    <s v="Planned-as scheduled"/>
    <x v="2"/>
    <x v="3"/>
    <d v="2013-07-16T08:36:52"/>
    <d v="2013-07-16T10:10:16"/>
    <n v="93"/>
    <n v="93"/>
    <x v="0"/>
    <x v="3"/>
  </r>
  <r>
    <s v="2013-07-16"/>
    <x v="1"/>
    <x v="15"/>
    <d v="1899-12-30T12:00:00"/>
    <s v="Planned-as scheduled"/>
    <x v="2"/>
    <x v="3"/>
    <d v="2013-07-16T11:17:54"/>
    <d v="2013-07-16T12:35:02"/>
    <n v="77"/>
    <n v="77"/>
    <x v="0"/>
    <x v="3"/>
  </r>
  <r>
    <s v="2013-07-16"/>
    <x v="1"/>
    <x v="15"/>
    <d v="1899-12-30T14:11:00"/>
    <s v="Planned-as scheduled"/>
    <x v="2"/>
    <x v="3"/>
    <d v="2013-07-16T13:09:09"/>
    <d v="2013-07-16T15:08:54"/>
    <n v="119"/>
    <n v="119"/>
    <x v="0"/>
    <x v="3"/>
  </r>
  <r>
    <s v="2013-07-16"/>
    <x v="1"/>
    <x v="15"/>
    <d v="1899-12-30T16:22:00"/>
    <s v="Planned-as scheduled"/>
    <x v="2"/>
    <x v="3"/>
    <d v="2013-07-16T15:39:37"/>
    <d v="2013-07-16T16:54:50"/>
    <n v="75"/>
    <n v="75"/>
    <x v="0"/>
    <x v="3"/>
  </r>
  <r>
    <s v="2013-07-16"/>
    <x v="1"/>
    <x v="15"/>
    <d v="1899-12-30T19:41:00"/>
    <s v="Unplanned-urgent"/>
    <x v="0"/>
    <x v="0"/>
    <d v="2013-07-16T19:15:13"/>
    <d v="2013-07-16T20:27:42"/>
    <n v="72"/>
    <n v="72"/>
    <x v="0"/>
    <x v="3"/>
  </r>
  <r>
    <s v="2013-07-17"/>
    <x v="2"/>
    <x v="15"/>
    <d v="1899-12-30T02:38:00"/>
    <s v="Unplanned-urgent"/>
    <x v="0"/>
    <x v="0"/>
    <d v="2013-07-17T01:52:04"/>
    <d v="2013-07-17T03:26:34"/>
    <n v="94"/>
    <n v="94"/>
    <x v="0"/>
    <x v="3"/>
  </r>
  <r>
    <s v="2013-07-17"/>
    <x v="2"/>
    <x v="15"/>
    <d v="1899-12-30T08:16:00"/>
    <s v="Planned-as scheduled"/>
    <x v="2"/>
    <x v="3"/>
    <d v="2013-07-17T07:23:03"/>
    <d v="2013-07-17T08:53:13"/>
    <n v="90"/>
    <n v="90"/>
    <x v="0"/>
    <x v="3"/>
  </r>
  <r>
    <s v="2013-07-17"/>
    <x v="2"/>
    <x v="15"/>
    <d v="1899-12-30T10:10:00"/>
    <s v="Planned-as scheduled"/>
    <x v="2"/>
    <x v="3"/>
    <d v="2013-07-17T09:51:19"/>
    <d v="2013-07-17T11:12:38"/>
    <n v="81"/>
    <n v="81"/>
    <x v="0"/>
    <x v="3"/>
  </r>
  <r>
    <s v="2013-07-17"/>
    <x v="2"/>
    <x v="15"/>
    <d v="1899-12-30T12:03:00"/>
    <s v="Planned-as scheduled"/>
    <x v="2"/>
    <x v="3"/>
    <d v="2013-07-17T11:10:52"/>
    <d v="2013-07-17T12:47:22"/>
    <n v="96"/>
    <n v="96"/>
    <x v="0"/>
    <x v="3"/>
  </r>
  <r>
    <s v="2013-07-17"/>
    <x v="2"/>
    <x v="15"/>
    <d v="1899-12-30T15:36:00"/>
    <s v="Planned-as scheduled"/>
    <x v="2"/>
    <x v="3"/>
    <d v="2013-07-17T14:59:54"/>
    <d v="2013-07-17T16:18:29"/>
    <n v="78"/>
    <n v="78"/>
    <x v="0"/>
    <x v="3"/>
  </r>
  <r>
    <s v="2013-07-17"/>
    <x v="2"/>
    <x v="15"/>
    <d v="1899-12-30T16:17:00"/>
    <s v="Planned-as scheduled"/>
    <x v="2"/>
    <x v="3"/>
    <d v="2013-07-17T15:39:11"/>
    <d v="2013-07-17T17:08:45"/>
    <n v="89"/>
    <n v="89"/>
    <x v="0"/>
    <x v="3"/>
  </r>
  <r>
    <s v="2013-07-17"/>
    <x v="2"/>
    <x v="15"/>
    <d v="1899-12-30T18:08:00"/>
    <s v="Planned-not as sched"/>
    <x v="2"/>
    <x v="2"/>
    <d v="2013-07-17T17:16:14"/>
    <d v="2013-07-17T18:42:16"/>
    <n v="86"/>
    <n v="86"/>
    <x v="0"/>
    <x v="3"/>
  </r>
  <r>
    <s v="2013-07-17"/>
    <x v="2"/>
    <x v="15"/>
    <d v="1899-12-30T20:51:00"/>
    <s v="Unplanned-urgent"/>
    <x v="0"/>
    <x v="0"/>
    <d v="2013-07-17T19:53:17"/>
    <d v="2013-07-17T21:48:53"/>
    <n v="115"/>
    <n v="115"/>
    <x v="0"/>
    <x v="3"/>
  </r>
  <r>
    <s v="2013-07-18"/>
    <x v="3"/>
    <x v="15"/>
    <d v="1899-12-30T01:03:00"/>
    <s v="Unplanned-urgent"/>
    <x v="0"/>
    <x v="0"/>
    <d v="2013-07-18T00:24:32"/>
    <d v="2013-07-18T02:14:36"/>
    <n v="110"/>
    <n v="110"/>
    <x v="0"/>
    <x v="3"/>
  </r>
  <r>
    <s v="2013-07-18"/>
    <x v="3"/>
    <x v="15"/>
    <d v="1899-12-30T03:35:00"/>
    <s v="Planned-not as sched"/>
    <x v="2"/>
    <x v="2"/>
    <d v="2013-07-18T02:51:41"/>
    <d v="2013-07-18T04:38:56"/>
    <n v="107"/>
    <n v="107"/>
    <x v="0"/>
    <x v="3"/>
  </r>
  <r>
    <s v="2013-07-18"/>
    <x v="3"/>
    <x v="15"/>
    <d v="1899-12-30T05:40:00"/>
    <s v="Unplanned-urgent"/>
    <x v="0"/>
    <x v="0"/>
    <d v="2013-07-18T05:12:05"/>
    <d v="2013-07-18T06:45:03"/>
    <n v="92"/>
    <n v="92"/>
    <x v="0"/>
    <x v="3"/>
  </r>
  <r>
    <s v="2013-07-18"/>
    <x v="3"/>
    <x v="15"/>
    <d v="1899-12-30T06:33:00"/>
    <s v="Unplanned-urgent"/>
    <x v="0"/>
    <x v="0"/>
    <d v="2013-07-18T05:40:21"/>
    <d v="2013-07-18T08:16:03"/>
    <n v="155"/>
    <n v="155"/>
    <x v="0"/>
    <x v="3"/>
  </r>
  <r>
    <s v="2013-07-18"/>
    <x v="3"/>
    <x v="15"/>
    <d v="1899-12-30T10:49:00"/>
    <s v="Planned-as scheduled"/>
    <x v="2"/>
    <x v="3"/>
    <d v="2013-07-18T09:58:11"/>
    <d v="2013-07-18T11:35:09"/>
    <n v="96"/>
    <n v="96"/>
    <x v="0"/>
    <x v="3"/>
  </r>
  <r>
    <s v="2013-07-18"/>
    <x v="3"/>
    <x v="15"/>
    <d v="1899-12-30T23:44:00"/>
    <s v="Unplanned-urgent"/>
    <x v="0"/>
    <x v="0"/>
    <d v="2013-07-18T23:02:17"/>
    <d v="2013-07-19T01:09:27"/>
    <n v="127"/>
    <n v="127"/>
    <x v="0"/>
    <x v="3"/>
  </r>
  <r>
    <s v="2013-07-19"/>
    <x v="4"/>
    <x v="15"/>
    <d v="1899-12-30T09:49:00"/>
    <s v="Planned-as scheduled"/>
    <x v="2"/>
    <x v="3"/>
    <d v="2013-07-19T08:48:23"/>
    <d v="2013-07-19T10:43:13"/>
    <n v="114"/>
    <n v="114"/>
    <x v="0"/>
    <x v="3"/>
  </r>
  <r>
    <s v="2013-07-19"/>
    <x v="4"/>
    <x v="15"/>
    <d v="1899-12-30T11:26:00"/>
    <s v="Planned-as scheduled"/>
    <x v="2"/>
    <x v="3"/>
    <d v="2013-07-19T10:38:48"/>
    <d v="2013-07-19T12:10:41"/>
    <n v="91"/>
    <n v="91"/>
    <x v="0"/>
    <x v="3"/>
  </r>
  <r>
    <s v="2013-07-19"/>
    <x v="4"/>
    <x v="15"/>
    <d v="1899-12-30T11:34:00"/>
    <s v="Planned-as scheduled"/>
    <x v="2"/>
    <x v="3"/>
    <d v="2013-07-19T10:39:06"/>
    <d v="2013-07-19T12:38:40"/>
    <n v="119"/>
    <n v="119"/>
    <x v="0"/>
    <x v="3"/>
  </r>
  <r>
    <s v="2013-07-19"/>
    <x v="4"/>
    <x v="15"/>
    <d v="1899-12-30T13:39:00"/>
    <s v="Planned-as scheduled"/>
    <x v="2"/>
    <x v="3"/>
    <d v="2013-07-19T12:56:58"/>
    <d v="2013-07-19T15:27:47"/>
    <n v="150"/>
    <n v="150"/>
    <x v="0"/>
    <x v="3"/>
  </r>
  <r>
    <s v="2013-07-19"/>
    <x v="4"/>
    <x v="15"/>
    <d v="1899-12-30T23:13:00"/>
    <s v="Unplanned-crash"/>
    <x v="0"/>
    <x v="0"/>
    <d v="2013-07-19T23:11:34"/>
    <d v="2013-07-19T23:56:26"/>
    <n v="44"/>
    <n v="44"/>
    <x v="0"/>
    <x v="3"/>
  </r>
  <r>
    <s v="2013-07-20"/>
    <x v="5"/>
    <x v="15"/>
    <d v="1899-12-30T01:19:00"/>
    <s v="Unplanned-urgent"/>
    <x v="0"/>
    <x v="0"/>
    <d v="2013-07-20T00:16:25"/>
    <d v="2013-07-20T02:27:28"/>
    <n v="131"/>
    <n v="131"/>
    <x v="0"/>
    <x v="3"/>
  </r>
  <r>
    <s v="2013-07-20"/>
    <x v="5"/>
    <x v="15"/>
    <d v="1899-12-30T07:44:00"/>
    <s v="Planned-not as sched"/>
    <x v="2"/>
    <x v="2"/>
    <d v="2013-07-20T07:03:51"/>
    <d v="2013-07-20T08:50:25"/>
    <n v="106"/>
    <n v="106"/>
    <x v="0"/>
    <x v="3"/>
  </r>
  <r>
    <s v="2013-07-20"/>
    <x v="5"/>
    <x v="15"/>
    <d v="1899-12-30T12:41:00"/>
    <s v="Unplanned-urgent"/>
    <x v="0"/>
    <x v="0"/>
    <d v="2013-07-20T11:48:51"/>
    <d v="2013-07-20T13:13:56"/>
    <n v="85"/>
    <n v="85"/>
    <x v="0"/>
    <x v="3"/>
  </r>
  <r>
    <s v="2013-07-20"/>
    <x v="5"/>
    <x v="15"/>
    <d v="1899-12-30T14:33:00"/>
    <s v="Planned-as scheduled"/>
    <x v="2"/>
    <x v="3"/>
    <d v="2013-07-20T13:44:41"/>
    <d v="2013-07-20T15:44:44"/>
    <n v="120"/>
    <n v="120"/>
    <x v="0"/>
    <x v="3"/>
  </r>
  <r>
    <s v="2013-07-20"/>
    <x v="5"/>
    <x v="15"/>
    <d v="1899-12-30T16:20:00"/>
    <s v="Unplanned-urgent"/>
    <x v="0"/>
    <x v="0"/>
    <d v="2013-07-20T15:21:17"/>
    <d v="2013-07-20T17:22:22"/>
    <n v="121"/>
    <n v="121"/>
    <x v="0"/>
    <x v="3"/>
  </r>
  <r>
    <s v="2013-07-21"/>
    <x v="6"/>
    <x v="15"/>
    <d v="1899-12-30T10:18:00"/>
    <s v="Unplanned-urgent"/>
    <x v="0"/>
    <x v="0"/>
    <d v="2013-07-21T09:35:21"/>
    <d v="2013-07-21T11:06:10"/>
    <n v="90"/>
    <n v="90"/>
    <x v="0"/>
    <x v="3"/>
  </r>
  <r>
    <s v="2013-07-21"/>
    <x v="6"/>
    <x v="15"/>
    <d v="1899-12-30T12:57:00"/>
    <s v="Unplanned-urgent"/>
    <x v="0"/>
    <x v="0"/>
    <d v="2013-07-21T12:22:28"/>
    <d v="2013-07-21T13:47:42"/>
    <n v="85"/>
    <n v="85"/>
    <x v="0"/>
    <x v="3"/>
  </r>
  <r>
    <s v="2013-07-21"/>
    <x v="6"/>
    <x v="15"/>
    <d v="1899-12-30T16:20:00"/>
    <s v="Planned-not as sched"/>
    <x v="2"/>
    <x v="2"/>
    <d v="2013-07-21T15:48:07"/>
    <d v="2013-07-21T17:19:47"/>
    <n v="91"/>
    <n v="91"/>
    <x v="0"/>
    <x v="3"/>
  </r>
  <r>
    <s v="2013-07-21"/>
    <x v="6"/>
    <x v="15"/>
    <d v="1899-12-30T21:45:00"/>
    <s v="Unplanned-crash"/>
    <x v="0"/>
    <x v="0"/>
    <d v="2013-07-21T21:20:27"/>
    <d v="2013-07-21T22:30:37"/>
    <n v="70"/>
    <n v="70"/>
    <x v="0"/>
    <x v="3"/>
  </r>
  <r>
    <s v="2013-07-22"/>
    <x v="0"/>
    <x v="16"/>
    <d v="1899-12-30T03:25:00"/>
    <s v="Unplanned-urgent"/>
    <x v="0"/>
    <x v="0"/>
    <d v="2013-07-22T03:01:21"/>
    <d v="2013-07-22T04:19:32"/>
    <n v="78"/>
    <n v="78"/>
    <x v="0"/>
    <x v="3"/>
  </r>
  <r>
    <s v="2013-07-22"/>
    <x v="0"/>
    <x v="16"/>
    <d v="1899-12-30T07:00:00"/>
    <s v="Unplanned-urgent"/>
    <x v="0"/>
    <x v="0"/>
    <d v="2013-07-22T06:35:00"/>
    <d v="2013-07-22T07:46:10"/>
    <n v="71"/>
    <n v="71"/>
    <x v="0"/>
    <x v="3"/>
  </r>
  <r>
    <s v="2013-07-22"/>
    <x v="0"/>
    <x v="16"/>
    <d v="1899-12-30T08:21:00"/>
    <s v="Planned-as scheduled"/>
    <x v="2"/>
    <x v="3"/>
    <d v="2013-07-22T07:39:37"/>
    <d v="2013-07-22T08:59:56"/>
    <n v="80"/>
    <n v="80"/>
    <x v="0"/>
    <x v="3"/>
  </r>
  <r>
    <s v="2013-07-22"/>
    <x v="0"/>
    <x v="16"/>
    <d v="1899-12-30T10:21:00"/>
    <s v="Planned-as scheduled"/>
    <x v="2"/>
    <x v="3"/>
    <d v="2013-07-22T09:20:18"/>
    <d v="2013-07-22T10:42:15"/>
    <n v="81"/>
    <n v="81"/>
    <x v="0"/>
    <x v="3"/>
  </r>
  <r>
    <s v="2013-07-22"/>
    <x v="0"/>
    <x v="16"/>
    <d v="1899-12-30T12:32:00"/>
    <s v="Planned-as scheduled"/>
    <x v="2"/>
    <x v="3"/>
    <d v="2013-07-22T11:25:19"/>
    <d v="2013-07-22T13:21:25"/>
    <n v="116"/>
    <n v="116"/>
    <x v="0"/>
    <x v="3"/>
  </r>
  <r>
    <s v="2013-07-22"/>
    <x v="0"/>
    <x v="16"/>
    <d v="1899-12-30T14:23:00"/>
    <s v="NULL"/>
    <x v="1"/>
    <x v="1"/>
    <d v="2013-07-22T13:55:22"/>
    <e v="#VALUE!"/>
    <e v="#VALUE!"/>
    <n v="72.099999999999994"/>
    <x v="0"/>
    <x v="3"/>
  </r>
  <r>
    <s v="2013-07-22"/>
    <x v="0"/>
    <x v="16"/>
    <d v="1899-12-30T14:29:00"/>
    <s v="Planned-as scheduled"/>
    <x v="2"/>
    <x v="3"/>
    <d v="2013-07-22T13:39:03"/>
    <d v="2013-07-22T15:14:16"/>
    <n v="95"/>
    <n v="95"/>
    <x v="0"/>
    <x v="3"/>
  </r>
  <r>
    <s v="2013-07-22"/>
    <x v="0"/>
    <x v="16"/>
    <d v="1899-12-30T15:45:00"/>
    <s v="Unplanned-urgent"/>
    <x v="0"/>
    <x v="0"/>
    <d v="2013-07-22T15:18:51"/>
    <d v="2013-07-22T17:03:30"/>
    <n v="104"/>
    <n v="104"/>
    <x v="0"/>
    <x v="3"/>
  </r>
  <r>
    <s v="2013-07-22"/>
    <x v="0"/>
    <x v="16"/>
    <d v="1899-12-30T16:33:00"/>
    <s v="Planned-as scheduled"/>
    <x v="2"/>
    <x v="3"/>
    <d v="2013-07-22T15:39:32"/>
    <d v="2013-07-22T17:16:26"/>
    <n v="96"/>
    <n v="96"/>
    <x v="0"/>
    <x v="3"/>
  </r>
  <r>
    <s v="2013-07-22"/>
    <x v="0"/>
    <x v="16"/>
    <d v="1899-12-30T18:37:00"/>
    <s v="Unplanned-urgent"/>
    <x v="0"/>
    <x v="0"/>
    <d v="2013-07-22T17:50:04"/>
    <e v="#VALUE!"/>
    <e v="#VALUE!"/>
    <n v="72.099999999999994"/>
    <x v="0"/>
    <x v="3"/>
  </r>
  <r>
    <s v="2013-07-23"/>
    <x v="1"/>
    <x v="16"/>
    <d v="1899-12-30T00:24:00"/>
    <s v="Planned-not as sched"/>
    <x v="2"/>
    <x v="2"/>
    <d v="2013-07-22T23:46:01"/>
    <d v="2013-07-23T01:11:41"/>
    <n v="85"/>
    <n v="85"/>
    <x v="0"/>
    <x v="3"/>
  </r>
  <r>
    <s v="2013-07-23"/>
    <x v="1"/>
    <x v="16"/>
    <d v="1899-12-30T08:22:00"/>
    <s v="Planned-as scheduled"/>
    <x v="2"/>
    <x v="3"/>
    <d v="2013-07-23T07:36:14"/>
    <d v="2013-07-23T09:22:23"/>
    <n v="106"/>
    <n v="106"/>
    <x v="0"/>
    <x v="3"/>
  </r>
  <r>
    <s v="2013-07-23"/>
    <x v="1"/>
    <x v="16"/>
    <d v="1899-12-30T10:03:00"/>
    <s v="Planned-as scheduled"/>
    <x v="2"/>
    <x v="3"/>
    <d v="2013-07-23T09:38:57"/>
    <d v="2013-07-23T11:06:54"/>
    <n v="87"/>
    <n v="87"/>
    <x v="0"/>
    <x v="3"/>
  </r>
  <r>
    <s v="2013-07-23"/>
    <x v="1"/>
    <x v="16"/>
    <d v="1899-12-30T10:32:00"/>
    <s v="Planned-as scheduled"/>
    <x v="2"/>
    <x v="3"/>
    <d v="2013-07-23T09:30:53"/>
    <d v="2013-07-23T11:08:11"/>
    <n v="97"/>
    <n v="97"/>
    <x v="0"/>
    <x v="3"/>
  </r>
  <r>
    <s v="2013-07-23"/>
    <x v="1"/>
    <x v="16"/>
    <d v="1899-12-30T12:13:00"/>
    <s v="Planned-as scheduled"/>
    <x v="2"/>
    <x v="3"/>
    <d v="2013-07-23T11:25:59"/>
    <d v="2013-07-23T13:16:47"/>
    <n v="110"/>
    <n v="110"/>
    <x v="0"/>
    <x v="3"/>
  </r>
  <r>
    <s v="2013-07-23"/>
    <x v="1"/>
    <x v="16"/>
    <d v="1899-12-30T14:20:00"/>
    <s v="Planned-as scheduled"/>
    <x v="2"/>
    <x v="3"/>
    <d v="2013-07-23T13:20:12"/>
    <d v="2013-07-23T15:05:05"/>
    <n v="104"/>
    <n v="104"/>
    <x v="0"/>
    <x v="3"/>
  </r>
  <r>
    <s v="2013-07-23"/>
    <x v="1"/>
    <x v="16"/>
    <d v="1899-12-30T15:49:00"/>
    <s v="Planned-not as sched"/>
    <x v="2"/>
    <x v="2"/>
    <d v="2013-07-23T14:42:45"/>
    <d v="2013-07-23T17:06:33"/>
    <n v="143"/>
    <n v="143"/>
    <x v="0"/>
    <x v="3"/>
  </r>
  <r>
    <s v="2013-07-23"/>
    <x v="1"/>
    <x v="16"/>
    <d v="1899-12-30T16:33:00"/>
    <s v="Planned-as scheduled"/>
    <x v="2"/>
    <x v="3"/>
    <d v="2013-07-23T15:38:46"/>
    <d v="2013-07-23T17:14:05"/>
    <n v="95"/>
    <n v="95"/>
    <x v="0"/>
    <x v="3"/>
  </r>
  <r>
    <s v="2013-07-23"/>
    <x v="1"/>
    <x v="16"/>
    <d v="1899-12-30T19:20:00"/>
    <s v="Unplanned-urgent"/>
    <x v="0"/>
    <x v="0"/>
    <d v="2013-07-23T18:38:16"/>
    <e v="#VALUE!"/>
    <e v="#VALUE!"/>
    <n v="94.6"/>
    <x v="0"/>
    <x v="3"/>
  </r>
  <r>
    <s v="2013-07-23"/>
    <x v="1"/>
    <x v="16"/>
    <d v="1899-12-30T22:48:00"/>
    <s v="Unplanned-urgent"/>
    <x v="0"/>
    <x v="0"/>
    <d v="2013-07-23T21:55:44"/>
    <d v="2013-07-23T23:55:28"/>
    <n v="119"/>
    <n v="119"/>
    <x v="0"/>
    <x v="3"/>
  </r>
  <r>
    <s v="2013-07-24"/>
    <x v="2"/>
    <x v="16"/>
    <d v="1899-12-30T02:32:00"/>
    <s v="Planned-not as sched"/>
    <x v="2"/>
    <x v="2"/>
    <d v="2013-07-24T01:38:55"/>
    <d v="2013-07-24T02:59:10"/>
    <n v="80"/>
    <n v="80"/>
    <x v="0"/>
    <x v="3"/>
  </r>
  <r>
    <s v="2013-07-24"/>
    <x v="2"/>
    <x v="16"/>
    <d v="1899-12-30T08:36:00"/>
    <s v="Planned-as scheduled"/>
    <x v="2"/>
    <x v="3"/>
    <d v="2013-07-24T07:51:37"/>
    <d v="2013-07-24T09:32:21"/>
    <n v="100"/>
    <n v="100"/>
    <x v="0"/>
    <x v="3"/>
  </r>
  <r>
    <s v="2013-07-24"/>
    <x v="2"/>
    <x v="16"/>
    <d v="1899-12-30T14:28:00"/>
    <s v="Planned-as scheduled"/>
    <x v="2"/>
    <x v="3"/>
    <d v="2013-07-24T13:42:30"/>
    <d v="2013-07-24T14:51:51"/>
    <n v="69"/>
    <n v="69"/>
    <x v="0"/>
    <x v="3"/>
  </r>
  <r>
    <s v="2013-07-24"/>
    <x v="2"/>
    <x v="16"/>
    <d v="1899-12-30T15:25:00"/>
    <s v="NULL"/>
    <x v="1"/>
    <x v="1"/>
    <d v="2013-07-24T14:16:37"/>
    <d v="2013-07-24T16:36:14"/>
    <n v="139"/>
    <n v="139"/>
    <x v="0"/>
    <x v="3"/>
  </r>
  <r>
    <s v="2013-07-24"/>
    <x v="2"/>
    <x v="16"/>
    <d v="1899-12-30T16:02:00"/>
    <s v="Planned-as scheduled"/>
    <x v="2"/>
    <x v="3"/>
    <d v="2013-07-24T15:20:43"/>
    <d v="2013-07-24T16:49:41"/>
    <n v="88"/>
    <n v="88"/>
    <x v="0"/>
    <x v="3"/>
  </r>
  <r>
    <s v="2013-07-24"/>
    <x v="2"/>
    <x v="16"/>
    <d v="1899-12-30T16:46:00"/>
    <s v="Unplanned-urgent"/>
    <x v="0"/>
    <x v="0"/>
    <d v="2013-07-24T16:22:23"/>
    <d v="2013-07-24T17:48:51"/>
    <n v="86"/>
    <n v="86"/>
    <x v="0"/>
    <x v="3"/>
  </r>
  <r>
    <s v="2013-07-24"/>
    <x v="2"/>
    <x v="16"/>
    <d v="1899-12-30T21:06:00"/>
    <s v="Unplanned-urgent"/>
    <x v="0"/>
    <x v="0"/>
    <d v="2013-07-24T20:32:32"/>
    <d v="2013-07-24T21:56:50"/>
    <n v="84"/>
    <n v="84"/>
    <x v="0"/>
    <x v="3"/>
  </r>
  <r>
    <s v="2013-07-24"/>
    <x v="2"/>
    <x v="16"/>
    <d v="1899-12-30T21:42:00"/>
    <s v="Planned-as scheduled"/>
    <x v="2"/>
    <x v="3"/>
    <d v="2013-07-24T21:08:35"/>
    <d v="2013-07-24T23:14:40"/>
    <n v="126"/>
    <n v="126"/>
    <x v="0"/>
    <x v="3"/>
  </r>
  <r>
    <s v="2013-07-24"/>
    <x v="2"/>
    <x v="16"/>
    <d v="1899-12-30T23:10:00"/>
    <s v="Unplanned-urgent"/>
    <x v="0"/>
    <x v="0"/>
    <d v="2013-07-24T23:01:50"/>
    <d v="2013-07-24T23:49:07"/>
    <n v="47"/>
    <n v="47"/>
    <x v="0"/>
    <x v="3"/>
  </r>
  <r>
    <s v="2013-07-25"/>
    <x v="3"/>
    <x v="16"/>
    <d v="1899-12-30T00:36:00"/>
    <s v="Unplanned-urgent"/>
    <x v="0"/>
    <x v="0"/>
    <d v="2013-07-24T23:42:53"/>
    <d v="2013-07-25T01:18:32"/>
    <n v="95"/>
    <n v="95"/>
    <x v="0"/>
    <x v="3"/>
  </r>
  <r>
    <s v="2013-07-25"/>
    <x v="3"/>
    <x v="16"/>
    <d v="1899-12-30T12:02:00"/>
    <s v="Planned-as scheduled"/>
    <x v="2"/>
    <x v="3"/>
    <d v="2013-07-25T11:13:33"/>
    <d v="2013-07-25T12:40:44"/>
    <n v="87"/>
    <n v="87"/>
    <x v="0"/>
    <x v="3"/>
  </r>
  <r>
    <s v="2013-07-25"/>
    <x v="3"/>
    <x v="16"/>
    <d v="1899-12-30T19:55:00"/>
    <s v="Unplanned-urgent"/>
    <x v="0"/>
    <x v="0"/>
    <d v="2013-07-25T18:55:36"/>
    <d v="2013-07-25T21:01:06"/>
    <n v="125"/>
    <n v="125"/>
    <x v="0"/>
    <x v="3"/>
  </r>
  <r>
    <s v="2013-07-26"/>
    <x v="4"/>
    <x v="16"/>
    <d v="1899-12-30T04:23:00"/>
    <s v="Unplanned-urgent"/>
    <x v="0"/>
    <x v="0"/>
    <d v="2013-07-26T03:26:25"/>
    <e v="#VALUE!"/>
    <e v="#VALUE!"/>
    <n v="75"/>
    <x v="0"/>
    <x v="3"/>
  </r>
  <r>
    <s v="2013-07-26"/>
    <x v="4"/>
    <x v="16"/>
    <d v="1899-12-30T09:40:00"/>
    <s v="Planned-as scheduled"/>
    <x v="2"/>
    <x v="3"/>
    <d v="2013-07-26T09:15:52"/>
    <d v="2013-07-26T10:07:53"/>
    <n v="52"/>
    <n v="52"/>
    <x v="0"/>
    <x v="3"/>
  </r>
  <r>
    <s v="2013-07-26"/>
    <x v="4"/>
    <x v="16"/>
    <d v="1899-12-30T10:27:00"/>
    <s v="Planned-as scheduled"/>
    <x v="2"/>
    <x v="3"/>
    <d v="2013-07-26T09:14:38"/>
    <d v="2013-07-26T12:02:58"/>
    <n v="168"/>
    <n v="168"/>
    <x v="0"/>
    <x v="3"/>
  </r>
  <r>
    <s v="2013-07-26"/>
    <x v="4"/>
    <x v="16"/>
    <d v="1899-12-30T11:31:00"/>
    <s v="Planned-as scheduled"/>
    <x v="2"/>
    <x v="3"/>
    <d v="2013-07-26T10:36:30"/>
    <d v="2013-07-26T11:55:58"/>
    <n v="79"/>
    <n v="79"/>
    <x v="0"/>
    <x v="3"/>
  </r>
  <r>
    <s v="2013-07-26"/>
    <x v="4"/>
    <x v="16"/>
    <d v="1899-12-30T13:13:00"/>
    <s v="Planned-as scheduled"/>
    <x v="2"/>
    <x v="3"/>
    <d v="2013-07-26T12:33:20"/>
    <d v="2013-07-26T13:37:53"/>
    <n v="64"/>
    <n v="64"/>
    <x v="0"/>
    <x v="3"/>
  </r>
  <r>
    <s v="2013-07-26"/>
    <x v="4"/>
    <x v="16"/>
    <d v="1899-12-30T15:35:00"/>
    <s v="Planned-as scheduled"/>
    <x v="2"/>
    <x v="3"/>
    <d v="2013-07-26T14:28:28"/>
    <d v="2013-07-26T15:56:19"/>
    <n v="87"/>
    <n v="87"/>
    <x v="0"/>
    <x v="3"/>
  </r>
  <r>
    <s v="2013-07-27"/>
    <x v="5"/>
    <x v="16"/>
    <d v="1899-12-30T04:02:00"/>
    <s v="Unplanned-urgent"/>
    <x v="0"/>
    <x v="0"/>
    <d v="2013-07-27T03:18:39"/>
    <d v="2013-07-27T04:40:41"/>
    <n v="82"/>
    <n v="82"/>
    <x v="0"/>
    <x v="3"/>
  </r>
  <r>
    <s v="2013-07-27"/>
    <x v="5"/>
    <x v="16"/>
    <d v="1899-12-30T05:47:00"/>
    <s v="Unplanned-urgent"/>
    <x v="0"/>
    <x v="0"/>
    <d v="2013-07-27T05:03:35"/>
    <d v="2013-07-27T06:25:42"/>
    <n v="82"/>
    <n v="82"/>
    <x v="0"/>
    <x v="3"/>
  </r>
  <r>
    <s v="2013-07-27"/>
    <x v="5"/>
    <x v="16"/>
    <d v="1899-12-30T23:31:00"/>
    <s v="Unplanned-urgent"/>
    <x v="0"/>
    <x v="0"/>
    <d v="2013-07-27T23:15:16"/>
    <d v="2013-07-28T00:52:09"/>
    <n v="96"/>
    <n v="96"/>
    <x v="0"/>
    <x v="3"/>
  </r>
  <r>
    <s v="2013-07-28"/>
    <x v="6"/>
    <x v="16"/>
    <d v="1899-12-30T13:10:00"/>
    <s v="Unplanned-urgent"/>
    <x v="0"/>
    <x v="0"/>
    <d v="2013-07-28T12:28:43"/>
    <d v="2013-07-28T13:59:08"/>
    <n v="90"/>
    <n v="90"/>
    <x v="0"/>
    <x v="3"/>
  </r>
  <r>
    <s v="2013-07-28"/>
    <x v="6"/>
    <x v="16"/>
    <d v="1899-12-30T15:28:00"/>
    <s v="Unplanned-urgent"/>
    <x v="0"/>
    <x v="0"/>
    <d v="2013-07-28T14:43:35"/>
    <d v="2013-07-28T16:13:19"/>
    <n v="89"/>
    <n v="89"/>
    <x v="0"/>
    <x v="3"/>
  </r>
  <r>
    <s v="2013-07-28"/>
    <x v="6"/>
    <x v="16"/>
    <d v="1899-12-30T19:18:00"/>
    <s v="Unplanned-urgent"/>
    <x v="0"/>
    <x v="0"/>
    <d v="2013-07-28T18:59:06"/>
    <d v="2013-07-28T20:09:08"/>
    <n v="70"/>
    <n v="70"/>
    <x v="0"/>
    <x v="3"/>
  </r>
  <r>
    <s v="2013-07-29"/>
    <x v="0"/>
    <x v="17"/>
    <d v="1899-12-30T01:31:00"/>
    <s v="Unplanned-urgent"/>
    <x v="0"/>
    <x v="0"/>
    <d v="2013-07-29T01:06:39"/>
    <e v="#VALUE!"/>
    <e v="#VALUE!"/>
    <n v="74.222222222222229"/>
    <x v="0"/>
    <x v="3"/>
  </r>
  <r>
    <s v="2013-07-29"/>
    <x v="0"/>
    <x v="17"/>
    <d v="1899-12-30T08:22:00"/>
    <s v="Planned-as scheduled"/>
    <x v="2"/>
    <x v="3"/>
    <d v="2013-07-29T07:32:59"/>
    <d v="2013-07-29T08:59:51"/>
    <n v="86"/>
    <n v="86"/>
    <x v="0"/>
    <x v="3"/>
  </r>
  <r>
    <s v="2013-07-29"/>
    <x v="0"/>
    <x v="17"/>
    <d v="1899-12-30T09:33:00"/>
    <s v="NULL"/>
    <x v="1"/>
    <x v="1"/>
    <d v="2013-07-29T09:04:08"/>
    <d v="2013-07-29T10:59:39"/>
    <n v="115"/>
    <n v="115"/>
    <x v="0"/>
    <x v="3"/>
  </r>
  <r>
    <s v="2013-07-29"/>
    <x v="0"/>
    <x v="17"/>
    <d v="1899-12-30T10:17:00"/>
    <s v="Planned-as scheduled"/>
    <x v="2"/>
    <x v="3"/>
    <d v="2013-07-29T09:43:39"/>
    <d v="2013-07-29T11:06:48"/>
    <n v="83"/>
    <n v="83"/>
    <x v="0"/>
    <x v="3"/>
  </r>
  <r>
    <s v="2013-07-29"/>
    <x v="0"/>
    <x v="17"/>
    <d v="1899-12-30T11:52:00"/>
    <s v="Unplanned-crash"/>
    <x v="0"/>
    <x v="0"/>
    <d v="2013-07-29T11:56:23"/>
    <e v="#VALUE!"/>
    <e v="#VALUE!"/>
    <n v="74.222222222222229"/>
    <x v="0"/>
    <x v="3"/>
  </r>
  <r>
    <s v="2013-07-29"/>
    <x v="0"/>
    <x v="17"/>
    <d v="1899-12-30T12:14:00"/>
    <s v="Planned-as scheduled"/>
    <x v="2"/>
    <x v="3"/>
    <d v="2013-07-29T11:23:58"/>
    <d v="2013-07-29T12:56:19"/>
    <n v="92"/>
    <n v="92"/>
    <x v="0"/>
    <x v="3"/>
  </r>
  <r>
    <s v="2013-07-29"/>
    <x v="0"/>
    <x v="17"/>
    <d v="1899-12-30T14:29:00"/>
    <s v="Planned-as scheduled"/>
    <x v="2"/>
    <x v="3"/>
    <d v="2013-07-29T13:40:21"/>
    <d v="2013-07-29T15:28:49"/>
    <n v="108"/>
    <n v="108"/>
    <x v="0"/>
    <x v="3"/>
  </r>
  <r>
    <s v="2013-07-29"/>
    <x v="0"/>
    <x v="17"/>
    <d v="1899-12-30T16:23:00"/>
    <s v="Planned-as scheduled"/>
    <x v="2"/>
    <x v="3"/>
    <d v="2013-07-29T15:48:14"/>
    <d v="2013-07-29T17:01:31"/>
    <n v="73"/>
    <n v="73"/>
    <x v="0"/>
    <x v="3"/>
  </r>
  <r>
    <s v="2013-07-29"/>
    <x v="0"/>
    <x v="17"/>
    <d v="1899-12-30T17:02:00"/>
    <s v="Unplanned-urgent"/>
    <x v="0"/>
    <x v="0"/>
    <d v="2013-07-29T16:04:24"/>
    <d v="2013-07-29T17:56:01"/>
    <n v="111"/>
    <n v="111"/>
    <x v="0"/>
    <x v="3"/>
  </r>
  <r>
    <s v="2013-07-30"/>
    <x v="1"/>
    <x v="17"/>
    <d v="1899-12-30T00:56:00"/>
    <s v="NULL"/>
    <x v="1"/>
    <x v="1"/>
    <d v="2013-07-30T00:18:08"/>
    <d v="2013-07-30T01:42:18"/>
    <n v="84"/>
    <n v="84"/>
    <x v="0"/>
    <x v="3"/>
  </r>
  <r>
    <s v="2013-07-30"/>
    <x v="1"/>
    <x v="17"/>
    <d v="1899-12-30T06:20:00"/>
    <s v="Unplanned-urgent"/>
    <x v="0"/>
    <x v="0"/>
    <d v="2013-07-30T05:30:08"/>
    <d v="2013-07-30T07:03:55"/>
    <n v="93"/>
    <n v="93"/>
    <x v="0"/>
    <x v="3"/>
  </r>
  <r>
    <s v="2013-07-30"/>
    <x v="1"/>
    <x v="17"/>
    <d v="1899-12-30T11:27:00"/>
    <s v="Unplanned-urgent"/>
    <x v="0"/>
    <x v="0"/>
    <d v="2013-07-30T10:51:27"/>
    <d v="2013-07-30T12:50:00"/>
    <n v="118"/>
    <n v="118"/>
    <x v="0"/>
    <x v="3"/>
  </r>
  <r>
    <s v="2013-07-30"/>
    <x v="1"/>
    <x v="17"/>
    <d v="1899-12-30T13:21:00"/>
    <s v="Unplanned-urgent"/>
    <x v="0"/>
    <x v="0"/>
    <d v="2013-07-30T12:44:18"/>
    <d v="2013-07-30T14:10:46"/>
    <n v="86"/>
    <n v="86"/>
    <x v="0"/>
    <x v="3"/>
  </r>
  <r>
    <s v="2013-07-30"/>
    <x v="1"/>
    <x v="17"/>
    <d v="1899-12-30T14:54:00"/>
    <s v="Planned-not as sched"/>
    <x v="2"/>
    <x v="2"/>
    <d v="2013-07-30T14:27:59"/>
    <e v="#VALUE!"/>
    <e v="#VALUE!"/>
    <n v="76.2"/>
    <x v="0"/>
    <x v="3"/>
  </r>
  <r>
    <s v="2013-07-31"/>
    <x v="2"/>
    <x v="17"/>
    <d v="1899-12-30T02:05:00"/>
    <s v="Unplanned-urgent"/>
    <x v="0"/>
    <x v="0"/>
    <d v="2013-07-31T01:10:32"/>
    <d v="2013-07-31T02:27:00"/>
    <n v="76"/>
    <n v="76"/>
    <x v="0"/>
    <x v="3"/>
  </r>
  <r>
    <s v="2013-07-31"/>
    <x v="2"/>
    <x v="17"/>
    <d v="1899-12-30T08:32:00"/>
    <s v="Planned-as scheduled"/>
    <x v="2"/>
    <x v="3"/>
    <d v="2013-07-31T07:39:20"/>
    <d v="2013-07-31T09:24:09"/>
    <n v="104"/>
    <n v="104"/>
    <x v="0"/>
    <x v="3"/>
  </r>
  <r>
    <s v="2013-07-31"/>
    <x v="2"/>
    <x v="17"/>
    <d v="1899-12-30T10:26:00"/>
    <s v="Planned-as scheduled"/>
    <x v="2"/>
    <x v="3"/>
    <d v="2013-07-31T09:45:27"/>
    <d v="2013-07-31T11:31:20"/>
    <n v="105"/>
    <n v="105"/>
    <x v="0"/>
    <x v="3"/>
  </r>
  <r>
    <s v="2013-07-31"/>
    <x v="2"/>
    <x v="17"/>
    <d v="1899-12-30T12:17:00"/>
    <s v="Planned-as scheduled"/>
    <x v="2"/>
    <x v="3"/>
    <d v="2013-07-31T11:36:34"/>
    <d v="2013-07-31T13:42:32"/>
    <n v="125"/>
    <n v="125"/>
    <x v="0"/>
    <x v="3"/>
  </r>
  <r>
    <s v="2013-07-31"/>
    <x v="2"/>
    <x v="17"/>
    <d v="1899-12-30T14:33:00"/>
    <s v="Planned-as scheduled"/>
    <x v="2"/>
    <x v="3"/>
    <d v="2013-07-31T13:42:52"/>
    <d v="2013-07-31T15:17:21"/>
    <n v="94"/>
    <n v="94"/>
    <x v="0"/>
    <x v="3"/>
  </r>
  <r>
    <s v="2013-07-31"/>
    <x v="2"/>
    <x v="17"/>
    <d v="1899-12-30T16:35:00"/>
    <s v="Planned-as scheduled"/>
    <x v="2"/>
    <x v="3"/>
    <d v="2013-07-31T15:42:31"/>
    <d v="2013-07-31T17:13:36"/>
    <n v="91"/>
    <n v="91"/>
    <x v="0"/>
    <x v="3"/>
  </r>
  <r>
    <s v="2013-07-31"/>
    <x v="2"/>
    <x v="17"/>
    <d v="1899-12-30T19:13:00"/>
    <s v="Unplanned-crash"/>
    <x v="0"/>
    <x v="0"/>
    <d v="2013-07-31T19:03:03"/>
    <d v="2013-07-31T19:59:27"/>
    <n v="56"/>
    <n v="56"/>
    <x v="0"/>
    <x v="3"/>
  </r>
  <r>
    <s v="2013-08-01"/>
    <x v="3"/>
    <x v="17"/>
    <d v="1899-12-30T09:37:00"/>
    <s v="Planned-as scheduled"/>
    <x v="2"/>
    <x v="3"/>
    <d v="2013-08-01T09:05:34"/>
    <d v="2013-08-01T10:26:25"/>
    <n v="80"/>
    <n v="80"/>
    <x v="0"/>
    <x v="4"/>
  </r>
  <r>
    <s v="2013-08-01"/>
    <x v="3"/>
    <x v="17"/>
    <d v="1899-12-30T13:13:00"/>
    <s v="Unplanned-urgent"/>
    <x v="0"/>
    <x v="0"/>
    <d v="2013-08-01T12:26:46"/>
    <e v="#VALUE!"/>
    <e v="#VALUE!"/>
    <n v="67.666666666666671"/>
    <x v="0"/>
    <x v="4"/>
  </r>
  <r>
    <s v="2013-08-01"/>
    <x v="3"/>
    <x v="17"/>
    <d v="1899-12-30T15:31:00"/>
    <s v="Planned-as scheduled"/>
    <x v="2"/>
    <x v="3"/>
    <d v="2013-08-01T14:56:08"/>
    <d v="2013-08-01T16:44:26"/>
    <n v="108"/>
    <n v="108"/>
    <x v="0"/>
    <x v="4"/>
  </r>
  <r>
    <s v="2013-08-01"/>
    <x v="3"/>
    <x v="17"/>
    <d v="1899-12-30T17:04:00"/>
    <s v="Unplanned-urgent"/>
    <x v="0"/>
    <x v="0"/>
    <d v="2013-08-01T16:24:10"/>
    <d v="2013-08-01T18:16:51"/>
    <n v="112"/>
    <n v="112"/>
    <x v="0"/>
    <x v="4"/>
  </r>
  <r>
    <s v="2013-08-01"/>
    <x v="3"/>
    <x v="17"/>
    <d v="1899-12-30T20:24:00"/>
    <s v="Unplanned-urgent"/>
    <x v="0"/>
    <x v="0"/>
    <d v="2013-08-01T19:29:19"/>
    <e v="#VALUE!"/>
    <e v="#VALUE!"/>
    <n v="67.666666666666671"/>
    <x v="0"/>
    <x v="4"/>
  </r>
  <r>
    <s v="2013-08-01"/>
    <x v="3"/>
    <x v="17"/>
    <d v="1899-12-30T21:04:00"/>
    <s v="Unplanned-urgent"/>
    <x v="0"/>
    <x v="0"/>
    <d v="2013-08-01T20:32:05"/>
    <d v="2013-08-01T22:18:10"/>
    <n v="106"/>
    <n v="106"/>
    <x v="0"/>
    <x v="4"/>
  </r>
  <r>
    <s v="2013-08-02"/>
    <x v="4"/>
    <x v="17"/>
    <d v="1899-12-30T09:43:00"/>
    <s v="Planned-as scheduled"/>
    <x v="2"/>
    <x v="3"/>
    <d v="2013-08-02T08:46:24"/>
    <d v="2013-08-02T10:34:36"/>
    <n v="108"/>
    <n v="108"/>
    <x v="0"/>
    <x v="4"/>
  </r>
  <r>
    <s v="2013-08-02"/>
    <x v="4"/>
    <x v="17"/>
    <d v="1899-12-30T09:53:00"/>
    <s v="Unplanned-urgent"/>
    <x v="0"/>
    <x v="0"/>
    <d v="2013-08-02T09:03:59"/>
    <d v="2013-08-02T11:17:37"/>
    <n v="133"/>
    <n v="133"/>
    <x v="0"/>
    <x v="4"/>
  </r>
  <r>
    <s v="2013-08-02"/>
    <x v="4"/>
    <x v="17"/>
    <d v="1899-12-30T11:44:00"/>
    <s v="Planned-as scheduled"/>
    <x v="2"/>
    <x v="3"/>
    <d v="2013-08-02T11:13:03"/>
    <d v="2013-08-02T12:19:34"/>
    <n v="66"/>
    <n v="66"/>
    <x v="0"/>
    <x v="4"/>
  </r>
  <r>
    <s v="2013-08-02"/>
    <x v="4"/>
    <x v="17"/>
    <d v="1899-12-30T14:01:00"/>
    <s v="Planned-as scheduled"/>
    <x v="2"/>
    <x v="3"/>
    <d v="2013-08-02T13:17:00"/>
    <d v="2013-08-02T14:38:37"/>
    <n v="81"/>
    <n v="81"/>
    <x v="0"/>
    <x v="4"/>
  </r>
  <r>
    <s v="2013-08-02"/>
    <x v="4"/>
    <x v="17"/>
    <d v="1899-12-30T14:20:00"/>
    <s v="Unplanned-urgent"/>
    <x v="0"/>
    <x v="0"/>
    <d v="2013-08-02T14:42:36"/>
    <d v="2013-08-02T15:10:05"/>
    <n v="27"/>
    <n v="27"/>
    <x v="0"/>
    <x v="4"/>
  </r>
  <r>
    <s v="2013-08-02"/>
    <x v="4"/>
    <x v="17"/>
    <d v="1899-12-30T16:09:00"/>
    <s v="Unplanned-urgent"/>
    <x v="0"/>
    <x v="0"/>
    <d v="2013-08-02T15:21:49"/>
    <d v="2013-08-02T17:13:18"/>
    <n v="111"/>
    <n v="111"/>
    <x v="0"/>
    <x v="4"/>
  </r>
  <r>
    <s v="2013-08-02"/>
    <x v="4"/>
    <x v="17"/>
    <d v="1899-12-30T16:12:00"/>
    <s v="Planned-as scheduled"/>
    <x v="2"/>
    <x v="3"/>
    <d v="2013-08-02T15:24:10"/>
    <e v="#VALUE!"/>
    <e v="#VALUE!"/>
    <n v="85.222222222222229"/>
    <x v="0"/>
    <x v="4"/>
  </r>
  <r>
    <s v="2013-08-02"/>
    <x v="4"/>
    <x v="17"/>
    <d v="1899-12-30T18:43:00"/>
    <s v="Unplanned-urgent"/>
    <x v="0"/>
    <x v="0"/>
    <d v="2013-08-02T17:44:13"/>
    <d v="2013-08-02T19:53:45"/>
    <n v="129"/>
    <n v="129"/>
    <x v="0"/>
    <x v="4"/>
  </r>
  <r>
    <s v="2013-08-02"/>
    <x v="4"/>
    <x v="17"/>
    <d v="1899-12-30T23:44:00"/>
    <s v="Unplanned-urgent"/>
    <x v="0"/>
    <x v="0"/>
    <d v="2013-08-02T22:55:42"/>
    <d v="2013-08-03T00:48:23"/>
    <n v="112"/>
    <n v="112"/>
    <x v="0"/>
    <x v="4"/>
  </r>
  <r>
    <s v="2013-08-03"/>
    <x v="5"/>
    <x v="17"/>
    <d v="1899-12-30T05:29:00"/>
    <s v="Planned-not as sched"/>
    <x v="2"/>
    <x v="2"/>
    <d v="2013-08-03T04:28:54"/>
    <d v="2013-08-03T06:31:53"/>
    <n v="122"/>
    <n v="122"/>
    <x v="0"/>
    <x v="4"/>
  </r>
  <r>
    <s v="2013-08-03"/>
    <x v="5"/>
    <x v="17"/>
    <d v="1899-12-30T12:03:00"/>
    <s v="Unplanned-urgent"/>
    <x v="0"/>
    <x v="0"/>
    <d v="2013-08-03T11:54:09"/>
    <d v="2013-08-03T13:06:44"/>
    <n v="72"/>
    <n v="72"/>
    <x v="0"/>
    <x v="4"/>
  </r>
  <r>
    <s v="2013-08-04"/>
    <x v="6"/>
    <x v="17"/>
    <d v="1899-12-30T02:24:00"/>
    <s v="Unplanned-urgent"/>
    <x v="0"/>
    <x v="0"/>
    <d v="2013-08-04T01:40:17"/>
    <e v="#VALUE!"/>
    <e v="#VALUE!"/>
    <n v="49.5"/>
    <x v="0"/>
    <x v="4"/>
  </r>
  <r>
    <s v="2013-08-04"/>
    <x v="6"/>
    <x v="17"/>
    <d v="1899-12-30T15:18:00"/>
    <s v="Planned-not as sched"/>
    <x v="2"/>
    <x v="2"/>
    <d v="2013-08-04T14:16:15"/>
    <d v="2013-08-04T15:55:16"/>
    <n v="99"/>
    <n v="99"/>
    <x v="0"/>
    <x v="4"/>
  </r>
  <r>
    <s v="2013-08-05"/>
    <x v="0"/>
    <x v="18"/>
    <d v="1899-12-30T08:03:00"/>
    <s v="NULL"/>
    <x v="1"/>
    <x v="1"/>
    <d v="2013-08-05T07:06:52"/>
    <d v="2013-08-05T09:08:14"/>
    <n v="121"/>
    <n v="121"/>
    <x v="0"/>
    <x v="4"/>
  </r>
  <r>
    <s v="2013-08-05"/>
    <x v="0"/>
    <x v="18"/>
    <d v="1899-12-30T12:38:00"/>
    <s v="Unplanned-crash"/>
    <x v="0"/>
    <x v="0"/>
    <d v="2013-08-05T12:23:16"/>
    <d v="2013-08-05T13:23:11"/>
    <n v="59"/>
    <n v="59"/>
    <x v="0"/>
    <x v="4"/>
  </r>
  <r>
    <s v="2013-08-05"/>
    <x v="0"/>
    <x v="18"/>
    <d v="1899-12-30T15:31:00"/>
    <s v="Unplanned-urgent"/>
    <x v="0"/>
    <x v="0"/>
    <d v="2013-08-05T14:59:19"/>
    <d v="2013-08-05T16:18:49"/>
    <n v="79"/>
    <n v="79"/>
    <x v="0"/>
    <x v="4"/>
  </r>
  <r>
    <s v="2013-08-05"/>
    <x v="0"/>
    <x v="18"/>
    <d v="1899-12-30T19:48:00"/>
    <s v="Unplanned-urgent"/>
    <x v="0"/>
    <x v="0"/>
    <d v="2013-08-05T19:09:39"/>
    <d v="2013-08-05T20:36:22"/>
    <n v="86"/>
    <n v="86"/>
    <x v="0"/>
    <x v="4"/>
  </r>
  <r>
    <s v="2013-08-05"/>
    <x v="0"/>
    <x v="18"/>
    <d v="1899-12-30T23:31:00"/>
    <s v="Unplanned-urgent"/>
    <x v="0"/>
    <x v="0"/>
    <d v="2013-08-05T22:47:06"/>
    <d v="2013-08-06T00:32:47"/>
    <n v="105"/>
    <n v="105"/>
    <x v="0"/>
    <x v="4"/>
  </r>
  <r>
    <s v="2013-08-06"/>
    <x v="1"/>
    <x v="18"/>
    <d v="1899-12-30T06:40:00"/>
    <s v="Unplanned-urgent"/>
    <x v="0"/>
    <x v="0"/>
    <d v="2013-08-06T06:06:41"/>
    <d v="2013-08-06T07:37:58"/>
    <n v="91"/>
    <n v="91"/>
    <x v="0"/>
    <x v="4"/>
  </r>
  <r>
    <s v="2013-08-06"/>
    <x v="1"/>
    <x v="18"/>
    <d v="1899-12-30T08:18:00"/>
    <s v="Planned-as scheduled"/>
    <x v="2"/>
    <x v="3"/>
    <d v="2013-08-06T07:34:29"/>
    <d v="2013-08-06T08:52:32"/>
    <n v="78"/>
    <n v="78"/>
    <x v="0"/>
    <x v="4"/>
  </r>
  <r>
    <s v="2013-08-06"/>
    <x v="1"/>
    <x v="18"/>
    <d v="1899-12-30T09:43:00"/>
    <s v="NULL"/>
    <x v="1"/>
    <x v="1"/>
    <d v="2013-08-06T08:51:24"/>
    <d v="2013-08-06T10:30:41"/>
    <n v="99"/>
    <n v="99"/>
    <x v="0"/>
    <x v="4"/>
  </r>
  <r>
    <s v="2013-08-06"/>
    <x v="1"/>
    <x v="18"/>
    <d v="1899-12-30T11:12:00"/>
    <s v="Planned-as scheduled"/>
    <x v="2"/>
    <x v="3"/>
    <d v="2013-08-06T10:35:32"/>
    <d v="2013-08-06T12:12:06"/>
    <n v="96"/>
    <n v="96"/>
    <x v="0"/>
    <x v="4"/>
  </r>
  <r>
    <s v="2013-08-06"/>
    <x v="1"/>
    <x v="18"/>
    <d v="1899-12-30T11:18:00"/>
    <s v="Planned-as scheduled"/>
    <x v="2"/>
    <x v="3"/>
    <d v="2013-08-06T10:51:07"/>
    <d v="2013-08-06T13:09:17"/>
    <n v="138"/>
    <n v="138"/>
    <x v="0"/>
    <x v="4"/>
  </r>
  <r>
    <s v="2013-08-06"/>
    <x v="1"/>
    <x v="18"/>
    <d v="1899-12-30T13:19:00"/>
    <s v="Planned-as scheduled"/>
    <x v="2"/>
    <x v="3"/>
    <d v="2013-08-06T12:37:18"/>
    <d v="2013-08-06T13:39:52"/>
    <n v="62"/>
    <n v="62"/>
    <x v="0"/>
    <x v="4"/>
  </r>
  <r>
    <s v="2013-08-06"/>
    <x v="1"/>
    <x v="18"/>
    <d v="1899-12-30T13:38:00"/>
    <s v="Planned-as scheduled"/>
    <x v="2"/>
    <x v="3"/>
    <d v="2013-08-06T12:48:08"/>
    <d v="2013-08-06T14:06:56"/>
    <n v="78"/>
    <n v="78"/>
    <x v="0"/>
    <x v="4"/>
  </r>
  <r>
    <s v="2013-08-06"/>
    <x v="1"/>
    <x v="18"/>
    <d v="1899-12-30T14:50:00"/>
    <s v="Planned-as scheduled"/>
    <x v="2"/>
    <x v="3"/>
    <d v="2013-08-06T14:08:30"/>
    <d v="2013-08-06T15:58:36"/>
    <n v="110"/>
    <n v="110"/>
    <x v="0"/>
    <x v="4"/>
  </r>
  <r>
    <s v="2013-08-06"/>
    <x v="1"/>
    <x v="18"/>
    <d v="1899-12-30T16:43:00"/>
    <s v="Planned-as scheduled"/>
    <x v="2"/>
    <x v="3"/>
    <d v="2013-08-06T15:48:50"/>
    <d v="2013-08-06T17:22:50"/>
    <n v="94"/>
    <n v="94"/>
    <x v="0"/>
    <x v="4"/>
  </r>
  <r>
    <s v="2013-08-06"/>
    <x v="1"/>
    <x v="18"/>
    <d v="1899-12-30T22:09:00"/>
    <s v="Unplanned-urgent"/>
    <x v="0"/>
    <x v="0"/>
    <d v="2013-08-06T21:19:31"/>
    <d v="2013-08-06T22:58:13"/>
    <n v="98"/>
    <n v="98"/>
    <x v="0"/>
    <x v="4"/>
  </r>
  <r>
    <s v="2013-08-07"/>
    <x v="2"/>
    <x v="18"/>
    <d v="1899-12-30T02:54:00"/>
    <s v="Planned-not as sched"/>
    <x v="2"/>
    <x v="2"/>
    <d v="2013-08-07T01:55:50"/>
    <d v="2013-08-07T03:42:56"/>
    <n v="107"/>
    <n v="107"/>
    <x v="0"/>
    <x v="4"/>
  </r>
  <r>
    <s v="2013-08-07"/>
    <x v="2"/>
    <x v="18"/>
    <d v="1899-12-30T05:00:00"/>
    <s v="Unplanned-urgent"/>
    <x v="0"/>
    <x v="0"/>
    <d v="2013-08-07T04:21:13"/>
    <d v="2013-08-07T06:10:58"/>
    <n v="109"/>
    <n v="109"/>
    <x v="0"/>
    <x v="4"/>
  </r>
  <r>
    <s v="2013-08-07"/>
    <x v="2"/>
    <x v="18"/>
    <d v="1899-12-30T07:09:00"/>
    <s v="Unplanned-urgent"/>
    <x v="0"/>
    <x v="0"/>
    <d v="2013-08-07T06:22:55"/>
    <d v="2013-08-07T07:52:59"/>
    <n v="90"/>
    <n v="90"/>
    <x v="0"/>
    <x v="4"/>
  </r>
  <r>
    <s v="2013-08-07"/>
    <x v="2"/>
    <x v="18"/>
    <d v="1899-12-30T08:41:00"/>
    <s v="Planned-as scheduled"/>
    <x v="2"/>
    <x v="3"/>
    <d v="2013-08-07T07:35:38"/>
    <d v="2013-08-07T09:18:40"/>
    <n v="103"/>
    <n v="103"/>
    <x v="0"/>
    <x v="4"/>
  </r>
  <r>
    <s v="2013-08-07"/>
    <x v="2"/>
    <x v="18"/>
    <d v="1899-12-30T10:42:00"/>
    <s v="Planned-as scheduled"/>
    <x v="2"/>
    <x v="3"/>
    <d v="2013-08-07T09:49:40"/>
    <d v="2013-08-07T11:36:22"/>
    <n v="106"/>
    <n v="106"/>
    <x v="0"/>
    <x v="4"/>
  </r>
  <r>
    <s v="2013-08-07"/>
    <x v="2"/>
    <x v="18"/>
    <d v="1899-12-30T11:11:00"/>
    <s v="Unplanned-urgent"/>
    <x v="0"/>
    <x v="0"/>
    <d v="2013-08-07T10:26:07"/>
    <d v="2013-08-07T13:13:07"/>
    <n v="167"/>
    <n v="167"/>
    <x v="0"/>
    <x v="4"/>
  </r>
  <r>
    <s v="2013-08-07"/>
    <x v="2"/>
    <x v="18"/>
    <d v="1899-12-30T12:35:00"/>
    <s v="Planned-as scheduled"/>
    <x v="2"/>
    <x v="3"/>
    <d v="2013-08-07T11:39:58"/>
    <d v="2013-08-07T13:10:07"/>
    <n v="90"/>
    <n v="90"/>
    <x v="0"/>
    <x v="4"/>
  </r>
  <r>
    <s v="2013-08-07"/>
    <x v="2"/>
    <x v="18"/>
    <d v="1899-12-30T14:49:00"/>
    <s v="NULL"/>
    <x v="1"/>
    <x v="1"/>
    <d v="2013-08-07T13:25:37"/>
    <d v="2013-08-07T16:33:00"/>
    <n v="187"/>
    <n v="187"/>
    <x v="0"/>
    <x v="4"/>
  </r>
  <r>
    <s v="2013-08-07"/>
    <x v="2"/>
    <x v="18"/>
    <d v="1899-12-30T15:23:00"/>
    <s v="Planned-not as sched"/>
    <x v="2"/>
    <x v="2"/>
    <e v="#VALUE!"/>
    <e v="#VALUE!"/>
    <e v="#VALUE!"/>
    <n v="114.58333333333333"/>
    <x v="0"/>
    <x v="4"/>
  </r>
  <r>
    <s v="2013-08-07"/>
    <x v="2"/>
    <x v="18"/>
    <d v="1899-12-30T17:24:00"/>
    <s v="Planned-as scheduled"/>
    <x v="2"/>
    <x v="3"/>
    <d v="2013-08-07T16:12:12"/>
    <d v="2013-08-07T19:27:55"/>
    <n v="195"/>
    <n v="195"/>
    <x v="0"/>
    <x v="4"/>
  </r>
  <r>
    <s v="2013-08-07"/>
    <x v="2"/>
    <x v="18"/>
    <d v="1899-12-30T20:37:00"/>
    <s v="Planned-not as sched"/>
    <x v="2"/>
    <x v="2"/>
    <d v="2013-08-07T20:02:24"/>
    <d v="2013-08-07T21:47:45"/>
    <n v="105"/>
    <n v="105"/>
    <x v="0"/>
    <x v="4"/>
  </r>
  <r>
    <s v="2013-08-07"/>
    <x v="2"/>
    <x v="18"/>
    <d v="1899-12-30T22:50:00"/>
    <s v="Unplanned-urgent"/>
    <x v="0"/>
    <x v="0"/>
    <d v="2013-08-07T21:55:16"/>
    <d v="2013-08-07T23:51:49"/>
    <n v="116"/>
    <n v="116"/>
    <x v="0"/>
    <x v="4"/>
  </r>
  <r>
    <s v="2013-08-08"/>
    <x v="3"/>
    <x v="18"/>
    <d v="1899-12-30T03:01:00"/>
    <s v="Unplanned-urgent"/>
    <x v="0"/>
    <x v="0"/>
    <d v="2013-08-08T02:17:45"/>
    <d v="2013-08-08T04:22:47"/>
    <n v="125"/>
    <n v="125"/>
    <x v="0"/>
    <x v="4"/>
  </r>
  <r>
    <s v="2013-08-08"/>
    <x v="3"/>
    <x v="18"/>
    <d v="1899-12-30T07:40:00"/>
    <s v="Unplanned-urgent"/>
    <x v="0"/>
    <x v="0"/>
    <d v="2013-08-08T06:34:40"/>
    <d v="2013-08-08T08:49:52"/>
    <n v="135"/>
    <n v="135"/>
    <x v="0"/>
    <x v="4"/>
  </r>
  <r>
    <s v="2013-08-08"/>
    <x v="3"/>
    <x v="18"/>
    <d v="1899-12-30T10:18:00"/>
    <s v="Planned-not as sched"/>
    <x v="2"/>
    <x v="2"/>
    <d v="2013-08-08T09:30:00"/>
    <d v="2013-08-08T11:38:18"/>
    <n v="128"/>
    <n v="128"/>
    <x v="0"/>
    <x v="4"/>
  </r>
  <r>
    <s v="2013-08-08"/>
    <x v="3"/>
    <x v="18"/>
    <d v="1899-12-30T13:49:00"/>
    <s v="Planned-as scheduled"/>
    <x v="2"/>
    <x v="3"/>
    <d v="2013-08-08T12:43:30"/>
    <d v="2013-08-08T14:52:55"/>
    <n v="129"/>
    <n v="129"/>
    <x v="0"/>
    <x v="4"/>
  </r>
  <r>
    <s v="2013-08-08"/>
    <x v="3"/>
    <x v="18"/>
    <d v="1899-12-30T14:16:00"/>
    <s v="Unplanned-urgent"/>
    <x v="0"/>
    <x v="0"/>
    <d v="2013-08-08T13:37:37"/>
    <e v="#VALUE!"/>
    <e v="#VALUE!"/>
    <n v="73.857142857142861"/>
    <x v="0"/>
    <x v="4"/>
  </r>
  <r>
    <s v="2013-08-08"/>
    <x v="3"/>
    <x v="18"/>
    <d v="1899-12-30T17:02:00"/>
    <s v="Planned-not as sched"/>
    <x v="2"/>
    <x v="2"/>
    <d v="2013-08-08T16:19:19"/>
    <e v="#VALUE!"/>
    <e v="#VALUE!"/>
    <n v="73.857142857142861"/>
    <x v="0"/>
    <x v="4"/>
  </r>
  <r>
    <s v="2013-08-08"/>
    <x v="3"/>
    <x v="18"/>
    <d v="1899-12-30T23:29:00"/>
    <s v="Unplanned-urgent"/>
    <x v="0"/>
    <x v="0"/>
    <d v="2013-08-08T22:56:24"/>
    <e v="#VALUE!"/>
    <e v="#VALUE!"/>
    <n v="73.857142857142861"/>
    <x v="0"/>
    <x v="4"/>
  </r>
  <r>
    <s v="2013-08-09"/>
    <x v="4"/>
    <x v="18"/>
    <d v="1899-12-30T05:30:00"/>
    <s v="Unplanned-urgent"/>
    <x v="0"/>
    <x v="0"/>
    <d v="2013-08-09T05:00:54"/>
    <d v="2013-08-09T06:33:15"/>
    <n v="92"/>
    <n v="92"/>
    <x v="0"/>
    <x v="4"/>
  </r>
  <r>
    <s v="2013-08-09"/>
    <x v="4"/>
    <x v="18"/>
    <d v="1899-12-30T09:36:00"/>
    <s v="Planned-as scheduled"/>
    <x v="2"/>
    <x v="3"/>
    <d v="2013-08-09T08:47:41"/>
    <d v="2013-08-09T10:53:19"/>
    <n v="125"/>
    <n v="125"/>
    <x v="0"/>
    <x v="4"/>
  </r>
  <r>
    <s v="2013-08-09"/>
    <x v="4"/>
    <x v="18"/>
    <d v="1899-12-30T12:02:00"/>
    <s v="Planned-as scheduled"/>
    <x v="2"/>
    <x v="3"/>
    <d v="2013-08-09T10:59:19"/>
    <d v="2013-08-09T12:47:13"/>
    <n v="107"/>
    <n v="107"/>
    <x v="0"/>
    <x v="4"/>
  </r>
  <r>
    <s v="2013-08-09"/>
    <x v="4"/>
    <x v="18"/>
    <d v="1899-12-30T13:37:00"/>
    <s v="Planned-as scheduled"/>
    <x v="2"/>
    <x v="3"/>
    <d v="2013-08-09T13:10:58"/>
    <d v="2013-08-09T14:07:19"/>
    <n v="56"/>
    <n v="56"/>
    <x v="0"/>
    <x v="4"/>
  </r>
  <r>
    <s v="2013-08-09"/>
    <x v="4"/>
    <x v="18"/>
    <d v="1899-12-30T15:42:00"/>
    <s v="Planned-as scheduled"/>
    <x v="2"/>
    <x v="3"/>
    <d v="2013-08-09T14:52:11"/>
    <d v="2013-08-09T16:17:30"/>
    <n v="85"/>
    <n v="85"/>
    <x v="0"/>
    <x v="4"/>
  </r>
  <r>
    <s v="2013-08-09"/>
    <x v="4"/>
    <x v="18"/>
    <d v="1899-12-30T16:41:00"/>
    <s v="NULL"/>
    <x v="1"/>
    <x v="1"/>
    <d v="2013-08-10T00:52:17"/>
    <e v="#VALUE!"/>
    <e v="#VALUE!"/>
    <n v="81.75"/>
    <x v="0"/>
    <x v="4"/>
  </r>
  <r>
    <s v="2013-08-09"/>
    <x v="4"/>
    <x v="18"/>
    <d v="1899-12-30T19:02:00"/>
    <s v="Planned-not as sched"/>
    <x v="2"/>
    <x v="2"/>
    <d v="2013-08-09T17:52:34"/>
    <d v="2013-08-09T19:19:42"/>
    <n v="87"/>
    <n v="87"/>
    <x v="0"/>
    <x v="4"/>
  </r>
  <r>
    <s v="2013-08-09"/>
    <x v="4"/>
    <x v="18"/>
    <d v="1899-12-30T20:37:00"/>
    <s v="Unplanned-urgent"/>
    <x v="0"/>
    <x v="0"/>
    <d v="2013-08-09T19:45:17"/>
    <d v="2013-08-09T21:27:46"/>
    <n v="102"/>
    <n v="102"/>
    <x v="0"/>
    <x v="4"/>
  </r>
  <r>
    <s v="2013-08-10"/>
    <x v="5"/>
    <x v="18"/>
    <d v="1899-12-30T01:32:00"/>
    <s v="Unplanned-urgent"/>
    <x v="0"/>
    <x v="0"/>
    <d v="2013-08-10T01:03:37"/>
    <e v="#VALUE!"/>
    <e v="#VALUE!"/>
    <n v="95.428571428571431"/>
    <x v="0"/>
    <x v="4"/>
  </r>
  <r>
    <s v="2013-08-10"/>
    <x v="5"/>
    <x v="18"/>
    <d v="1899-12-30T05:42:00"/>
    <s v="Unplanned-urgent"/>
    <x v="0"/>
    <x v="0"/>
    <d v="2013-08-10T05:04:04"/>
    <d v="2013-08-10T06:30:50"/>
    <n v="86"/>
    <n v="86"/>
    <x v="0"/>
    <x v="4"/>
  </r>
  <r>
    <s v="2013-08-10"/>
    <x v="5"/>
    <x v="18"/>
    <d v="1899-12-30T09:08:00"/>
    <s v="Planned-not as sched"/>
    <x v="2"/>
    <x v="2"/>
    <d v="2013-08-10T08:15:50"/>
    <d v="2013-08-10T09:46:51"/>
    <n v="91"/>
    <n v="91"/>
    <x v="0"/>
    <x v="4"/>
  </r>
  <r>
    <s v="2013-08-10"/>
    <x v="5"/>
    <x v="18"/>
    <d v="1899-12-30T16:27:00"/>
    <s v="Planned-not as sched"/>
    <x v="2"/>
    <x v="2"/>
    <d v="2013-08-10T15:24:27"/>
    <d v="2013-08-10T18:08:39"/>
    <n v="164"/>
    <n v="164"/>
    <x v="0"/>
    <x v="4"/>
  </r>
  <r>
    <s v="2013-08-10"/>
    <x v="5"/>
    <x v="18"/>
    <d v="1899-12-30T19:27:00"/>
    <s v="Unplanned-urgent"/>
    <x v="0"/>
    <x v="0"/>
    <d v="2013-08-10T18:29:11"/>
    <d v="2013-08-10T20:37:51"/>
    <n v="128"/>
    <n v="128"/>
    <x v="0"/>
    <x v="4"/>
  </r>
  <r>
    <s v="2013-08-10"/>
    <x v="5"/>
    <x v="18"/>
    <d v="1899-12-30T21:33:00"/>
    <s v="Unplanned-urgent"/>
    <x v="0"/>
    <x v="0"/>
    <d v="2013-08-10T20:44:18"/>
    <d v="2013-08-10T22:26:44"/>
    <n v="102"/>
    <n v="102"/>
    <x v="0"/>
    <x v="4"/>
  </r>
  <r>
    <s v="2013-08-10"/>
    <x v="5"/>
    <x v="18"/>
    <d v="1899-12-30T23:51:00"/>
    <s v="Unplanned-urgent"/>
    <x v="0"/>
    <x v="0"/>
    <d v="2013-08-10T23:05:24"/>
    <d v="2013-08-11T00:42:43"/>
    <n v="97"/>
    <n v="97"/>
    <x v="0"/>
    <x v="4"/>
  </r>
  <r>
    <s v="2013-08-11"/>
    <x v="6"/>
    <x v="18"/>
    <d v="1899-12-30T03:03:00"/>
    <s v="Unplanned-urgent"/>
    <x v="0"/>
    <x v="0"/>
    <d v="2013-08-11T02:25:18"/>
    <d v="2013-08-11T03:53:12"/>
    <n v="87"/>
    <n v="87"/>
    <x v="0"/>
    <x v="4"/>
  </r>
  <r>
    <s v="2013-08-11"/>
    <x v="6"/>
    <x v="18"/>
    <d v="1899-12-30T04:42:00"/>
    <s v="Planned-not as sched"/>
    <x v="2"/>
    <x v="2"/>
    <d v="2013-08-11T04:03:15"/>
    <d v="2013-08-11T05:40:24"/>
    <n v="97"/>
    <n v="97"/>
    <x v="0"/>
    <x v="4"/>
  </r>
  <r>
    <s v="2013-08-11"/>
    <x v="6"/>
    <x v="18"/>
    <d v="1899-12-30T16:37:00"/>
    <s v="Unplanned-urgent"/>
    <x v="0"/>
    <x v="0"/>
    <d v="2013-08-11T15:58:08"/>
    <d v="2013-08-11T18:01:51"/>
    <n v="123"/>
    <n v="123"/>
    <x v="0"/>
    <x v="4"/>
  </r>
  <r>
    <s v="2013-08-12"/>
    <x v="0"/>
    <x v="19"/>
    <d v="1899-12-30T03:08:00"/>
    <s v="Unplanned-urgent"/>
    <x v="0"/>
    <x v="0"/>
    <d v="2013-08-12T02:35:57"/>
    <d v="2013-08-12T03:45:20"/>
    <n v="69"/>
    <n v="69"/>
    <x v="0"/>
    <x v="4"/>
  </r>
  <r>
    <s v="2013-08-12"/>
    <x v="0"/>
    <x v="19"/>
    <d v="1899-12-30T09:36:00"/>
    <s v="Planned-as scheduled"/>
    <x v="2"/>
    <x v="3"/>
    <d v="2013-08-12T08:41:02"/>
    <d v="2013-08-12T10:32:19"/>
    <n v="111"/>
    <n v="111"/>
    <x v="0"/>
    <x v="4"/>
  </r>
  <r>
    <s v="2013-08-12"/>
    <x v="0"/>
    <x v="19"/>
    <d v="1899-12-30T09:49:00"/>
    <s v="Planned-as scheduled"/>
    <x v="2"/>
    <x v="3"/>
    <d v="2013-08-12T09:05:24"/>
    <d v="2013-08-12T10:40:29"/>
    <n v="95"/>
    <n v="95"/>
    <x v="0"/>
    <x v="4"/>
  </r>
  <r>
    <s v="2013-08-12"/>
    <x v="0"/>
    <x v="19"/>
    <d v="1899-12-30T12:11:00"/>
    <s v="Planned-as scheduled"/>
    <x v="2"/>
    <x v="3"/>
    <d v="2013-08-12T11:12:29"/>
    <d v="2013-08-12T12:32:56"/>
    <n v="80"/>
    <n v="80"/>
    <x v="0"/>
    <x v="4"/>
  </r>
  <r>
    <s v="2013-08-12"/>
    <x v="0"/>
    <x v="19"/>
    <d v="1899-12-30T12:26:00"/>
    <s v="Planned-as scheduled"/>
    <x v="2"/>
    <x v="3"/>
    <d v="2013-08-12T11:33:13"/>
    <d v="2013-08-12T13:18:27"/>
    <n v="105"/>
    <n v="105"/>
    <x v="0"/>
    <x v="4"/>
  </r>
  <r>
    <s v="2013-08-12"/>
    <x v="0"/>
    <x v="19"/>
    <d v="1899-12-30T14:11:00"/>
    <s v="Planned-not as sched"/>
    <x v="2"/>
    <x v="2"/>
    <d v="2013-08-12T13:12:20"/>
    <d v="2013-08-12T15:14:46"/>
    <n v="122"/>
    <n v="122"/>
    <x v="0"/>
    <x v="4"/>
  </r>
  <r>
    <s v="2013-08-12"/>
    <x v="0"/>
    <x v="19"/>
    <d v="1899-12-30T16:50:00"/>
    <s v="Unplanned-urgent"/>
    <x v="0"/>
    <x v="0"/>
    <d v="2013-08-12T16:16:50"/>
    <d v="2013-08-12T17:49:14"/>
    <n v="92"/>
    <n v="92"/>
    <x v="0"/>
    <x v="4"/>
  </r>
  <r>
    <s v="2013-08-12"/>
    <x v="0"/>
    <x v="19"/>
    <d v="1899-12-30T21:08:00"/>
    <s v="Unplanned-urgent"/>
    <x v="0"/>
    <x v="0"/>
    <d v="2013-08-12T19:56:36"/>
    <d v="2013-08-12T21:50:53"/>
    <n v="114"/>
    <n v="114"/>
    <x v="0"/>
    <x v="4"/>
  </r>
  <r>
    <s v="2013-08-13"/>
    <x v="1"/>
    <x v="19"/>
    <d v="1899-12-30T02:59:00"/>
    <s v="Unplanned-crash"/>
    <x v="0"/>
    <x v="0"/>
    <d v="2013-08-13T02:34:18"/>
    <e v="#VALUE!"/>
    <e v="#VALUE!"/>
    <n v="79.63636363636364"/>
    <x v="0"/>
    <x v="4"/>
  </r>
  <r>
    <s v="2013-08-13"/>
    <x v="1"/>
    <x v="19"/>
    <d v="1899-12-30T06:02:00"/>
    <s v="Unplanned-urgent"/>
    <x v="0"/>
    <x v="0"/>
    <d v="2013-08-13T05:40:01"/>
    <d v="2013-08-13T07:02:45"/>
    <n v="82"/>
    <n v="82"/>
    <x v="0"/>
    <x v="4"/>
  </r>
  <r>
    <s v="2013-08-13"/>
    <x v="1"/>
    <x v="19"/>
    <d v="1899-12-30T09:19:00"/>
    <s v="Planned-as scheduled"/>
    <x v="2"/>
    <x v="3"/>
    <d v="2013-08-13T07:31:46"/>
    <d v="2013-08-13T09:47:46"/>
    <n v="136"/>
    <n v="136"/>
    <x v="0"/>
    <x v="4"/>
  </r>
  <r>
    <s v="2013-08-13"/>
    <x v="1"/>
    <x v="19"/>
    <d v="1899-12-30T10:46:00"/>
    <s v="Planned-as scheduled"/>
    <x v="2"/>
    <x v="3"/>
    <d v="2013-08-13T09:41:10"/>
    <d v="2013-08-13T11:19:47"/>
    <n v="98"/>
    <n v="98"/>
    <x v="0"/>
    <x v="4"/>
  </r>
  <r>
    <s v="2013-08-13"/>
    <x v="1"/>
    <x v="19"/>
    <d v="1899-12-30T11:06:00"/>
    <s v="Planned-as scheduled"/>
    <x v="2"/>
    <x v="3"/>
    <d v="2013-08-13T10:22:41"/>
    <d v="2013-08-13T12:18:41"/>
    <n v="116"/>
    <n v="116"/>
    <x v="0"/>
    <x v="4"/>
  </r>
  <r>
    <s v="2013-08-13"/>
    <x v="1"/>
    <x v="19"/>
    <d v="1899-12-30T12:24:00"/>
    <s v="Unplanned-urgent"/>
    <x v="0"/>
    <x v="0"/>
    <d v="2013-08-13T11:52:28"/>
    <d v="2013-08-13T12:43:00"/>
    <n v="50"/>
    <n v="50"/>
    <x v="0"/>
    <x v="4"/>
  </r>
  <r>
    <s v="2013-08-13"/>
    <x v="1"/>
    <x v="19"/>
    <d v="1899-12-30T13:19:00"/>
    <s v="Planned-as scheduled"/>
    <x v="2"/>
    <x v="3"/>
    <d v="2013-08-13T12:09:40"/>
    <d v="2013-08-13T13:42:46"/>
    <n v="93"/>
    <n v="93"/>
    <x v="0"/>
    <x v="4"/>
  </r>
  <r>
    <s v="2013-08-13"/>
    <x v="1"/>
    <x v="19"/>
    <d v="1899-12-30T14:49:00"/>
    <s v="Planned-as scheduled"/>
    <x v="2"/>
    <x v="3"/>
    <d v="2013-08-13T14:03:17"/>
    <d v="2013-08-13T15:40:06"/>
    <n v="96"/>
    <n v="96"/>
    <x v="0"/>
    <x v="4"/>
  </r>
  <r>
    <s v="2013-08-13"/>
    <x v="1"/>
    <x v="19"/>
    <d v="1899-12-30T15:55:00"/>
    <s v="Planned-as scheduled"/>
    <x v="2"/>
    <x v="3"/>
    <d v="2013-08-13T15:10:12"/>
    <d v="2013-08-13T16:47:25"/>
    <n v="97"/>
    <n v="97"/>
    <x v="0"/>
    <x v="4"/>
  </r>
  <r>
    <s v="2013-08-13"/>
    <x v="1"/>
    <x v="19"/>
    <d v="1899-12-30T16:28:00"/>
    <s v="Planned-as scheduled"/>
    <x v="2"/>
    <x v="3"/>
    <d v="2013-08-13T16:05:57"/>
    <d v="2013-08-13T16:59:42"/>
    <n v="53"/>
    <n v="53"/>
    <x v="0"/>
    <x v="4"/>
  </r>
  <r>
    <s v="2013-08-13"/>
    <x v="1"/>
    <x v="19"/>
    <d v="1899-12-30T23:13:00"/>
    <s v="Unplanned-crash"/>
    <x v="0"/>
    <x v="0"/>
    <d v="2013-08-13T23:02:33"/>
    <d v="2013-08-13T23:58:09"/>
    <n v="55"/>
    <n v="55"/>
    <x v="0"/>
    <x v="4"/>
  </r>
  <r>
    <s v="2013-08-14"/>
    <x v="2"/>
    <x v="19"/>
    <d v="1899-12-30T00:37:00"/>
    <s v="Unplanned-urgent"/>
    <x v="0"/>
    <x v="0"/>
    <d v="2013-08-13T23:58:25"/>
    <d v="2013-08-14T01:10:22"/>
    <n v="71"/>
    <n v="71"/>
    <x v="0"/>
    <x v="4"/>
  </r>
  <r>
    <s v="2013-08-14"/>
    <x v="2"/>
    <x v="19"/>
    <d v="1899-12-30T08:13:00"/>
    <s v="Unplanned-crash"/>
    <x v="0"/>
    <x v="0"/>
    <d v="2013-08-14T07:44:18"/>
    <e v="#VALUE!"/>
    <e v="#VALUE!"/>
    <n v="55.25"/>
    <x v="0"/>
    <x v="4"/>
  </r>
  <r>
    <s v="2013-08-14"/>
    <x v="2"/>
    <x v="19"/>
    <d v="1899-12-30T08:30:00"/>
    <s v="Planned-as scheduled"/>
    <x v="2"/>
    <x v="3"/>
    <d v="2013-08-14T07:47:42"/>
    <d v="2013-08-14T09:21:35"/>
    <n v="93"/>
    <n v="93"/>
    <x v="0"/>
    <x v="4"/>
  </r>
  <r>
    <s v="2013-08-14"/>
    <x v="2"/>
    <x v="19"/>
    <d v="1899-12-30T12:01:00"/>
    <s v="Planned-as scheduled"/>
    <x v="2"/>
    <x v="3"/>
    <d v="2013-08-14T11:36:22"/>
    <d v="2013-08-14T12:39:48"/>
    <n v="63"/>
    <n v="63"/>
    <x v="0"/>
    <x v="4"/>
  </r>
  <r>
    <s v="2013-08-14"/>
    <x v="2"/>
    <x v="19"/>
    <d v="1899-12-30T14:01:00"/>
    <s v="Planned-as scheduled"/>
    <x v="2"/>
    <x v="3"/>
    <d v="2013-08-14T13:09:46"/>
    <d v="2013-08-14T14:30:52"/>
    <n v="81"/>
    <n v="81"/>
    <x v="0"/>
    <x v="4"/>
  </r>
  <r>
    <s v="2013-08-14"/>
    <x v="2"/>
    <x v="19"/>
    <d v="1899-12-30T15:31:00"/>
    <s v="Unplanned-urgent"/>
    <x v="0"/>
    <x v="0"/>
    <d v="2013-08-14T15:06:04"/>
    <d v="2013-08-14T16:06:29"/>
    <n v="60"/>
    <n v="60"/>
    <x v="0"/>
    <x v="4"/>
  </r>
  <r>
    <s v="2013-08-14"/>
    <x v="2"/>
    <x v="19"/>
    <d v="1899-12-30T17:43:00"/>
    <s v="Unplanned-urgent"/>
    <x v="0"/>
    <x v="0"/>
    <d v="2013-08-14T16:59:54"/>
    <d v="2013-08-14T18:14:34"/>
    <n v="74"/>
    <n v="74"/>
    <x v="0"/>
    <x v="4"/>
  </r>
  <r>
    <s v="2013-08-14"/>
    <x v="2"/>
    <x v="19"/>
    <d v="1899-12-30T23:12:00"/>
    <s v="Planned-as scheduled"/>
    <x v="2"/>
    <x v="3"/>
    <d v="2013-08-14T22:24:21"/>
    <e v="#VALUE!"/>
    <e v="#VALUE!"/>
    <n v="55.25"/>
    <x v="0"/>
    <x v="4"/>
  </r>
  <r>
    <s v="2013-08-15"/>
    <x v="3"/>
    <x v="19"/>
    <d v="1899-12-30T01:07:00"/>
    <s v="Unplanned-urgent"/>
    <x v="0"/>
    <x v="0"/>
    <d v="2013-08-15T00:49:45"/>
    <d v="2013-08-15T02:07:18"/>
    <n v="77"/>
    <n v="77"/>
    <x v="0"/>
    <x v="4"/>
  </r>
  <r>
    <s v="2013-08-15"/>
    <x v="3"/>
    <x v="19"/>
    <d v="1899-12-30T04:02:00"/>
    <s v="Unplanned-urgent"/>
    <x v="0"/>
    <x v="0"/>
    <d v="2013-08-15T03:20:55"/>
    <d v="2013-08-15T05:38:50"/>
    <n v="137"/>
    <n v="137"/>
    <x v="0"/>
    <x v="4"/>
  </r>
  <r>
    <s v="2013-08-15"/>
    <x v="3"/>
    <x v="19"/>
    <d v="1899-12-30T06:56:00"/>
    <s v="Unplanned-urgent"/>
    <x v="0"/>
    <x v="0"/>
    <d v="2013-08-15T06:09:02"/>
    <d v="2013-08-15T07:22:37"/>
    <n v="73"/>
    <n v="73"/>
    <x v="0"/>
    <x v="4"/>
  </r>
  <r>
    <s v="2013-08-15"/>
    <x v="3"/>
    <x v="19"/>
    <d v="1899-12-30T08:01:00"/>
    <s v="Unplanned-crash"/>
    <x v="0"/>
    <x v="0"/>
    <d v="2013-08-15T07:56:55"/>
    <e v="#VALUE!"/>
    <e v="#VALUE!"/>
    <n v="74.125"/>
    <x v="0"/>
    <x v="4"/>
  </r>
  <r>
    <s v="2013-08-15"/>
    <x v="3"/>
    <x v="19"/>
    <d v="1899-12-30T10:18:00"/>
    <s v="Planned-as scheduled"/>
    <x v="2"/>
    <x v="3"/>
    <d v="2013-08-15T09:27:36"/>
    <d v="2013-08-15T10:59:11"/>
    <n v="91"/>
    <n v="91"/>
    <x v="0"/>
    <x v="4"/>
  </r>
  <r>
    <s v="2013-08-15"/>
    <x v="3"/>
    <x v="19"/>
    <d v="1899-12-30T13:21:00"/>
    <s v="Unplanned-urgent"/>
    <x v="0"/>
    <x v="0"/>
    <d v="2013-08-15T12:27:57"/>
    <d v="2013-08-15T14:04:27"/>
    <n v="96"/>
    <n v="96"/>
    <x v="0"/>
    <x v="4"/>
  </r>
  <r>
    <s v="2013-08-15"/>
    <x v="3"/>
    <x v="19"/>
    <d v="1899-12-30T15:15:00"/>
    <s v="Planned-not as sched"/>
    <x v="2"/>
    <x v="2"/>
    <d v="2013-08-15T14:07:43"/>
    <e v="#VALUE!"/>
    <e v="#VALUE!"/>
    <n v="74.125"/>
    <x v="0"/>
    <x v="4"/>
  </r>
  <r>
    <s v="2013-08-15"/>
    <x v="3"/>
    <x v="19"/>
    <d v="1899-12-30T17:15:00"/>
    <s v="Planned-as scheduled"/>
    <x v="2"/>
    <x v="3"/>
    <d v="2013-08-15T16:08:53"/>
    <d v="2013-08-15T18:08:35"/>
    <n v="119"/>
    <n v="119"/>
    <x v="0"/>
    <x v="4"/>
  </r>
  <r>
    <s v="2013-08-16"/>
    <x v="4"/>
    <x v="19"/>
    <d v="1899-12-30T09:11:00"/>
    <s v="Planned-as scheduled"/>
    <x v="2"/>
    <x v="3"/>
    <d v="2013-08-16T08:48:33"/>
    <d v="2013-08-16T09:58:25"/>
    <n v="69"/>
    <n v="69"/>
    <x v="0"/>
    <x v="4"/>
  </r>
  <r>
    <s v="2013-08-16"/>
    <x v="4"/>
    <x v="19"/>
    <d v="1899-12-30T10:58:00"/>
    <s v="Planned-as scheduled"/>
    <x v="2"/>
    <x v="3"/>
    <d v="2013-08-16T10:22:00"/>
    <d v="2013-08-16T12:18:21"/>
    <n v="116"/>
    <n v="116"/>
    <x v="0"/>
    <x v="4"/>
  </r>
  <r>
    <s v="2013-08-16"/>
    <x v="4"/>
    <x v="19"/>
    <d v="1899-12-30T11:47:00"/>
    <s v="Planned-as scheduled"/>
    <x v="2"/>
    <x v="3"/>
    <d v="2013-08-16T10:42:23"/>
    <d v="2013-08-16T12:19:49"/>
    <n v="97"/>
    <n v="97"/>
    <x v="0"/>
    <x v="4"/>
  </r>
  <r>
    <s v="2013-08-16"/>
    <x v="4"/>
    <x v="19"/>
    <d v="1899-12-30T13:27:00"/>
    <s v="Unplanned-urgent"/>
    <x v="0"/>
    <x v="0"/>
    <d v="2013-08-16T12:29:25"/>
    <d v="2013-08-16T14:22:05"/>
    <n v="112"/>
    <n v="112"/>
    <x v="0"/>
    <x v="4"/>
  </r>
  <r>
    <s v="2013-08-16"/>
    <x v="4"/>
    <x v="19"/>
    <d v="1899-12-30T13:44:00"/>
    <s v="Planned-as scheduled"/>
    <x v="2"/>
    <x v="3"/>
    <d v="2013-08-16T12:34:59"/>
    <d v="2013-08-16T14:23:00"/>
    <n v="108"/>
    <n v="108"/>
    <x v="0"/>
    <x v="4"/>
  </r>
  <r>
    <s v="2013-08-16"/>
    <x v="4"/>
    <x v="19"/>
    <d v="1899-12-30T15:22:00"/>
    <s v="Planned-as scheduled"/>
    <x v="2"/>
    <x v="3"/>
    <d v="2013-08-16T14:37:13"/>
    <e v="#VALUE!"/>
    <e v="#VALUE!"/>
    <n v="92.888888888888886"/>
    <x v="0"/>
    <x v="4"/>
  </r>
  <r>
    <s v="2013-08-16"/>
    <x v="4"/>
    <x v="19"/>
    <d v="1899-12-30T15:57:00"/>
    <s v="Unplanned-urgent"/>
    <x v="0"/>
    <x v="0"/>
    <d v="2013-08-16T15:10:57"/>
    <d v="2013-08-16T16:32:19"/>
    <n v="81"/>
    <n v="81"/>
    <x v="0"/>
    <x v="4"/>
  </r>
  <r>
    <s v="2013-08-16"/>
    <x v="4"/>
    <x v="19"/>
    <d v="1899-12-30T19:21:00"/>
    <s v="Unplanned-urgent"/>
    <x v="0"/>
    <x v="0"/>
    <d v="2013-08-16T18:31:06"/>
    <d v="2013-08-16T20:32:48"/>
    <n v="121"/>
    <n v="121"/>
    <x v="0"/>
    <x v="4"/>
  </r>
  <r>
    <s v="2013-08-16"/>
    <x v="4"/>
    <x v="19"/>
    <d v="1899-12-30T20:55:00"/>
    <s v="Planned-not as sched"/>
    <x v="2"/>
    <x v="2"/>
    <d v="2013-08-16T20:27:01"/>
    <d v="2013-08-16T22:39:53"/>
    <n v="132"/>
    <n v="132"/>
    <x v="0"/>
    <x v="4"/>
  </r>
  <r>
    <s v="2013-08-17"/>
    <x v="5"/>
    <x v="19"/>
    <d v="1899-12-30T00:50:00"/>
    <s v="Planned-not as sched"/>
    <x v="2"/>
    <x v="2"/>
    <d v="2013-08-17T00:05:11"/>
    <d v="2013-08-17T01:26:02"/>
    <n v="80"/>
    <n v="80"/>
    <x v="0"/>
    <x v="4"/>
  </r>
  <r>
    <s v="2013-08-17"/>
    <x v="5"/>
    <x v="19"/>
    <d v="1899-12-30T02:29:00"/>
    <s v="Planned-not as sched"/>
    <x v="2"/>
    <x v="2"/>
    <d v="2013-08-17T01:35:19"/>
    <d v="2013-08-17T04:03:51"/>
    <n v="148"/>
    <n v="148"/>
    <x v="0"/>
    <x v="4"/>
  </r>
  <r>
    <s v="2013-08-17"/>
    <x v="5"/>
    <x v="19"/>
    <d v="1899-12-30T05:29:00"/>
    <s v="Planned-not as sched"/>
    <x v="2"/>
    <x v="2"/>
    <d v="2013-08-17T05:02:14"/>
    <d v="2013-08-17T06:04:54"/>
    <n v="62"/>
    <n v="62"/>
    <x v="0"/>
    <x v="4"/>
  </r>
  <r>
    <s v="2013-08-17"/>
    <x v="5"/>
    <x v="19"/>
    <d v="1899-12-30T13:36:00"/>
    <s v="Unplanned-urgent"/>
    <x v="0"/>
    <x v="0"/>
    <d v="2013-08-17T13:13:45"/>
    <d v="2013-08-17T14:40:13"/>
    <n v="86"/>
    <n v="86"/>
    <x v="0"/>
    <x v="4"/>
  </r>
  <r>
    <s v="2013-08-17"/>
    <x v="5"/>
    <x v="19"/>
    <d v="1899-12-30T16:03:00"/>
    <s v="Unplanned-urgent"/>
    <x v="0"/>
    <x v="0"/>
    <d v="2013-08-17T15:20:59"/>
    <d v="2013-08-17T17:50:56"/>
    <n v="149"/>
    <n v="149"/>
    <x v="0"/>
    <x v="4"/>
  </r>
  <r>
    <s v="2013-08-17"/>
    <x v="5"/>
    <x v="19"/>
    <d v="1899-12-30T20:00:00"/>
    <s v="Planned-not as sched"/>
    <x v="2"/>
    <x v="2"/>
    <d v="2013-08-17T19:13:23"/>
    <d v="2013-08-17T20:33:46"/>
    <n v="80"/>
    <n v="80"/>
    <x v="0"/>
    <x v="4"/>
  </r>
  <r>
    <s v="2013-08-17"/>
    <x v="5"/>
    <x v="19"/>
    <d v="1899-12-30T22:43:00"/>
    <s v="Unplanned-urgent"/>
    <x v="0"/>
    <x v="0"/>
    <d v="2013-08-17T22:24:19"/>
    <d v="2013-08-17T23:29:04"/>
    <n v="64"/>
    <n v="64"/>
    <x v="0"/>
    <x v="4"/>
  </r>
  <r>
    <s v="2013-08-17"/>
    <x v="5"/>
    <x v="19"/>
    <d v="1899-12-30T23:26:00"/>
    <s v="Unplanned-urgent"/>
    <x v="0"/>
    <x v="0"/>
    <d v="2013-08-17T22:42:07"/>
    <d v="2013-08-18T00:17:55"/>
    <n v="95"/>
    <n v="95"/>
    <x v="0"/>
    <x v="4"/>
  </r>
  <r>
    <s v="2013-08-18"/>
    <x v="6"/>
    <x v="19"/>
    <d v="1899-12-30T11:02:00"/>
    <s v="Unplanned-urgent"/>
    <x v="0"/>
    <x v="0"/>
    <d v="2013-08-18T10:35:27"/>
    <d v="2013-08-18T12:48:03"/>
    <n v="132"/>
    <n v="132"/>
    <x v="0"/>
    <x v="4"/>
  </r>
  <r>
    <s v="2013-08-18"/>
    <x v="6"/>
    <x v="19"/>
    <d v="1899-12-30T14:36:00"/>
    <s v="Unplanned-urgent"/>
    <x v="0"/>
    <x v="0"/>
    <d v="2013-08-18T13:45:27"/>
    <e v="#VALUE!"/>
    <e v="#VALUE!"/>
    <n v="76.333333333333329"/>
    <x v="0"/>
    <x v="4"/>
  </r>
  <r>
    <s v="2013-08-18"/>
    <x v="6"/>
    <x v="19"/>
    <d v="1899-12-30T16:30:00"/>
    <s v="Unplanned-urgent"/>
    <x v="0"/>
    <x v="0"/>
    <d v="2013-08-18T15:32:06"/>
    <d v="2013-08-18T17:09:44"/>
    <n v="97"/>
    <n v="97"/>
    <x v="0"/>
    <x v="4"/>
  </r>
  <r>
    <s v="2013-08-19"/>
    <x v="0"/>
    <x v="20"/>
    <d v="1899-12-30T01:13:00"/>
    <s v="Unplanned-urgent"/>
    <x v="0"/>
    <x v="0"/>
    <d v="2013-08-19T00:21:43"/>
    <d v="2013-08-19T02:20:26"/>
    <n v="118"/>
    <n v="118"/>
    <x v="0"/>
    <x v="4"/>
  </r>
  <r>
    <s v="2013-08-19"/>
    <x v="0"/>
    <x v="20"/>
    <d v="1899-12-30T08:11:00"/>
    <s v="Planned-as scheduled"/>
    <x v="2"/>
    <x v="3"/>
    <d v="2013-08-19T07:23:40"/>
    <d v="2013-08-19T08:47:24"/>
    <n v="83"/>
    <n v="83"/>
    <x v="0"/>
    <x v="4"/>
  </r>
  <r>
    <s v="2013-08-19"/>
    <x v="0"/>
    <x v="20"/>
    <d v="1899-12-30T10:11:00"/>
    <s v="Planned-as scheduled"/>
    <x v="2"/>
    <x v="3"/>
    <d v="2013-08-19T09:36:16"/>
    <d v="2013-08-19T10:39:32"/>
    <n v="63"/>
    <n v="63"/>
    <x v="0"/>
    <x v="4"/>
  </r>
  <r>
    <s v="2013-08-19"/>
    <x v="0"/>
    <x v="20"/>
    <d v="1899-12-30T12:14:00"/>
    <s v="Planned-as scheduled"/>
    <x v="2"/>
    <x v="3"/>
    <d v="2013-08-19T11:33:35"/>
    <d v="2013-08-19T13:12:05"/>
    <n v="98"/>
    <n v="98"/>
    <x v="0"/>
    <x v="4"/>
  </r>
  <r>
    <s v="2013-08-19"/>
    <x v="0"/>
    <x v="20"/>
    <d v="1899-12-30T14:24:00"/>
    <s v="Planned-as scheduled"/>
    <x v="2"/>
    <x v="3"/>
    <d v="2013-08-19T13:40:16"/>
    <d v="2013-08-19T15:05:02"/>
    <n v="84"/>
    <n v="84"/>
    <x v="0"/>
    <x v="4"/>
  </r>
  <r>
    <s v="2013-08-19"/>
    <x v="0"/>
    <x v="20"/>
    <d v="1899-12-30T20:10:00"/>
    <s v="Unplanned-urgent"/>
    <x v="0"/>
    <x v="0"/>
    <d v="2013-08-19T19:04:52"/>
    <d v="2013-08-19T21:07:06"/>
    <n v="122"/>
    <n v="122"/>
    <x v="0"/>
    <x v="4"/>
  </r>
  <r>
    <s v="2013-08-20"/>
    <x v="1"/>
    <x v="20"/>
    <d v="1899-12-30T00:30:00"/>
    <s v="Planned-not as sched"/>
    <x v="2"/>
    <x v="2"/>
    <d v="2013-08-19T23:52:14"/>
    <d v="2013-08-20T01:10:12"/>
    <n v="77"/>
    <n v="77"/>
    <x v="0"/>
    <x v="4"/>
  </r>
  <r>
    <s v="2013-08-20"/>
    <x v="1"/>
    <x v="20"/>
    <d v="1899-12-30T02:27:00"/>
    <s v="Unplanned-urgent"/>
    <x v="0"/>
    <x v="0"/>
    <d v="2013-08-20T01:34:39"/>
    <d v="2013-08-20T03:13:45"/>
    <n v="99"/>
    <n v="99"/>
    <x v="0"/>
    <x v="4"/>
  </r>
  <r>
    <s v="2013-08-20"/>
    <x v="1"/>
    <x v="20"/>
    <d v="1899-12-30T03:43:00"/>
    <s v="Unplanned-crash"/>
    <x v="0"/>
    <x v="0"/>
    <d v="2013-08-20T03:33:42"/>
    <d v="2013-08-20T05:04:28"/>
    <n v="90"/>
    <n v="90"/>
    <x v="0"/>
    <x v="4"/>
  </r>
  <r>
    <s v="2013-08-20"/>
    <x v="1"/>
    <x v="20"/>
    <d v="1899-12-30T11:41:00"/>
    <s v="Unplanned-urgent"/>
    <x v="0"/>
    <x v="0"/>
    <d v="2013-08-20T11:01:50"/>
    <d v="2013-08-20T12:58:15"/>
    <n v="116"/>
    <n v="116"/>
    <x v="0"/>
    <x v="4"/>
  </r>
  <r>
    <s v="2013-08-20"/>
    <x v="1"/>
    <x v="20"/>
    <d v="1899-12-30T13:48:00"/>
    <s v="Planned-as scheduled"/>
    <x v="2"/>
    <x v="3"/>
    <d v="2013-08-20T12:58:30"/>
    <d v="2013-08-20T16:43:24"/>
    <n v="224"/>
    <n v="224"/>
    <x v="0"/>
    <x v="4"/>
  </r>
  <r>
    <s v="2013-08-20"/>
    <x v="1"/>
    <x v="20"/>
    <d v="1899-12-30T19:32:00"/>
    <s v="NULL"/>
    <x v="1"/>
    <x v="1"/>
    <d v="2013-08-20T18:35:47"/>
    <d v="2013-08-20T20:51:48"/>
    <n v="136"/>
    <n v="136"/>
    <x v="0"/>
    <x v="4"/>
  </r>
  <r>
    <s v="2013-08-20"/>
    <x v="1"/>
    <x v="20"/>
    <d v="1899-12-30T21:52:00"/>
    <s v="Planned-not as sched"/>
    <x v="2"/>
    <x v="2"/>
    <d v="2013-08-20T21:13:15"/>
    <d v="2013-08-20T22:56:31"/>
    <n v="103"/>
    <n v="103"/>
    <x v="0"/>
    <x v="4"/>
  </r>
  <r>
    <s v="2013-08-21"/>
    <x v="2"/>
    <x v="20"/>
    <d v="1899-12-30T05:02:00"/>
    <s v="Unplanned-urgent"/>
    <x v="0"/>
    <x v="0"/>
    <d v="2013-08-21T04:35:02"/>
    <d v="2013-08-21T05:42:26"/>
    <n v="67"/>
    <n v="67"/>
    <x v="0"/>
    <x v="4"/>
  </r>
  <r>
    <s v="2013-08-21"/>
    <x v="2"/>
    <x v="20"/>
    <d v="1899-12-30T08:37:00"/>
    <s v="Planned-as scheduled"/>
    <x v="2"/>
    <x v="3"/>
    <d v="2013-08-21T07:35:55"/>
    <d v="2013-08-21T09:15:06"/>
    <n v="99"/>
    <n v="99"/>
    <x v="0"/>
    <x v="4"/>
  </r>
  <r>
    <s v="2013-08-21"/>
    <x v="2"/>
    <x v="20"/>
    <d v="1899-12-30T11:05:00"/>
    <s v="Planned-as scheduled"/>
    <x v="2"/>
    <x v="3"/>
    <d v="2013-08-21T10:00:57"/>
    <d v="2013-08-21T13:08:39"/>
    <n v="187"/>
    <n v="187"/>
    <x v="0"/>
    <x v="4"/>
  </r>
  <r>
    <s v="2013-08-21"/>
    <x v="2"/>
    <x v="20"/>
    <d v="1899-12-30T13:07:00"/>
    <s v="Unplanned-urgent"/>
    <x v="0"/>
    <x v="0"/>
    <d v="2013-08-21T12:30:29"/>
    <d v="2013-08-21T14:32:11"/>
    <n v="121"/>
    <n v="121"/>
    <x v="0"/>
    <x v="4"/>
  </r>
  <r>
    <s v="2013-08-21"/>
    <x v="2"/>
    <x v="20"/>
    <d v="1899-12-30T14:04:00"/>
    <s v="Planned-as scheduled"/>
    <x v="2"/>
    <x v="3"/>
    <d v="2013-08-21T13:26:14"/>
    <d v="2013-08-21T14:49:05"/>
    <n v="82"/>
    <n v="82"/>
    <x v="0"/>
    <x v="4"/>
  </r>
  <r>
    <s v="2013-08-21"/>
    <x v="2"/>
    <x v="20"/>
    <d v="1899-12-30T14:25:00"/>
    <s v="Unplanned-urgent"/>
    <x v="0"/>
    <x v="0"/>
    <d v="2013-08-21T14:06:36"/>
    <d v="2013-08-21T16:38:07"/>
    <n v="151"/>
    <n v="151"/>
    <x v="0"/>
    <x v="4"/>
  </r>
  <r>
    <s v="2013-08-21"/>
    <x v="2"/>
    <x v="20"/>
    <d v="1899-12-30T16:31:00"/>
    <s v="Planned-as scheduled"/>
    <x v="2"/>
    <x v="3"/>
    <d v="2013-08-21T15:24:59"/>
    <e v="#VALUE!"/>
    <e v="#VALUE!"/>
    <n v="101"/>
    <x v="0"/>
    <x v="4"/>
  </r>
  <r>
    <s v="2013-08-22"/>
    <x v="3"/>
    <x v="20"/>
    <d v="1899-12-30T01:01:00"/>
    <s v="Planned-not as sched"/>
    <x v="2"/>
    <x v="2"/>
    <d v="2013-08-22T00:04:23"/>
    <d v="2013-08-22T02:16:11"/>
    <n v="131"/>
    <n v="131"/>
    <x v="0"/>
    <x v="4"/>
  </r>
  <r>
    <s v="2013-08-22"/>
    <x v="3"/>
    <x v="20"/>
    <d v="1899-12-30T04:06:00"/>
    <s v="Unplanned-urgent"/>
    <x v="0"/>
    <x v="0"/>
    <d v="2013-08-22T03:28:15"/>
    <d v="2013-08-22T05:05:42"/>
    <n v="97"/>
    <n v="97"/>
    <x v="0"/>
    <x v="4"/>
  </r>
  <r>
    <s v="2013-08-22"/>
    <x v="3"/>
    <x v="20"/>
    <d v="1899-12-30T07:26:00"/>
    <s v="Unplanned-urgent"/>
    <x v="0"/>
    <x v="0"/>
    <d v="2013-08-22T06:49:14"/>
    <d v="2013-08-22T08:06:19"/>
    <n v="77"/>
    <n v="77"/>
    <x v="0"/>
    <x v="4"/>
  </r>
  <r>
    <s v="2013-08-22"/>
    <x v="3"/>
    <x v="20"/>
    <d v="1899-12-30T08:47:00"/>
    <s v="Unplanned-urgent"/>
    <x v="0"/>
    <x v="0"/>
    <d v="2013-08-22T08:12:23"/>
    <d v="2013-08-22T09:50:44"/>
    <n v="98"/>
    <n v="98"/>
    <x v="0"/>
    <x v="4"/>
  </r>
  <r>
    <s v="2013-08-22"/>
    <x v="3"/>
    <x v="20"/>
    <d v="1899-12-30T11:07:00"/>
    <s v="Planned-as scheduled"/>
    <x v="2"/>
    <x v="3"/>
    <d v="2013-08-22T10:55:44"/>
    <d v="2013-08-22T12:00:27"/>
    <n v="64"/>
    <n v="64"/>
    <x v="0"/>
    <x v="4"/>
  </r>
  <r>
    <s v="2013-08-22"/>
    <x v="3"/>
    <x v="20"/>
    <d v="1899-12-30T14:46:00"/>
    <s v="Unplanned-urgent"/>
    <x v="0"/>
    <x v="0"/>
    <d v="2013-08-22T14:23:50"/>
    <d v="2013-08-22T16:03:41"/>
    <n v="99"/>
    <n v="99"/>
    <x v="0"/>
    <x v="4"/>
  </r>
  <r>
    <s v="2013-08-22"/>
    <x v="3"/>
    <x v="20"/>
    <d v="1899-12-30T16:42:00"/>
    <s v="Planned-as scheduled"/>
    <x v="2"/>
    <x v="3"/>
    <d v="2013-08-22T15:51:13"/>
    <e v="#VALUE!"/>
    <e v="#VALUE!"/>
    <n v="80.857142857142861"/>
    <x v="0"/>
    <x v="4"/>
  </r>
  <r>
    <s v="2013-08-23"/>
    <x v="4"/>
    <x v="20"/>
    <d v="1899-12-30T03:40:00"/>
    <s v="Planned-not as sched"/>
    <x v="2"/>
    <x v="2"/>
    <d v="2013-08-23T03:10:43"/>
    <e v="#VALUE!"/>
    <e v="#VALUE!"/>
    <n v="78.111111111111114"/>
    <x v="0"/>
    <x v="4"/>
  </r>
  <r>
    <s v="2013-08-23"/>
    <x v="4"/>
    <x v="20"/>
    <d v="1899-12-30T09:39:00"/>
    <s v="Planned-as scheduled"/>
    <x v="2"/>
    <x v="3"/>
    <d v="2013-08-23T08:45:54"/>
    <d v="2013-08-23T10:20:26"/>
    <n v="94"/>
    <n v="94"/>
    <x v="0"/>
    <x v="4"/>
  </r>
  <r>
    <s v="2013-08-23"/>
    <x v="4"/>
    <x v="20"/>
    <d v="1899-12-30T11:21:00"/>
    <s v="Planned-as scheduled"/>
    <x v="2"/>
    <x v="3"/>
    <d v="2013-08-23T09:58:04"/>
    <d v="2013-08-23T12:10:19"/>
    <n v="132"/>
    <n v="132"/>
    <x v="0"/>
    <x v="4"/>
  </r>
  <r>
    <s v="2013-08-23"/>
    <x v="4"/>
    <x v="20"/>
    <d v="1899-12-30T11:31:00"/>
    <s v="Planned-as scheduled"/>
    <x v="2"/>
    <x v="3"/>
    <d v="2013-08-23T10:38:10"/>
    <d v="2013-08-23T11:54:47"/>
    <n v="76"/>
    <n v="76"/>
    <x v="0"/>
    <x v="4"/>
  </r>
  <r>
    <s v="2013-08-23"/>
    <x v="4"/>
    <x v="20"/>
    <d v="1899-12-30T13:29:00"/>
    <s v="Planned-as scheduled"/>
    <x v="2"/>
    <x v="3"/>
    <d v="2013-08-23T12:43:38"/>
    <d v="2013-08-23T14:12:01"/>
    <n v="88"/>
    <n v="88"/>
    <x v="0"/>
    <x v="4"/>
  </r>
  <r>
    <s v="2013-08-23"/>
    <x v="4"/>
    <x v="20"/>
    <d v="1899-12-30T15:36:00"/>
    <s v="Planned-as scheduled"/>
    <x v="2"/>
    <x v="3"/>
    <d v="2013-08-23T14:55:34"/>
    <d v="2013-08-23T15:54:19"/>
    <n v="58"/>
    <n v="58"/>
    <x v="0"/>
    <x v="4"/>
  </r>
  <r>
    <s v="2013-08-23"/>
    <x v="4"/>
    <x v="20"/>
    <d v="1899-12-30T17:02:00"/>
    <s v="Unplanned-urgent"/>
    <x v="0"/>
    <x v="0"/>
    <d v="2013-08-23T16:22:54"/>
    <e v="#VALUE!"/>
    <e v="#VALUE!"/>
    <n v="78.111111111111114"/>
    <x v="0"/>
    <x v="4"/>
  </r>
  <r>
    <s v="2013-08-23"/>
    <x v="4"/>
    <x v="20"/>
    <d v="1899-12-30T18:26:00"/>
    <s v="Unplanned-urgent"/>
    <x v="0"/>
    <x v="0"/>
    <d v="2013-08-23T16:57:09"/>
    <d v="2013-08-23T19:28:02"/>
    <n v="150"/>
    <n v="150"/>
    <x v="0"/>
    <x v="4"/>
  </r>
  <r>
    <s v="2013-08-23"/>
    <x v="4"/>
    <x v="20"/>
    <d v="1899-12-30T21:01:00"/>
    <s v="Unplanned-urgent"/>
    <x v="0"/>
    <x v="0"/>
    <d v="2013-08-23T20:10:45"/>
    <d v="2013-08-23T21:56:17"/>
    <n v="105"/>
    <n v="105"/>
    <x v="0"/>
    <x v="4"/>
  </r>
  <r>
    <s v="2013-08-24"/>
    <x v="5"/>
    <x v="20"/>
    <e v="#NUM!"/>
    <s v="Unplanned-urgent"/>
    <x v="0"/>
    <x v="0"/>
    <d v="2013-08-23T23:23:57"/>
    <d v="2013-08-24T00:44:18"/>
    <n v="80"/>
    <n v="80"/>
    <x v="0"/>
    <x v="4"/>
  </r>
  <r>
    <s v="2013-08-24"/>
    <x v="5"/>
    <x v="20"/>
    <d v="1899-12-30T03:03:00"/>
    <s v="Planned-not as sched"/>
    <x v="2"/>
    <x v="2"/>
    <d v="2013-08-24T02:02:48"/>
    <d v="2013-08-24T04:17:17"/>
    <n v="134"/>
    <n v="134"/>
    <x v="0"/>
    <x v="4"/>
  </r>
  <r>
    <s v="2013-08-24"/>
    <x v="5"/>
    <x v="20"/>
    <d v="1899-12-30T20:59:00"/>
    <s v="Unplanned-urgent"/>
    <x v="0"/>
    <x v="0"/>
    <d v="2013-08-24T20:08:45"/>
    <d v="2013-08-24T22:17:06"/>
    <n v="128"/>
    <n v="128"/>
    <x v="0"/>
    <x v="4"/>
  </r>
  <r>
    <s v="2013-08-25"/>
    <x v="6"/>
    <x v="20"/>
    <d v="1899-12-30T00:14:00"/>
    <s v="Unplanned-urgent"/>
    <x v="0"/>
    <x v="0"/>
    <d v="2013-08-24T23:04:47"/>
    <d v="2013-08-25T00:39:14"/>
    <n v="94"/>
    <n v="94"/>
    <x v="0"/>
    <x v="4"/>
  </r>
  <r>
    <s v="2013-08-25"/>
    <x v="6"/>
    <x v="20"/>
    <d v="1899-12-30T06:56:00"/>
    <s v="Unplanned-urgent"/>
    <x v="0"/>
    <x v="0"/>
    <d v="2013-08-25T06:27:55"/>
    <d v="2013-08-25T07:50:38"/>
    <n v="82"/>
    <n v="82"/>
    <x v="0"/>
    <x v="4"/>
  </r>
  <r>
    <s v="2013-08-25"/>
    <x v="6"/>
    <x v="20"/>
    <d v="1899-12-30T09:02:00"/>
    <s v="Unplanned-crash"/>
    <x v="0"/>
    <x v="0"/>
    <d v="2013-08-25T08:44:49"/>
    <d v="2013-08-25T09:28:23"/>
    <n v="43"/>
    <n v="43"/>
    <x v="0"/>
    <x v="4"/>
  </r>
  <r>
    <s v="2013-08-26"/>
    <x v="0"/>
    <x v="21"/>
    <d v="1899-12-30T03:54:00"/>
    <s v="Unplanned-urgent"/>
    <x v="0"/>
    <x v="0"/>
    <d v="2013-08-26T03:18:36"/>
    <d v="2013-08-26T04:46:00"/>
    <n v="87"/>
    <n v="87"/>
    <x v="0"/>
    <x v="4"/>
  </r>
  <r>
    <s v="2013-08-26"/>
    <x v="0"/>
    <x v="21"/>
    <d v="1899-12-30T08:17:00"/>
    <s v="Planned-as scheduled"/>
    <x v="2"/>
    <x v="3"/>
    <d v="2013-08-26T07:37:47"/>
    <d v="2013-08-26T08:53:52"/>
    <n v="76"/>
    <n v="76"/>
    <x v="0"/>
    <x v="4"/>
  </r>
  <r>
    <s v="2013-08-26"/>
    <x v="0"/>
    <x v="21"/>
    <d v="1899-12-30T10:02:00"/>
    <s v="Planned-as scheduled"/>
    <x v="2"/>
    <x v="3"/>
    <d v="2013-08-26T09:29:11"/>
    <d v="2013-08-26T10:41:54"/>
    <n v="72"/>
    <n v="72"/>
    <x v="0"/>
    <x v="4"/>
  </r>
  <r>
    <s v="2013-08-26"/>
    <x v="0"/>
    <x v="21"/>
    <d v="1899-12-30T11:21:00"/>
    <s v="Planned-as scheduled"/>
    <x v="2"/>
    <x v="3"/>
    <d v="2013-08-26T10:05:56"/>
    <d v="2013-08-26T12:15:17"/>
    <n v="129"/>
    <n v="129"/>
    <x v="0"/>
    <x v="4"/>
  </r>
  <r>
    <s v="2013-08-26"/>
    <x v="0"/>
    <x v="21"/>
    <d v="1899-12-30T12:03:00"/>
    <s v="Planned-as scheduled"/>
    <x v="2"/>
    <x v="3"/>
    <d v="2013-08-26T11:32:24"/>
    <d v="2013-08-26T13:01:18"/>
    <n v="88"/>
    <n v="88"/>
    <x v="0"/>
    <x v="4"/>
  </r>
  <r>
    <s v="2013-08-26"/>
    <x v="0"/>
    <x v="21"/>
    <d v="1899-12-30T14:48:00"/>
    <s v="Unplanned-urgent"/>
    <x v="0"/>
    <x v="0"/>
    <d v="2013-08-26T14:09:18"/>
    <d v="2013-08-26T15:20:19"/>
    <n v="71"/>
    <n v="71"/>
    <x v="0"/>
    <x v="4"/>
  </r>
  <r>
    <s v="2013-08-26"/>
    <x v="0"/>
    <x v="21"/>
    <d v="1899-12-30T16:27:00"/>
    <s v="Planned-as scheduled"/>
    <x v="2"/>
    <x v="3"/>
    <d v="2013-08-26T15:28:40"/>
    <d v="2013-08-26T16:53:46"/>
    <n v="85"/>
    <n v="85"/>
    <x v="0"/>
    <x v="4"/>
  </r>
  <r>
    <s v="2013-08-26"/>
    <x v="0"/>
    <x v="21"/>
    <d v="1899-12-30T16:19:00"/>
    <s v="Unplanned-urgent"/>
    <x v="0"/>
    <x v="0"/>
    <d v="2013-08-26T15:52:37"/>
    <e v="#VALUE!"/>
    <e v="#VALUE!"/>
    <n v="79.888888888888886"/>
    <x v="0"/>
    <x v="4"/>
  </r>
  <r>
    <s v="2013-08-26"/>
    <x v="0"/>
    <x v="21"/>
    <d v="1899-12-30T22:13:00"/>
    <s v="Planned-as scheduled"/>
    <x v="2"/>
    <x v="3"/>
    <d v="2013-08-26T21:11:21"/>
    <d v="2013-08-26T23:02:29"/>
    <n v="111"/>
    <n v="111"/>
    <x v="0"/>
    <x v="4"/>
  </r>
  <r>
    <s v="2013-08-27"/>
    <x v="1"/>
    <x v="21"/>
    <d v="1899-12-30T06:02:00"/>
    <s v="Unplanned-urgent"/>
    <x v="0"/>
    <x v="0"/>
    <d v="2013-08-27T05:03:56"/>
    <d v="2013-08-27T07:20:35"/>
    <n v="136"/>
    <n v="136"/>
    <x v="0"/>
    <x v="4"/>
  </r>
  <r>
    <s v="2013-08-27"/>
    <x v="1"/>
    <x v="21"/>
    <d v="1899-12-30T07:53:00"/>
    <s v="Unplanned-urgent"/>
    <x v="0"/>
    <x v="0"/>
    <d v="2013-08-27T07:15:06"/>
    <d v="2013-08-27T09:09:41"/>
    <n v="114"/>
    <n v="114"/>
    <x v="0"/>
    <x v="4"/>
  </r>
  <r>
    <s v="2013-08-27"/>
    <x v="1"/>
    <x v="21"/>
    <d v="1899-12-30T08:27:00"/>
    <s v="Planned-as scheduled"/>
    <x v="2"/>
    <x v="3"/>
    <d v="2013-08-27T07:33:08"/>
    <d v="2013-08-27T08:44:02"/>
    <n v="70"/>
    <n v="70"/>
    <x v="0"/>
    <x v="4"/>
  </r>
  <r>
    <s v="2013-08-27"/>
    <x v="1"/>
    <x v="21"/>
    <d v="1899-12-30T10:14:00"/>
    <s v="Planned-as scheduled"/>
    <x v="2"/>
    <x v="3"/>
    <d v="2013-08-27T09:26:58"/>
    <d v="2013-08-27T10:57:09"/>
    <n v="90"/>
    <n v="90"/>
    <x v="0"/>
    <x v="4"/>
  </r>
  <r>
    <s v="2013-08-27"/>
    <x v="1"/>
    <x v="21"/>
    <d v="1899-12-30T12:02:00"/>
    <s v="Planned-as scheduled"/>
    <x v="2"/>
    <x v="3"/>
    <d v="2013-08-27T11:29:29"/>
    <d v="2013-08-27T13:05:03"/>
    <n v="95"/>
    <n v="95"/>
    <x v="0"/>
    <x v="4"/>
  </r>
  <r>
    <s v="2013-08-27"/>
    <x v="1"/>
    <x v="21"/>
    <d v="1899-12-30T14:36:00"/>
    <s v="Planned-as scheduled"/>
    <x v="2"/>
    <x v="3"/>
    <d v="2013-08-27T13:35:35"/>
    <d v="2013-08-27T16:09:44"/>
    <n v="154"/>
    <n v="154"/>
    <x v="0"/>
    <x v="4"/>
  </r>
  <r>
    <s v="2013-08-27"/>
    <x v="1"/>
    <x v="21"/>
    <d v="1899-12-30T19:24:00"/>
    <s v="Unplanned-urgent"/>
    <x v="0"/>
    <x v="0"/>
    <d v="2013-08-27T18:44:56"/>
    <d v="2013-08-27T20:45:40"/>
    <n v="120"/>
    <n v="120"/>
    <x v="0"/>
    <x v="4"/>
  </r>
  <r>
    <s v="2013-08-28"/>
    <x v="2"/>
    <x v="21"/>
    <d v="1899-12-30T00:48:00"/>
    <s v="Unplanned-urgent"/>
    <x v="0"/>
    <x v="0"/>
    <d v="2013-08-28T00:09:49"/>
    <d v="2013-08-28T01:40:13"/>
    <n v="90"/>
    <n v="90"/>
    <x v="0"/>
    <x v="4"/>
  </r>
  <r>
    <s v="2013-08-28"/>
    <x v="2"/>
    <x v="21"/>
    <d v="1899-12-30T02:39:00"/>
    <s v="Unplanned-urgent"/>
    <x v="0"/>
    <x v="0"/>
    <d v="2013-08-28T01:52:06"/>
    <d v="2013-08-28T04:05:06"/>
    <n v="133"/>
    <n v="133"/>
    <x v="0"/>
    <x v="4"/>
  </r>
  <r>
    <s v="2013-08-28"/>
    <x v="2"/>
    <x v="21"/>
    <d v="1899-12-30T04:00:00"/>
    <s v="Unplanned-urgent"/>
    <x v="0"/>
    <x v="0"/>
    <d v="2013-08-28T03:47:13"/>
    <d v="2013-08-28T05:02:06"/>
    <n v="74"/>
    <n v="74"/>
    <x v="0"/>
    <x v="4"/>
  </r>
  <r>
    <s v="2013-08-28"/>
    <x v="2"/>
    <x v="21"/>
    <d v="1899-12-30T08:05:00"/>
    <s v="Planned-not as sched"/>
    <x v="2"/>
    <x v="2"/>
    <d v="2013-08-28T06:58:41"/>
    <d v="2013-08-28T08:43:03"/>
    <n v="104"/>
    <n v="104"/>
    <x v="0"/>
    <x v="4"/>
  </r>
  <r>
    <s v="2013-08-28"/>
    <x v="2"/>
    <x v="21"/>
    <d v="1899-12-30T08:14:00"/>
    <s v="Planned-as scheduled"/>
    <x v="2"/>
    <x v="3"/>
    <d v="2013-08-28T07:47:26"/>
    <d v="2013-08-28T09:13:54"/>
    <n v="86"/>
    <n v="86"/>
    <x v="0"/>
    <x v="4"/>
  </r>
  <r>
    <s v="2013-08-28"/>
    <x v="2"/>
    <x v="21"/>
    <d v="1899-12-30T10:08:00"/>
    <s v="Planned-as scheduled"/>
    <x v="2"/>
    <x v="3"/>
    <d v="2013-08-28T09:04:26"/>
    <d v="2013-08-28T10:59:56"/>
    <n v="115"/>
    <n v="115"/>
    <x v="0"/>
    <x v="4"/>
  </r>
  <r>
    <s v="2013-08-28"/>
    <x v="2"/>
    <x v="21"/>
    <d v="1899-12-30T10:57:00"/>
    <s v="Planned-as scheduled"/>
    <x v="2"/>
    <x v="3"/>
    <d v="2013-08-28T10:27:06"/>
    <d v="2013-08-28T11:29:29"/>
    <n v="62"/>
    <n v="62"/>
    <x v="0"/>
    <x v="4"/>
  </r>
  <r>
    <s v="2013-08-28"/>
    <x v="2"/>
    <x v="21"/>
    <d v="1899-12-30T12:54:00"/>
    <s v="Planned-as scheduled"/>
    <x v="2"/>
    <x v="3"/>
    <d v="2013-08-28T12:25:26"/>
    <d v="2013-08-28T13:43:33"/>
    <n v="78"/>
    <n v="78"/>
    <x v="0"/>
    <x v="4"/>
  </r>
  <r>
    <s v="2013-08-28"/>
    <x v="2"/>
    <x v="21"/>
    <d v="1899-12-30T16:04:00"/>
    <s v="Planned-as scheduled"/>
    <x v="2"/>
    <x v="3"/>
    <d v="2013-08-28T15:01:18"/>
    <d v="2013-08-28T16:28:27"/>
    <n v="87"/>
    <n v="87"/>
    <x v="0"/>
    <x v="4"/>
  </r>
  <r>
    <s v="2013-08-28"/>
    <x v="2"/>
    <x v="21"/>
    <d v="1899-12-30T19:13:00"/>
    <s v="Unplanned-urgent"/>
    <x v="0"/>
    <x v="0"/>
    <d v="2013-08-28T18:46:22"/>
    <d v="2013-08-28T20:55:50"/>
    <n v="129"/>
    <n v="129"/>
    <x v="0"/>
    <x v="4"/>
  </r>
  <r>
    <s v="2013-08-28"/>
    <x v="2"/>
    <x v="21"/>
    <d v="1899-12-30T21:56:00"/>
    <s v="Planned-as scheduled"/>
    <x v="2"/>
    <x v="3"/>
    <d v="2013-08-28T21:16:03"/>
    <d v="2013-08-28T23:49:28"/>
    <n v="153"/>
    <n v="153"/>
    <x v="0"/>
    <x v="4"/>
  </r>
  <r>
    <s v="2013-08-29"/>
    <x v="3"/>
    <x v="21"/>
    <d v="1899-12-30T00:13:00"/>
    <s v="Unplanned-crash"/>
    <x v="0"/>
    <x v="0"/>
    <d v="2013-08-29T00:03:41"/>
    <d v="2013-08-29T01:29:01"/>
    <n v="85"/>
    <n v="85"/>
    <x v="0"/>
    <x v="4"/>
  </r>
  <r>
    <s v="2013-08-29"/>
    <x v="3"/>
    <x v="21"/>
    <d v="1899-12-30T02:51:00"/>
    <s v="Unplanned-urgent"/>
    <x v="0"/>
    <x v="0"/>
    <d v="2013-08-29T02:30:58"/>
    <d v="2013-08-29T03:28:16"/>
    <n v="57"/>
    <n v="57"/>
    <x v="0"/>
    <x v="4"/>
  </r>
  <r>
    <s v="2013-08-29"/>
    <x v="3"/>
    <x v="21"/>
    <d v="1899-12-30T12:59:00"/>
    <s v="Unplanned-urgent"/>
    <x v="0"/>
    <x v="0"/>
    <d v="2013-08-29T12:21:42"/>
    <d v="2013-08-29T14:37:13"/>
    <n v="135"/>
    <n v="135"/>
    <x v="0"/>
    <x v="4"/>
  </r>
  <r>
    <s v="2013-08-29"/>
    <x v="3"/>
    <x v="21"/>
    <d v="1899-12-30T22:26:00"/>
    <s v="Unplanned-urgent"/>
    <x v="0"/>
    <x v="0"/>
    <d v="2013-08-29T21:38:50"/>
    <d v="2013-08-29T23:38:53"/>
    <n v="120"/>
    <n v="120"/>
    <x v="0"/>
    <x v="4"/>
  </r>
  <r>
    <s v="2013-08-30"/>
    <x v="4"/>
    <x v="21"/>
    <d v="1899-12-30T05:58:00"/>
    <s v="Unplanned-urgent"/>
    <x v="0"/>
    <x v="0"/>
    <d v="2013-08-30T05:05:07"/>
    <d v="2013-08-30T07:08:13"/>
    <n v="123"/>
    <n v="123"/>
    <x v="0"/>
    <x v="4"/>
  </r>
  <r>
    <s v="2013-08-30"/>
    <x v="4"/>
    <x v="21"/>
    <d v="1899-12-30T08:35:00"/>
    <s v="Unplanned-urgent"/>
    <x v="0"/>
    <x v="0"/>
    <d v="2013-08-30T08:04:14"/>
    <d v="2013-08-30T09:36:52"/>
    <n v="92"/>
    <n v="92"/>
    <x v="0"/>
    <x v="4"/>
  </r>
  <r>
    <s v="2013-08-30"/>
    <x v="4"/>
    <x v="21"/>
    <d v="1899-12-30T10:52:00"/>
    <s v="Planned-as scheduled"/>
    <x v="2"/>
    <x v="3"/>
    <d v="2013-08-30T09:58:21"/>
    <d v="2013-08-30T11:38:16"/>
    <n v="99"/>
    <n v="99"/>
    <x v="0"/>
    <x v="4"/>
  </r>
  <r>
    <s v="2013-08-30"/>
    <x v="4"/>
    <x v="21"/>
    <d v="1899-12-30T13:38:00"/>
    <s v="Unplanned-urgent"/>
    <x v="0"/>
    <x v="0"/>
    <d v="2013-08-30T12:48:20"/>
    <d v="2013-08-30T14:21:05"/>
    <n v="92"/>
    <n v="92"/>
    <x v="0"/>
    <x v="4"/>
  </r>
  <r>
    <s v="2013-08-30"/>
    <x v="4"/>
    <x v="21"/>
    <d v="1899-12-30T13:27:00"/>
    <s v="Planned-as scheduled"/>
    <x v="2"/>
    <x v="3"/>
    <d v="2013-08-30T12:56:09"/>
    <d v="2013-08-30T14:40:52"/>
    <n v="104"/>
    <n v="104"/>
    <x v="0"/>
    <x v="4"/>
  </r>
  <r>
    <s v="2013-08-30"/>
    <x v="4"/>
    <x v="21"/>
    <d v="1899-12-30T15:44:00"/>
    <s v="Planned-as scheduled"/>
    <x v="2"/>
    <x v="3"/>
    <d v="2013-08-30T14:36:44"/>
    <d v="2013-08-30T16:03:11"/>
    <n v="86"/>
    <n v="86"/>
    <x v="0"/>
    <x v="4"/>
  </r>
  <r>
    <s v="2013-08-30"/>
    <x v="4"/>
    <x v="21"/>
    <d v="1899-12-30T21:06:00"/>
    <s v="Planned-as scheduled"/>
    <x v="2"/>
    <x v="3"/>
    <d v="2013-08-30T20:45:42"/>
    <d v="2013-08-30T22:06:19"/>
    <n v="80"/>
    <n v="80"/>
    <x v="0"/>
    <x v="4"/>
  </r>
  <r>
    <s v="2013-08-30"/>
    <x v="4"/>
    <x v="21"/>
    <d v="1899-12-30T23:26:00"/>
    <s v="Unplanned-urgent"/>
    <x v="0"/>
    <x v="0"/>
    <d v="2013-08-30T22:59:32"/>
    <d v="2013-08-31T00:49:56"/>
    <n v="110"/>
    <n v="110"/>
    <x v="0"/>
    <x v="4"/>
  </r>
  <r>
    <s v="2013-08-31"/>
    <x v="5"/>
    <x v="21"/>
    <d v="1899-12-30T10:01:00"/>
    <s v="Planned-not as sched"/>
    <x v="2"/>
    <x v="2"/>
    <e v="#VALUE!"/>
    <d v="2013-08-31T10:18:29"/>
    <e v="#VALUE!"/>
    <n v="0"/>
    <x v="0"/>
    <x v="4"/>
  </r>
  <r>
    <s v="2013-08-31"/>
    <x v="5"/>
    <x v="21"/>
    <d v="1899-12-30T11:54:00"/>
    <s v="Unplanned-urgent"/>
    <x v="0"/>
    <x v="0"/>
    <d v="2013-08-31T11:07:29"/>
    <e v="#VALUE!"/>
    <e v="#VALUE!"/>
    <n v="0"/>
    <x v="0"/>
    <x v="4"/>
  </r>
  <r>
    <s v="2013-09-01"/>
    <x v="6"/>
    <x v="21"/>
    <d v="1899-12-30T01:25:00"/>
    <s v="Unplanned-urgent"/>
    <x v="0"/>
    <x v="0"/>
    <d v="2013-09-01T00:56:01"/>
    <d v="2013-09-01T02:06:05"/>
    <n v="70"/>
    <n v="70"/>
    <x v="0"/>
    <x v="5"/>
  </r>
  <r>
    <s v="2013-09-01"/>
    <x v="6"/>
    <x v="21"/>
    <d v="1899-12-30T17:06:00"/>
    <s v="Unplanned-urgent"/>
    <x v="0"/>
    <x v="0"/>
    <d v="2013-09-01T16:57:27"/>
    <d v="2013-09-01T18:05:38"/>
    <n v="68"/>
    <n v="68"/>
    <x v="0"/>
    <x v="5"/>
  </r>
  <r>
    <s v="2013-09-01"/>
    <x v="6"/>
    <x v="21"/>
    <d v="1899-12-30T22:12:00"/>
    <s v="Planned-not as sched"/>
    <x v="2"/>
    <x v="2"/>
    <d v="2013-09-01T21:36:38"/>
    <e v="#VALUE!"/>
    <e v="#VALUE!"/>
    <n v="46"/>
    <x v="0"/>
    <x v="5"/>
  </r>
  <r>
    <s v="2013-09-02"/>
    <x v="0"/>
    <x v="22"/>
    <d v="1899-12-30T02:52:00"/>
    <s v="Unplanned-urgent"/>
    <x v="0"/>
    <x v="0"/>
    <d v="2013-09-02T02:14:42"/>
    <d v="2013-09-02T03:15:27"/>
    <n v="60"/>
    <n v="60"/>
    <x v="0"/>
    <x v="5"/>
  </r>
  <r>
    <s v="2013-09-02"/>
    <x v="0"/>
    <x v="22"/>
    <d v="1899-12-30T13:05:00"/>
    <s v="Planned-as scheduled"/>
    <x v="2"/>
    <x v="3"/>
    <d v="2013-09-02T11:59:07"/>
    <d v="2013-09-02T14:12:45"/>
    <n v="133"/>
    <n v="133"/>
    <x v="0"/>
    <x v="5"/>
  </r>
  <r>
    <s v="2013-09-02"/>
    <x v="0"/>
    <x v="22"/>
    <d v="1899-12-30T21:19:00"/>
    <s v="Unplanned-urgent"/>
    <x v="0"/>
    <x v="0"/>
    <d v="2013-09-02T20:54:29"/>
    <d v="2013-09-02T22:15:46"/>
    <n v="81"/>
    <n v="81"/>
    <x v="0"/>
    <x v="5"/>
  </r>
  <r>
    <s v="2013-09-02"/>
    <x v="0"/>
    <x v="22"/>
    <d v="1899-12-30T22:04:00"/>
    <s v="Unplanned-crash"/>
    <x v="0"/>
    <x v="0"/>
    <d v="2013-09-02T21:50:32"/>
    <e v="#VALUE!"/>
    <e v="#VALUE!"/>
    <n v="68.5"/>
    <x v="0"/>
    <x v="5"/>
  </r>
  <r>
    <s v="2013-09-03"/>
    <x v="1"/>
    <x v="22"/>
    <d v="1899-12-30T01:41:00"/>
    <s v="Unplanned-urgent"/>
    <x v="0"/>
    <x v="0"/>
    <d v="2013-09-03T01:18:15"/>
    <d v="2013-09-03T02:10:35"/>
    <n v="52"/>
    <n v="52"/>
    <x v="0"/>
    <x v="5"/>
  </r>
  <r>
    <s v="2013-09-03"/>
    <x v="1"/>
    <x v="22"/>
    <d v="1899-12-30T08:21:00"/>
    <s v="Planned-as scheduled"/>
    <x v="2"/>
    <x v="3"/>
    <d v="2013-09-03T07:41:13"/>
    <d v="2013-09-03T08:43:15"/>
    <n v="62"/>
    <n v="62"/>
    <x v="0"/>
    <x v="5"/>
  </r>
  <r>
    <s v="2013-09-03"/>
    <x v="1"/>
    <x v="22"/>
    <d v="1899-12-30T10:26:00"/>
    <s v="Planned-as scheduled"/>
    <x v="2"/>
    <x v="3"/>
    <d v="2013-09-03T09:34:50"/>
    <d v="2013-09-03T10:59:02"/>
    <n v="84"/>
    <n v="84"/>
    <x v="0"/>
    <x v="5"/>
  </r>
  <r>
    <s v="2013-09-03"/>
    <x v="1"/>
    <x v="22"/>
    <d v="1899-12-30T11:57:00"/>
    <s v="Planned-as scheduled"/>
    <x v="2"/>
    <x v="3"/>
    <d v="2013-09-03T11:58:03"/>
    <d v="2013-09-03T13:02:33"/>
    <n v="64"/>
    <n v="64"/>
    <x v="0"/>
    <x v="5"/>
  </r>
  <r>
    <s v="2013-09-03"/>
    <x v="1"/>
    <x v="22"/>
    <d v="1899-12-30T12:12:00"/>
    <s v="Planned-as scheduled"/>
    <x v="2"/>
    <x v="3"/>
    <d v="2013-09-03T11:16:32"/>
    <d v="2013-09-03T12:57:12"/>
    <n v="100"/>
    <n v="100"/>
    <x v="0"/>
    <x v="5"/>
  </r>
  <r>
    <s v="2013-09-04"/>
    <x v="2"/>
    <x v="22"/>
    <d v="1899-12-30T04:18:00"/>
    <s v="Planned-not as sched"/>
    <x v="2"/>
    <x v="2"/>
    <d v="2013-09-04T03:24:39"/>
    <d v="2013-09-04T05:19:01"/>
    <n v="114"/>
    <n v="114"/>
    <x v="0"/>
    <x v="5"/>
  </r>
  <r>
    <s v="2013-09-04"/>
    <x v="2"/>
    <x v="22"/>
    <d v="1899-12-30T08:06:00"/>
    <s v="Planned-as scheduled"/>
    <x v="2"/>
    <x v="3"/>
    <d v="2013-09-04T07:35:05"/>
    <d v="2013-09-04T08:45:43"/>
    <n v="70"/>
    <n v="70"/>
    <x v="0"/>
    <x v="5"/>
  </r>
  <r>
    <s v="2013-09-04"/>
    <x v="2"/>
    <x v="22"/>
    <d v="1899-12-30T10:13:00"/>
    <s v="Planned-as scheduled"/>
    <x v="2"/>
    <x v="3"/>
    <d v="2013-09-04T09:53:55"/>
    <e v="#VALUE!"/>
    <e v="#VALUE!"/>
    <n v="76.2"/>
    <x v="0"/>
    <x v="5"/>
  </r>
  <r>
    <s v="2013-09-04"/>
    <x v="2"/>
    <x v="22"/>
    <d v="1899-12-30T12:42:00"/>
    <s v="Planned-as scheduled"/>
    <x v="2"/>
    <x v="3"/>
    <d v="2013-09-04T11:51:03"/>
    <d v="2013-09-04T13:35:00"/>
    <n v="103"/>
    <n v="103"/>
    <x v="0"/>
    <x v="5"/>
  </r>
  <r>
    <s v="2013-09-04"/>
    <x v="2"/>
    <x v="22"/>
    <d v="1899-12-30T19:59:00"/>
    <s v="Unplanned-urgent"/>
    <x v="0"/>
    <x v="0"/>
    <d v="2013-09-04T19:34:25"/>
    <d v="2013-09-04T21:09:19"/>
    <n v="94"/>
    <n v="94"/>
    <x v="0"/>
    <x v="5"/>
  </r>
  <r>
    <s v="2013-09-05"/>
    <x v="3"/>
    <x v="22"/>
    <d v="1899-12-30T00:31:00"/>
    <s v="Planned-not as sched"/>
    <x v="2"/>
    <x v="2"/>
    <d v="2013-09-05T00:05:38"/>
    <d v="2013-09-05T01:54:44"/>
    <n v="109"/>
    <n v="109"/>
    <x v="0"/>
    <x v="5"/>
  </r>
  <r>
    <s v="2013-09-05"/>
    <x v="3"/>
    <x v="22"/>
    <d v="1899-12-30T05:24:00"/>
    <s v="Unplanned-urgent"/>
    <x v="0"/>
    <x v="0"/>
    <d v="2013-09-05T04:59:16"/>
    <d v="2013-09-05T06:56:39"/>
    <n v="117"/>
    <n v="117"/>
    <x v="0"/>
    <x v="5"/>
  </r>
  <r>
    <s v="2013-09-05"/>
    <x v="3"/>
    <x v="22"/>
    <d v="1899-12-30T18:48:00"/>
    <s v="Planned-not as sched"/>
    <x v="2"/>
    <x v="2"/>
    <d v="2013-09-05T17:53:46"/>
    <d v="2013-09-05T19:31:55"/>
    <n v="98"/>
    <n v="98"/>
    <x v="0"/>
    <x v="5"/>
  </r>
  <r>
    <s v="2013-09-05"/>
    <x v="3"/>
    <x v="22"/>
    <d v="1899-12-30T19:52:00"/>
    <s v="Unplanned-urgent"/>
    <x v="0"/>
    <x v="0"/>
    <d v="2013-09-05T19:38:35"/>
    <d v="2013-09-05T20:57:56"/>
    <n v="79"/>
    <n v="79"/>
    <x v="0"/>
    <x v="5"/>
  </r>
  <r>
    <s v="2013-09-06"/>
    <x v="4"/>
    <x v="22"/>
    <d v="1899-12-30T00:19:00"/>
    <s v="Unplanned-urgent"/>
    <x v="0"/>
    <x v="0"/>
    <d v="2013-09-05T23:53:12"/>
    <d v="2013-09-06T02:12:27"/>
    <n v="139"/>
    <n v="139"/>
    <x v="0"/>
    <x v="5"/>
  </r>
  <r>
    <s v="2013-09-06"/>
    <x v="4"/>
    <x v="22"/>
    <d v="1899-12-30T09:36:00"/>
    <s v="Planned-as scheduled"/>
    <x v="2"/>
    <x v="3"/>
    <d v="2013-09-06T08:41:45"/>
    <d v="2013-09-06T11:12:45"/>
    <n v="151"/>
    <n v="151"/>
    <x v="0"/>
    <x v="5"/>
  </r>
  <r>
    <s v="2013-09-06"/>
    <x v="4"/>
    <x v="22"/>
    <d v="1899-12-30T11:00:00"/>
    <s v="Planned-as scheduled"/>
    <x v="2"/>
    <x v="3"/>
    <d v="2013-09-06T10:20:09"/>
    <d v="2013-09-06T12:04:05"/>
    <n v="103"/>
    <n v="103"/>
    <x v="0"/>
    <x v="5"/>
  </r>
  <r>
    <s v="2013-09-06"/>
    <x v="4"/>
    <x v="22"/>
    <d v="1899-12-30T11:48:00"/>
    <s v="Planned-as scheduled"/>
    <x v="2"/>
    <x v="3"/>
    <d v="2013-09-06T11:10:08"/>
    <d v="2013-09-06T12:22:43"/>
    <n v="72"/>
    <n v="72"/>
    <x v="0"/>
    <x v="5"/>
  </r>
  <r>
    <s v="2013-09-06"/>
    <x v="4"/>
    <x v="22"/>
    <d v="1899-12-30T12:26:00"/>
    <s v="Unplanned-urgent"/>
    <x v="0"/>
    <x v="0"/>
    <d v="2013-09-06T11:51:46"/>
    <d v="2013-09-06T13:18:09"/>
    <n v="86"/>
    <n v="86"/>
    <x v="0"/>
    <x v="5"/>
  </r>
  <r>
    <s v="2013-09-06"/>
    <x v="4"/>
    <x v="22"/>
    <d v="1899-12-30T13:33:00"/>
    <s v="Planned-as scheduled"/>
    <x v="2"/>
    <x v="3"/>
    <d v="2013-09-06T12:48:58"/>
    <d v="2013-09-06T14:05:32"/>
    <n v="76"/>
    <n v="76"/>
    <x v="0"/>
    <x v="5"/>
  </r>
  <r>
    <s v="2013-09-06"/>
    <x v="4"/>
    <x v="22"/>
    <d v="1899-12-30T14:05:00"/>
    <s v="Planned-not as sched"/>
    <x v="2"/>
    <x v="2"/>
    <d v="2013-09-06T13:20:52"/>
    <d v="2013-09-06T15:07:23"/>
    <n v="106"/>
    <n v="106"/>
    <x v="0"/>
    <x v="5"/>
  </r>
  <r>
    <s v="2013-09-06"/>
    <x v="4"/>
    <x v="22"/>
    <d v="1899-12-30T16:05:00"/>
    <s v="Planned-as scheduled"/>
    <x v="2"/>
    <x v="3"/>
    <d v="2013-09-06T15:18:59"/>
    <d v="2013-09-06T17:12:57"/>
    <n v="113"/>
    <n v="113"/>
    <x v="0"/>
    <x v="5"/>
  </r>
  <r>
    <s v="2013-09-06"/>
    <x v="4"/>
    <x v="22"/>
    <d v="1899-12-30T23:10:00"/>
    <s v="Unplanned-urgent"/>
    <x v="0"/>
    <x v="0"/>
    <d v="2013-09-06T22:29:35"/>
    <d v="2013-09-07T00:13:16"/>
    <n v="103"/>
    <n v="103"/>
    <x v="0"/>
    <x v="5"/>
  </r>
  <r>
    <s v="2013-09-07"/>
    <x v="5"/>
    <x v="22"/>
    <d v="1899-12-30T00:24:00"/>
    <s v="Unplanned-urgent"/>
    <x v="0"/>
    <x v="0"/>
    <d v="2013-09-06T23:50:55"/>
    <d v="2013-09-07T01:16:39"/>
    <n v="85"/>
    <n v="85"/>
    <x v="0"/>
    <x v="5"/>
  </r>
  <r>
    <s v="2013-09-07"/>
    <x v="5"/>
    <x v="22"/>
    <d v="1899-12-30T01:35:00"/>
    <s v="Unplanned-crash"/>
    <x v="0"/>
    <x v="0"/>
    <d v="2013-09-07T01:03:01"/>
    <d v="2013-09-07T02:19:37"/>
    <n v="76"/>
    <n v="76"/>
    <x v="0"/>
    <x v="5"/>
  </r>
  <r>
    <s v="2013-09-07"/>
    <x v="5"/>
    <x v="22"/>
    <d v="1899-12-30T03:16:00"/>
    <s v="Unplanned-urgent"/>
    <x v="0"/>
    <x v="0"/>
    <d v="2013-09-07T02:35:31"/>
    <d v="2013-09-07T04:22:37"/>
    <n v="107"/>
    <n v="107"/>
    <x v="0"/>
    <x v="5"/>
  </r>
  <r>
    <s v="2013-09-07"/>
    <x v="5"/>
    <x v="22"/>
    <d v="1899-12-30T05:02:00"/>
    <s v="Planned-not as sched"/>
    <x v="2"/>
    <x v="2"/>
    <d v="2013-09-07T04:20:06"/>
    <d v="2013-09-07T05:45:51"/>
    <n v="85"/>
    <n v="85"/>
    <x v="0"/>
    <x v="5"/>
  </r>
  <r>
    <s v="2013-09-07"/>
    <x v="5"/>
    <x v="22"/>
    <d v="1899-12-30T07:10:00"/>
    <s v="Unplanned-urgent"/>
    <x v="0"/>
    <x v="0"/>
    <d v="2013-09-07T06:12:02"/>
    <d v="2013-09-07T08:15:09"/>
    <n v="123"/>
    <n v="123"/>
    <x v="0"/>
    <x v="5"/>
  </r>
  <r>
    <s v="2013-09-07"/>
    <x v="5"/>
    <x v="22"/>
    <d v="1899-12-30T13:12:00"/>
    <s v="Unplanned-urgent"/>
    <x v="0"/>
    <x v="0"/>
    <d v="2013-09-07T12:42:06"/>
    <d v="2013-09-07T14:07:07"/>
    <n v="85"/>
    <n v="85"/>
    <x v="0"/>
    <x v="5"/>
  </r>
  <r>
    <s v="2013-09-07"/>
    <x v="5"/>
    <x v="22"/>
    <d v="1899-12-30T19:45:00"/>
    <s v="Unplanned-urgent"/>
    <x v="0"/>
    <x v="0"/>
    <d v="2013-09-07T19:03:06"/>
    <d v="2013-09-07T20:24:27"/>
    <n v="81"/>
    <n v="81"/>
    <x v="0"/>
    <x v="5"/>
  </r>
  <r>
    <s v="2013-09-08"/>
    <x v="6"/>
    <x v="22"/>
    <d v="1899-12-30T02:55:00"/>
    <s v="Unplanned-urgent"/>
    <x v="0"/>
    <x v="0"/>
    <d v="2013-09-08T02:03:37"/>
    <d v="2013-09-08T04:12:53"/>
    <n v="129"/>
    <n v="129"/>
    <x v="0"/>
    <x v="5"/>
  </r>
  <r>
    <s v="2013-09-09"/>
    <x v="0"/>
    <x v="23"/>
    <d v="1899-12-30T00:27:00"/>
    <s v="Unplanned-urgent"/>
    <x v="0"/>
    <x v="0"/>
    <d v="2013-09-08T23:47:40"/>
    <e v="#VALUE!"/>
    <e v="#VALUE!"/>
    <n v="83.6"/>
    <x v="0"/>
    <x v="5"/>
  </r>
  <r>
    <s v="2013-09-09"/>
    <x v="0"/>
    <x v="23"/>
    <d v="1899-12-30T08:22:00"/>
    <s v="Planned-as scheduled"/>
    <x v="2"/>
    <x v="3"/>
    <d v="2013-09-09T07:28:55"/>
    <d v="2013-09-09T09:03:48"/>
    <n v="94"/>
    <n v="94"/>
    <x v="0"/>
    <x v="5"/>
  </r>
  <r>
    <s v="2013-09-09"/>
    <x v="0"/>
    <x v="23"/>
    <d v="1899-12-30T09:24:00"/>
    <s v="Unplanned-urgent"/>
    <x v="0"/>
    <x v="0"/>
    <d v="2013-09-09T08:39:27"/>
    <d v="2013-09-09T10:28:46"/>
    <n v="109"/>
    <n v="109"/>
    <x v="0"/>
    <x v="5"/>
  </r>
  <r>
    <s v="2013-09-09"/>
    <x v="0"/>
    <x v="23"/>
    <d v="1899-12-30T10:11:00"/>
    <s v="Planned-as scheduled"/>
    <x v="2"/>
    <x v="3"/>
    <d v="2013-09-09T09:25:38"/>
    <d v="2013-09-09T11:41:28"/>
    <n v="135"/>
    <n v="135"/>
    <x v="0"/>
    <x v="5"/>
  </r>
  <r>
    <s v="2013-09-09"/>
    <x v="0"/>
    <x v="23"/>
    <d v="1899-12-30T11:22:00"/>
    <s v="Planned-as scheduled"/>
    <x v="2"/>
    <x v="3"/>
    <d v="2013-09-09T10:33:54"/>
    <d v="2013-09-09T12:35:49"/>
    <n v="121"/>
    <n v="121"/>
    <x v="0"/>
    <x v="5"/>
  </r>
  <r>
    <s v="2013-09-09"/>
    <x v="0"/>
    <x v="23"/>
    <d v="1899-12-30T12:25:00"/>
    <s v="Planned-as scheduled"/>
    <x v="2"/>
    <x v="3"/>
    <d v="2013-09-09T11:40:58"/>
    <d v="2013-09-09T13:03:19"/>
    <n v="82"/>
    <n v="82"/>
    <x v="0"/>
    <x v="5"/>
  </r>
  <r>
    <s v="2013-09-09"/>
    <x v="0"/>
    <x v="23"/>
    <d v="1899-12-30T14:19:00"/>
    <s v="Planned-as scheduled"/>
    <x v="2"/>
    <x v="3"/>
    <d v="2013-09-09T13:32:00"/>
    <d v="2013-09-09T15:23:18"/>
    <n v="111"/>
    <n v="111"/>
    <x v="0"/>
    <x v="5"/>
  </r>
  <r>
    <s v="2013-09-09"/>
    <x v="0"/>
    <x v="23"/>
    <d v="1899-12-30T15:29:00"/>
    <s v="Planned-not as sched"/>
    <x v="1"/>
    <x v="1"/>
    <d v="2013-09-09T19:34:57"/>
    <d v="2013-09-09T16:25:16"/>
    <e v="#NUM!"/>
    <n v="83.6"/>
    <x v="0"/>
    <x v="5"/>
  </r>
  <r>
    <s v="2013-09-09"/>
    <x v="0"/>
    <x v="23"/>
    <d v="1899-12-30T16:47:00"/>
    <s v="Planned-as scheduled"/>
    <x v="2"/>
    <x v="3"/>
    <d v="2013-09-09T16:19:48"/>
    <d v="2013-09-09T17:41:24"/>
    <n v="81"/>
    <n v="81"/>
    <x v="0"/>
    <x v="5"/>
  </r>
  <r>
    <s v="2013-09-09"/>
    <x v="0"/>
    <x v="23"/>
    <d v="1899-12-30T22:20:00"/>
    <s v="Unplanned-urgent"/>
    <x v="0"/>
    <x v="0"/>
    <d v="2013-09-09T21:23:44"/>
    <d v="2013-09-09T23:06:47"/>
    <n v="103"/>
    <n v="103"/>
    <x v="0"/>
    <x v="5"/>
  </r>
  <r>
    <s v="2013-09-10"/>
    <x v="1"/>
    <x v="23"/>
    <d v="1899-12-30T09:58:00"/>
    <s v="Planned-as scheduled"/>
    <x v="2"/>
    <x v="3"/>
    <d v="2013-09-10T08:57:50"/>
    <d v="2013-09-10T11:06:43"/>
    <n v="128"/>
    <n v="128"/>
    <x v="0"/>
    <x v="5"/>
  </r>
  <r>
    <s v="2013-09-10"/>
    <x v="1"/>
    <x v="23"/>
    <d v="1899-12-30T12:35:00"/>
    <s v="Planned-as scheduled"/>
    <x v="2"/>
    <x v="3"/>
    <d v="2013-09-10T11:29:49"/>
    <d v="2013-09-10T14:42:09"/>
    <n v="192"/>
    <n v="192"/>
    <x v="0"/>
    <x v="5"/>
  </r>
  <r>
    <s v="2013-09-10"/>
    <x v="1"/>
    <x v="23"/>
    <d v="1899-12-30T16:05:00"/>
    <s v="Unplanned-urgent"/>
    <x v="0"/>
    <x v="0"/>
    <d v="2013-09-10T14:55:36"/>
    <d v="2013-09-10T16:48:46"/>
    <n v="113"/>
    <n v="113"/>
    <x v="0"/>
    <x v="5"/>
  </r>
  <r>
    <s v="2013-09-10"/>
    <x v="1"/>
    <x v="23"/>
    <d v="1899-12-30T19:17:00"/>
    <s v="Unplanned-urgent"/>
    <x v="0"/>
    <x v="0"/>
    <d v="2013-09-10T19:07:07"/>
    <d v="2013-09-10T19:51:04"/>
    <n v="43"/>
    <n v="43"/>
    <x v="0"/>
    <x v="5"/>
  </r>
  <r>
    <s v="2013-09-10"/>
    <x v="1"/>
    <x v="23"/>
    <d v="1899-12-30T20:29:00"/>
    <s v="Unplanned-urgent"/>
    <x v="0"/>
    <x v="0"/>
    <d v="2013-09-10T20:07:47"/>
    <d v="2013-09-10T21:15:25"/>
    <n v="67"/>
    <n v="67"/>
    <x v="0"/>
    <x v="5"/>
  </r>
  <r>
    <s v="2013-09-11"/>
    <x v="2"/>
    <x v="23"/>
    <d v="1899-12-30T00:01:00"/>
    <s v="Unplanned-crash"/>
    <x v="0"/>
    <x v="0"/>
    <d v="2013-09-10T23:33:48"/>
    <d v="2013-09-11T00:43:05"/>
    <n v="69"/>
    <n v="69"/>
    <x v="0"/>
    <x v="5"/>
  </r>
  <r>
    <s v="2013-09-11"/>
    <x v="2"/>
    <x v="23"/>
    <d v="1899-12-30T01:41:00"/>
    <s v="Unplanned-urgent"/>
    <x v="0"/>
    <x v="0"/>
    <d v="2013-09-11T01:06:04"/>
    <d v="2013-09-11T02:44:49"/>
    <n v="98"/>
    <n v="98"/>
    <x v="0"/>
    <x v="5"/>
  </r>
  <r>
    <s v="2013-09-11"/>
    <x v="2"/>
    <x v="23"/>
    <d v="1899-12-30T03:35:00"/>
    <s v="Planned-as scheduled"/>
    <x v="2"/>
    <x v="3"/>
    <d v="2013-09-11T02:41:58"/>
    <d v="2013-09-11T04:54:47"/>
    <n v="132"/>
    <n v="132"/>
    <x v="0"/>
    <x v="5"/>
  </r>
  <r>
    <s v="2013-09-11"/>
    <x v="2"/>
    <x v="23"/>
    <d v="1899-12-30T08:29:00"/>
    <s v="Planned-as scheduled"/>
    <x v="2"/>
    <x v="3"/>
    <d v="2013-09-11T07:30:42"/>
    <d v="2013-09-11T08:57:38"/>
    <n v="86"/>
    <n v="86"/>
    <x v="0"/>
    <x v="5"/>
  </r>
  <r>
    <s v="2013-09-11"/>
    <x v="2"/>
    <x v="23"/>
    <d v="1899-12-30T10:43:00"/>
    <s v="Planned-as scheduled"/>
    <x v="2"/>
    <x v="3"/>
    <d v="2013-09-11T10:13:09"/>
    <d v="2013-09-11T11:15:56"/>
    <n v="62"/>
    <n v="62"/>
    <x v="0"/>
    <x v="5"/>
  </r>
  <r>
    <s v="2013-09-11"/>
    <x v="2"/>
    <x v="23"/>
    <d v="1899-12-30T12:06:00"/>
    <s v="Planned-as scheduled"/>
    <x v="2"/>
    <x v="3"/>
    <d v="2013-09-11T11:22:47"/>
    <d v="2013-09-11T12:33:21"/>
    <n v="70"/>
    <n v="70"/>
    <x v="0"/>
    <x v="5"/>
  </r>
  <r>
    <s v="2013-09-11"/>
    <x v="2"/>
    <x v="23"/>
    <d v="1899-12-30T13:44:00"/>
    <s v="Planned-as scheduled"/>
    <x v="2"/>
    <x v="3"/>
    <d v="2013-09-11T12:55:02"/>
    <d v="2013-09-11T15:29:09"/>
    <n v="154"/>
    <n v="154"/>
    <x v="0"/>
    <x v="5"/>
  </r>
  <r>
    <s v="2013-09-11"/>
    <x v="2"/>
    <x v="23"/>
    <d v="1899-12-30T14:19:00"/>
    <s v="Planned-as scheduled"/>
    <x v="2"/>
    <x v="3"/>
    <d v="2013-09-11T13:37:53"/>
    <d v="2013-09-11T14:37:11"/>
    <n v="59"/>
    <n v="59"/>
    <x v="0"/>
    <x v="5"/>
  </r>
  <r>
    <s v="2013-09-11"/>
    <x v="2"/>
    <x v="23"/>
    <d v="1899-12-30T16:05:00"/>
    <s v="Unplanned-urgent"/>
    <x v="0"/>
    <x v="0"/>
    <d v="2013-09-11T15:27:33"/>
    <d v="2013-09-11T17:04:11"/>
    <n v="96"/>
    <n v="96"/>
    <x v="0"/>
    <x v="5"/>
  </r>
  <r>
    <s v="2013-09-11"/>
    <x v="2"/>
    <x v="23"/>
    <d v="1899-12-30T16:29:00"/>
    <s v="Planned-as scheduled"/>
    <x v="2"/>
    <x v="3"/>
    <d v="2013-09-11T16:29:56"/>
    <d v="2013-09-11T18:29:52"/>
    <n v="119"/>
    <n v="119"/>
    <x v="0"/>
    <x v="5"/>
  </r>
  <r>
    <s v="2013-09-12"/>
    <x v="3"/>
    <x v="23"/>
    <d v="1899-12-30T00:05:00"/>
    <s v="Planned-not as sched"/>
    <x v="2"/>
    <x v="2"/>
    <d v="2013-09-11T23:12:45"/>
    <d v="2013-09-12T01:38:03"/>
    <n v="145"/>
    <n v="145"/>
    <x v="0"/>
    <x v="5"/>
  </r>
  <r>
    <s v="2013-09-12"/>
    <x v="3"/>
    <x v="23"/>
    <d v="1899-12-30T06:24:00"/>
    <s v="Unplanned-urgent"/>
    <x v="0"/>
    <x v="0"/>
    <d v="2013-09-12T05:30:03"/>
    <d v="2013-09-12T07:11:00"/>
    <n v="100"/>
    <n v="100"/>
    <x v="0"/>
    <x v="5"/>
  </r>
  <r>
    <s v="2013-09-12"/>
    <x v="3"/>
    <x v="23"/>
    <d v="1899-12-30T09:44:00"/>
    <s v="Planned-as scheduled"/>
    <x v="2"/>
    <x v="3"/>
    <d v="2013-09-12T08:54:46"/>
    <d v="2013-09-12T10:57:24"/>
    <n v="122"/>
    <n v="122"/>
    <x v="0"/>
    <x v="5"/>
  </r>
  <r>
    <s v="2013-09-12"/>
    <x v="3"/>
    <x v="23"/>
    <d v="1899-12-30T11:25:00"/>
    <s v="Planned-as scheduled"/>
    <x v="2"/>
    <x v="3"/>
    <d v="2013-09-12T10:57:13"/>
    <d v="2013-09-12T11:55:42"/>
    <n v="58"/>
    <n v="58"/>
    <x v="0"/>
    <x v="5"/>
  </r>
  <r>
    <s v="2013-09-12"/>
    <x v="3"/>
    <x v="23"/>
    <d v="1899-12-30T14:17:00"/>
    <s v="Planned-as scheduled"/>
    <x v="2"/>
    <x v="3"/>
    <d v="2013-09-12T13:33:35"/>
    <d v="2013-09-12T15:03:11"/>
    <n v="89"/>
    <n v="89"/>
    <x v="0"/>
    <x v="5"/>
  </r>
  <r>
    <s v="2013-09-12"/>
    <x v="3"/>
    <x v="23"/>
    <d v="1899-12-30T21:23:00"/>
    <s v="Unplanned-urgent"/>
    <x v="0"/>
    <x v="0"/>
    <d v="2013-09-12T21:05:41"/>
    <d v="2013-09-12T22:27:35"/>
    <n v="81"/>
    <n v="81"/>
    <x v="0"/>
    <x v="5"/>
  </r>
  <r>
    <s v="2013-09-12"/>
    <x v="3"/>
    <x v="23"/>
    <d v="1899-12-30T23:20:00"/>
    <s v="Unplanned-urgent"/>
    <x v="0"/>
    <x v="0"/>
    <d v="2013-09-12T22:59:04"/>
    <e v="#VALUE!"/>
    <e v="#VALUE!"/>
    <n v="85"/>
    <x v="0"/>
    <x v="5"/>
  </r>
  <r>
    <s v="2013-09-13"/>
    <x v="4"/>
    <x v="23"/>
    <d v="1899-12-30T03:32:00"/>
    <s v="Planned-not as sched"/>
    <x v="2"/>
    <x v="2"/>
    <d v="2013-09-13T02:24:50"/>
    <d v="2013-09-13T04:32:54"/>
    <n v="128"/>
    <n v="128"/>
    <x v="0"/>
    <x v="5"/>
  </r>
  <r>
    <s v="2013-09-13"/>
    <x v="4"/>
    <x v="23"/>
    <d v="1899-12-30T07:20:00"/>
    <s v="Unplanned-urgent"/>
    <x v="0"/>
    <x v="0"/>
    <d v="2013-09-13T06:46:04"/>
    <d v="2013-09-13T08:13:26"/>
    <n v="87"/>
    <n v="87"/>
    <x v="0"/>
    <x v="5"/>
  </r>
  <r>
    <s v="2013-09-13"/>
    <x v="4"/>
    <x v="23"/>
    <d v="1899-12-30T09:26:00"/>
    <s v="Planned-as scheduled"/>
    <x v="2"/>
    <x v="3"/>
    <d v="2013-09-13T08:51:57"/>
    <d v="2013-09-13T10:04:43"/>
    <n v="72"/>
    <n v="72"/>
    <x v="0"/>
    <x v="5"/>
  </r>
  <r>
    <s v="2013-09-13"/>
    <x v="4"/>
    <x v="23"/>
    <d v="1899-12-30T11:36:00"/>
    <s v="Planned-as scheduled"/>
    <x v="2"/>
    <x v="3"/>
    <d v="2013-09-13T10:39:00"/>
    <d v="2013-09-13T12:24:37"/>
    <n v="105"/>
    <n v="105"/>
    <x v="0"/>
    <x v="5"/>
  </r>
  <r>
    <s v="2013-09-13"/>
    <x v="4"/>
    <x v="23"/>
    <d v="1899-12-30T13:46:00"/>
    <s v="Planned-as scheduled"/>
    <x v="2"/>
    <x v="3"/>
    <d v="2013-09-13T12:56:11"/>
    <d v="2013-09-13T14:21:20"/>
    <n v="85"/>
    <n v="85"/>
    <x v="0"/>
    <x v="5"/>
  </r>
  <r>
    <s v="2013-09-13"/>
    <x v="4"/>
    <x v="23"/>
    <d v="1899-12-30T13:51:00"/>
    <s v="Unplanned-urgent"/>
    <x v="0"/>
    <x v="0"/>
    <d v="2013-09-13T13:10:45"/>
    <d v="2013-09-13T14:25:41"/>
    <n v="74"/>
    <n v="74"/>
    <x v="0"/>
    <x v="5"/>
  </r>
  <r>
    <s v="2013-09-13"/>
    <x v="4"/>
    <x v="23"/>
    <d v="1899-12-30T14:49:00"/>
    <s v="Planned-as scheduled"/>
    <x v="2"/>
    <x v="3"/>
    <d v="2013-09-13T14:08:22"/>
    <d v="2013-09-13T15:33:12"/>
    <n v="84"/>
    <n v="84"/>
    <x v="0"/>
    <x v="5"/>
  </r>
  <r>
    <s v="2013-09-13"/>
    <x v="4"/>
    <x v="23"/>
    <d v="1899-12-30T15:23:00"/>
    <s v="Planned-as scheduled"/>
    <x v="2"/>
    <x v="3"/>
    <d v="2013-09-13T14:30:25"/>
    <e v="#VALUE!"/>
    <e v="#VALUE!"/>
    <n v="83.6"/>
    <x v="0"/>
    <x v="5"/>
  </r>
  <r>
    <s v="2013-09-13"/>
    <x v="4"/>
    <x v="23"/>
    <d v="1899-12-30T16:32:00"/>
    <s v="Unplanned-urgent"/>
    <x v="0"/>
    <x v="0"/>
    <d v="2013-09-13T15:46:22"/>
    <d v="2013-09-13T17:25:09"/>
    <n v="98"/>
    <n v="98"/>
    <x v="0"/>
    <x v="5"/>
  </r>
  <r>
    <s v="2013-09-13"/>
    <x v="4"/>
    <x v="23"/>
    <d v="1899-12-30T21:24:00"/>
    <s v="Unplanned-urgent"/>
    <x v="0"/>
    <x v="0"/>
    <d v="2013-09-13T20:43:26"/>
    <d v="2013-09-13T22:26:46"/>
    <n v="103"/>
    <n v="103"/>
    <x v="0"/>
    <x v="5"/>
  </r>
  <r>
    <s v="2013-09-14"/>
    <x v="5"/>
    <x v="23"/>
    <d v="1899-12-30T00:57:00"/>
    <s v="Unplanned-urgent"/>
    <x v="0"/>
    <x v="0"/>
    <d v="2013-09-14T00:36:23"/>
    <d v="2013-09-14T01:41:11"/>
    <n v="64"/>
    <n v="64"/>
    <x v="0"/>
    <x v="5"/>
  </r>
  <r>
    <s v="2013-09-14"/>
    <x v="5"/>
    <x v="23"/>
    <d v="1899-12-30T04:26:00"/>
    <s v="Unplanned-urgent"/>
    <x v="0"/>
    <x v="0"/>
    <d v="2013-09-14T03:30:44"/>
    <d v="2013-09-14T05:00:57"/>
    <n v="90"/>
    <n v="90"/>
    <x v="0"/>
    <x v="5"/>
  </r>
  <r>
    <s v="2013-09-14"/>
    <x v="5"/>
    <x v="23"/>
    <d v="1899-12-30T08:32:00"/>
    <s v="Unplanned-urgent"/>
    <x v="0"/>
    <x v="0"/>
    <d v="2013-09-14T07:34:58"/>
    <d v="2013-09-14T08:57:38"/>
    <n v="82"/>
    <n v="82"/>
    <x v="0"/>
    <x v="5"/>
  </r>
  <r>
    <s v="2013-09-14"/>
    <x v="5"/>
    <x v="23"/>
    <d v="1899-12-30T10:16:00"/>
    <s v="Planned-not as sched"/>
    <x v="2"/>
    <x v="2"/>
    <d v="2013-09-14T09:34:29"/>
    <d v="2013-09-14T10:58:39"/>
    <n v="84"/>
    <n v="84"/>
    <x v="0"/>
    <x v="5"/>
  </r>
  <r>
    <s v="2013-09-14"/>
    <x v="5"/>
    <x v="23"/>
    <d v="1899-12-30T12:08:00"/>
    <s v="Unplanned-urgent"/>
    <x v="0"/>
    <x v="0"/>
    <d v="2013-09-14T11:19:15"/>
    <d v="2013-09-14T12:26:49"/>
    <n v="67"/>
    <n v="67"/>
    <x v="0"/>
    <x v="5"/>
  </r>
  <r>
    <s v="2013-09-14"/>
    <x v="5"/>
    <x v="23"/>
    <d v="1899-12-30T17:03:00"/>
    <s v="NULL"/>
    <x v="1"/>
    <x v="1"/>
    <d v="2013-09-14T16:38:10"/>
    <d v="2013-09-14T17:19:03"/>
    <n v="40"/>
    <n v="40"/>
    <x v="0"/>
    <x v="5"/>
  </r>
  <r>
    <s v="2013-09-14"/>
    <x v="5"/>
    <x v="23"/>
    <d v="1899-12-30T17:23:00"/>
    <s v="Unplanned-crash"/>
    <x v="0"/>
    <x v="0"/>
    <e v="#VALUE!"/>
    <d v="2013-09-14T18:31:09"/>
    <e v="#VALUE!"/>
    <n v="68.125"/>
    <x v="0"/>
    <x v="5"/>
  </r>
  <r>
    <s v="2013-09-14"/>
    <x v="5"/>
    <x v="23"/>
    <d v="1899-12-30T19:32:00"/>
    <s v="Unplanned-urgent"/>
    <x v="0"/>
    <x v="0"/>
    <d v="2013-09-14T19:11:22"/>
    <d v="2013-09-14T21:09:59"/>
    <n v="118"/>
    <n v="118"/>
    <x v="0"/>
    <x v="5"/>
  </r>
  <r>
    <s v="2013-09-15"/>
    <x v="6"/>
    <x v="23"/>
    <d v="1899-12-30T19:16:00"/>
    <s v="Unplanned-urgent"/>
    <x v="0"/>
    <x v="0"/>
    <d v="2013-09-15T18:34:36"/>
    <e v="#VALUE!"/>
    <e v="#VALUE!"/>
    <n v="70.333333333333329"/>
    <x v="0"/>
    <x v="5"/>
  </r>
  <r>
    <s v="2013-09-15"/>
    <x v="6"/>
    <x v="23"/>
    <d v="1899-12-30T22:10:00"/>
    <s v="NULL"/>
    <x v="1"/>
    <x v="1"/>
    <d v="2013-09-15T21:44:22"/>
    <d v="2013-09-16T00:10:00"/>
    <n v="145"/>
    <n v="145"/>
    <x v="0"/>
    <x v="5"/>
  </r>
  <r>
    <s v="2013-09-15"/>
    <x v="6"/>
    <x v="23"/>
    <d v="1899-12-30T23:09:00"/>
    <s v="Unplanned-urgent"/>
    <x v="0"/>
    <x v="0"/>
    <d v="2013-09-15T22:52:50"/>
    <d v="2013-09-15T23:59:08"/>
    <n v="66"/>
    <n v="66"/>
    <x v="0"/>
    <x v="5"/>
  </r>
  <r>
    <s v="2013-09-16"/>
    <x v="0"/>
    <x v="24"/>
    <d v="1899-12-30T01:01:00"/>
    <s v="Unplanned-urgent"/>
    <x v="0"/>
    <x v="0"/>
    <d v="2013-09-16T00:39:00"/>
    <d v="2013-09-16T02:15:49"/>
    <n v="96"/>
    <n v="96"/>
    <x v="0"/>
    <x v="5"/>
  </r>
  <r>
    <s v="2013-09-16"/>
    <x v="0"/>
    <x v="24"/>
    <d v="1899-12-30T06:29:00"/>
    <s v="Unplanned-urgent"/>
    <x v="0"/>
    <x v="0"/>
    <d v="2013-09-16T05:51:55"/>
    <d v="2013-09-16T07:05:10"/>
    <n v="73"/>
    <n v="73"/>
    <x v="0"/>
    <x v="5"/>
  </r>
  <r>
    <s v="2013-09-16"/>
    <x v="0"/>
    <x v="24"/>
    <d v="1899-12-30T08:28:00"/>
    <s v="Planned-as scheduled"/>
    <x v="2"/>
    <x v="3"/>
    <d v="2013-09-16T07:34:25"/>
    <d v="2013-09-16T09:03:10"/>
    <n v="88"/>
    <n v="88"/>
    <x v="0"/>
    <x v="5"/>
  </r>
  <r>
    <s v="2013-09-16"/>
    <x v="0"/>
    <x v="24"/>
    <d v="1899-12-30T11:04:00"/>
    <s v="Planned-as scheduled"/>
    <x v="2"/>
    <x v="3"/>
    <d v="2013-09-16T09:56:10"/>
    <d v="2013-09-16T12:02:53"/>
    <n v="126"/>
    <n v="126"/>
    <x v="0"/>
    <x v="5"/>
  </r>
  <r>
    <s v="2013-09-16"/>
    <x v="0"/>
    <x v="24"/>
    <d v="1899-12-30T11:19:00"/>
    <s v="Planned-as scheduled"/>
    <x v="2"/>
    <x v="3"/>
    <d v="2013-09-16T10:40:26"/>
    <d v="2013-09-16T12:15:52"/>
    <n v="95"/>
    <n v="95"/>
    <x v="0"/>
    <x v="5"/>
  </r>
  <r>
    <s v="2013-09-16"/>
    <x v="0"/>
    <x v="24"/>
    <d v="1899-12-30T13:58:00"/>
    <s v="Planned-as scheduled"/>
    <x v="2"/>
    <x v="3"/>
    <d v="2013-09-16T12:57:58"/>
    <d v="2013-09-16T14:46:24"/>
    <n v="108"/>
    <n v="108"/>
    <x v="0"/>
    <x v="5"/>
  </r>
  <r>
    <s v="2013-09-16"/>
    <x v="0"/>
    <x v="24"/>
    <d v="1899-12-30T16:30:00"/>
    <s v="Planned-as scheduled"/>
    <x v="2"/>
    <x v="3"/>
    <d v="2013-09-16T15:17:40"/>
    <d v="2013-09-16T17:16:17"/>
    <n v="118"/>
    <n v="118"/>
    <x v="0"/>
    <x v="5"/>
  </r>
  <r>
    <s v="2013-09-16"/>
    <x v="0"/>
    <x v="24"/>
    <d v="1899-12-30T17:20:00"/>
    <s v="Unplanned-urgent"/>
    <x v="0"/>
    <x v="0"/>
    <d v="2013-09-16T16:15:40"/>
    <d v="2013-09-16T19:00:41"/>
    <n v="165"/>
    <n v="165"/>
    <x v="0"/>
    <x v="5"/>
  </r>
  <r>
    <s v="2013-09-16"/>
    <x v="0"/>
    <x v="24"/>
    <d v="1899-12-30T19:54:00"/>
    <s v="Unplanned-urgent"/>
    <x v="0"/>
    <x v="0"/>
    <d v="2013-09-16T19:15:10"/>
    <d v="2013-09-16T21:06:39"/>
    <n v="111"/>
    <n v="111"/>
    <x v="0"/>
    <x v="5"/>
  </r>
  <r>
    <s v="2013-09-17"/>
    <x v="1"/>
    <x v="24"/>
    <d v="1899-12-30T04:45:00"/>
    <s v="Planned-not as sched"/>
    <x v="2"/>
    <x v="2"/>
    <d v="2013-09-17T03:17:04"/>
    <d v="2013-09-17T05:14:46"/>
    <n v="117"/>
    <n v="117"/>
    <x v="0"/>
    <x v="5"/>
  </r>
  <r>
    <s v="2013-09-17"/>
    <x v="1"/>
    <x v="24"/>
    <d v="1899-12-30T06:02:00"/>
    <s v="Unplanned-urgent"/>
    <x v="0"/>
    <x v="0"/>
    <d v="2013-09-17T05:41:37"/>
    <d v="2013-09-17T06:39:04"/>
    <n v="57"/>
    <n v="57"/>
    <x v="0"/>
    <x v="5"/>
  </r>
  <r>
    <s v="2013-09-17"/>
    <x v="1"/>
    <x v="24"/>
    <d v="1899-12-30T08:29:00"/>
    <s v="Planned-as scheduled"/>
    <x v="2"/>
    <x v="3"/>
    <d v="2013-09-17T07:26:16"/>
    <d v="2013-09-17T09:40:20"/>
    <n v="134"/>
    <n v="134"/>
    <x v="0"/>
    <x v="5"/>
  </r>
  <r>
    <s v="2013-09-17"/>
    <x v="1"/>
    <x v="24"/>
    <d v="1899-12-30T12:04:00"/>
    <s v="Planned-as scheduled"/>
    <x v="2"/>
    <x v="3"/>
    <d v="2013-09-17T11:27:53"/>
    <d v="2013-09-17T13:35:15"/>
    <n v="127"/>
    <n v="127"/>
    <x v="0"/>
    <x v="5"/>
  </r>
  <r>
    <s v="2013-09-17"/>
    <x v="1"/>
    <x v="24"/>
    <d v="1899-12-30T17:30:00"/>
    <s v="Unplanned-urgent"/>
    <x v="0"/>
    <x v="0"/>
    <d v="2013-09-17T16:58:57"/>
    <d v="2013-09-17T17:59:48"/>
    <n v="60"/>
    <n v="60"/>
    <x v="0"/>
    <x v="5"/>
  </r>
  <r>
    <s v="2013-09-18"/>
    <x v="2"/>
    <x v="24"/>
    <d v="1899-12-30T00:09:00"/>
    <s v="Unplanned-urgent"/>
    <x v="0"/>
    <x v="0"/>
    <d v="2013-09-17T23:10:23"/>
    <d v="2013-09-18T00:57:10"/>
    <n v="106"/>
    <n v="106"/>
    <x v="0"/>
    <x v="5"/>
  </r>
  <r>
    <s v="2013-09-18"/>
    <x v="2"/>
    <x v="24"/>
    <d v="1899-12-30T08:27:00"/>
    <s v="Planned-as scheduled"/>
    <x v="2"/>
    <x v="3"/>
    <d v="2013-09-18T07:34:13"/>
    <d v="2013-09-18T08:54:47"/>
    <n v="80"/>
    <n v="80"/>
    <x v="0"/>
    <x v="5"/>
  </r>
  <r>
    <s v="2013-09-18"/>
    <x v="2"/>
    <x v="24"/>
    <d v="1899-12-30T09:21:00"/>
    <s v="Unplanned-urgent"/>
    <x v="0"/>
    <x v="0"/>
    <d v="2013-09-18T08:35:32"/>
    <d v="2013-09-18T10:16:39"/>
    <n v="101"/>
    <n v="101"/>
    <x v="0"/>
    <x v="5"/>
  </r>
  <r>
    <s v="2013-09-18"/>
    <x v="2"/>
    <x v="24"/>
    <d v="1899-12-30T13:54:00"/>
    <s v="Planned-as scheduled"/>
    <x v="2"/>
    <x v="3"/>
    <d v="2013-09-18T12:59:07"/>
    <d v="2013-09-18T14:39:46"/>
    <n v="100"/>
    <n v="100"/>
    <x v="0"/>
    <x v="5"/>
  </r>
  <r>
    <s v="2013-09-18"/>
    <x v="2"/>
    <x v="24"/>
    <d v="1899-12-30T16:34:00"/>
    <s v="Unplanned-urgent"/>
    <x v="0"/>
    <x v="0"/>
    <d v="2013-09-18T14:24:45"/>
    <d v="2013-09-18T18:29:48"/>
    <n v="245"/>
    <n v="245"/>
    <x v="0"/>
    <x v="5"/>
  </r>
  <r>
    <s v="2013-09-18"/>
    <x v="2"/>
    <x v="24"/>
    <d v="1899-12-30T16:33:00"/>
    <s v="Planned-as scheduled"/>
    <x v="2"/>
    <x v="3"/>
    <d v="2013-09-18T15:47:11"/>
    <d v="2013-09-18T17:14:22"/>
    <n v="87"/>
    <n v="87"/>
    <x v="0"/>
    <x v="5"/>
  </r>
  <r>
    <s v="2013-09-18"/>
    <x v="2"/>
    <x v="24"/>
    <d v="1899-12-30T20:43:00"/>
    <s v="Unplanned-urgent"/>
    <x v="0"/>
    <x v="0"/>
    <d v="2013-09-18T20:17:11"/>
    <d v="2013-09-18T21:45:16"/>
    <n v="88"/>
    <n v="88"/>
    <x v="0"/>
    <x v="5"/>
  </r>
  <r>
    <s v="2013-09-19"/>
    <x v="3"/>
    <x v="24"/>
    <d v="1899-12-30T10:18:00"/>
    <s v="Planned-not as sched"/>
    <x v="2"/>
    <x v="2"/>
    <d v="2013-09-19T09:38:04"/>
    <d v="2013-09-19T11:29:20"/>
    <n v="111"/>
    <n v="111"/>
    <x v="0"/>
    <x v="5"/>
  </r>
  <r>
    <s v="2013-09-19"/>
    <x v="3"/>
    <x v="24"/>
    <d v="1899-12-30T18:14:00"/>
    <s v="Unplanned-urgent"/>
    <x v="0"/>
    <x v="0"/>
    <d v="2013-09-19T17:18:41"/>
    <d v="2013-09-19T19:06:44"/>
    <n v="108"/>
    <n v="108"/>
    <x v="0"/>
    <x v="5"/>
  </r>
  <r>
    <s v="2013-09-19"/>
    <x v="3"/>
    <x v="24"/>
    <d v="1899-12-30T20:44:00"/>
    <s v="Unplanned-urgent"/>
    <x v="0"/>
    <x v="0"/>
    <d v="2013-09-19T19:54:47"/>
    <d v="2013-09-19T21:27:55"/>
    <n v="93"/>
    <n v="93"/>
    <x v="0"/>
    <x v="5"/>
  </r>
  <r>
    <s v="2013-09-20"/>
    <x v="4"/>
    <x v="24"/>
    <d v="1899-12-30T00:51:00"/>
    <s v="Unplanned-urgent"/>
    <x v="0"/>
    <x v="0"/>
    <d v="2013-09-20T00:18:49"/>
    <e v="#VALUE!"/>
    <e v="#VALUE!"/>
    <n v="101.42857142857143"/>
    <x v="0"/>
    <x v="5"/>
  </r>
  <r>
    <s v="2013-09-20"/>
    <x v="4"/>
    <x v="24"/>
    <d v="1899-12-30T09:50:00"/>
    <s v="Planned-as scheduled"/>
    <x v="2"/>
    <x v="3"/>
    <d v="2013-09-20T09:01:45"/>
    <d v="2013-09-20T11:04:24"/>
    <n v="122"/>
    <n v="122"/>
    <x v="0"/>
    <x v="5"/>
  </r>
  <r>
    <s v="2013-09-20"/>
    <x v="4"/>
    <x v="24"/>
    <d v="1899-12-30T12:10:00"/>
    <s v="Planned-as scheduled"/>
    <x v="2"/>
    <x v="3"/>
    <d v="2013-09-20T11:01:36"/>
    <e v="#VALUE!"/>
    <e v="#VALUE!"/>
    <n v="101.42857142857143"/>
    <x v="0"/>
    <x v="5"/>
  </r>
  <r>
    <s v="2013-09-20"/>
    <x v="4"/>
    <x v="24"/>
    <d v="1899-12-30T15:33:00"/>
    <s v="Planned-not as sched"/>
    <x v="2"/>
    <x v="2"/>
    <d v="2013-09-20T14:59:55"/>
    <d v="2013-09-20T16:45:59"/>
    <n v="106"/>
    <n v="106"/>
    <x v="0"/>
    <x v="5"/>
  </r>
  <r>
    <s v="2013-09-20"/>
    <x v="4"/>
    <x v="24"/>
    <d v="1899-12-30T16:53:00"/>
    <s v="Unplanned-urgent"/>
    <x v="0"/>
    <x v="0"/>
    <d v="2013-09-20T15:47:24"/>
    <d v="2013-09-20T18:31:37"/>
    <n v="164"/>
    <n v="164"/>
    <x v="0"/>
    <x v="5"/>
  </r>
  <r>
    <s v="2013-09-20"/>
    <x v="4"/>
    <x v="24"/>
    <d v="1899-12-30T20:39:00"/>
    <s v="Planned-not as sched"/>
    <x v="2"/>
    <x v="2"/>
    <d v="2013-09-20T19:03:55"/>
    <d v="2013-09-20T22:54:58"/>
    <n v="231"/>
    <n v="231"/>
    <x v="0"/>
    <x v="5"/>
  </r>
  <r>
    <s v="2013-09-20"/>
    <x v="4"/>
    <x v="24"/>
    <d v="1899-12-30T23:13:00"/>
    <s v="Unplanned-urgent"/>
    <x v="0"/>
    <x v="0"/>
    <d v="2013-09-20T22:29:35"/>
    <d v="2013-09-20T23:57:19"/>
    <n v="87"/>
    <n v="87"/>
    <x v="0"/>
    <x v="5"/>
  </r>
  <r>
    <s v="2013-09-21"/>
    <x v="5"/>
    <x v="24"/>
    <d v="1899-12-30T00:33:00"/>
    <s v="Unplanned-urgent"/>
    <x v="0"/>
    <x v="0"/>
    <d v="2013-09-21T00:06:13"/>
    <d v="2013-09-21T01:42:48"/>
    <n v="96"/>
    <n v="96"/>
    <x v="0"/>
    <x v="5"/>
  </r>
  <r>
    <s v="2013-09-21"/>
    <x v="5"/>
    <x v="24"/>
    <d v="1899-12-30T01:36:00"/>
    <s v="Unplanned-urgent"/>
    <x v="0"/>
    <x v="0"/>
    <d v="2013-09-21T00:54:19"/>
    <d v="2013-09-21T02:26:30"/>
    <n v="92"/>
    <n v="92"/>
    <x v="0"/>
    <x v="5"/>
  </r>
  <r>
    <s v="2013-09-21"/>
    <x v="5"/>
    <x v="24"/>
    <d v="1899-12-30T02:34:00"/>
    <s v="Unplanned-urgent"/>
    <x v="0"/>
    <x v="0"/>
    <d v="2013-09-21T02:09:18"/>
    <e v="#VALUE!"/>
    <e v="#VALUE!"/>
    <n v="72"/>
    <x v="0"/>
    <x v="5"/>
  </r>
  <r>
    <s v="2013-09-21"/>
    <x v="5"/>
    <x v="24"/>
    <d v="1899-12-30T04:25:00"/>
    <s v="Unplanned-urgent"/>
    <x v="0"/>
    <x v="0"/>
    <d v="2013-09-21T03:40:51"/>
    <d v="2013-09-21T05:18:02"/>
    <n v="97"/>
    <n v="97"/>
    <x v="0"/>
    <x v="5"/>
  </r>
  <r>
    <s v="2013-09-21"/>
    <x v="5"/>
    <x v="24"/>
    <d v="1899-12-30T05:46:00"/>
    <s v="Unplanned-urgent"/>
    <x v="0"/>
    <x v="0"/>
    <d v="2013-09-21T05:22:14"/>
    <d v="2013-09-21T06:32:20"/>
    <n v="70"/>
    <n v="70"/>
    <x v="0"/>
    <x v="5"/>
  </r>
  <r>
    <s v="2013-09-21"/>
    <x v="5"/>
    <x v="24"/>
    <d v="1899-12-30T12:29:00"/>
    <s v="Unplanned-urgent"/>
    <x v="0"/>
    <x v="0"/>
    <d v="2013-09-21T11:38:22"/>
    <d v="2013-09-21T12:55:53"/>
    <n v="77"/>
    <n v="77"/>
    <x v="0"/>
    <x v="5"/>
  </r>
  <r>
    <s v="2013-09-22"/>
    <x v="6"/>
    <x v="24"/>
    <d v="1899-12-30T02:41:00"/>
    <s v="Unplanned-urgent"/>
    <x v="0"/>
    <x v="0"/>
    <d v="2013-09-22T02:11:43"/>
    <d v="2013-09-22T03:23:28"/>
    <n v="71"/>
    <n v="71"/>
    <x v="0"/>
    <x v="5"/>
  </r>
  <r>
    <s v="2013-09-22"/>
    <x v="6"/>
    <x v="24"/>
    <d v="1899-12-30T04:41:00"/>
    <s v="Unplanned-urgent"/>
    <x v="0"/>
    <x v="0"/>
    <d v="2013-09-22T04:01:51"/>
    <d v="2013-09-22T05:33:59"/>
    <n v="92"/>
    <n v="92"/>
    <x v="0"/>
    <x v="5"/>
  </r>
  <r>
    <s v="2013-09-22"/>
    <x v="6"/>
    <x v="24"/>
    <d v="1899-12-30T06:40:00"/>
    <s v="Unplanned-urgent"/>
    <x v="0"/>
    <x v="0"/>
    <d v="2013-09-22T06:02:27"/>
    <d v="2013-09-22T07:27:33"/>
    <n v="85"/>
    <n v="85"/>
    <x v="0"/>
    <x v="5"/>
  </r>
  <r>
    <s v="2013-09-22"/>
    <x v="6"/>
    <x v="24"/>
    <d v="1899-12-30T09:49:00"/>
    <s v="Unplanned-urgent"/>
    <x v="0"/>
    <x v="0"/>
    <d v="2013-09-22T09:54:05"/>
    <d v="2013-09-22T10:52:36"/>
    <n v="58"/>
    <n v="58"/>
    <x v="0"/>
    <x v="5"/>
  </r>
  <r>
    <s v="2013-09-22"/>
    <x v="6"/>
    <x v="24"/>
    <d v="1899-12-30T17:57:00"/>
    <s v="Planned-not as sched"/>
    <x v="2"/>
    <x v="2"/>
    <d v="2013-09-22T17:25:17"/>
    <d v="2013-09-22T18:37:12"/>
    <n v="71"/>
    <n v="71"/>
    <x v="0"/>
    <x v="5"/>
  </r>
  <r>
    <s v="2013-09-22"/>
    <x v="6"/>
    <x v="24"/>
    <d v="1899-12-30T22:57:00"/>
    <s v="Unplanned-urgent"/>
    <x v="0"/>
    <x v="0"/>
    <d v="2013-09-22T22:28:57"/>
    <d v="2013-09-22T23:41:40"/>
    <n v="72"/>
    <n v="72"/>
    <x v="0"/>
    <x v="5"/>
  </r>
  <r>
    <s v="2013-09-23"/>
    <x v="0"/>
    <x v="25"/>
    <d v="1899-12-30T03:18:00"/>
    <s v="Unplanned-urgent"/>
    <x v="0"/>
    <x v="0"/>
    <d v="2013-09-23T02:38:04"/>
    <d v="2013-09-23T03:59:09"/>
    <n v="81"/>
    <n v="81"/>
    <x v="0"/>
    <x v="5"/>
  </r>
  <r>
    <s v="2013-09-23"/>
    <x v="0"/>
    <x v="25"/>
    <d v="1899-12-30T05:13:00"/>
    <s v="Unplanned-urgent"/>
    <x v="0"/>
    <x v="0"/>
    <d v="2013-09-23T04:47:52"/>
    <d v="2013-09-23T07:04:07"/>
    <n v="136"/>
    <n v="136"/>
    <x v="0"/>
    <x v="5"/>
  </r>
  <r>
    <s v="2013-09-23"/>
    <x v="0"/>
    <x v="25"/>
    <d v="1899-12-30T08:15:00"/>
    <s v="Planned-as scheduled"/>
    <x v="2"/>
    <x v="3"/>
    <d v="2013-09-23T07:42:47"/>
    <d v="2013-09-23T09:18:29"/>
    <n v="95"/>
    <n v="95"/>
    <x v="0"/>
    <x v="5"/>
  </r>
  <r>
    <s v="2013-09-23"/>
    <x v="0"/>
    <x v="25"/>
    <d v="1899-12-30T09:24:00"/>
    <s v="Planned-not as sched"/>
    <x v="2"/>
    <x v="2"/>
    <d v="2013-09-23T08:28:13"/>
    <e v="#VALUE!"/>
    <e v="#VALUE!"/>
    <n v="92.090909090909093"/>
    <x v="0"/>
    <x v="5"/>
  </r>
  <r>
    <s v="2013-09-23"/>
    <x v="0"/>
    <x v="25"/>
    <d v="1899-12-30T10:16:00"/>
    <s v="Planned-as scheduled"/>
    <x v="2"/>
    <x v="3"/>
    <d v="2013-09-23T09:31:08"/>
    <d v="2013-09-23T11:01:06"/>
    <n v="89"/>
    <n v="89"/>
    <x v="0"/>
    <x v="5"/>
  </r>
  <r>
    <s v="2013-09-23"/>
    <x v="0"/>
    <x v="25"/>
    <d v="1899-12-30T11:49:00"/>
    <s v="Planned-as scheduled"/>
    <x v="2"/>
    <x v="3"/>
    <d v="2013-09-23T11:01:49"/>
    <d v="2013-09-23T12:53:41"/>
    <n v="111"/>
    <n v="111"/>
    <x v="0"/>
    <x v="5"/>
  </r>
  <r>
    <s v="2013-09-23"/>
    <x v="0"/>
    <x v="25"/>
    <d v="1899-12-30T12:37:00"/>
    <s v="Planned-as scheduled"/>
    <x v="2"/>
    <x v="3"/>
    <d v="2013-09-23T11:28:39"/>
    <d v="2013-09-23T13:40:09"/>
    <n v="131"/>
    <n v="131"/>
    <x v="0"/>
    <x v="5"/>
  </r>
  <r>
    <s v="2013-09-23"/>
    <x v="0"/>
    <x v="25"/>
    <d v="1899-12-30T14:50:00"/>
    <s v="Planned-as scheduled"/>
    <x v="2"/>
    <x v="3"/>
    <d v="2013-09-23T14:10:41"/>
    <d v="2013-09-23T15:27:55"/>
    <n v="77"/>
    <n v="77"/>
    <x v="0"/>
    <x v="5"/>
  </r>
  <r>
    <s v="2013-09-23"/>
    <x v="0"/>
    <x v="25"/>
    <d v="1899-12-30T15:06:00"/>
    <s v="Planned-as scheduled"/>
    <x v="2"/>
    <x v="3"/>
    <d v="2013-09-23T14:20:36"/>
    <d v="2013-09-23T15:48:41"/>
    <n v="88"/>
    <n v="88"/>
    <x v="0"/>
    <x v="5"/>
  </r>
  <r>
    <s v="2013-09-23"/>
    <x v="0"/>
    <x v="25"/>
    <d v="1899-12-30T16:27:00"/>
    <s v="Unplanned-urgent"/>
    <x v="0"/>
    <x v="0"/>
    <d v="2013-09-23T15:35:58"/>
    <d v="2013-09-23T17:22:28"/>
    <n v="106"/>
    <n v="106"/>
    <x v="0"/>
    <x v="5"/>
  </r>
  <r>
    <s v="2013-09-23"/>
    <x v="0"/>
    <x v="25"/>
    <d v="1899-12-30T18:44:00"/>
    <s v="Planned-as scheduled"/>
    <x v="2"/>
    <x v="3"/>
    <d v="2013-09-23T17:43:09"/>
    <d v="2013-09-23T19:22:35"/>
    <n v="99"/>
    <n v="99"/>
    <x v="0"/>
    <x v="5"/>
  </r>
  <r>
    <s v="2013-09-24"/>
    <x v="1"/>
    <x v="25"/>
    <d v="1899-12-30T00:43:00"/>
    <s v="Unplanned-urgent"/>
    <x v="0"/>
    <x v="0"/>
    <d v="2013-09-24T00:03:57"/>
    <d v="2013-09-24T01:10:47"/>
    <n v="66"/>
    <n v="66"/>
    <x v="0"/>
    <x v="5"/>
  </r>
  <r>
    <s v="2013-09-24"/>
    <x v="1"/>
    <x v="25"/>
    <d v="1899-12-30T08:38:00"/>
    <s v="Planned-as scheduled"/>
    <x v="2"/>
    <x v="3"/>
    <d v="2013-09-24T07:47:29"/>
    <d v="2013-09-24T10:00:19"/>
    <n v="132"/>
    <n v="132"/>
    <x v="0"/>
    <x v="5"/>
  </r>
  <r>
    <s v="2013-09-24"/>
    <x v="1"/>
    <x v="25"/>
    <d v="1899-12-30T10:06:00"/>
    <s v="Planned-as scheduled"/>
    <x v="2"/>
    <x v="3"/>
    <d v="2013-09-24T09:01:40"/>
    <d v="2013-09-24T11:22:24"/>
    <n v="140"/>
    <n v="140"/>
    <x v="0"/>
    <x v="5"/>
  </r>
  <r>
    <s v="2013-09-24"/>
    <x v="1"/>
    <x v="25"/>
    <d v="1899-12-30T10:50:00"/>
    <s v="Planned-as scheduled"/>
    <x v="2"/>
    <x v="3"/>
    <d v="2013-09-24T09:51:25"/>
    <d v="2013-09-24T12:23:34"/>
    <n v="152"/>
    <n v="152"/>
    <x v="0"/>
    <x v="5"/>
  </r>
  <r>
    <s v="2013-09-24"/>
    <x v="1"/>
    <x v="25"/>
    <d v="1899-12-30T14:01:00"/>
    <s v="Planned-as scheduled"/>
    <x v="2"/>
    <x v="3"/>
    <d v="2013-09-24T12:55:19"/>
    <d v="2013-09-24T14:32:09"/>
    <n v="96"/>
    <n v="96"/>
    <x v="0"/>
    <x v="5"/>
  </r>
  <r>
    <s v="2013-09-24"/>
    <x v="1"/>
    <x v="25"/>
    <d v="1899-12-30T15:36:00"/>
    <s v="Unplanned-urgent"/>
    <x v="0"/>
    <x v="0"/>
    <d v="2013-09-24T14:34:57"/>
    <d v="2013-09-24T16:16:05"/>
    <n v="101"/>
    <n v="101"/>
    <x v="0"/>
    <x v="5"/>
  </r>
  <r>
    <s v="2013-09-24"/>
    <x v="1"/>
    <x v="25"/>
    <d v="1899-12-30T16:00:00"/>
    <s v="Planned-as scheduled"/>
    <x v="2"/>
    <x v="3"/>
    <d v="2013-09-24T15:04:37"/>
    <d v="2013-09-24T17:23:29"/>
    <n v="138"/>
    <n v="138"/>
    <x v="0"/>
    <x v="5"/>
  </r>
  <r>
    <s v="2013-09-24"/>
    <x v="1"/>
    <x v="25"/>
    <d v="1899-12-30T20:36:00"/>
    <s v="Unplanned-urgent"/>
    <x v="0"/>
    <x v="0"/>
    <d v="2013-09-24T20:10:07"/>
    <d v="2013-09-24T21:53:57"/>
    <n v="103"/>
    <n v="103"/>
    <x v="0"/>
    <x v="5"/>
  </r>
  <r>
    <s v="2013-09-25"/>
    <x v="2"/>
    <x v="25"/>
    <d v="1899-12-30T08:14:00"/>
    <s v="Planned-as scheduled"/>
    <x v="2"/>
    <x v="3"/>
    <d v="2013-09-25T07:27:10"/>
    <d v="2013-09-25T09:00:32"/>
    <n v="93"/>
    <n v="93"/>
    <x v="0"/>
    <x v="5"/>
  </r>
  <r>
    <s v="2013-09-25"/>
    <x v="2"/>
    <x v="25"/>
    <d v="1899-12-30T09:00:00"/>
    <s v="Planned-not as sched"/>
    <x v="2"/>
    <x v="2"/>
    <d v="2013-09-25T08:18:02"/>
    <d v="2013-09-25T09:51:27"/>
    <n v="93"/>
    <n v="93"/>
    <x v="0"/>
    <x v="5"/>
  </r>
  <r>
    <s v="2013-09-25"/>
    <x v="2"/>
    <x v="25"/>
    <d v="1899-12-30T10:31:00"/>
    <s v="Planned-as scheduled"/>
    <x v="2"/>
    <x v="3"/>
    <d v="2013-09-25T09:23:37"/>
    <d v="2013-09-25T11:12:06"/>
    <n v="108"/>
    <n v="108"/>
    <x v="0"/>
    <x v="5"/>
  </r>
  <r>
    <s v="2013-09-25"/>
    <x v="2"/>
    <x v="25"/>
    <d v="1899-12-30T11:27:00"/>
    <s v="Unplanned-urgent"/>
    <x v="0"/>
    <x v="0"/>
    <d v="2013-09-25T11:00:00"/>
    <d v="2013-09-25T12:23:44"/>
    <n v="83"/>
    <n v="83"/>
    <x v="0"/>
    <x v="5"/>
  </r>
  <r>
    <s v="2013-09-25"/>
    <x v="2"/>
    <x v="25"/>
    <d v="1899-12-30T12:26:00"/>
    <s v="Planned-as scheduled"/>
    <x v="2"/>
    <x v="3"/>
    <d v="2013-09-25T11:38:19"/>
    <d v="2013-09-25T13:13:08"/>
    <n v="94"/>
    <n v="94"/>
    <x v="0"/>
    <x v="5"/>
  </r>
  <r>
    <s v="2013-09-25"/>
    <x v="2"/>
    <x v="25"/>
    <d v="1899-12-30T14:17:00"/>
    <s v="Planned-as scheduled"/>
    <x v="2"/>
    <x v="3"/>
    <d v="2013-09-25T13:30:14"/>
    <d v="2013-09-25T15:07:27"/>
    <n v="97"/>
    <n v="97"/>
    <x v="0"/>
    <x v="5"/>
  </r>
  <r>
    <s v="2013-09-25"/>
    <x v="2"/>
    <x v="25"/>
    <d v="1899-12-30T15:21:00"/>
    <s v="NULL"/>
    <x v="1"/>
    <x v="1"/>
    <d v="2013-09-25T14:50:40"/>
    <d v="2013-09-25T16:28:33"/>
    <n v="97"/>
    <n v="97"/>
    <x v="0"/>
    <x v="5"/>
  </r>
  <r>
    <s v="2013-09-25"/>
    <x v="2"/>
    <x v="25"/>
    <d v="1899-12-30T17:40:00"/>
    <s v="Unplanned-urgent"/>
    <x v="0"/>
    <x v="0"/>
    <d v="2013-09-25T16:58:33"/>
    <d v="2013-09-25T18:44:20"/>
    <n v="105"/>
    <n v="105"/>
    <x v="0"/>
    <x v="5"/>
  </r>
  <r>
    <s v="2013-09-26"/>
    <x v="3"/>
    <x v="25"/>
    <d v="1899-12-30T10:22:00"/>
    <s v="Planned-not as sched"/>
    <x v="2"/>
    <x v="2"/>
    <d v="2013-09-26T09:00:34"/>
    <d v="2013-09-26T11:19:30"/>
    <n v="138"/>
    <n v="138"/>
    <x v="0"/>
    <x v="5"/>
  </r>
  <r>
    <s v="2013-09-26"/>
    <x v="3"/>
    <x v="25"/>
    <d v="1899-12-30T12:21:00"/>
    <s v="Planned-as scheduled"/>
    <x v="2"/>
    <x v="3"/>
    <d v="2013-09-26T11:19:34"/>
    <d v="2013-09-26T13:11:29"/>
    <n v="111"/>
    <n v="111"/>
    <x v="0"/>
    <x v="5"/>
  </r>
  <r>
    <s v="2013-09-26"/>
    <x v="3"/>
    <x v="25"/>
    <d v="1899-12-30T16:09:00"/>
    <s v="Planned-as scheduled"/>
    <x v="2"/>
    <x v="3"/>
    <d v="2013-09-26T15:28:54"/>
    <d v="2013-09-26T16:59:35"/>
    <n v="90"/>
    <n v="90"/>
    <x v="0"/>
    <x v="5"/>
  </r>
  <r>
    <s v="2013-09-27"/>
    <x v="4"/>
    <x v="25"/>
    <d v="1899-12-30T03:47:00"/>
    <s v="Unplanned-urgent"/>
    <x v="0"/>
    <x v="0"/>
    <d v="2013-09-27T03:16:14"/>
    <d v="2013-09-27T04:56:33"/>
    <n v="100"/>
    <n v="100"/>
    <x v="0"/>
    <x v="5"/>
  </r>
  <r>
    <s v="2013-09-27"/>
    <x v="4"/>
    <x v="25"/>
    <d v="1899-12-30T09:30:00"/>
    <s v="Planned-as scheduled"/>
    <x v="2"/>
    <x v="3"/>
    <d v="2013-09-27T08:36:14"/>
    <d v="2013-09-27T11:10:10"/>
    <n v="153"/>
    <n v="153"/>
    <x v="0"/>
    <x v="5"/>
  </r>
  <r>
    <s v="2013-09-27"/>
    <x v="4"/>
    <x v="25"/>
    <d v="1899-12-30T10:30:00"/>
    <s v="Planned-not as sched"/>
    <x v="2"/>
    <x v="2"/>
    <d v="2013-09-27T09:34:16"/>
    <d v="2013-09-27T11:49:41"/>
    <n v="135"/>
    <n v="135"/>
    <x v="0"/>
    <x v="5"/>
  </r>
  <r>
    <s v="2013-09-27"/>
    <x v="4"/>
    <x v="25"/>
    <d v="1899-12-30T12:07:00"/>
    <s v="Planned-as scheduled"/>
    <x v="2"/>
    <x v="3"/>
    <d v="2013-09-27T11:19:00"/>
    <d v="2013-09-27T12:45:34"/>
    <n v="86"/>
    <n v="86"/>
    <x v="0"/>
    <x v="5"/>
  </r>
  <r>
    <s v="2013-09-27"/>
    <x v="4"/>
    <x v="25"/>
    <d v="1899-12-30T13:19:00"/>
    <s v="Unplanned-urgent"/>
    <x v="0"/>
    <x v="0"/>
    <d v="2013-09-27T12:15:46"/>
    <e v="#VALUE!"/>
    <e v="#VALUE!"/>
    <n v="82.571428571428569"/>
    <x v="0"/>
    <x v="5"/>
  </r>
  <r>
    <s v="2013-09-27"/>
    <x v="4"/>
    <x v="25"/>
    <d v="1899-12-30T13:51:00"/>
    <s v="Planned-as scheduled"/>
    <x v="2"/>
    <x v="3"/>
    <d v="2013-09-27T13:29:26"/>
    <e v="#VALUE!"/>
    <e v="#VALUE!"/>
    <n v="82.571428571428569"/>
    <x v="0"/>
    <x v="5"/>
  </r>
  <r>
    <s v="2013-09-27"/>
    <x v="4"/>
    <x v="25"/>
    <d v="1899-12-30T15:39:00"/>
    <s v="Planned-as scheduled"/>
    <x v="2"/>
    <x v="3"/>
    <d v="2013-09-27T14:46:49"/>
    <d v="2013-09-27T16:30:52"/>
    <n v="104"/>
    <n v="104"/>
    <x v="0"/>
    <x v="5"/>
  </r>
  <r>
    <s v="2013-09-28"/>
    <x v="5"/>
    <x v="25"/>
    <d v="1899-12-30T11:28:00"/>
    <s v="Unplanned-urgent"/>
    <x v="0"/>
    <x v="0"/>
    <d v="2013-09-28T10:42:57"/>
    <d v="2013-09-28T12:15:27"/>
    <n v="92"/>
    <n v="92"/>
    <x v="0"/>
    <x v="5"/>
  </r>
  <r>
    <s v="2013-09-28"/>
    <x v="5"/>
    <x v="25"/>
    <d v="1899-12-30T19:43:00"/>
    <s v="Unplanned-urgent"/>
    <x v="0"/>
    <x v="0"/>
    <d v="2013-09-28T19:12:45"/>
    <d v="2013-09-28T20:25:26"/>
    <n v="72"/>
    <n v="72"/>
    <x v="0"/>
    <x v="5"/>
  </r>
  <r>
    <s v="2013-09-28"/>
    <x v="5"/>
    <x v="25"/>
    <d v="1899-12-30T21:11:00"/>
    <s v="Unplanned-urgent"/>
    <x v="0"/>
    <x v="0"/>
    <d v="2013-09-28T20:38:00"/>
    <d v="2013-09-28T21:50:43"/>
    <n v="72"/>
    <n v="72"/>
    <x v="0"/>
    <x v="5"/>
  </r>
  <r>
    <s v="2013-09-29"/>
    <x v="6"/>
    <x v="25"/>
    <d v="1899-12-30T01:21:00"/>
    <s v="Unplanned-urgent"/>
    <x v="0"/>
    <x v="0"/>
    <d v="2013-09-29T00:42:04"/>
    <d v="2013-09-29T02:04:46"/>
    <n v="82"/>
    <n v="82"/>
    <x v="0"/>
    <x v="5"/>
  </r>
  <r>
    <s v="2013-09-30"/>
    <x v="0"/>
    <x v="26"/>
    <e v="#NUM!"/>
    <s v="Unplanned-urgent"/>
    <x v="0"/>
    <x v="0"/>
    <d v="2013-09-29T23:43:12"/>
    <d v="2013-09-30T01:08:11"/>
    <n v="84"/>
    <n v="84"/>
    <x v="0"/>
    <x v="5"/>
  </r>
  <r>
    <s v="2013-09-30"/>
    <x v="0"/>
    <x v="26"/>
    <d v="1899-12-30T08:20:00"/>
    <s v="Planned-as scheduled"/>
    <x v="2"/>
    <x v="3"/>
    <d v="2013-09-30T07:38:45"/>
    <d v="2013-09-30T08:59:10"/>
    <n v="80"/>
    <n v="80"/>
    <x v="0"/>
    <x v="5"/>
  </r>
  <r>
    <s v="2013-09-30"/>
    <x v="0"/>
    <x v="26"/>
    <d v="1899-12-30T10:06:00"/>
    <s v="Planned-as scheduled"/>
    <x v="2"/>
    <x v="3"/>
    <d v="2013-09-30T09:31:43"/>
    <d v="2013-09-30T10:45:48"/>
    <n v="74"/>
    <n v="74"/>
    <x v="0"/>
    <x v="5"/>
  </r>
  <r>
    <s v="2013-09-30"/>
    <x v="0"/>
    <x v="26"/>
    <d v="1899-12-30T10:10:00"/>
    <s v="Planned-as scheduled"/>
    <x v="2"/>
    <x v="3"/>
    <d v="2013-09-30T09:17:13"/>
    <d v="2013-09-30T11:14:59"/>
    <n v="117"/>
    <n v="117"/>
    <x v="0"/>
    <x v="5"/>
  </r>
  <r>
    <s v="2013-09-30"/>
    <x v="0"/>
    <x v="26"/>
    <d v="1899-12-30T13:44:00"/>
    <s v="Planned-as scheduled"/>
    <x v="2"/>
    <x v="3"/>
    <d v="2013-09-30T13:12:32"/>
    <d v="2013-09-30T14:16:33"/>
    <n v="64"/>
    <n v="64"/>
    <x v="0"/>
    <x v="5"/>
  </r>
  <r>
    <s v="2013-09-30"/>
    <x v="0"/>
    <x v="26"/>
    <d v="1899-12-30T16:20:00"/>
    <s v="Unplanned-urgent"/>
    <x v="0"/>
    <x v="0"/>
    <d v="2013-09-30T15:55:23"/>
    <d v="2013-09-30T16:59:28"/>
    <n v="64"/>
    <n v="64"/>
    <x v="0"/>
    <x v="5"/>
  </r>
  <r>
    <s v="2013-09-30"/>
    <x v="0"/>
    <x v="26"/>
    <d v="1899-12-30T17:45:00"/>
    <s v="Planned-as scheduled"/>
    <x v="2"/>
    <x v="3"/>
    <d v="2013-09-30T17:16:11"/>
    <d v="2013-09-30T18:48:41"/>
    <n v="92"/>
    <n v="92"/>
    <x v="0"/>
    <x v="5"/>
  </r>
  <r>
    <s v="2013-09-30"/>
    <x v="0"/>
    <x v="26"/>
    <d v="1899-12-30T19:39:00"/>
    <s v="Unplanned-urgent"/>
    <x v="0"/>
    <x v="0"/>
    <d v="2013-09-30T18:59:00"/>
    <d v="2013-09-30T20:35:49"/>
    <n v="96"/>
    <n v="96"/>
    <x v="0"/>
    <x v="5"/>
  </r>
  <r>
    <s v="2013-09-30"/>
    <x v="0"/>
    <x v="26"/>
    <d v="1899-12-30T23:45:00"/>
    <s v="Unplanned-urgent"/>
    <x v="0"/>
    <x v="0"/>
    <d v="2013-09-30T23:01:10"/>
    <e v="#VALUE!"/>
    <e v="#VALUE!"/>
    <n v="74.555555555555557"/>
    <x v="0"/>
    <x v="5"/>
  </r>
  <r>
    <s v="2013-10-01"/>
    <x v="1"/>
    <x v="26"/>
    <d v="1899-12-30T04:33:00"/>
    <s v="Unplanned-urgent"/>
    <x v="0"/>
    <x v="0"/>
    <d v="2013-10-01T03:42:17"/>
    <d v="2013-10-01T05:35:18"/>
    <n v="113"/>
    <n v="113"/>
    <x v="0"/>
    <x v="6"/>
  </r>
  <r>
    <s v="2013-10-01"/>
    <x v="1"/>
    <x v="26"/>
    <d v="1899-12-30T10:08:00"/>
    <s v="Unplanned-urgent"/>
    <x v="0"/>
    <x v="0"/>
    <d v="2013-10-01T09:15:09"/>
    <d v="2013-10-01T10:56:10"/>
    <n v="101"/>
    <n v="101"/>
    <x v="0"/>
    <x v="6"/>
  </r>
  <r>
    <s v="2013-10-01"/>
    <x v="1"/>
    <x v="26"/>
    <d v="1899-12-30T13:14:00"/>
    <s v="Planned-as scheduled"/>
    <x v="2"/>
    <x v="3"/>
    <d v="2013-10-01T12:26:46"/>
    <d v="2013-10-01T14:20:00"/>
    <n v="113"/>
    <n v="113"/>
    <x v="0"/>
    <x v="6"/>
  </r>
  <r>
    <s v="2013-10-01"/>
    <x v="1"/>
    <x v="26"/>
    <d v="1899-12-30T15:07:00"/>
    <s v="Planned-as scheduled"/>
    <x v="2"/>
    <x v="3"/>
    <d v="2013-10-01T14:21:13"/>
    <d v="2013-10-01T15:29:48"/>
    <n v="68"/>
    <n v="68"/>
    <x v="0"/>
    <x v="6"/>
  </r>
  <r>
    <s v="2013-10-01"/>
    <x v="1"/>
    <x v="26"/>
    <d v="1899-12-30T17:13:00"/>
    <s v="Planned-not as sched"/>
    <x v="2"/>
    <x v="2"/>
    <d v="2013-10-01T16:16:55"/>
    <d v="2013-10-01T17:47:17"/>
    <n v="90"/>
    <n v="90"/>
    <x v="0"/>
    <x v="6"/>
  </r>
  <r>
    <s v="2013-10-01"/>
    <x v="1"/>
    <x v="26"/>
    <d v="1899-12-30T21:26:00"/>
    <s v="Unplanned-urgent"/>
    <x v="0"/>
    <x v="0"/>
    <d v="2013-10-01T20:27:21"/>
    <e v="#VALUE!"/>
    <e v="#VALUE!"/>
    <n v="83.571428571428569"/>
    <x v="0"/>
    <x v="6"/>
  </r>
  <r>
    <s v="2013-10-01"/>
    <x v="1"/>
    <x v="26"/>
    <d v="1899-12-30T22:19:00"/>
    <s v="NULL"/>
    <x v="1"/>
    <x v="1"/>
    <d v="2013-10-01T21:33:10"/>
    <d v="2013-10-01T23:14:01"/>
    <n v="100"/>
    <n v="100"/>
    <x v="0"/>
    <x v="6"/>
  </r>
  <r>
    <s v="2013-10-02"/>
    <x v="2"/>
    <x v="26"/>
    <d v="1899-12-30T01:50:00"/>
    <s v="Unplanned-urgent"/>
    <x v="0"/>
    <x v="0"/>
    <d v="2013-10-02T00:39:32"/>
    <d v="2013-10-02T02:46:02"/>
    <n v="126"/>
    <n v="126"/>
    <x v="0"/>
    <x v="6"/>
  </r>
  <r>
    <s v="2013-10-02"/>
    <x v="2"/>
    <x v="26"/>
    <d v="1899-12-30T08:09:00"/>
    <s v="Planned-as scheduled"/>
    <x v="2"/>
    <x v="3"/>
    <d v="2013-10-02T07:23:46"/>
    <d v="2013-10-02T08:54:57"/>
    <n v="91"/>
    <n v="91"/>
    <x v="0"/>
    <x v="6"/>
  </r>
  <r>
    <s v="2013-10-02"/>
    <x v="2"/>
    <x v="26"/>
    <d v="1899-12-30T09:58:00"/>
    <s v="Planned-as scheduled"/>
    <x v="2"/>
    <x v="3"/>
    <d v="2013-10-02T09:03:42"/>
    <d v="2013-10-02T11:18:28"/>
    <n v="134"/>
    <n v="134"/>
    <x v="0"/>
    <x v="6"/>
  </r>
  <r>
    <s v="2013-10-02"/>
    <x v="2"/>
    <x v="26"/>
    <d v="1899-12-30T10:47:00"/>
    <s v="Planned-as scheduled"/>
    <x v="2"/>
    <x v="3"/>
    <d v="2013-10-02T09:35:23"/>
    <d v="2013-10-02T11:33:15"/>
    <n v="117"/>
    <n v="117"/>
    <x v="0"/>
    <x v="6"/>
  </r>
  <r>
    <s v="2013-10-02"/>
    <x v="2"/>
    <x v="26"/>
    <d v="1899-12-30T12:43:00"/>
    <s v="Unplanned-urgent"/>
    <x v="0"/>
    <x v="0"/>
    <d v="2013-10-02T11:54:02"/>
    <d v="2013-10-02T13:06:51"/>
    <n v="72"/>
    <n v="72"/>
    <x v="0"/>
    <x v="6"/>
  </r>
  <r>
    <s v="2013-10-02"/>
    <x v="2"/>
    <x v="26"/>
    <d v="1899-12-30T14:12:00"/>
    <s v="Planned-as scheduled"/>
    <x v="2"/>
    <x v="3"/>
    <d v="2013-10-02T13:12:49"/>
    <d v="2013-10-02T14:32:46"/>
    <n v="79"/>
    <n v="79"/>
    <x v="0"/>
    <x v="6"/>
  </r>
  <r>
    <s v="2013-10-02"/>
    <x v="2"/>
    <x v="26"/>
    <d v="1899-12-30T17:54:00"/>
    <s v="Unplanned-urgent"/>
    <x v="0"/>
    <x v="0"/>
    <d v="2013-10-02T17:32:51"/>
    <d v="2013-10-02T18:35:10"/>
    <n v="62"/>
    <n v="62"/>
    <x v="0"/>
    <x v="6"/>
  </r>
  <r>
    <s v="2013-10-03"/>
    <x v="3"/>
    <x v="26"/>
    <d v="1899-12-30T00:32:00"/>
    <s v="Unplanned-urgent"/>
    <x v="0"/>
    <x v="0"/>
    <d v="2013-10-02T23:32:53"/>
    <d v="2013-10-03T00:55:47"/>
    <n v="82"/>
    <n v="82"/>
    <x v="0"/>
    <x v="6"/>
  </r>
  <r>
    <s v="2013-10-03"/>
    <x v="3"/>
    <x v="26"/>
    <d v="1899-12-30T05:41:00"/>
    <s v="Unplanned-urgent"/>
    <x v="0"/>
    <x v="0"/>
    <d v="2013-10-03T05:08:44"/>
    <d v="2013-10-03T06:31:33"/>
    <n v="82"/>
    <n v="82"/>
    <x v="0"/>
    <x v="6"/>
  </r>
  <r>
    <s v="2013-10-03"/>
    <x v="3"/>
    <x v="26"/>
    <d v="1899-12-30T08:26:00"/>
    <s v="Planned-not as sched"/>
    <x v="2"/>
    <x v="2"/>
    <d v="2013-10-03T07:48:39"/>
    <d v="2013-10-03T09:27:07"/>
    <n v="98"/>
    <n v="98"/>
    <x v="0"/>
    <x v="6"/>
  </r>
  <r>
    <s v="2013-10-03"/>
    <x v="3"/>
    <x v="26"/>
    <d v="1899-12-30T14:13:00"/>
    <s v="Unplanned-crash"/>
    <x v="0"/>
    <x v="0"/>
    <d v="2013-10-03T14:13:23"/>
    <d v="2013-10-03T15:35:51"/>
    <n v="82"/>
    <n v="82"/>
    <x v="0"/>
    <x v="6"/>
  </r>
  <r>
    <s v="2013-10-03"/>
    <x v="3"/>
    <x v="26"/>
    <d v="1899-12-30T16:23:00"/>
    <s v="Unplanned-urgent"/>
    <x v="0"/>
    <x v="0"/>
    <d v="2013-10-03T15:45:37"/>
    <d v="2013-10-03T17:09:23"/>
    <n v="83"/>
    <n v="83"/>
    <x v="0"/>
    <x v="6"/>
  </r>
  <r>
    <s v="2013-10-03"/>
    <x v="3"/>
    <x v="26"/>
    <d v="1899-12-30T18:12:00"/>
    <s v="Unplanned-urgent"/>
    <x v="0"/>
    <x v="0"/>
    <d v="2013-10-03T17:28:09"/>
    <d v="2013-10-03T19:36:10"/>
    <n v="128"/>
    <n v="128"/>
    <x v="0"/>
    <x v="6"/>
  </r>
  <r>
    <s v="2013-10-03"/>
    <x v="3"/>
    <x v="26"/>
    <d v="1899-12-30T20:04:00"/>
    <s v="Unplanned-urgent"/>
    <x v="0"/>
    <x v="0"/>
    <d v="2013-10-03T19:11:31"/>
    <e v="#VALUE!"/>
    <e v="#VALUE!"/>
    <n v="79.285714285714292"/>
    <x v="0"/>
    <x v="6"/>
  </r>
  <r>
    <s v="2013-10-04"/>
    <x v="4"/>
    <x v="26"/>
    <d v="1899-12-30T03:51:00"/>
    <s v="Unplanned-urgent"/>
    <x v="0"/>
    <x v="0"/>
    <d v="2013-10-04T03:28:58"/>
    <d v="2013-10-04T04:37:27"/>
    <n v="68"/>
    <n v="68"/>
    <x v="0"/>
    <x v="6"/>
  </r>
  <r>
    <s v="2013-10-04"/>
    <x v="4"/>
    <x v="26"/>
    <d v="1899-12-30T08:25:00"/>
    <s v="Unplanned-crash"/>
    <x v="0"/>
    <x v="0"/>
    <d v="2013-10-04T07:52:55"/>
    <d v="2013-10-04T09:21:11"/>
    <n v="88"/>
    <n v="88"/>
    <x v="0"/>
    <x v="6"/>
  </r>
  <r>
    <s v="2013-10-04"/>
    <x v="4"/>
    <x v="26"/>
    <d v="1899-12-30T09:15:00"/>
    <s v="Planned-as scheduled"/>
    <x v="2"/>
    <x v="3"/>
    <d v="2013-10-04T08:43:45"/>
    <d v="2013-10-04T10:23:22"/>
    <n v="99"/>
    <n v="99"/>
    <x v="0"/>
    <x v="6"/>
  </r>
  <r>
    <s v="2013-10-04"/>
    <x v="4"/>
    <x v="26"/>
    <d v="1899-12-30T10:15:00"/>
    <s v="Unplanned-crash"/>
    <x v="0"/>
    <x v="0"/>
    <d v="2013-10-04T10:17:01"/>
    <e v="#VALUE!"/>
    <e v="#VALUE!"/>
    <n v="83.285714285714292"/>
    <x v="0"/>
    <x v="6"/>
  </r>
  <r>
    <s v="2013-10-04"/>
    <x v="4"/>
    <x v="26"/>
    <d v="1899-12-30T12:02:00"/>
    <s v="Planned-as scheduled"/>
    <x v="2"/>
    <x v="3"/>
    <d v="2013-10-04T10:43:42"/>
    <d v="2013-10-04T13:05:58"/>
    <n v="142"/>
    <n v="142"/>
    <x v="0"/>
    <x v="6"/>
  </r>
  <r>
    <s v="2013-10-04"/>
    <x v="4"/>
    <x v="26"/>
    <d v="1899-12-30T14:58:00"/>
    <s v="Planned-as scheduled"/>
    <x v="2"/>
    <x v="3"/>
    <d v="2013-10-04T13:49:59"/>
    <d v="2013-10-04T15:58:32"/>
    <n v="128"/>
    <n v="128"/>
    <x v="0"/>
    <x v="6"/>
  </r>
  <r>
    <s v="2013-10-04"/>
    <x v="4"/>
    <x v="26"/>
    <d v="1899-12-30T16:57:00"/>
    <s v="NULL"/>
    <x v="1"/>
    <x v="1"/>
    <d v="2013-10-04T16:21:03"/>
    <d v="2013-10-04T17:19:06"/>
    <n v="58"/>
    <n v="58"/>
    <x v="0"/>
    <x v="6"/>
  </r>
  <r>
    <s v="2013-10-05"/>
    <x v="5"/>
    <x v="26"/>
    <d v="1899-12-30T17:36:00"/>
    <s v="Unplanned-urgent"/>
    <x v="0"/>
    <x v="0"/>
    <d v="2013-10-05T17:04:13"/>
    <d v="2013-10-05T19:03:16"/>
    <n v="119"/>
    <n v="119"/>
    <x v="0"/>
    <x v="6"/>
  </r>
  <r>
    <s v="2013-10-05"/>
    <x v="5"/>
    <x v="26"/>
    <d v="1899-12-30T20:40:00"/>
    <s v="Unplanned-urgent"/>
    <x v="0"/>
    <x v="0"/>
    <d v="2013-10-05T20:20:20"/>
    <d v="2013-10-05T21:04:32"/>
    <n v="44"/>
    <n v="44"/>
    <x v="0"/>
    <x v="6"/>
  </r>
  <r>
    <s v="2013-10-06"/>
    <x v="6"/>
    <x v="26"/>
    <d v="1899-12-30T05:30:00"/>
    <s v="Unplanned-urgent"/>
    <x v="0"/>
    <x v="0"/>
    <d v="2013-10-06T04:47:34"/>
    <d v="2013-10-06T06:21:49"/>
    <n v="94"/>
    <n v="94"/>
    <x v="0"/>
    <x v="6"/>
  </r>
  <r>
    <s v="2013-10-06"/>
    <x v="6"/>
    <x v="26"/>
    <d v="1899-12-30T09:25:00"/>
    <s v="NULL"/>
    <x v="1"/>
    <x v="1"/>
    <d v="2013-10-06T08:49:34"/>
    <d v="2013-10-06T10:15:44"/>
    <n v="86"/>
    <n v="86"/>
    <x v="0"/>
    <x v="6"/>
  </r>
  <r>
    <s v="2013-10-06"/>
    <x v="6"/>
    <x v="26"/>
    <d v="1899-12-30T16:04:00"/>
    <s v="Unplanned-urgent"/>
    <x v="0"/>
    <x v="0"/>
    <d v="2013-10-06T15:21:41"/>
    <d v="2013-10-06T16:41:02"/>
    <n v="79"/>
    <n v="79"/>
    <x v="0"/>
    <x v="6"/>
  </r>
  <r>
    <s v="2013-10-06"/>
    <x v="6"/>
    <x v="26"/>
    <d v="1899-12-30T17:15:00"/>
    <s v="Unplanned-urgent"/>
    <x v="0"/>
    <x v="0"/>
    <d v="2013-10-06T16:37:51"/>
    <d v="2013-10-06T17:49:48"/>
    <n v="71"/>
    <n v="71"/>
    <x v="0"/>
    <x v="6"/>
  </r>
  <r>
    <s v="2013-10-06"/>
    <x v="6"/>
    <x v="26"/>
    <d v="1899-12-30T19:00:00"/>
    <s v="Unplanned-urgent"/>
    <x v="0"/>
    <x v="0"/>
    <d v="2013-10-06T18:38:19"/>
    <d v="2013-10-06T19:47:15"/>
    <n v="68"/>
    <n v="68"/>
    <x v="0"/>
    <x v="6"/>
  </r>
  <r>
    <s v="2013-10-07"/>
    <x v="0"/>
    <x v="27"/>
    <d v="1899-12-30T03:08:00"/>
    <s v="Unplanned-urgent"/>
    <x v="0"/>
    <x v="0"/>
    <d v="2013-10-07T02:36:06"/>
    <d v="2013-10-07T04:06:04"/>
    <n v="89"/>
    <n v="89"/>
    <x v="0"/>
    <x v="6"/>
  </r>
  <r>
    <s v="2013-10-07"/>
    <x v="0"/>
    <x v="27"/>
    <d v="1899-12-30T09:58:00"/>
    <s v="Unplanned-urgent"/>
    <x v="0"/>
    <x v="0"/>
    <d v="2013-10-07T08:52:13"/>
    <d v="2013-10-07T11:32:16"/>
    <n v="160"/>
    <n v="160"/>
    <x v="0"/>
    <x v="6"/>
  </r>
  <r>
    <s v="2013-10-07"/>
    <x v="0"/>
    <x v="27"/>
    <d v="1899-12-30T11:37:00"/>
    <s v="Planned-as scheduled"/>
    <x v="2"/>
    <x v="3"/>
    <d v="2013-10-07T11:03:31"/>
    <d v="2013-10-07T12:46:53"/>
    <n v="103"/>
    <n v="103"/>
    <x v="0"/>
    <x v="6"/>
  </r>
  <r>
    <s v="2013-10-07"/>
    <x v="0"/>
    <x v="27"/>
    <d v="1899-12-30T13:55:00"/>
    <s v="Planned-as scheduled"/>
    <x v="2"/>
    <x v="3"/>
    <d v="2013-10-07T13:03:48"/>
    <d v="2013-10-07T14:39:27"/>
    <n v="95"/>
    <n v="95"/>
    <x v="0"/>
    <x v="6"/>
  </r>
  <r>
    <s v="2013-10-07"/>
    <x v="0"/>
    <x v="27"/>
    <d v="1899-12-30T16:08:00"/>
    <s v="Planned-as scheduled"/>
    <x v="2"/>
    <x v="3"/>
    <d v="2013-10-07T15:22:56"/>
    <d v="2013-10-07T16:28:59"/>
    <n v="66"/>
    <n v="66"/>
    <x v="0"/>
    <x v="6"/>
  </r>
  <r>
    <s v="2013-10-08"/>
    <x v="1"/>
    <x v="27"/>
    <d v="1899-12-30T01:38:00"/>
    <s v="Unplanned-urgent"/>
    <x v="0"/>
    <x v="0"/>
    <d v="2013-10-08T01:01:06"/>
    <d v="2013-10-08T02:17:51"/>
    <n v="76"/>
    <n v="76"/>
    <x v="0"/>
    <x v="6"/>
  </r>
  <r>
    <s v="2013-10-08"/>
    <x v="1"/>
    <x v="27"/>
    <d v="1899-12-30T02:54:00"/>
    <s v="Unplanned-urgent"/>
    <x v="0"/>
    <x v="0"/>
    <d v="2013-10-08T02:21:04"/>
    <d v="2013-10-08T03:26:09"/>
    <n v="65"/>
    <n v="65"/>
    <x v="0"/>
    <x v="6"/>
  </r>
  <r>
    <s v="2013-10-08"/>
    <x v="1"/>
    <x v="27"/>
    <d v="1899-12-30T07:43:00"/>
    <s v="Unplanned-urgent"/>
    <x v="0"/>
    <x v="0"/>
    <d v="2013-10-08T06:30:06"/>
    <d v="2013-10-08T09:43:48"/>
    <n v="193"/>
    <n v="193"/>
    <x v="0"/>
    <x v="6"/>
  </r>
  <r>
    <s v="2013-10-08"/>
    <x v="1"/>
    <x v="27"/>
    <d v="1899-12-30T09:24:00"/>
    <s v="Unplanned-urgent"/>
    <x v="0"/>
    <x v="0"/>
    <d v="2013-10-08T08:37:10"/>
    <d v="2013-10-08T10:05:50"/>
    <n v="88"/>
    <n v="88"/>
    <x v="0"/>
    <x v="6"/>
  </r>
  <r>
    <s v="2013-10-08"/>
    <x v="1"/>
    <x v="27"/>
    <d v="1899-12-30T09:20:00"/>
    <s v="Planned-as scheduled"/>
    <x v="2"/>
    <x v="3"/>
    <d v="2013-10-08T08:50:03"/>
    <d v="2013-10-08T10:14:44"/>
    <n v="84"/>
    <n v="84"/>
    <x v="0"/>
    <x v="6"/>
  </r>
  <r>
    <s v="2013-10-08"/>
    <x v="1"/>
    <x v="27"/>
    <d v="1899-12-30T11:17:00"/>
    <s v="Planned-as scheduled"/>
    <x v="2"/>
    <x v="3"/>
    <d v="2013-10-08T11:16:31"/>
    <d v="2013-10-08T12:09:59"/>
    <n v="53"/>
    <n v="53"/>
    <x v="0"/>
    <x v="6"/>
  </r>
  <r>
    <s v="2013-10-08"/>
    <x v="1"/>
    <x v="27"/>
    <d v="1899-12-30T12:21:00"/>
    <s v="Planned-as scheduled"/>
    <x v="2"/>
    <x v="3"/>
    <d v="2013-10-08T11:27:41"/>
    <d v="2013-10-08T12:51:07"/>
    <n v="83"/>
    <n v="83"/>
    <x v="0"/>
    <x v="6"/>
  </r>
  <r>
    <s v="2013-10-08"/>
    <x v="1"/>
    <x v="27"/>
    <d v="1899-12-30T14:01:00"/>
    <s v="Planned-as scheduled"/>
    <x v="2"/>
    <x v="3"/>
    <d v="2013-10-08T13:18:20"/>
    <d v="2013-10-08T15:01:51"/>
    <n v="103"/>
    <n v="103"/>
    <x v="0"/>
    <x v="6"/>
  </r>
  <r>
    <s v="2013-10-08"/>
    <x v="1"/>
    <x v="27"/>
    <d v="1899-12-30T15:23:00"/>
    <s v="Planned-as scheduled"/>
    <x v="2"/>
    <x v="3"/>
    <d v="2013-10-08T14:54:03"/>
    <d v="2013-10-08T16:00:40"/>
    <n v="66"/>
    <n v="66"/>
    <x v="0"/>
    <x v="6"/>
  </r>
  <r>
    <s v="2013-10-08"/>
    <x v="1"/>
    <x v="27"/>
    <d v="1899-12-30T16:21:00"/>
    <s v="Planned-as scheduled"/>
    <x v="2"/>
    <x v="3"/>
    <d v="2013-10-08T15:41:14"/>
    <d v="2013-10-08T16:54:29"/>
    <n v="73"/>
    <n v="73"/>
    <x v="0"/>
    <x v="6"/>
  </r>
  <r>
    <s v="2013-10-09"/>
    <x v="2"/>
    <x v="27"/>
    <d v="1899-12-30T08:41:00"/>
    <s v="Planned-as scheduled"/>
    <x v="2"/>
    <x v="3"/>
    <d v="2013-10-09T07:39:34"/>
    <d v="2013-10-09T09:09:38"/>
    <n v="90"/>
    <n v="90"/>
    <x v="0"/>
    <x v="6"/>
  </r>
  <r>
    <s v="2013-10-09"/>
    <x v="2"/>
    <x v="27"/>
    <d v="1899-12-30T10:35:00"/>
    <s v="Planned-as scheduled"/>
    <x v="2"/>
    <x v="3"/>
    <d v="2013-10-09T09:44:04"/>
    <d v="2013-10-09T11:07:02"/>
    <n v="82"/>
    <n v="82"/>
    <x v="0"/>
    <x v="6"/>
  </r>
  <r>
    <s v="2013-10-09"/>
    <x v="2"/>
    <x v="27"/>
    <d v="1899-12-30T12:19:00"/>
    <s v="Planned-as scheduled"/>
    <x v="2"/>
    <x v="3"/>
    <d v="2013-10-09T11:37:36"/>
    <d v="2013-10-09T12:51:38"/>
    <n v="74"/>
    <n v="74"/>
    <x v="0"/>
    <x v="6"/>
  </r>
  <r>
    <s v="2013-10-09"/>
    <x v="2"/>
    <x v="27"/>
    <d v="1899-12-30T12:17:00"/>
    <s v="Planned-not as sched"/>
    <x v="2"/>
    <x v="2"/>
    <d v="2013-10-09T11:13:25"/>
    <d v="2013-10-09T13:25:03"/>
    <n v="131"/>
    <n v="131"/>
    <x v="0"/>
    <x v="6"/>
  </r>
  <r>
    <s v="2013-10-09"/>
    <x v="2"/>
    <x v="27"/>
    <d v="1899-12-30T14:21:00"/>
    <s v="Planned-as scheduled"/>
    <x v="2"/>
    <x v="3"/>
    <d v="2013-10-09T13:30:17"/>
    <d v="2013-10-09T14:41:52"/>
    <n v="71"/>
    <n v="71"/>
    <x v="0"/>
    <x v="6"/>
  </r>
  <r>
    <s v="2013-10-09"/>
    <x v="2"/>
    <x v="27"/>
    <d v="1899-12-30T16:09:00"/>
    <s v="Planned-as scheduled"/>
    <x v="2"/>
    <x v="3"/>
    <d v="2013-10-09T15:29:33"/>
    <d v="2013-10-09T16:52:14"/>
    <n v="82"/>
    <n v="82"/>
    <x v="0"/>
    <x v="6"/>
  </r>
  <r>
    <s v="2013-10-09"/>
    <x v="2"/>
    <x v="27"/>
    <d v="1899-12-30T16:17:00"/>
    <s v="Unplanned-urgent"/>
    <x v="0"/>
    <x v="0"/>
    <d v="2013-10-09T15:49:51"/>
    <d v="2013-10-09T17:13:10"/>
    <n v="83"/>
    <n v="83"/>
    <x v="0"/>
    <x v="6"/>
  </r>
  <r>
    <s v="2013-10-09"/>
    <x v="2"/>
    <x v="27"/>
    <d v="1899-12-30T22:06:00"/>
    <s v="Unplanned-urgent"/>
    <x v="0"/>
    <x v="0"/>
    <d v="2013-10-09T21:19:59"/>
    <d v="2013-10-09T23:52:57"/>
    <n v="152"/>
    <n v="152"/>
    <x v="0"/>
    <x v="6"/>
  </r>
  <r>
    <s v="2013-10-10"/>
    <x v="3"/>
    <x v="27"/>
    <d v="1899-12-30T07:37:00"/>
    <s v="Unplanned-urgent"/>
    <x v="0"/>
    <x v="0"/>
    <d v="2013-10-10T06:38:32"/>
    <d v="2013-10-10T10:47:23"/>
    <n v="248"/>
    <n v="248"/>
    <x v="0"/>
    <x v="6"/>
  </r>
  <r>
    <s v="2013-10-10"/>
    <x v="3"/>
    <x v="27"/>
    <d v="1899-12-30T17:31:00"/>
    <s v="Planned-not as sched"/>
    <x v="2"/>
    <x v="2"/>
    <d v="2013-10-10T16:40:14"/>
    <d v="2013-10-10T18:50:18"/>
    <n v="130"/>
    <n v="130"/>
    <x v="0"/>
    <x v="6"/>
  </r>
  <r>
    <s v="2013-10-10"/>
    <x v="3"/>
    <x v="27"/>
    <d v="1899-12-30T20:54:00"/>
    <s v="Unplanned-urgent"/>
    <x v="0"/>
    <x v="0"/>
    <d v="2013-10-10T20:05:59"/>
    <d v="2013-10-10T22:04:01"/>
    <n v="118"/>
    <n v="118"/>
    <x v="0"/>
    <x v="6"/>
  </r>
  <r>
    <s v="2013-10-11"/>
    <x v="4"/>
    <x v="27"/>
    <d v="1899-12-30T01:49:00"/>
    <s v="Unplanned-urgent"/>
    <x v="0"/>
    <x v="0"/>
    <d v="2013-10-11T01:26:11"/>
    <d v="2013-10-11T02:30:18"/>
    <n v="64"/>
    <n v="64"/>
    <x v="0"/>
    <x v="6"/>
  </r>
  <r>
    <s v="2013-10-11"/>
    <x v="4"/>
    <x v="27"/>
    <d v="1899-12-30T08:00:00"/>
    <s v="Unplanned-urgent"/>
    <x v="0"/>
    <x v="0"/>
    <d v="2013-10-11T07:23:47"/>
    <d v="2013-10-11T09:05:33"/>
    <n v="101"/>
    <n v="101"/>
    <x v="0"/>
    <x v="6"/>
  </r>
  <r>
    <s v="2013-10-11"/>
    <x v="4"/>
    <x v="27"/>
    <d v="1899-12-30T09:34:00"/>
    <s v="Planned-as scheduled"/>
    <x v="2"/>
    <x v="3"/>
    <d v="2013-10-11T08:39:34"/>
    <d v="2013-10-11T10:14:29"/>
    <n v="94"/>
    <n v="94"/>
    <x v="0"/>
    <x v="6"/>
  </r>
  <r>
    <s v="2013-10-11"/>
    <x v="4"/>
    <x v="27"/>
    <d v="1899-12-30T09:38:00"/>
    <s v="Planned-as scheduled"/>
    <x v="2"/>
    <x v="3"/>
    <d v="2013-10-11T08:59:40"/>
    <d v="2013-10-11T10:31:35"/>
    <n v="91"/>
    <n v="91"/>
    <x v="0"/>
    <x v="6"/>
  </r>
  <r>
    <s v="2013-10-11"/>
    <x v="4"/>
    <x v="27"/>
    <d v="1899-12-30T11:35:00"/>
    <s v="Planned-as scheduled"/>
    <x v="2"/>
    <x v="3"/>
    <d v="2013-10-11T10:57:09"/>
    <d v="2013-10-11T12:17:42"/>
    <n v="80"/>
    <n v="80"/>
    <x v="0"/>
    <x v="6"/>
  </r>
  <r>
    <s v="2013-10-11"/>
    <x v="4"/>
    <x v="27"/>
    <d v="1899-12-30T13:25:00"/>
    <s v="Planned-as scheduled"/>
    <x v="2"/>
    <x v="3"/>
    <d v="2013-10-11T12:54:28"/>
    <d v="2013-10-11T14:11:11"/>
    <n v="76"/>
    <n v="76"/>
    <x v="0"/>
    <x v="6"/>
  </r>
  <r>
    <s v="2013-10-11"/>
    <x v="4"/>
    <x v="27"/>
    <d v="1899-12-30T15:15:00"/>
    <s v="Planned-as scheduled"/>
    <x v="2"/>
    <x v="3"/>
    <d v="2013-10-11T14:47:27"/>
    <d v="2013-10-11T16:13:24"/>
    <n v="85"/>
    <n v="85"/>
    <x v="0"/>
    <x v="6"/>
  </r>
  <r>
    <s v="2013-10-12"/>
    <x v="5"/>
    <x v="27"/>
    <d v="1899-12-30T06:36:00"/>
    <s v="Unplanned-urgent"/>
    <x v="0"/>
    <x v="0"/>
    <d v="2013-10-12T05:36:38"/>
    <e v="#VALUE!"/>
    <e v="#VALUE!"/>
    <n v="50.666666666666664"/>
    <x v="0"/>
    <x v="6"/>
  </r>
  <r>
    <s v="2013-10-12"/>
    <x v="5"/>
    <x v="27"/>
    <d v="1899-12-30T20:49:00"/>
    <s v="Unplanned-urgent"/>
    <x v="0"/>
    <x v="0"/>
    <d v="2013-10-12T20:27:24"/>
    <d v="2013-10-12T21:25:00"/>
    <n v="57"/>
    <n v="57"/>
    <x v="0"/>
    <x v="6"/>
  </r>
  <r>
    <s v="2013-10-12"/>
    <x v="5"/>
    <x v="27"/>
    <d v="1899-12-30T22:25:00"/>
    <s v="Unplanned-urgent"/>
    <x v="0"/>
    <x v="0"/>
    <d v="2013-10-12T21:50:28"/>
    <d v="2013-10-12T23:26:18"/>
    <n v="95"/>
    <n v="95"/>
    <x v="0"/>
    <x v="6"/>
  </r>
  <r>
    <s v="2013-10-13"/>
    <x v="6"/>
    <x v="27"/>
    <d v="1899-12-30T00:15:00"/>
    <s v="Unplanned-urgent"/>
    <x v="0"/>
    <x v="0"/>
    <d v="2013-10-12T23:57:18"/>
    <d v="2013-10-13T01:13:18"/>
    <n v="76"/>
    <n v="76"/>
    <x v="0"/>
    <x v="6"/>
  </r>
  <r>
    <s v="2013-10-13"/>
    <x v="6"/>
    <x v="27"/>
    <d v="1899-12-30T12:25:00"/>
    <s v="Planned-not as sched"/>
    <x v="2"/>
    <x v="2"/>
    <d v="2013-10-13T11:30:02"/>
    <d v="2013-10-13T13:22:34"/>
    <n v="112"/>
    <n v="112"/>
    <x v="0"/>
    <x v="6"/>
  </r>
  <r>
    <s v="2013-10-13"/>
    <x v="6"/>
    <x v="27"/>
    <d v="1899-12-30T14:47:00"/>
    <s v="Unplanned-urgent"/>
    <x v="0"/>
    <x v="0"/>
    <d v="2013-10-13T14:09:34"/>
    <d v="2013-10-13T16:04:19"/>
    <n v="114"/>
    <n v="114"/>
    <x v="0"/>
    <x v="6"/>
  </r>
  <r>
    <s v="2013-10-13"/>
    <x v="6"/>
    <x v="27"/>
    <d v="1899-12-30T18:59:00"/>
    <s v="Unplanned-urgent"/>
    <x v="0"/>
    <x v="0"/>
    <d v="2013-10-13T18:25:57"/>
    <d v="2013-10-13T19:52:17"/>
    <n v="86"/>
    <n v="86"/>
    <x v="0"/>
    <x v="6"/>
  </r>
  <r>
    <s v="2013-10-13"/>
    <x v="6"/>
    <x v="27"/>
    <d v="1899-12-30T20:49:00"/>
    <s v="Unplanned-urgent"/>
    <x v="0"/>
    <x v="0"/>
    <d v="2013-10-13T20:08:06"/>
    <d v="2013-10-13T21:39:29"/>
    <n v="91"/>
    <n v="91"/>
    <x v="0"/>
    <x v="6"/>
  </r>
  <r>
    <s v="2013-10-14"/>
    <x v="0"/>
    <x v="28"/>
    <d v="1899-12-30T06:14:00"/>
    <s v="Unplanned-urgent"/>
    <x v="0"/>
    <x v="0"/>
    <d v="2013-10-14T05:30:50"/>
    <d v="2013-10-14T07:19:33"/>
    <n v="108"/>
    <n v="108"/>
    <x v="0"/>
    <x v="6"/>
  </r>
  <r>
    <s v="2013-10-14"/>
    <x v="0"/>
    <x v="28"/>
    <d v="1899-12-30T07:51:00"/>
    <s v="Planned-not as sched"/>
    <x v="2"/>
    <x v="2"/>
    <d v="2013-10-14T07:00:26"/>
    <d v="2013-10-14T08:52:45"/>
    <n v="112"/>
    <n v="112"/>
    <x v="0"/>
    <x v="6"/>
  </r>
  <r>
    <s v="2013-10-14"/>
    <x v="0"/>
    <x v="28"/>
    <d v="1899-12-30T11:32:00"/>
    <s v="Unplanned-urgent"/>
    <x v="0"/>
    <x v="0"/>
    <d v="2013-10-14T10:11:26"/>
    <d v="2013-10-14T12:54:19"/>
    <n v="162"/>
    <n v="162"/>
    <x v="0"/>
    <x v="6"/>
  </r>
  <r>
    <s v="2013-10-14"/>
    <x v="0"/>
    <x v="28"/>
    <d v="1899-12-30T15:38:00"/>
    <s v="Planned-not as sched"/>
    <x v="2"/>
    <x v="2"/>
    <d v="2013-10-14T14:40:01"/>
    <d v="2013-10-14T16:08:32"/>
    <n v="88"/>
    <n v="88"/>
    <x v="0"/>
    <x v="6"/>
  </r>
  <r>
    <s v="2013-10-15"/>
    <x v="1"/>
    <x v="28"/>
    <d v="1899-12-30T03:07:00"/>
    <s v="Unplanned-urgent"/>
    <x v="0"/>
    <x v="0"/>
    <d v="2013-10-15T02:41:09"/>
    <d v="2013-10-15T03:45:29"/>
    <n v="64"/>
    <n v="64"/>
    <x v="0"/>
    <x v="6"/>
  </r>
  <r>
    <s v="2013-10-15"/>
    <x v="1"/>
    <x v="28"/>
    <d v="1899-12-30T05:24:00"/>
    <s v="Unplanned-urgent"/>
    <x v="0"/>
    <x v="0"/>
    <d v="2013-10-15T04:44:52"/>
    <d v="2013-10-15T06:15:44"/>
    <n v="90"/>
    <n v="90"/>
    <x v="0"/>
    <x v="6"/>
  </r>
  <r>
    <s v="2013-10-15"/>
    <x v="1"/>
    <x v="28"/>
    <d v="1899-12-30T07:37:00"/>
    <s v="Unplanned-urgent"/>
    <x v="0"/>
    <x v="0"/>
    <d v="2013-10-15T06:25:47"/>
    <e v="#VALUE!"/>
    <e v="#VALUE!"/>
    <n v="99.545454545454547"/>
    <x v="0"/>
    <x v="6"/>
  </r>
  <r>
    <s v="2013-10-15"/>
    <x v="1"/>
    <x v="28"/>
    <d v="1899-12-30T08:21:00"/>
    <s v="Planned-as scheduled"/>
    <x v="2"/>
    <x v="3"/>
    <d v="2013-10-15T07:43:31"/>
    <d v="2013-10-15T09:05:59"/>
    <n v="82"/>
    <n v="82"/>
    <x v="0"/>
    <x v="6"/>
  </r>
  <r>
    <s v="2013-10-15"/>
    <x v="1"/>
    <x v="28"/>
    <d v="1899-12-30T10:12:00"/>
    <s v="Planned-not as sched"/>
    <x v="2"/>
    <x v="2"/>
    <d v="2013-10-15T09:24:15"/>
    <d v="2013-10-15T11:19:17"/>
    <n v="115"/>
    <n v="115"/>
    <x v="0"/>
    <x v="6"/>
  </r>
  <r>
    <s v="2013-10-15"/>
    <x v="1"/>
    <x v="28"/>
    <d v="1899-12-30T10:22:00"/>
    <s v="Planned-as scheduled"/>
    <x v="2"/>
    <x v="3"/>
    <d v="2013-10-15T09:31:13"/>
    <d v="2013-10-15T11:25:34"/>
    <n v="114"/>
    <n v="114"/>
    <x v="0"/>
    <x v="6"/>
  </r>
  <r>
    <s v="2013-10-15"/>
    <x v="1"/>
    <x v="28"/>
    <d v="1899-12-30T12:11:00"/>
    <s v="Unplanned-urgent"/>
    <x v="0"/>
    <x v="0"/>
    <d v="2013-10-15T11:32:26"/>
    <d v="2013-10-15T13:59:42"/>
    <n v="147"/>
    <n v="147"/>
    <x v="0"/>
    <x v="6"/>
  </r>
  <r>
    <s v="2013-10-15"/>
    <x v="1"/>
    <x v="28"/>
    <d v="1899-12-30T12:35:00"/>
    <s v="Planned-as scheduled"/>
    <x v="2"/>
    <x v="3"/>
    <d v="2013-10-15T11:52:06"/>
    <d v="2013-10-15T13:28:11"/>
    <n v="96"/>
    <n v="96"/>
    <x v="0"/>
    <x v="6"/>
  </r>
  <r>
    <s v="2013-10-15"/>
    <x v="1"/>
    <x v="28"/>
    <d v="1899-12-30T14:34:00"/>
    <s v="Planned-as scheduled"/>
    <x v="2"/>
    <x v="3"/>
    <d v="2013-10-15T13:37:56"/>
    <d v="2013-10-15T15:18:09"/>
    <n v="100"/>
    <n v="100"/>
    <x v="0"/>
    <x v="6"/>
  </r>
  <r>
    <s v="2013-10-15"/>
    <x v="1"/>
    <x v="28"/>
    <d v="1899-12-30T14:47:00"/>
    <s v="Planned-not as sched"/>
    <x v="2"/>
    <x v="2"/>
    <d v="2013-10-15T13:54:15"/>
    <d v="2013-10-15T16:49:56"/>
    <n v="175"/>
    <n v="175"/>
    <x v="0"/>
    <x v="6"/>
  </r>
  <r>
    <s v="2013-10-15"/>
    <x v="1"/>
    <x v="28"/>
    <d v="1899-12-30T23:25:00"/>
    <s v="Unplanned-urgent"/>
    <x v="0"/>
    <x v="0"/>
    <d v="2013-10-15T22:32:00"/>
    <d v="2013-10-16T00:24:30"/>
    <n v="112"/>
    <n v="112"/>
    <x v="0"/>
    <x v="6"/>
  </r>
  <r>
    <s v="2013-10-16"/>
    <x v="2"/>
    <x v="28"/>
    <d v="1899-12-30T10:13:00"/>
    <s v="Planned-as scheduled"/>
    <x v="2"/>
    <x v="3"/>
    <d v="2013-10-16T09:30:11"/>
    <d v="2013-10-16T10:41:11"/>
    <n v="71"/>
    <n v="71"/>
    <x v="0"/>
    <x v="6"/>
  </r>
  <r>
    <s v="2013-10-16"/>
    <x v="2"/>
    <x v="28"/>
    <d v="1899-12-30T12:01:00"/>
    <s v="Planned-as scheduled"/>
    <x v="2"/>
    <x v="3"/>
    <d v="2013-10-16T11:29:03"/>
    <d v="2013-10-16T12:51:08"/>
    <n v="82"/>
    <n v="82"/>
    <x v="0"/>
    <x v="6"/>
  </r>
  <r>
    <s v="2013-10-16"/>
    <x v="2"/>
    <x v="28"/>
    <d v="1899-12-30T12:33:00"/>
    <s v="Unplanned-urgent"/>
    <x v="0"/>
    <x v="0"/>
    <d v="2013-10-16T12:01:21"/>
    <d v="2013-10-16T13:08:29"/>
    <n v="67"/>
    <n v="67"/>
    <x v="0"/>
    <x v="6"/>
  </r>
  <r>
    <s v="2013-10-16"/>
    <x v="2"/>
    <x v="28"/>
    <d v="1899-12-30T14:15:00"/>
    <s v="Planned-as scheduled"/>
    <x v="2"/>
    <x v="3"/>
    <d v="2013-10-16T13:28:12"/>
    <d v="2013-10-16T14:49:56"/>
    <n v="81"/>
    <n v="81"/>
    <x v="0"/>
    <x v="6"/>
  </r>
  <r>
    <s v="2013-10-16"/>
    <x v="2"/>
    <x v="28"/>
    <d v="1899-12-30T15:25:00"/>
    <s v="Unplanned-urgent"/>
    <x v="0"/>
    <x v="0"/>
    <d v="2013-10-16T14:47:43"/>
    <d v="2013-10-16T16:54:41"/>
    <n v="126"/>
    <n v="126"/>
    <x v="0"/>
    <x v="6"/>
  </r>
  <r>
    <s v="2013-10-16"/>
    <x v="2"/>
    <x v="28"/>
    <d v="1899-12-30T16:24:00"/>
    <s v="Planned-as scheduled"/>
    <x v="2"/>
    <x v="3"/>
    <d v="2013-10-16T15:27:24"/>
    <e v="#VALUE!"/>
    <e v="#VALUE!"/>
    <n v="69.857142857142861"/>
    <x v="0"/>
    <x v="6"/>
  </r>
  <r>
    <s v="2013-10-16"/>
    <x v="2"/>
    <x v="28"/>
    <d v="1899-12-30T17:09:00"/>
    <s v="Planned-not as sched"/>
    <x v="2"/>
    <x v="2"/>
    <d v="2013-10-16T16:37:35"/>
    <d v="2013-10-16T17:39:59"/>
    <n v="62"/>
    <n v="62"/>
    <x v="0"/>
    <x v="6"/>
  </r>
  <r>
    <s v="2013-10-17"/>
    <x v="3"/>
    <x v="28"/>
    <d v="1899-12-30T02:44:00"/>
    <s v="Unplanned-urgent"/>
    <x v="0"/>
    <x v="0"/>
    <d v="2013-10-17T02:28:03"/>
    <d v="2013-10-17T04:03:12"/>
    <n v="95"/>
    <n v="95"/>
    <x v="0"/>
    <x v="6"/>
  </r>
  <r>
    <s v="2013-10-17"/>
    <x v="3"/>
    <x v="28"/>
    <d v="1899-12-30T07:20:00"/>
    <s v="Unplanned-urgent"/>
    <x v="0"/>
    <x v="0"/>
    <d v="2013-10-17T06:40:15"/>
    <d v="2013-10-17T08:01:15"/>
    <n v="81"/>
    <n v="81"/>
    <x v="0"/>
    <x v="6"/>
  </r>
  <r>
    <s v="2013-10-17"/>
    <x v="3"/>
    <x v="28"/>
    <d v="1899-12-30T10:14:00"/>
    <s v="Planned-as scheduled"/>
    <x v="2"/>
    <x v="3"/>
    <d v="2013-10-17T09:28:14"/>
    <d v="2013-10-17T10:52:42"/>
    <n v="84"/>
    <n v="84"/>
    <x v="0"/>
    <x v="6"/>
  </r>
  <r>
    <s v="2013-10-17"/>
    <x v="3"/>
    <x v="28"/>
    <d v="1899-12-30T18:39:00"/>
    <s v="Unplanned-urgent"/>
    <x v="0"/>
    <x v="0"/>
    <d v="2013-10-17T18:06:32"/>
    <d v="2013-10-17T19:18:11"/>
    <n v="71"/>
    <n v="71"/>
    <x v="0"/>
    <x v="6"/>
  </r>
  <r>
    <s v="2013-10-17"/>
    <x v="3"/>
    <x v="28"/>
    <d v="1899-12-30T21:24:00"/>
    <s v="Unplanned-urgent"/>
    <x v="0"/>
    <x v="0"/>
    <d v="2013-10-17T20:56:50"/>
    <d v="2013-10-17T22:34:17"/>
    <n v="97"/>
    <n v="97"/>
    <x v="0"/>
    <x v="6"/>
  </r>
  <r>
    <s v="2013-10-18"/>
    <x v="4"/>
    <x v="28"/>
    <d v="1899-12-30T00:17:00"/>
    <s v="Unplanned-urgent"/>
    <x v="0"/>
    <x v="0"/>
    <d v="2013-10-17T23:20:03"/>
    <d v="2013-10-18T01:12:28"/>
    <n v="112"/>
    <n v="112"/>
    <x v="0"/>
    <x v="6"/>
  </r>
  <r>
    <s v="2013-10-18"/>
    <x v="4"/>
    <x v="28"/>
    <d v="1899-12-30T02:41:00"/>
    <s v="Planned-not as sched"/>
    <x v="2"/>
    <x v="2"/>
    <e v="#VALUE!"/>
    <d v="2013-10-18T03:51:20"/>
    <e v="#VALUE!"/>
    <n v="57.363636363636367"/>
    <x v="0"/>
    <x v="6"/>
  </r>
  <r>
    <s v="2013-10-18"/>
    <x v="4"/>
    <x v="28"/>
    <d v="1899-12-30T09:35:00"/>
    <s v="Planned-as scheduled"/>
    <x v="2"/>
    <x v="3"/>
    <d v="2013-10-18T08:51:23"/>
    <d v="2013-10-18T10:03:42"/>
    <n v="72"/>
    <n v="72"/>
    <x v="0"/>
    <x v="6"/>
  </r>
  <r>
    <s v="2013-10-18"/>
    <x v="4"/>
    <x v="28"/>
    <d v="1899-12-30T10:14:00"/>
    <s v="Unplanned-urgent"/>
    <x v="0"/>
    <x v="0"/>
    <d v="2013-10-18T09:45:06"/>
    <d v="2013-10-18T10:42:41"/>
    <n v="57"/>
    <n v="57"/>
    <x v="0"/>
    <x v="6"/>
  </r>
  <r>
    <s v="2013-10-18"/>
    <x v="4"/>
    <x v="28"/>
    <d v="1899-12-30T11:28:00"/>
    <s v="Planned-as scheduled"/>
    <x v="2"/>
    <x v="3"/>
    <d v="2013-10-18T10:54:40"/>
    <d v="2013-10-18T12:40:24"/>
    <n v="105"/>
    <n v="105"/>
    <x v="0"/>
    <x v="6"/>
  </r>
  <r>
    <s v="2013-10-18"/>
    <x v="4"/>
    <x v="28"/>
    <d v="1899-12-30T11:49:00"/>
    <s v="Planned-as scheduled"/>
    <x v="2"/>
    <x v="3"/>
    <d v="2013-10-18T11:15:01"/>
    <d v="2013-10-18T12:43:43"/>
    <n v="88"/>
    <n v="88"/>
    <x v="0"/>
    <x v="6"/>
  </r>
  <r>
    <s v="2013-10-18"/>
    <x v="4"/>
    <x v="28"/>
    <d v="1899-12-30T13:24:00"/>
    <s v="Unplanned-crash"/>
    <x v="0"/>
    <x v="0"/>
    <e v="#VALUE!"/>
    <e v="#VALUE!"/>
    <e v="#VALUE!"/>
    <n v="57.363636363636367"/>
    <x v="0"/>
    <x v="6"/>
  </r>
  <r>
    <s v="2013-10-18"/>
    <x v="4"/>
    <x v="28"/>
    <d v="1899-12-30T14:01:00"/>
    <s v="Planned-as scheduled"/>
    <x v="2"/>
    <x v="3"/>
    <d v="2013-10-18T13:37:01"/>
    <d v="2013-10-18T15:14:12"/>
    <n v="97"/>
    <n v="97"/>
    <x v="0"/>
    <x v="6"/>
  </r>
  <r>
    <s v="2013-10-18"/>
    <x v="4"/>
    <x v="28"/>
    <d v="1899-12-30T14:58:00"/>
    <s v="Unplanned-urgent"/>
    <x v="0"/>
    <x v="0"/>
    <d v="2013-10-18T14:17:11"/>
    <d v="2013-10-18T15:51:24"/>
    <n v="94"/>
    <n v="94"/>
    <x v="0"/>
    <x v="6"/>
  </r>
  <r>
    <s v="2013-10-18"/>
    <x v="4"/>
    <x v="28"/>
    <d v="1899-12-30T16:38:00"/>
    <s v="Planned-as scheduled"/>
    <x v="2"/>
    <x v="3"/>
    <d v="2013-10-18T22:20:02"/>
    <d v="2013-10-18T22:26:55"/>
    <n v="6"/>
    <n v="6"/>
    <x v="0"/>
    <x v="6"/>
  </r>
  <r>
    <s v="2013-10-18"/>
    <x v="4"/>
    <x v="28"/>
    <d v="1899-12-30T23:06:00"/>
    <s v="NULL"/>
    <x v="1"/>
    <x v="1"/>
    <d v="2013-10-18T22:14:31"/>
    <e v="#VALUE!"/>
    <e v="#VALUE!"/>
    <n v="57.363636363636367"/>
    <x v="0"/>
    <x v="6"/>
  </r>
  <r>
    <s v="2013-10-19"/>
    <x v="5"/>
    <x v="28"/>
    <d v="1899-12-30T10:43:00"/>
    <s v="Unplanned-urgent"/>
    <x v="0"/>
    <x v="0"/>
    <d v="2013-10-19T10:13:43"/>
    <d v="2013-10-19T11:33:55"/>
    <n v="80"/>
    <n v="80"/>
    <x v="0"/>
    <x v="6"/>
  </r>
  <r>
    <s v="2013-10-19"/>
    <x v="5"/>
    <x v="28"/>
    <d v="1899-12-30T12:31:00"/>
    <s v="Unplanned-urgent"/>
    <x v="0"/>
    <x v="0"/>
    <d v="2013-10-19T11:36:58"/>
    <d v="2013-10-19T13:55:55"/>
    <n v="138"/>
    <n v="138"/>
    <x v="0"/>
    <x v="6"/>
  </r>
  <r>
    <s v="2013-10-19"/>
    <x v="5"/>
    <x v="28"/>
    <d v="1899-12-30T14:37:00"/>
    <s v="Unplanned-urgent"/>
    <x v="0"/>
    <x v="0"/>
    <d v="2013-10-19T14:45:53"/>
    <d v="2013-10-19T15:35:48"/>
    <n v="49"/>
    <n v="49"/>
    <x v="0"/>
    <x v="6"/>
  </r>
  <r>
    <s v="2013-10-19"/>
    <x v="5"/>
    <x v="28"/>
    <d v="1899-12-30T15:27:00"/>
    <s v="Unplanned-urgent"/>
    <x v="0"/>
    <x v="0"/>
    <d v="2013-10-19T14:54:52"/>
    <d v="2013-10-19T16:06:14"/>
    <n v="71"/>
    <n v="71"/>
    <x v="0"/>
    <x v="6"/>
  </r>
  <r>
    <s v="2013-10-19"/>
    <x v="5"/>
    <x v="28"/>
    <d v="1899-12-30T17:08:00"/>
    <s v="Unplanned-urgent"/>
    <x v="0"/>
    <x v="0"/>
    <d v="2013-10-19T16:06:21"/>
    <e v="#VALUE!"/>
    <e v="#VALUE!"/>
    <n v="73.333333333333329"/>
    <x v="0"/>
    <x v="6"/>
  </r>
  <r>
    <s v="2013-10-19"/>
    <x v="5"/>
    <x v="28"/>
    <d v="1899-12-30T19:20:00"/>
    <s v="Unplanned-urgent"/>
    <x v="0"/>
    <x v="0"/>
    <d v="2013-10-19T18:43:41"/>
    <d v="2013-10-19T20:26:29"/>
    <n v="102"/>
    <n v="102"/>
    <x v="0"/>
    <x v="6"/>
  </r>
  <r>
    <s v="2013-10-20"/>
    <x v="6"/>
    <x v="28"/>
    <d v="1899-12-30T01:39:00"/>
    <s v="Unplanned-urgent"/>
    <x v="0"/>
    <x v="0"/>
    <d v="2013-10-20T00:15:01"/>
    <d v="2013-10-20T02:32:59"/>
    <n v="137"/>
    <n v="137"/>
    <x v="0"/>
    <x v="6"/>
  </r>
  <r>
    <s v="2013-10-20"/>
    <x v="6"/>
    <x v="28"/>
    <d v="1899-12-30T03:31:00"/>
    <s v="Unplanned-urgent"/>
    <x v="0"/>
    <x v="0"/>
    <d v="2013-10-20T02:44:33"/>
    <d v="2013-10-20T04:11:35"/>
    <n v="87"/>
    <n v="87"/>
    <x v="0"/>
    <x v="6"/>
  </r>
  <r>
    <s v="2013-10-20"/>
    <x v="6"/>
    <x v="28"/>
    <d v="1899-12-30T08:00:00"/>
    <s v="Unplanned-urgent"/>
    <x v="0"/>
    <x v="0"/>
    <d v="2013-10-20T07:13:05"/>
    <d v="2013-10-20T08:57:59"/>
    <n v="104"/>
    <n v="104"/>
    <x v="0"/>
    <x v="6"/>
  </r>
  <r>
    <s v="2013-10-20"/>
    <x v="6"/>
    <x v="28"/>
    <d v="1899-12-30T11:44:00"/>
    <s v="Unplanned-urgent"/>
    <x v="0"/>
    <x v="0"/>
    <d v="2013-10-20T11:22:00"/>
    <d v="2013-10-20T12:25:38"/>
    <n v="63"/>
    <n v="63"/>
    <x v="0"/>
    <x v="6"/>
  </r>
  <r>
    <s v="2013-10-21"/>
    <x v="0"/>
    <x v="29"/>
    <d v="1899-12-30T06:32:00"/>
    <s v="Unplanned-urgent"/>
    <x v="0"/>
    <x v="0"/>
    <d v="2013-10-21T05:42:00"/>
    <d v="2013-10-21T07:21:35"/>
    <n v="99"/>
    <n v="99"/>
    <x v="0"/>
    <x v="6"/>
  </r>
  <r>
    <s v="2013-10-21"/>
    <x v="0"/>
    <x v="29"/>
    <d v="1899-12-30T07:44:00"/>
    <s v="Unplanned-crash"/>
    <x v="0"/>
    <x v="0"/>
    <d v="2013-10-21T07:23:39"/>
    <d v="2013-10-21T08:21:36"/>
    <n v="57"/>
    <n v="57"/>
    <x v="0"/>
    <x v="6"/>
  </r>
  <r>
    <s v="2013-10-21"/>
    <x v="0"/>
    <x v="29"/>
    <d v="1899-12-30T08:16:00"/>
    <s v="Planned-as scheduled"/>
    <x v="2"/>
    <x v="3"/>
    <d v="2013-10-21T07:40:47"/>
    <d v="2013-10-21T09:23:37"/>
    <n v="102"/>
    <n v="102"/>
    <x v="0"/>
    <x v="6"/>
  </r>
  <r>
    <s v="2013-10-21"/>
    <x v="0"/>
    <x v="29"/>
    <d v="1899-12-30T10:25:00"/>
    <s v="Planned-as scheduled"/>
    <x v="2"/>
    <x v="3"/>
    <d v="2013-10-21T09:28:49"/>
    <d v="2013-10-21T11:03:11"/>
    <n v="94"/>
    <n v="94"/>
    <x v="0"/>
    <x v="6"/>
  </r>
  <r>
    <s v="2013-10-21"/>
    <x v="0"/>
    <x v="29"/>
    <d v="1899-12-30T12:23:00"/>
    <s v="Planned-as scheduled"/>
    <x v="2"/>
    <x v="3"/>
    <d v="2013-10-21T11:45:54"/>
    <d v="2013-10-21T13:17:04"/>
    <n v="91"/>
    <n v="91"/>
    <x v="0"/>
    <x v="6"/>
  </r>
  <r>
    <s v="2013-10-21"/>
    <x v="0"/>
    <x v="29"/>
    <d v="1899-12-30T12:58:00"/>
    <s v="Unplanned-urgent"/>
    <x v="0"/>
    <x v="0"/>
    <d v="2013-10-21T12:51:08"/>
    <d v="2013-10-21T13:38:58"/>
    <n v="47"/>
    <n v="47"/>
    <x v="0"/>
    <x v="6"/>
  </r>
  <r>
    <s v="2013-10-21"/>
    <x v="0"/>
    <x v="29"/>
    <d v="1899-12-30T14:55:00"/>
    <s v="Planned-as scheduled"/>
    <x v="2"/>
    <x v="3"/>
    <d v="2013-10-21T15:14:39"/>
    <d v="2013-10-21T16:23:46"/>
    <n v="69"/>
    <n v="69"/>
    <x v="0"/>
    <x v="6"/>
  </r>
  <r>
    <s v="2013-10-21"/>
    <x v="0"/>
    <x v="29"/>
    <d v="1899-12-30T15:59:00"/>
    <s v="Planned-not as sched"/>
    <x v="2"/>
    <x v="2"/>
    <d v="2013-10-21T15:18:46"/>
    <d v="2013-10-21T16:29:24"/>
    <n v="70"/>
    <n v="70"/>
    <x v="0"/>
    <x v="6"/>
  </r>
  <r>
    <s v="2013-10-21"/>
    <x v="0"/>
    <x v="29"/>
    <d v="1899-12-30T17:24:00"/>
    <s v="Unplanned-crash"/>
    <x v="0"/>
    <x v="0"/>
    <d v="2013-10-21T16:17:57"/>
    <e v="#VALUE!"/>
    <e v="#VALUE!"/>
    <n v="69.888888888888886"/>
    <x v="0"/>
    <x v="6"/>
  </r>
  <r>
    <s v="2013-10-22"/>
    <x v="1"/>
    <x v="29"/>
    <d v="1899-12-30T10:03:00"/>
    <s v="Planned-as scheduled"/>
    <x v="2"/>
    <x v="3"/>
    <d v="2013-10-22T09:10:07"/>
    <d v="2013-10-22T10:50:28"/>
    <n v="100"/>
    <n v="100"/>
    <x v="0"/>
    <x v="6"/>
  </r>
  <r>
    <s v="2013-10-23"/>
    <x v="2"/>
    <x v="29"/>
    <d v="1899-12-30T03:04:00"/>
    <s v="Unplanned-urgent"/>
    <x v="0"/>
    <x v="0"/>
    <d v="2013-10-23T02:30:22"/>
    <d v="2013-10-23T04:04:23"/>
    <n v="94"/>
    <n v="94"/>
    <x v="0"/>
    <x v="6"/>
  </r>
  <r>
    <s v="2013-10-23"/>
    <x v="2"/>
    <x v="29"/>
    <d v="1899-12-30T06:19:00"/>
    <s v="Unplanned-urgent"/>
    <x v="0"/>
    <x v="0"/>
    <d v="2013-10-23T05:35:34"/>
    <e v="#VALUE!"/>
    <e v="#VALUE!"/>
    <n v="67"/>
    <x v="0"/>
    <x v="6"/>
  </r>
  <r>
    <s v="2013-10-23"/>
    <x v="2"/>
    <x v="29"/>
    <d v="1899-12-30T21:28:00"/>
    <s v="Unplanned-urgent"/>
    <x v="0"/>
    <x v="0"/>
    <d v="2013-10-23T20:30:41"/>
    <d v="2013-10-23T22:18:01"/>
    <n v="107"/>
    <n v="107"/>
    <x v="0"/>
    <x v="6"/>
  </r>
  <r>
    <s v="2013-10-24"/>
    <x v="3"/>
    <x v="29"/>
    <d v="1899-12-30T02:40:00"/>
    <s v="Planned-not as sched"/>
    <x v="2"/>
    <x v="2"/>
    <d v="2013-10-24T01:35:49"/>
    <d v="2013-10-24T03:56:20"/>
    <n v="140"/>
    <n v="140"/>
    <x v="0"/>
    <x v="6"/>
  </r>
  <r>
    <s v="2013-10-24"/>
    <x v="3"/>
    <x v="29"/>
    <d v="1899-12-30T04:52:00"/>
    <s v="Planned-not as sched"/>
    <x v="2"/>
    <x v="2"/>
    <d v="2013-10-24T04:08:28"/>
    <d v="2013-10-24T05:31:01"/>
    <n v="82"/>
    <n v="82"/>
    <x v="0"/>
    <x v="6"/>
  </r>
  <r>
    <s v="2013-10-24"/>
    <x v="3"/>
    <x v="29"/>
    <d v="1899-12-30T06:47:00"/>
    <s v="Unplanned-urgent"/>
    <x v="0"/>
    <x v="0"/>
    <d v="2013-10-24T05:56:27"/>
    <e v="#VALUE!"/>
    <e v="#VALUE!"/>
    <n v="81.2"/>
    <x v="0"/>
    <x v="6"/>
  </r>
  <r>
    <s v="2013-10-24"/>
    <x v="3"/>
    <x v="29"/>
    <d v="1899-12-30T07:13:00"/>
    <s v="Unplanned-urgent"/>
    <x v="0"/>
    <x v="0"/>
    <d v="2013-10-24T06:32:52"/>
    <d v="2013-10-24T08:46:00"/>
    <n v="133"/>
    <n v="133"/>
    <x v="0"/>
    <x v="6"/>
  </r>
  <r>
    <s v="2013-10-24"/>
    <x v="3"/>
    <x v="29"/>
    <d v="1899-12-30T08:51:00"/>
    <s v="Planned-as scheduled"/>
    <x v="2"/>
    <x v="3"/>
    <d v="2013-10-24T07:58:17"/>
    <e v="#VALUE!"/>
    <e v="#VALUE!"/>
    <n v="81.2"/>
    <x v="0"/>
    <x v="6"/>
  </r>
  <r>
    <s v="2013-10-24"/>
    <x v="3"/>
    <x v="29"/>
    <d v="1899-12-30T10:24:00"/>
    <s v="Planned-as scheduled"/>
    <x v="2"/>
    <x v="3"/>
    <d v="2013-10-24T09:39:57"/>
    <d v="2013-10-24T11:16:57"/>
    <n v="97"/>
    <n v="97"/>
    <x v="0"/>
    <x v="6"/>
  </r>
  <r>
    <s v="2013-10-24"/>
    <x v="3"/>
    <x v="29"/>
    <d v="1899-12-30T11:28:00"/>
    <s v="Planned-as scheduled"/>
    <x v="2"/>
    <x v="3"/>
    <d v="2013-10-24T09:52:26"/>
    <e v="#VALUE!"/>
    <e v="#VALUE!"/>
    <n v="81.2"/>
    <x v="0"/>
    <x v="6"/>
  </r>
  <r>
    <s v="2013-10-24"/>
    <x v="3"/>
    <x v="29"/>
    <d v="1899-12-30T14:34:00"/>
    <s v="Planned-not as sched"/>
    <x v="2"/>
    <x v="2"/>
    <d v="2013-10-24T13:55:54"/>
    <d v="2013-10-24T15:44:41"/>
    <n v="108"/>
    <n v="108"/>
    <x v="0"/>
    <x v="6"/>
  </r>
  <r>
    <s v="2013-10-24"/>
    <x v="3"/>
    <x v="29"/>
    <d v="1899-12-30T16:25:00"/>
    <s v="Unplanned-urgent"/>
    <x v="0"/>
    <x v="0"/>
    <d v="2013-10-24T15:21:49"/>
    <d v="2013-10-24T18:01:59"/>
    <n v="160"/>
    <n v="160"/>
    <x v="0"/>
    <x v="6"/>
  </r>
  <r>
    <s v="2013-10-24"/>
    <x v="3"/>
    <x v="29"/>
    <d v="1899-12-30T21:16:00"/>
    <s v="Planned-not as sched"/>
    <x v="2"/>
    <x v="2"/>
    <d v="2013-10-24T20:50:48"/>
    <d v="2013-10-24T22:23:07"/>
    <n v="92"/>
    <n v="92"/>
    <x v="0"/>
    <x v="6"/>
  </r>
  <r>
    <s v="2013-10-25"/>
    <x v="4"/>
    <x v="29"/>
    <d v="1899-12-30T01:22:00"/>
    <s v="Unplanned-urgent"/>
    <x v="0"/>
    <x v="0"/>
    <d v="2013-10-25T00:39:28"/>
    <e v="#VALUE!"/>
    <e v="#VALUE!"/>
    <n v="84.333333333333329"/>
    <x v="0"/>
    <x v="6"/>
  </r>
  <r>
    <s v="2013-10-25"/>
    <x v="4"/>
    <x v="29"/>
    <d v="1899-12-30T09:23:00"/>
    <s v="Planned-as scheduled"/>
    <x v="2"/>
    <x v="3"/>
    <d v="2013-10-25T08:40:38"/>
    <d v="2013-10-25T09:56:58"/>
    <n v="76"/>
    <n v="76"/>
    <x v="0"/>
    <x v="6"/>
  </r>
  <r>
    <s v="2013-10-25"/>
    <x v="4"/>
    <x v="29"/>
    <d v="1899-12-30T11:21:00"/>
    <s v="Planned-as scheduled"/>
    <x v="2"/>
    <x v="3"/>
    <d v="2013-10-25T10:43:22"/>
    <d v="2013-10-25T12:50:06"/>
    <n v="126"/>
    <n v="126"/>
    <x v="0"/>
    <x v="6"/>
  </r>
  <r>
    <s v="2013-10-25"/>
    <x v="4"/>
    <x v="29"/>
    <d v="1899-12-30T13:53:00"/>
    <s v="Planned-as scheduled"/>
    <x v="2"/>
    <x v="3"/>
    <d v="2013-10-25T13:07:41"/>
    <d v="2013-10-25T14:44:10"/>
    <n v="96"/>
    <n v="96"/>
    <x v="0"/>
    <x v="6"/>
  </r>
  <r>
    <s v="2013-10-25"/>
    <x v="4"/>
    <x v="29"/>
    <d v="1899-12-30T14:16:00"/>
    <s v="Unplanned-urgent"/>
    <x v="0"/>
    <x v="0"/>
    <d v="2013-10-25T13:52:26"/>
    <d v="2013-10-25T15:39:29"/>
    <n v="107"/>
    <n v="107"/>
    <x v="0"/>
    <x v="6"/>
  </r>
  <r>
    <s v="2013-10-25"/>
    <x v="4"/>
    <x v="29"/>
    <d v="1899-12-30T16:22:00"/>
    <s v="Planned-as scheduled"/>
    <x v="2"/>
    <x v="3"/>
    <d v="2013-10-25T15:30:16"/>
    <d v="2013-10-25T17:21:32"/>
    <n v="111"/>
    <n v="111"/>
    <x v="0"/>
    <x v="6"/>
  </r>
  <r>
    <s v="2013-10-25"/>
    <x v="4"/>
    <x v="29"/>
    <d v="1899-12-30T16:48:00"/>
    <s v="Unplanned-urgent"/>
    <x v="0"/>
    <x v="0"/>
    <d v="2013-10-25T15:58:42"/>
    <d v="2013-10-25T17:53:50"/>
    <n v="115"/>
    <n v="115"/>
    <x v="0"/>
    <x v="6"/>
  </r>
  <r>
    <s v="2013-10-25"/>
    <x v="4"/>
    <x v="29"/>
    <d v="1899-12-30T19:10:00"/>
    <s v="Planned-not as sched"/>
    <x v="2"/>
    <x v="2"/>
    <d v="2013-10-25T17:45:42"/>
    <e v="#VALUE!"/>
    <e v="#VALUE!"/>
    <n v="84.333333333333329"/>
    <x v="0"/>
    <x v="6"/>
  </r>
  <r>
    <s v="2013-10-25"/>
    <x v="4"/>
    <x v="29"/>
    <d v="1899-12-30T22:18:00"/>
    <s v="Unplanned-urgent"/>
    <x v="0"/>
    <x v="0"/>
    <d v="2013-10-25T21:03:15"/>
    <d v="2013-10-25T23:12:13"/>
    <n v="128"/>
    <n v="128"/>
    <x v="0"/>
    <x v="6"/>
  </r>
  <r>
    <s v="2013-10-26"/>
    <x v="5"/>
    <x v="29"/>
    <d v="1899-12-30T13:48:00"/>
    <s v="Unplanned-urgent"/>
    <x v="0"/>
    <x v="0"/>
    <d v="2013-10-26T13:11:47"/>
    <d v="2013-10-26T14:48:43"/>
    <n v="96"/>
    <n v="96"/>
    <x v="0"/>
    <x v="6"/>
  </r>
  <r>
    <s v="2013-10-26"/>
    <x v="5"/>
    <x v="29"/>
    <d v="1899-12-30T18:39:00"/>
    <s v="Unplanned-urgent"/>
    <x v="0"/>
    <x v="0"/>
    <d v="2013-10-26T18:33:24"/>
    <d v="2013-10-26T19:50:50"/>
    <n v="77"/>
    <n v="77"/>
    <x v="0"/>
    <x v="6"/>
  </r>
  <r>
    <s v="2013-10-27"/>
    <x v="6"/>
    <x v="29"/>
    <d v="1899-12-30T00:09:00"/>
    <s v="Unplanned-urgent"/>
    <x v="0"/>
    <x v="0"/>
    <d v="2013-10-26T23:47:13"/>
    <e v="#VALUE!"/>
    <e v="#VALUE!"/>
    <n v="75"/>
    <x v="0"/>
    <x v="6"/>
  </r>
  <r>
    <s v="2013-10-27"/>
    <x v="6"/>
    <x v="29"/>
    <d v="1899-12-30T03:57:00"/>
    <s v="Unplanned-urgent"/>
    <x v="0"/>
    <x v="0"/>
    <d v="2013-10-27T02:57:33"/>
    <d v="2013-10-27T04:55:52"/>
    <n v="118"/>
    <n v="118"/>
    <x v="0"/>
    <x v="6"/>
  </r>
  <r>
    <s v="2013-10-27"/>
    <x v="6"/>
    <x v="29"/>
    <d v="1899-12-30T12:10:00"/>
    <s v="Unplanned-urgent"/>
    <x v="0"/>
    <x v="0"/>
    <d v="2013-10-27T11:25:52"/>
    <d v="2013-10-27T13:06:42"/>
    <n v="100"/>
    <n v="100"/>
    <x v="0"/>
    <x v="6"/>
  </r>
  <r>
    <s v="2013-10-27"/>
    <x v="6"/>
    <x v="29"/>
    <d v="1899-12-30T21:44:00"/>
    <s v="Unplanned-crash"/>
    <x v="0"/>
    <x v="0"/>
    <d v="2013-10-27T21:06:18"/>
    <d v="2013-10-27T22:29:08"/>
    <n v="82"/>
    <n v="82"/>
    <x v="0"/>
    <x v="6"/>
  </r>
  <r>
    <s v="2013-10-28"/>
    <x v="0"/>
    <x v="30"/>
    <d v="1899-12-30T08:29:00"/>
    <s v="Planned-as scheduled"/>
    <x v="2"/>
    <x v="3"/>
    <d v="2013-10-28T07:26:23"/>
    <d v="2013-10-28T09:09:57"/>
    <n v="103"/>
    <n v="103"/>
    <x v="0"/>
    <x v="6"/>
  </r>
  <r>
    <s v="2013-10-28"/>
    <x v="0"/>
    <x v="30"/>
    <d v="1899-12-30T10:18:00"/>
    <s v="Planned-as scheduled"/>
    <x v="2"/>
    <x v="3"/>
    <d v="2013-10-28T09:41:14"/>
    <d v="2013-10-28T10:50:42"/>
    <n v="69"/>
    <n v="69"/>
    <x v="0"/>
    <x v="6"/>
  </r>
  <r>
    <s v="2013-10-28"/>
    <x v="0"/>
    <x v="30"/>
    <d v="1899-12-30T10:45:00"/>
    <s v="Planned-as scheduled"/>
    <x v="2"/>
    <x v="3"/>
    <d v="2013-10-28T10:01:01"/>
    <d v="2013-10-28T11:49:04"/>
    <n v="108"/>
    <n v="108"/>
    <x v="0"/>
    <x v="6"/>
  </r>
  <r>
    <s v="2013-10-28"/>
    <x v="0"/>
    <x v="30"/>
    <d v="1899-12-30T14:20:00"/>
    <s v="Planned-as scheduled"/>
    <x v="2"/>
    <x v="3"/>
    <d v="2013-10-28T13:26:29"/>
    <d v="2013-10-28T14:54:55"/>
    <n v="88"/>
    <n v="88"/>
    <x v="0"/>
    <x v="6"/>
  </r>
  <r>
    <s v="2013-10-28"/>
    <x v="0"/>
    <x v="30"/>
    <d v="1899-12-30T16:23:00"/>
    <s v="Planned-as scheduled"/>
    <x v="2"/>
    <x v="3"/>
    <d v="2013-10-28T15:44:23"/>
    <d v="2013-10-28T17:07:26"/>
    <n v="83"/>
    <n v="83"/>
    <x v="0"/>
    <x v="6"/>
  </r>
  <r>
    <s v="2013-10-28"/>
    <x v="0"/>
    <x v="30"/>
    <d v="1899-12-30T19:08:00"/>
    <s v="NULL"/>
    <x v="1"/>
    <x v="1"/>
    <d v="2013-10-28T18:40:59"/>
    <d v="2013-10-28T20:06:18"/>
    <n v="85"/>
    <n v="85"/>
    <x v="0"/>
    <x v="6"/>
  </r>
  <r>
    <s v="2013-10-29"/>
    <x v="1"/>
    <x v="30"/>
    <d v="1899-12-30T08:35:00"/>
    <s v="Planned-as scheduled"/>
    <x v="2"/>
    <x v="3"/>
    <d v="2013-10-29T07:54:51"/>
    <d v="2013-10-29T09:17:58"/>
    <n v="83"/>
    <n v="83"/>
    <x v="0"/>
    <x v="6"/>
  </r>
  <r>
    <s v="2013-10-29"/>
    <x v="1"/>
    <x v="30"/>
    <d v="1899-12-30T10:23:00"/>
    <s v="Planned-as scheduled"/>
    <x v="2"/>
    <x v="3"/>
    <d v="2013-10-29T09:58:00"/>
    <d v="2013-10-29T11:24:16"/>
    <n v="86"/>
    <n v="86"/>
    <x v="0"/>
    <x v="6"/>
  </r>
  <r>
    <s v="2013-10-29"/>
    <x v="1"/>
    <x v="30"/>
    <d v="1899-12-30T11:34:00"/>
    <s v="Planned-as scheduled"/>
    <x v="2"/>
    <x v="3"/>
    <d v="2013-10-29T11:02:36"/>
    <d v="2013-10-29T12:47:55"/>
    <n v="105"/>
    <n v="105"/>
    <x v="0"/>
    <x v="6"/>
  </r>
  <r>
    <s v="2013-10-29"/>
    <x v="1"/>
    <x v="30"/>
    <d v="1899-12-30T14:17:00"/>
    <s v="Planned-as scheduled"/>
    <x v="2"/>
    <x v="3"/>
    <d v="2013-10-29T13:25:15"/>
    <d v="2013-10-29T16:09:22"/>
    <n v="164"/>
    <n v="164"/>
    <x v="0"/>
    <x v="6"/>
  </r>
  <r>
    <s v="2013-10-29"/>
    <x v="1"/>
    <x v="30"/>
    <d v="1899-12-30T14:12:00"/>
    <s v="Planned-as scheduled"/>
    <x v="2"/>
    <x v="3"/>
    <d v="2013-10-29T13:42:22"/>
    <d v="2013-10-29T14:49:23"/>
    <n v="67"/>
    <n v="67"/>
    <x v="0"/>
    <x v="6"/>
  </r>
  <r>
    <s v="2013-10-29"/>
    <x v="1"/>
    <x v="30"/>
    <d v="1899-12-30T16:42:00"/>
    <s v="Planned-as scheduled"/>
    <x v="2"/>
    <x v="3"/>
    <d v="2013-10-29T15:57:55"/>
    <d v="2013-10-29T17:07:43"/>
    <n v="69"/>
    <n v="69"/>
    <x v="0"/>
    <x v="6"/>
  </r>
  <r>
    <s v="2013-10-29"/>
    <x v="1"/>
    <x v="30"/>
    <d v="1899-12-30T23:05:00"/>
    <s v="Unplanned-urgent"/>
    <x v="0"/>
    <x v="0"/>
    <d v="2013-10-29T22:04:52"/>
    <e v="#VALUE!"/>
    <e v="#VALUE!"/>
    <n v="82"/>
    <x v="0"/>
    <x v="6"/>
  </r>
  <r>
    <s v="2013-10-30"/>
    <x v="2"/>
    <x v="30"/>
    <d v="1899-12-30T08:24:00"/>
    <s v="Planned-as scheduled"/>
    <x v="2"/>
    <x v="3"/>
    <d v="2013-10-30T07:34:58"/>
    <d v="2013-10-30T09:14:07"/>
    <n v="99"/>
    <n v="99"/>
    <x v="0"/>
    <x v="6"/>
  </r>
  <r>
    <s v="2013-10-30"/>
    <x v="2"/>
    <x v="30"/>
    <d v="1899-12-30T09:15:00"/>
    <s v="Planned-not as sched"/>
    <x v="2"/>
    <x v="2"/>
    <d v="2013-10-30T08:21:59"/>
    <d v="2013-10-30T10:28:13"/>
    <n v="126"/>
    <n v="126"/>
    <x v="0"/>
    <x v="6"/>
  </r>
  <r>
    <s v="2013-10-30"/>
    <x v="2"/>
    <x v="30"/>
    <d v="1899-12-30T10:40:00"/>
    <s v="Planned-as scheduled"/>
    <x v="2"/>
    <x v="3"/>
    <d v="2013-10-30T09:41:34"/>
    <d v="2013-10-30T11:54:43"/>
    <n v="133"/>
    <n v="133"/>
    <x v="0"/>
    <x v="6"/>
  </r>
  <r>
    <s v="2013-10-30"/>
    <x v="2"/>
    <x v="30"/>
    <d v="1899-12-30T12:15:00"/>
    <s v="Planned-as scheduled"/>
    <x v="2"/>
    <x v="3"/>
    <d v="2013-10-30T11:42:03"/>
    <d v="2013-10-30T13:10:41"/>
    <n v="88"/>
    <n v="88"/>
    <x v="0"/>
    <x v="6"/>
  </r>
  <r>
    <s v="2013-10-30"/>
    <x v="2"/>
    <x v="30"/>
    <d v="1899-12-30T12:29:00"/>
    <s v="Planned-as scheduled"/>
    <x v="2"/>
    <x v="3"/>
    <d v="2013-10-30T11:07:53"/>
    <e v="#VALUE!"/>
    <e v="#VALUE!"/>
    <n v="82.555555555555557"/>
    <x v="0"/>
    <x v="6"/>
  </r>
  <r>
    <s v="2013-10-30"/>
    <x v="2"/>
    <x v="30"/>
    <d v="1899-12-30T13:49:00"/>
    <s v="Unplanned-urgent"/>
    <x v="0"/>
    <x v="0"/>
    <d v="2013-10-30T13:20:15"/>
    <d v="2013-10-30T14:15:03"/>
    <n v="54"/>
    <n v="54"/>
    <x v="0"/>
    <x v="6"/>
  </r>
  <r>
    <s v="2013-10-30"/>
    <x v="2"/>
    <x v="30"/>
    <d v="1899-12-30T15:27:00"/>
    <s v="Planned-as scheduled"/>
    <x v="2"/>
    <x v="3"/>
    <d v="2013-10-30T14:35:45"/>
    <d v="2013-10-30T16:07:58"/>
    <n v="92"/>
    <n v="92"/>
    <x v="0"/>
    <x v="6"/>
  </r>
  <r>
    <s v="2013-10-30"/>
    <x v="2"/>
    <x v="30"/>
    <d v="1899-12-30T16:57:00"/>
    <s v="Planned-not as sched"/>
    <x v="2"/>
    <x v="2"/>
    <d v="2013-10-30T16:11:19"/>
    <d v="2013-10-30T17:13:59"/>
    <n v="62"/>
    <n v="62"/>
    <x v="0"/>
    <x v="6"/>
  </r>
  <r>
    <s v="2013-10-30"/>
    <x v="2"/>
    <x v="30"/>
    <d v="1899-12-30T21:55:00"/>
    <s v="Planned-as scheduled"/>
    <x v="2"/>
    <x v="3"/>
    <d v="2013-10-30T21:11:54"/>
    <d v="2013-10-30T22:41:13"/>
    <n v="89"/>
    <n v="89"/>
    <x v="0"/>
    <x v="6"/>
  </r>
  <r>
    <s v="2013-10-31"/>
    <x v="3"/>
    <x v="30"/>
    <d v="1899-12-30T00:06:00"/>
    <s v="NULL"/>
    <x v="1"/>
    <x v="1"/>
    <d v="2013-10-30T23:25:23"/>
    <d v="2013-10-31T00:56:27"/>
    <n v="91"/>
    <n v="91"/>
    <x v="0"/>
    <x v="6"/>
  </r>
  <r>
    <s v="2013-10-31"/>
    <x v="3"/>
    <x v="30"/>
    <d v="1899-12-30T03:22:00"/>
    <s v="Unplanned-crash"/>
    <x v="0"/>
    <x v="0"/>
    <d v="2013-10-31T03:24:41"/>
    <d v="2013-10-31T04:52:40"/>
    <n v="87"/>
    <n v="87"/>
    <x v="0"/>
    <x v="6"/>
  </r>
  <r>
    <s v="2013-10-31"/>
    <x v="3"/>
    <x v="30"/>
    <d v="1899-12-30T12:33:00"/>
    <s v="Unplanned-urgent"/>
    <x v="0"/>
    <x v="0"/>
    <d v="2013-10-31T12:02:45"/>
    <d v="2013-10-31T13:24:44"/>
    <n v="81"/>
    <n v="81"/>
    <x v="0"/>
    <x v="6"/>
  </r>
  <r>
    <s v="2013-10-31"/>
    <x v="3"/>
    <x v="30"/>
    <d v="1899-12-30T15:04:00"/>
    <s v="Planned-as scheduled"/>
    <x v="2"/>
    <x v="3"/>
    <d v="2013-10-31T14:18:02"/>
    <d v="2013-10-31T15:35:35"/>
    <n v="77"/>
    <n v="77"/>
    <x v="0"/>
    <x v="6"/>
  </r>
  <r>
    <s v="2013-10-31"/>
    <x v="3"/>
    <x v="30"/>
    <d v="1899-12-30T16:41:00"/>
    <s v="NULL"/>
    <x v="1"/>
    <x v="1"/>
    <d v="2013-10-31T15:52:01"/>
    <e v="#VALUE!"/>
    <e v="#VALUE!"/>
    <n v="71.333333333333329"/>
    <x v="0"/>
    <x v="6"/>
  </r>
  <r>
    <s v="2013-10-31"/>
    <x v="3"/>
    <x v="30"/>
    <d v="1899-12-30T22:59:00"/>
    <s v="Unplanned-urgent"/>
    <x v="0"/>
    <x v="0"/>
    <d v="2013-10-31T22:35:46"/>
    <d v="2013-11-01T00:07:59"/>
    <n v="92"/>
    <n v="92"/>
    <x v="0"/>
    <x v="6"/>
  </r>
  <r>
    <s v="2013-11-01"/>
    <x v="4"/>
    <x v="30"/>
    <d v="1899-12-30T07:54:00"/>
    <s v="Unplanned-urgent"/>
    <x v="0"/>
    <x v="0"/>
    <d v="2013-11-01T07:15:28"/>
    <d v="2013-11-01T09:06:02"/>
    <n v="110"/>
    <n v="110"/>
    <x v="0"/>
    <x v="7"/>
  </r>
  <r>
    <s v="2013-11-01"/>
    <x v="4"/>
    <x v="30"/>
    <d v="1899-12-30T09:38:00"/>
    <s v="Planned-as scheduled"/>
    <x v="2"/>
    <x v="3"/>
    <d v="2013-11-01T08:54:39"/>
    <d v="2013-11-01T10:52:10"/>
    <n v="117"/>
    <n v="117"/>
    <x v="0"/>
    <x v="7"/>
  </r>
  <r>
    <s v="2013-11-01"/>
    <x v="4"/>
    <x v="30"/>
    <d v="1899-12-30T11:21:00"/>
    <s v="Unplanned-urgent"/>
    <x v="0"/>
    <x v="0"/>
    <d v="2013-11-01T10:50:05"/>
    <d v="2013-11-01T11:56:42"/>
    <n v="66"/>
    <n v="66"/>
    <x v="0"/>
    <x v="7"/>
  </r>
  <r>
    <s v="2013-11-01"/>
    <x v="4"/>
    <x v="30"/>
    <d v="1899-12-30T11:24:00"/>
    <s v="Planned-not as sched"/>
    <x v="2"/>
    <x v="2"/>
    <d v="2013-11-01T11:03:28"/>
    <d v="2013-11-01T12:06:16"/>
    <n v="62"/>
    <n v="62"/>
    <x v="0"/>
    <x v="7"/>
  </r>
  <r>
    <s v="2013-11-01"/>
    <x v="4"/>
    <x v="30"/>
    <d v="1899-12-30T13:28:00"/>
    <s v="Unplanned-urgent"/>
    <x v="0"/>
    <x v="0"/>
    <d v="2013-11-01T12:38:01"/>
    <d v="2013-11-01T13:54:28"/>
    <n v="76"/>
    <n v="76"/>
    <x v="0"/>
    <x v="7"/>
  </r>
  <r>
    <s v="2013-11-01"/>
    <x v="4"/>
    <x v="30"/>
    <d v="1899-12-30T14:26:00"/>
    <s v="Planned-as scheduled"/>
    <x v="2"/>
    <x v="3"/>
    <d v="2013-11-01T13:39:09"/>
    <d v="2013-11-01T15:22:22"/>
    <n v="103"/>
    <n v="103"/>
    <x v="0"/>
    <x v="7"/>
  </r>
  <r>
    <s v="2013-11-01"/>
    <x v="4"/>
    <x v="30"/>
    <d v="1899-12-30T16:05:00"/>
    <s v="Planned-as scheduled"/>
    <x v="2"/>
    <x v="3"/>
    <d v="2013-11-01T15:23:26"/>
    <d v="2013-11-01T16:49:31"/>
    <n v="86"/>
    <n v="86"/>
    <x v="0"/>
    <x v="7"/>
  </r>
  <r>
    <s v="2013-11-01"/>
    <x v="4"/>
    <x v="30"/>
    <d v="1899-12-30T21:38:00"/>
    <s v="Unplanned-urgent"/>
    <x v="0"/>
    <x v="0"/>
    <d v="2013-11-01T21:10:21"/>
    <d v="2013-11-01T22:34:15"/>
    <n v="83"/>
    <n v="83"/>
    <x v="0"/>
    <x v="7"/>
  </r>
  <r>
    <s v="2013-11-02"/>
    <x v="5"/>
    <x v="30"/>
    <d v="1899-12-30T08:06:00"/>
    <s v="Planned-not as sched"/>
    <x v="2"/>
    <x v="2"/>
    <d v="2013-11-02T07:02:54"/>
    <d v="2013-11-02T08:43:17"/>
    <n v="100"/>
    <n v="100"/>
    <x v="0"/>
    <x v="7"/>
  </r>
  <r>
    <s v="2013-11-02"/>
    <x v="5"/>
    <x v="30"/>
    <d v="1899-12-30T12:10:00"/>
    <s v="Unplanned-urgent"/>
    <x v="0"/>
    <x v="0"/>
    <d v="2013-11-02T11:39:34"/>
    <d v="2013-11-02T12:54:15"/>
    <n v="74"/>
    <n v="74"/>
    <x v="0"/>
    <x v="7"/>
  </r>
  <r>
    <s v="2013-11-03"/>
    <x v="6"/>
    <x v="30"/>
    <d v="1899-12-30T01:07:00"/>
    <s v="Unplanned-urgent"/>
    <x v="0"/>
    <x v="0"/>
    <d v="2013-11-03T00:18:29"/>
    <d v="2013-11-03T01:52:31"/>
    <n v="94"/>
    <n v="94"/>
    <x v="0"/>
    <x v="7"/>
  </r>
  <r>
    <s v="2013-11-03"/>
    <x v="6"/>
    <x v="30"/>
    <d v="1899-12-30T02:24:00"/>
    <s v="Unplanned-urgent"/>
    <x v="0"/>
    <x v="0"/>
    <d v="2013-11-03T02:53:07"/>
    <d v="2013-11-03T04:01:05"/>
    <n v="67"/>
    <n v="67"/>
    <x v="0"/>
    <x v="7"/>
  </r>
  <r>
    <s v="2013-11-03"/>
    <x v="6"/>
    <x v="30"/>
    <d v="1899-12-30T11:34:00"/>
    <s v="Unplanned-urgent"/>
    <x v="0"/>
    <x v="0"/>
    <d v="2013-11-03T11:51:32"/>
    <d v="2013-11-03T13:55:01"/>
    <n v="123"/>
    <n v="123"/>
    <x v="0"/>
    <x v="7"/>
  </r>
  <r>
    <s v="2013-11-04"/>
    <x v="0"/>
    <x v="31"/>
    <d v="1899-12-30T08:21:00"/>
    <s v="Planned-as scheduled"/>
    <x v="2"/>
    <x v="3"/>
    <d v="2013-11-04T07:46:46"/>
    <d v="2013-11-04T08:56:12"/>
    <n v="69"/>
    <n v="69"/>
    <x v="0"/>
    <x v="7"/>
  </r>
  <r>
    <s v="2013-11-04"/>
    <x v="0"/>
    <x v="31"/>
    <d v="1899-12-30T09:44:00"/>
    <s v="Planned-as scheduled"/>
    <x v="2"/>
    <x v="3"/>
    <d v="2013-11-04T08:57:15"/>
    <d v="2013-11-04T10:55:10"/>
    <n v="117"/>
    <n v="117"/>
    <x v="0"/>
    <x v="7"/>
  </r>
  <r>
    <s v="2013-11-04"/>
    <x v="0"/>
    <x v="31"/>
    <d v="1899-12-30T10:21:00"/>
    <s v="Planned-as scheduled"/>
    <x v="2"/>
    <x v="3"/>
    <d v="2013-11-04T09:38:08"/>
    <d v="2013-11-04T11:11:10"/>
    <n v="93"/>
    <n v="93"/>
    <x v="0"/>
    <x v="7"/>
  </r>
  <r>
    <s v="2013-11-04"/>
    <x v="0"/>
    <x v="31"/>
    <d v="1899-12-30T12:11:00"/>
    <s v="Planned-as scheduled"/>
    <x v="2"/>
    <x v="3"/>
    <d v="2013-11-04T11:36:48"/>
    <d v="2013-11-04T13:06:53"/>
    <n v="90"/>
    <n v="90"/>
    <x v="0"/>
    <x v="7"/>
  </r>
  <r>
    <s v="2013-11-04"/>
    <x v="0"/>
    <x v="31"/>
    <d v="1899-12-30T14:01:00"/>
    <s v="Planned-not as sched"/>
    <x v="2"/>
    <x v="2"/>
    <d v="2013-11-04T13:22:42"/>
    <d v="2013-11-04T15:53:44"/>
    <n v="151"/>
    <n v="151"/>
    <x v="0"/>
    <x v="7"/>
  </r>
  <r>
    <s v="2013-11-04"/>
    <x v="0"/>
    <x v="31"/>
    <d v="1899-12-30T16:16:00"/>
    <s v="Planned-as scheduled"/>
    <x v="2"/>
    <x v="3"/>
    <d v="2013-11-04T15:24:10"/>
    <d v="2013-11-04T16:41:09"/>
    <n v="76"/>
    <n v="76"/>
    <x v="0"/>
    <x v="7"/>
  </r>
  <r>
    <s v="2013-11-04"/>
    <x v="0"/>
    <x v="31"/>
    <d v="1899-12-30T17:23:00"/>
    <s v="Unplanned-urgent"/>
    <x v="0"/>
    <x v="0"/>
    <d v="2013-11-04T16:42:41"/>
    <d v="2013-11-04T18:26:44"/>
    <n v="104"/>
    <n v="104"/>
    <x v="0"/>
    <x v="7"/>
  </r>
  <r>
    <s v="2013-11-04"/>
    <x v="0"/>
    <x v="31"/>
    <d v="1899-12-30T21:03:00"/>
    <s v="Planned-not as sched"/>
    <x v="2"/>
    <x v="2"/>
    <d v="2013-11-04T20:14:06"/>
    <d v="2013-11-04T21:43:10"/>
    <n v="89"/>
    <n v="89"/>
    <x v="0"/>
    <x v="7"/>
  </r>
  <r>
    <s v="2013-11-05"/>
    <x v="1"/>
    <x v="31"/>
    <d v="1899-12-30T01:26:00"/>
    <s v="Unplanned-urgent"/>
    <x v="0"/>
    <x v="0"/>
    <d v="2013-11-05T00:48:55"/>
    <d v="2013-11-05T02:10:17"/>
    <n v="81"/>
    <n v="81"/>
    <x v="0"/>
    <x v="7"/>
  </r>
  <r>
    <s v="2013-11-05"/>
    <x v="1"/>
    <x v="31"/>
    <d v="1899-12-30T03:35:00"/>
    <s v="Unplanned-urgent"/>
    <x v="0"/>
    <x v="0"/>
    <d v="2013-11-05T02:32:26"/>
    <d v="2013-11-05T04:03:01"/>
    <n v="90"/>
    <n v="90"/>
    <x v="0"/>
    <x v="7"/>
  </r>
  <r>
    <s v="2013-11-05"/>
    <x v="1"/>
    <x v="31"/>
    <d v="1899-12-30T05:23:00"/>
    <s v="Unplanned-urgent"/>
    <x v="0"/>
    <x v="0"/>
    <d v="2013-11-05T04:52:31"/>
    <d v="2013-11-05T05:59:38"/>
    <n v="67"/>
    <n v="67"/>
    <x v="0"/>
    <x v="7"/>
  </r>
  <r>
    <s v="2013-11-05"/>
    <x v="1"/>
    <x v="31"/>
    <d v="1899-12-30T10:20:00"/>
    <s v="Planned-as scheduled"/>
    <x v="2"/>
    <x v="3"/>
    <d v="2013-11-05T09:42:40"/>
    <d v="2013-11-05T11:12:35"/>
    <n v="89"/>
    <n v="89"/>
    <x v="0"/>
    <x v="7"/>
  </r>
  <r>
    <s v="2013-11-05"/>
    <x v="1"/>
    <x v="31"/>
    <d v="1899-12-30T12:05:00"/>
    <s v="Planned-as scheduled"/>
    <x v="2"/>
    <x v="3"/>
    <d v="2013-11-05T11:22:00"/>
    <d v="2013-11-05T12:36:25"/>
    <n v="74"/>
    <n v="74"/>
    <x v="0"/>
    <x v="7"/>
  </r>
  <r>
    <s v="2013-11-05"/>
    <x v="1"/>
    <x v="31"/>
    <d v="1899-12-30T14:06:00"/>
    <s v="Unplanned-urgent"/>
    <x v="0"/>
    <x v="0"/>
    <d v="2013-11-05T13:42:29"/>
    <e v="#VALUE!"/>
    <e v="#VALUE!"/>
    <n v="75.333333333333329"/>
    <x v="0"/>
    <x v="7"/>
  </r>
  <r>
    <s v="2013-11-05"/>
    <x v="1"/>
    <x v="31"/>
    <d v="1899-12-30T14:02:00"/>
    <s v="Planned-as scheduled"/>
    <x v="2"/>
    <x v="3"/>
    <d v="2013-11-05T13:27:27"/>
    <d v="2013-11-05T15:05:28"/>
    <n v="98"/>
    <n v="98"/>
    <x v="0"/>
    <x v="7"/>
  </r>
  <r>
    <s v="2013-11-05"/>
    <x v="1"/>
    <x v="31"/>
    <d v="1899-12-30T16:16:00"/>
    <s v="Planned-as scheduled"/>
    <x v="2"/>
    <x v="3"/>
    <d v="2013-11-05T15:23:40"/>
    <d v="2013-11-05T17:00:12"/>
    <n v="96"/>
    <n v="96"/>
    <x v="0"/>
    <x v="7"/>
  </r>
  <r>
    <s v="2013-11-05"/>
    <x v="1"/>
    <x v="31"/>
    <d v="1899-12-30T19:47:00"/>
    <s v="Unplanned-urgent"/>
    <x v="0"/>
    <x v="0"/>
    <d v="2013-11-05T18:58:47"/>
    <d v="2013-11-05T20:21:58"/>
    <n v="83"/>
    <n v="83"/>
    <x v="0"/>
    <x v="7"/>
  </r>
  <r>
    <s v="2013-11-06"/>
    <x v="2"/>
    <x v="31"/>
    <d v="1899-12-30T00:10:00"/>
    <s v="Unplanned-urgent"/>
    <x v="0"/>
    <x v="0"/>
    <d v="2013-11-05T23:31:01"/>
    <d v="2013-11-06T00:36:09"/>
    <n v="65"/>
    <n v="65"/>
    <x v="0"/>
    <x v="7"/>
  </r>
  <r>
    <s v="2013-11-06"/>
    <x v="2"/>
    <x v="31"/>
    <d v="1899-12-30T08:26:00"/>
    <s v="Planned-as scheduled"/>
    <x v="2"/>
    <x v="3"/>
    <d v="2013-11-06T07:39:34"/>
    <d v="2013-11-06T08:52:56"/>
    <n v="73"/>
    <n v="73"/>
    <x v="0"/>
    <x v="7"/>
  </r>
  <r>
    <s v="2013-11-06"/>
    <x v="2"/>
    <x v="31"/>
    <d v="1899-12-30T10:08:00"/>
    <s v="Planned-as scheduled"/>
    <x v="2"/>
    <x v="3"/>
    <d v="2013-11-06T09:21:39"/>
    <d v="2013-11-06T11:13:33"/>
    <n v="111"/>
    <n v="111"/>
    <x v="0"/>
    <x v="7"/>
  </r>
  <r>
    <s v="2013-11-06"/>
    <x v="2"/>
    <x v="31"/>
    <d v="1899-12-30T11:53:00"/>
    <s v="Unplanned-urgent"/>
    <x v="0"/>
    <x v="0"/>
    <e v="#VALUE!"/>
    <d v="2013-11-06T13:06:32"/>
    <e v="#VALUE!"/>
    <n v="64.400000000000006"/>
    <x v="0"/>
    <x v="7"/>
  </r>
  <r>
    <s v="2013-11-06"/>
    <x v="2"/>
    <x v="31"/>
    <d v="1899-12-30T12:17:00"/>
    <s v="Planned-as scheduled"/>
    <x v="2"/>
    <x v="3"/>
    <d v="2013-11-06T11:27:53"/>
    <d v="2013-11-06T12:41:22"/>
    <n v="73"/>
    <n v="73"/>
    <x v="0"/>
    <x v="7"/>
  </r>
  <r>
    <s v="2013-11-06"/>
    <x v="2"/>
    <x v="31"/>
    <d v="1899-12-30T14:46:00"/>
    <s v="Planned-as scheduled"/>
    <x v="2"/>
    <x v="3"/>
    <d v="2013-11-06T14:55:38"/>
    <e v="#VALUE!"/>
    <e v="#VALUE!"/>
    <n v="64.400000000000006"/>
    <x v="0"/>
    <x v="7"/>
  </r>
  <r>
    <s v="2013-11-06"/>
    <x v="2"/>
    <x v="31"/>
    <d v="1899-12-30T15:32:00"/>
    <s v="Unplanned-urgent"/>
    <x v="0"/>
    <x v="0"/>
    <d v="2013-11-06T14:49:33"/>
    <d v="2013-11-06T16:05:09"/>
    <n v="75"/>
    <n v="75"/>
    <x v="0"/>
    <x v="7"/>
  </r>
  <r>
    <s v="2013-11-06"/>
    <x v="2"/>
    <x v="31"/>
    <d v="1899-12-30T16:18:00"/>
    <s v="Planned-not as sched"/>
    <x v="2"/>
    <x v="2"/>
    <d v="2013-11-06T15:13:59"/>
    <e v="#VALUE!"/>
    <e v="#VALUE!"/>
    <n v="64.400000000000006"/>
    <x v="0"/>
    <x v="7"/>
  </r>
  <r>
    <s v="2013-11-06"/>
    <x v="2"/>
    <x v="31"/>
    <d v="1899-12-30T21:27:00"/>
    <s v="Unplanned-urgent"/>
    <x v="0"/>
    <x v="0"/>
    <d v="2013-11-06T20:17:40"/>
    <d v="2013-11-06T22:17:05"/>
    <n v="119"/>
    <n v="119"/>
    <x v="0"/>
    <x v="7"/>
  </r>
  <r>
    <s v="2013-11-06"/>
    <x v="2"/>
    <x v="31"/>
    <d v="1899-12-30T23:12:00"/>
    <s v="Unplanned-urgent"/>
    <x v="0"/>
    <x v="0"/>
    <d v="2013-11-06T22:23:19"/>
    <d v="2013-11-07T00:31:59"/>
    <n v="128"/>
    <n v="128"/>
    <x v="0"/>
    <x v="7"/>
  </r>
  <r>
    <s v="2013-11-07"/>
    <x v="3"/>
    <x v="31"/>
    <d v="1899-12-30T10:06:00"/>
    <s v="Planned-as scheduled"/>
    <x v="2"/>
    <x v="3"/>
    <d v="2013-11-07T09:19:36"/>
    <d v="2013-11-07T11:40:13"/>
    <n v="140"/>
    <n v="140"/>
    <x v="0"/>
    <x v="7"/>
  </r>
  <r>
    <s v="2013-11-07"/>
    <x v="3"/>
    <x v="31"/>
    <d v="1899-12-30T12:57:00"/>
    <s v="Unplanned-urgent"/>
    <x v="0"/>
    <x v="0"/>
    <d v="2013-11-07T12:09:27"/>
    <e v="#VALUE!"/>
    <e v="#VALUE!"/>
    <n v="73.75"/>
    <x v="0"/>
    <x v="7"/>
  </r>
  <r>
    <s v="2013-11-07"/>
    <x v="3"/>
    <x v="31"/>
    <d v="1899-12-30T14:33:00"/>
    <s v="Unplanned-urgent"/>
    <x v="0"/>
    <x v="0"/>
    <d v="2013-11-07T13:56:27"/>
    <d v="2013-11-07T14:56:46"/>
    <n v="60"/>
    <n v="60"/>
    <x v="0"/>
    <x v="7"/>
  </r>
  <r>
    <s v="2013-11-07"/>
    <x v="3"/>
    <x v="31"/>
    <d v="1899-12-30T16:47:00"/>
    <s v="Planned-not as sched"/>
    <x v="2"/>
    <x v="2"/>
    <d v="2013-11-07T16:08:35"/>
    <d v="2013-11-07T17:43:45"/>
    <n v="95"/>
    <n v="95"/>
    <x v="0"/>
    <x v="7"/>
  </r>
  <r>
    <s v="2013-11-08"/>
    <x v="4"/>
    <x v="31"/>
    <d v="1899-12-30T09:40:00"/>
    <s v="Planned-as scheduled"/>
    <x v="2"/>
    <x v="3"/>
    <d v="2013-11-08T08:50:08"/>
    <d v="2013-11-08T10:43:03"/>
    <n v="112"/>
    <n v="112"/>
    <x v="0"/>
    <x v="7"/>
  </r>
  <r>
    <s v="2013-11-08"/>
    <x v="4"/>
    <x v="31"/>
    <d v="1899-12-30T12:01:00"/>
    <s v="Planned-as scheduled"/>
    <x v="2"/>
    <x v="3"/>
    <d v="2013-11-08T11:12:49"/>
    <d v="2013-11-08T12:26:03"/>
    <n v="73"/>
    <n v="73"/>
    <x v="0"/>
    <x v="7"/>
  </r>
  <r>
    <s v="2013-11-08"/>
    <x v="4"/>
    <x v="31"/>
    <d v="1899-12-30T12:28:00"/>
    <s v="Planned-as scheduled"/>
    <x v="2"/>
    <x v="3"/>
    <d v="2013-11-08T11:43:20"/>
    <d v="2013-11-08T13:33:28"/>
    <n v="110"/>
    <n v="110"/>
    <x v="0"/>
    <x v="7"/>
  </r>
  <r>
    <s v="2013-11-08"/>
    <x v="4"/>
    <x v="31"/>
    <d v="1899-12-30T14:11:00"/>
    <s v="Planned-as scheduled"/>
    <x v="2"/>
    <x v="3"/>
    <d v="2013-11-08T13:20:07"/>
    <d v="2013-11-08T14:51:05"/>
    <n v="90"/>
    <n v="90"/>
    <x v="0"/>
    <x v="7"/>
  </r>
  <r>
    <s v="2013-11-08"/>
    <x v="4"/>
    <x v="31"/>
    <d v="1899-12-30T16:20:00"/>
    <s v="Planned-as scheduled"/>
    <x v="2"/>
    <x v="3"/>
    <d v="2013-11-08T15:16:11"/>
    <d v="2013-11-08T17:03:46"/>
    <n v="107"/>
    <n v="107"/>
    <x v="0"/>
    <x v="7"/>
  </r>
  <r>
    <s v="2013-11-08"/>
    <x v="4"/>
    <x v="31"/>
    <d v="1899-12-30T23:07:00"/>
    <s v="Unplanned-urgent"/>
    <x v="0"/>
    <x v="0"/>
    <d v="2013-11-08T22:39:07"/>
    <d v="2013-11-08T23:48:30"/>
    <n v="69"/>
    <n v="69"/>
    <x v="0"/>
    <x v="7"/>
  </r>
  <r>
    <s v="2013-11-09"/>
    <x v="5"/>
    <x v="31"/>
    <d v="1899-12-30T07:32:00"/>
    <s v="Unplanned-crash"/>
    <x v="0"/>
    <x v="0"/>
    <d v="2013-11-09T07:30:01"/>
    <d v="2013-11-09T09:32:06"/>
    <n v="122"/>
    <n v="122"/>
    <x v="0"/>
    <x v="7"/>
  </r>
  <r>
    <s v="2013-11-09"/>
    <x v="5"/>
    <x v="31"/>
    <d v="1899-12-30T14:42:00"/>
    <s v="Planned-not as sched"/>
    <x v="2"/>
    <x v="2"/>
    <d v="2013-11-09T13:33:35"/>
    <d v="2013-11-09T15:29:35"/>
    <n v="116"/>
    <n v="116"/>
    <x v="0"/>
    <x v="7"/>
  </r>
  <r>
    <s v="2013-11-10"/>
    <x v="6"/>
    <x v="31"/>
    <d v="1899-12-30T06:25:00"/>
    <s v="Unplanned-urgent"/>
    <x v="0"/>
    <x v="0"/>
    <d v="2013-11-10T06:23:14"/>
    <d v="2013-11-10T07:19:39"/>
    <n v="56"/>
    <n v="56"/>
    <x v="0"/>
    <x v="7"/>
  </r>
  <r>
    <s v="2013-11-10"/>
    <x v="6"/>
    <x v="31"/>
    <d v="1899-12-30T09:04:00"/>
    <s v="Unplanned-urgent"/>
    <x v="0"/>
    <x v="0"/>
    <d v="2013-11-10T08:01:34"/>
    <d v="2013-11-10T09:52:32"/>
    <n v="110"/>
    <n v="110"/>
    <x v="0"/>
    <x v="7"/>
  </r>
  <r>
    <s v="2013-11-10"/>
    <x v="6"/>
    <x v="31"/>
    <d v="1899-12-30T11:29:00"/>
    <s v="Unplanned-crash"/>
    <x v="0"/>
    <x v="0"/>
    <d v="2013-11-10T11:17:55"/>
    <d v="2013-11-10T12:15:21"/>
    <n v="57"/>
    <n v="57"/>
    <x v="0"/>
    <x v="7"/>
  </r>
  <r>
    <s v="2013-11-10"/>
    <x v="6"/>
    <x v="31"/>
    <d v="1899-12-30T15:00:00"/>
    <s v="Unplanned-urgent"/>
    <x v="0"/>
    <x v="0"/>
    <d v="2013-11-10T14:16:12"/>
    <d v="2013-11-10T16:10:54"/>
    <n v="114"/>
    <n v="114"/>
    <x v="0"/>
    <x v="7"/>
  </r>
  <r>
    <s v="2013-11-11"/>
    <x v="0"/>
    <x v="32"/>
    <d v="1899-12-30T14:22:00"/>
    <s v="Unplanned-urgent"/>
    <x v="0"/>
    <x v="0"/>
    <d v="2013-11-11T13:33:28"/>
    <d v="2013-11-11T14:44:26"/>
    <n v="70"/>
    <n v="70"/>
    <x v="0"/>
    <x v="7"/>
  </r>
  <r>
    <s v="2013-11-11"/>
    <x v="0"/>
    <x v="32"/>
    <d v="1899-12-30T16:21:00"/>
    <s v="Unplanned-urgent"/>
    <x v="0"/>
    <x v="0"/>
    <d v="2013-11-11T15:30:48"/>
    <e v="#VALUE!"/>
    <e v="#VALUE!"/>
    <n v="58.75"/>
    <x v="0"/>
    <x v="7"/>
  </r>
  <r>
    <s v="2013-11-11"/>
    <x v="0"/>
    <x v="32"/>
    <d v="1899-12-30T19:18:00"/>
    <s v="Unplanned-urgent"/>
    <x v="0"/>
    <x v="0"/>
    <d v="2013-11-11T18:41:24"/>
    <d v="2013-11-11T20:04:29"/>
    <n v="83"/>
    <n v="83"/>
    <x v="0"/>
    <x v="7"/>
  </r>
  <r>
    <s v="2013-11-11"/>
    <x v="0"/>
    <x v="32"/>
    <d v="1899-12-30T20:22:00"/>
    <s v="Unplanned-urgent"/>
    <x v="0"/>
    <x v="0"/>
    <d v="2013-11-11T20:04:58"/>
    <d v="2013-11-11T21:27:14"/>
    <n v="82"/>
    <n v="82"/>
    <x v="0"/>
    <x v="7"/>
  </r>
  <r>
    <s v="2013-11-12"/>
    <x v="1"/>
    <x v="32"/>
    <d v="1899-12-30T00:43:00"/>
    <s v="Unplanned-urgent"/>
    <x v="0"/>
    <x v="0"/>
    <d v="2013-11-11T23:43:49"/>
    <d v="2013-11-12T01:57:08"/>
    <n v="133"/>
    <n v="133"/>
    <x v="0"/>
    <x v="7"/>
  </r>
  <r>
    <s v="2013-11-12"/>
    <x v="1"/>
    <x v="32"/>
    <d v="1899-12-30T02:30:00"/>
    <s v="Planned-not as sched"/>
    <x v="2"/>
    <x v="2"/>
    <d v="2013-11-12T01:51:49"/>
    <d v="2013-11-12T03:18:13"/>
    <n v="86"/>
    <n v="86"/>
    <x v="0"/>
    <x v="7"/>
  </r>
  <r>
    <s v="2013-11-12"/>
    <x v="1"/>
    <x v="32"/>
    <d v="1899-12-30T08:28:00"/>
    <s v="Planned-as scheduled"/>
    <x v="2"/>
    <x v="3"/>
    <d v="2013-11-12T07:40:47"/>
    <d v="2013-11-12T09:18:00"/>
    <n v="97"/>
    <n v="97"/>
    <x v="0"/>
    <x v="7"/>
  </r>
  <r>
    <s v="2013-11-12"/>
    <x v="1"/>
    <x v="32"/>
    <d v="1899-12-30T10:02:00"/>
    <s v="Planned-as scheduled"/>
    <x v="2"/>
    <x v="3"/>
    <d v="2013-11-12T09:18:18"/>
    <d v="2013-11-12T11:02:39"/>
    <n v="104"/>
    <n v="104"/>
    <x v="0"/>
    <x v="7"/>
  </r>
  <r>
    <s v="2013-11-12"/>
    <x v="1"/>
    <x v="32"/>
    <d v="1899-12-30T12:12:00"/>
    <s v="Planned-as scheduled"/>
    <x v="2"/>
    <x v="3"/>
    <d v="2013-11-12T11:19:48"/>
    <d v="2013-11-12T13:05:06"/>
    <n v="105"/>
    <n v="105"/>
    <x v="0"/>
    <x v="7"/>
  </r>
  <r>
    <s v="2013-11-12"/>
    <x v="1"/>
    <x v="32"/>
    <d v="1899-12-30T12:31:00"/>
    <s v="Unplanned-urgent"/>
    <x v="0"/>
    <x v="0"/>
    <d v="2013-11-12T11:05:44"/>
    <d v="2013-11-12T13:45:48"/>
    <n v="160"/>
    <n v="160"/>
    <x v="0"/>
    <x v="7"/>
  </r>
  <r>
    <s v="2013-11-12"/>
    <x v="1"/>
    <x v="32"/>
    <d v="1899-12-30T14:12:00"/>
    <s v="Unplanned-urgent"/>
    <x v="0"/>
    <x v="0"/>
    <d v="2013-11-12T13:21:37"/>
    <e v="#VALUE!"/>
    <e v="#VALUE!"/>
    <n v="96.666666666666671"/>
    <x v="0"/>
    <x v="7"/>
  </r>
  <r>
    <s v="2013-11-12"/>
    <x v="1"/>
    <x v="32"/>
    <d v="1899-12-30T14:15:00"/>
    <s v="Planned-as scheduled"/>
    <x v="2"/>
    <x v="3"/>
    <d v="2013-11-12T13:33:33"/>
    <d v="2013-11-12T15:06:31"/>
    <n v="92"/>
    <n v="92"/>
    <x v="0"/>
    <x v="7"/>
  </r>
  <r>
    <s v="2013-11-12"/>
    <x v="1"/>
    <x v="32"/>
    <d v="1899-12-30T16:32:00"/>
    <s v="Planned-as scheduled"/>
    <x v="2"/>
    <x v="3"/>
    <d v="2013-11-12T15:49:51"/>
    <d v="2013-11-12T17:23:35"/>
    <n v="93"/>
    <n v="93"/>
    <x v="0"/>
    <x v="7"/>
  </r>
  <r>
    <s v="2013-11-13"/>
    <x v="2"/>
    <x v="32"/>
    <d v="1899-12-30T00:31:00"/>
    <s v="Unplanned-urgent"/>
    <x v="0"/>
    <x v="0"/>
    <d v="2013-11-13T00:05:57"/>
    <d v="2013-11-13T01:30:34"/>
    <n v="84"/>
    <n v="84"/>
    <x v="0"/>
    <x v="7"/>
  </r>
  <r>
    <s v="2013-11-13"/>
    <x v="2"/>
    <x v="32"/>
    <d v="1899-12-30T08:23:00"/>
    <s v="Planned-not as sched"/>
    <x v="2"/>
    <x v="2"/>
    <d v="2013-11-13T07:34:35"/>
    <d v="2013-11-13T09:11:15"/>
    <n v="96"/>
    <n v="96"/>
    <x v="0"/>
    <x v="7"/>
  </r>
  <r>
    <s v="2013-11-13"/>
    <x v="2"/>
    <x v="32"/>
    <d v="1899-12-30T10:29:00"/>
    <s v="Planned-as scheduled"/>
    <x v="2"/>
    <x v="3"/>
    <d v="2013-11-13T09:47:06"/>
    <d v="2013-11-13T10:57:25"/>
    <n v="70"/>
    <n v="70"/>
    <x v="0"/>
    <x v="7"/>
  </r>
  <r>
    <s v="2013-11-13"/>
    <x v="2"/>
    <x v="32"/>
    <d v="1899-12-30T12:21:00"/>
    <s v="Planned-as scheduled"/>
    <x v="2"/>
    <x v="3"/>
    <d v="2013-11-13T11:16:08"/>
    <d v="2013-11-13T12:56:34"/>
    <n v="100"/>
    <n v="100"/>
    <x v="0"/>
    <x v="7"/>
  </r>
  <r>
    <s v="2013-11-13"/>
    <x v="2"/>
    <x v="32"/>
    <d v="1899-12-30T14:30:00"/>
    <s v="Planned-as scheduled"/>
    <x v="2"/>
    <x v="3"/>
    <d v="2013-11-13T13:22:50"/>
    <d v="2013-11-13T14:58:25"/>
    <n v="95"/>
    <n v="95"/>
    <x v="0"/>
    <x v="7"/>
  </r>
  <r>
    <s v="2013-11-13"/>
    <x v="2"/>
    <x v="32"/>
    <d v="1899-12-30T16:24:00"/>
    <s v="Planned-as scheduled"/>
    <x v="2"/>
    <x v="3"/>
    <d v="2013-11-13T15:33:48"/>
    <d v="2013-11-13T17:40:07"/>
    <n v="126"/>
    <n v="126"/>
    <x v="0"/>
    <x v="7"/>
  </r>
  <r>
    <s v="2013-11-13"/>
    <x v="2"/>
    <x v="32"/>
    <d v="1899-12-30T19:08:00"/>
    <s v="Unplanned-urgent"/>
    <x v="0"/>
    <x v="0"/>
    <d v="2013-11-13T18:10:26"/>
    <d v="2013-11-13T20:20:03"/>
    <n v="129"/>
    <n v="129"/>
    <x v="0"/>
    <x v="7"/>
  </r>
  <r>
    <s v="2013-11-13"/>
    <x v="2"/>
    <x v="32"/>
    <d v="1899-12-30T20:56:00"/>
    <s v="Unplanned-urgent"/>
    <x v="0"/>
    <x v="0"/>
    <d v="2013-11-13T20:15:20"/>
    <d v="2013-11-13T22:04:49"/>
    <n v="109"/>
    <n v="109"/>
    <x v="0"/>
    <x v="7"/>
  </r>
  <r>
    <s v="2013-11-14"/>
    <x v="3"/>
    <x v="32"/>
    <d v="1899-12-30T00:15:00"/>
    <s v="Unplanned-urgent"/>
    <x v="0"/>
    <x v="0"/>
    <d v="2013-11-13T23:39:38"/>
    <d v="2013-11-14T01:40:35"/>
    <n v="120"/>
    <n v="120"/>
    <x v="0"/>
    <x v="7"/>
  </r>
  <r>
    <s v="2013-11-14"/>
    <x v="3"/>
    <x v="32"/>
    <d v="1899-12-30T02:01:00"/>
    <s v="Unplanned-urgent"/>
    <x v="0"/>
    <x v="0"/>
    <d v="2013-11-14T01:06:11"/>
    <d v="2013-11-14T03:17:56"/>
    <n v="131"/>
    <n v="131"/>
    <x v="0"/>
    <x v="7"/>
  </r>
  <r>
    <s v="2013-11-14"/>
    <x v="3"/>
    <x v="32"/>
    <d v="1899-12-30T03:18:00"/>
    <s v="Unplanned-urgent"/>
    <x v="0"/>
    <x v="0"/>
    <d v="2013-11-14T02:26:57"/>
    <d v="2013-11-14T04:14:03"/>
    <n v="107"/>
    <n v="107"/>
    <x v="0"/>
    <x v="7"/>
  </r>
  <r>
    <s v="2013-11-14"/>
    <x v="3"/>
    <x v="32"/>
    <d v="1899-12-30T05:17:00"/>
    <s v="Unplanned-urgent"/>
    <x v="0"/>
    <x v="0"/>
    <d v="2013-11-14T05:11:15"/>
    <e v="#VALUE!"/>
    <e v="#VALUE!"/>
    <n v="99.625"/>
    <x v="0"/>
    <x v="7"/>
  </r>
  <r>
    <s v="2013-11-14"/>
    <x v="3"/>
    <x v="32"/>
    <d v="1899-12-30T10:37:00"/>
    <s v="Planned-as scheduled"/>
    <x v="2"/>
    <x v="3"/>
    <d v="2013-11-14T09:57:57"/>
    <d v="2013-11-14T11:52:26"/>
    <n v="114"/>
    <n v="114"/>
    <x v="0"/>
    <x v="7"/>
  </r>
  <r>
    <s v="2013-11-14"/>
    <x v="3"/>
    <x v="32"/>
    <d v="1899-12-30T12:57:00"/>
    <s v="Planned-as scheduled"/>
    <x v="2"/>
    <x v="3"/>
    <d v="2013-11-14T12:31:13"/>
    <d v="2013-11-14T13:55:08"/>
    <n v="83"/>
    <n v="83"/>
    <x v="0"/>
    <x v="7"/>
  </r>
  <r>
    <s v="2013-11-14"/>
    <x v="3"/>
    <x v="32"/>
    <d v="1899-12-30T15:10:00"/>
    <s v="Unplanned-urgent"/>
    <x v="0"/>
    <x v="0"/>
    <d v="2013-11-14T14:50:57"/>
    <d v="2013-11-14T15:48:50"/>
    <n v="57"/>
    <n v="57"/>
    <x v="0"/>
    <x v="7"/>
  </r>
  <r>
    <s v="2013-11-14"/>
    <x v="3"/>
    <x v="32"/>
    <d v="1899-12-30T21:00:00"/>
    <s v="Unplanned-crash"/>
    <x v="0"/>
    <x v="0"/>
    <d v="2013-11-14T20:02:39"/>
    <d v="2013-11-14T23:07:40"/>
    <n v="185"/>
    <n v="185"/>
    <x v="0"/>
    <x v="7"/>
  </r>
  <r>
    <s v="2013-11-15"/>
    <x v="4"/>
    <x v="32"/>
    <d v="1899-12-30T04:05:00"/>
    <s v="Unplanned-crash"/>
    <x v="0"/>
    <x v="0"/>
    <d v="2013-11-15T03:55:18"/>
    <d v="2013-11-15T05:11:29"/>
    <n v="76"/>
    <n v="76"/>
    <x v="0"/>
    <x v="7"/>
  </r>
  <r>
    <s v="2013-11-15"/>
    <x v="4"/>
    <x v="32"/>
    <d v="1899-12-30T07:06:00"/>
    <s v="Unplanned-urgent"/>
    <x v="0"/>
    <x v="0"/>
    <d v="2013-11-15T06:11:00"/>
    <d v="2013-11-15T07:48:26"/>
    <n v="97"/>
    <n v="97"/>
    <x v="0"/>
    <x v="7"/>
  </r>
  <r>
    <s v="2013-11-15"/>
    <x v="4"/>
    <x v="32"/>
    <d v="1899-12-30T09:29:00"/>
    <s v="Planned-as scheduled"/>
    <x v="2"/>
    <x v="3"/>
    <d v="2013-11-15T08:44:29"/>
    <d v="2013-11-15T10:26:49"/>
    <n v="102"/>
    <n v="102"/>
    <x v="0"/>
    <x v="7"/>
  </r>
  <r>
    <s v="2013-11-15"/>
    <x v="4"/>
    <x v="32"/>
    <d v="1899-12-30T11:31:00"/>
    <s v="Planned-as scheduled"/>
    <x v="2"/>
    <x v="3"/>
    <d v="2013-11-15T10:36:11"/>
    <d v="2013-11-15T12:10:27"/>
    <n v="94"/>
    <n v="94"/>
    <x v="0"/>
    <x v="7"/>
  </r>
  <r>
    <s v="2013-11-15"/>
    <x v="4"/>
    <x v="32"/>
    <d v="1899-12-30T12:13:00"/>
    <s v="Planned-as scheduled"/>
    <x v="2"/>
    <x v="3"/>
    <d v="2013-11-15T11:33:23"/>
    <d v="2013-11-15T13:03:18"/>
    <n v="89"/>
    <n v="89"/>
    <x v="0"/>
    <x v="7"/>
  </r>
  <r>
    <s v="2013-11-15"/>
    <x v="4"/>
    <x v="32"/>
    <d v="1899-12-30T13:36:00"/>
    <s v="Planned-as scheduled"/>
    <x v="2"/>
    <x v="3"/>
    <d v="2013-11-15T12:50:08"/>
    <d v="2013-11-15T14:12:13"/>
    <n v="82"/>
    <n v="82"/>
    <x v="0"/>
    <x v="7"/>
  </r>
  <r>
    <s v="2013-11-15"/>
    <x v="4"/>
    <x v="32"/>
    <d v="1899-12-30T15:39:00"/>
    <s v="Planned-as scheduled"/>
    <x v="2"/>
    <x v="3"/>
    <d v="2013-11-15T14:48:35"/>
    <d v="2013-11-15T17:04:15"/>
    <n v="135"/>
    <n v="135"/>
    <x v="0"/>
    <x v="7"/>
  </r>
  <r>
    <s v="2013-11-15"/>
    <x v="4"/>
    <x v="32"/>
    <d v="1899-12-30T16:52:00"/>
    <s v="Unplanned-urgent"/>
    <x v="0"/>
    <x v="0"/>
    <d v="2013-11-15T15:53:56"/>
    <d v="2013-11-15T17:42:52"/>
    <n v="108"/>
    <n v="108"/>
    <x v="0"/>
    <x v="7"/>
  </r>
  <r>
    <s v="2013-11-15"/>
    <x v="4"/>
    <x v="32"/>
    <d v="1899-12-30T19:58:00"/>
    <s v="Unplanned-urgent"/>
    <x v="0"/>
    <x v="0"/>
    <d v="2013-11-15T18:15:35"/>
    <d v="2013-11-15T20:55:55"/>
    <n v="160"/>
    <n v="160"/>
    <x v="0"/>
    <x v="7"/>
  </r>
  <r>
    <s v="2013-11-15"/>
    <x v="4"/>
    <x v="32"/>
    <d v="1899-12-30T22:40:00"/>
    <s v="Unplanned-urgent"/>
    <x v="0"/>
    <x v="0"/>
    <d v="2013-11-15T22:08:01"/>
    <d v="2013-11-15T23:38:50"/>
    <n v="90"/>
    <n v="90"/>
    <x v="0"/>
    <x v="7"/>
  </r>
  <r>
    <s v="2013-11-16"/>
    <x v="5"/>
    <x v="32"/>
    <d v="1899-12-30T07:09:00"/>
    <s v="Unplanned-urgent"/>
    <x v="0"/>
    <x v="0"/>
    <d v="2013-11-16T06:21:13"/>
    <d v="2013-11-16T09:01:38"/>
    <n v="160"/>
    <n v="160"/>
    <x v="0"/>
    <x v="7"/>
  </r>
  <r>
    <s v="2013-11-16"/>
    <x v="5"/>
    <x v="32"/>
    <d v="1899-12-30T17:28:00"/>
    <s v="Planned-as scheduled"/>
    <x v="2"/>
    <x v="3"/>
    <d v="2013-11-16T16:07:27"/>
    <d v="2013-11-16T18:21:36"/>
    <n v="134"/>
    <n v="134"/>
    <x v="0"/>
    <x v="7"/>
  </r>
  <r>
    <s v="2013-11-17"/>
    <x v="6"/>
    <x v="32"/>
    <d v="1899-12-30T04:28:00"/>
    <s v="Planned-not as sched"/>
    <x v="2"/>
    <x v="2"/>
    <d v="2013-11-17T03:43:55"/>
    <d v="2013-11-17T05:31:28"/>
    <n v="107"/>
    <n v="107"/>
    <x v="0"/>
    <x v="7"/>
  </r>
  <r>
    <s v="2013-11-17"/>
    <x v="6"/>
    <x v="32"/>
    <d v="1899-12-30T06:52:00"/>
    <s v="Unplanned-urgent"/>
    <x v="0"/>
    <x v="0"/>
    <d v="2013-11-17T06:17:44"/>
    <d v="2013-11-17T08:30:58"/>
    <n v="133"/>
    <n v="133"/>
    <x v="0"/>
    <x v="7"/>
  </r>
  <r>
    <s v="2013-11-17"/>
    <x v="6"/>
    <x v="32"/>
    <d v="1899-12-30T08:02:00"/>
    <s v="Unplanned-urgent"/>
    <x v="0"/>
    <x v="0"/>
    <d v="2013-11-17T07:24:18"/>
    <d v="2013-11-17T09:18:20"/>
    <n v="114"/>
    <n v="114"/>
    <x v="0"/>
    <x v="7"/>
  </r>
  <r>
    <s v="2013-11-17"/>
    <x v="6"/>
    <x v="32"/>
    <d v="1899-12-30T13:07:00"/>
    <s v="Unplanned-urgent"/>
    <x v="0"/>
    <x v="0"/>
    <d v="2013-11-17T12:19:41"/>
    <d v="2013-11-17T13:42:36"/>
    <n v="82"/>
    <n v="82"/>
    <x v="0"/>
    <x v="7"/>
  </r>
  <r>
    <s v="2013-11-17"/>
    <x v="6"/>
    <x v="32"/>
    <d v="1899-12-30T20:30:00"/>
    <s v="Unplanned-urgent"/>
    <x v="0"/>
    <x v="0"/>
    <d v="2013-11-17T19:45:25"/>
    <d v="2013-11-17T21:11:01"/>
    <n v="85"/>
    <n v="85"/>
    <x v="0"/>
    <x v="7"/>
  </r>
  <r>
    <s v="2013-11-18"/>
    <x v="0"/>
    <x v="33"/>
    <d v="1899-12-30T00:44:00"/>
    <s v="Unplanned-urgent"/>
    <x v="0"/>
    <x v="0"/>
    <d v="2013-11-18T00:14:36"/>
    <d v="2013-11-18T01:25:08"/>
    <n v="70"/>
    <n v="70"/>
    <x v="0"/>
    <x v="7"/>
  </r>
  <r>
    <s v="2013-11-18"/>
    <x v="0"/>
    <x v="33"/>
    <d v="1899-12-30T08:32:00"/>
    <s v="Planned-as scheduled"/>
    <x v="2"/>
    <x v="3"/>
    <d v="2013-11-18T07:32:27"/>
    <d v="2013-11-18T09:13:06"/>
    <n v="100"/>
    <n v="100"/>
    <x v="0"/>
    <x v="7"/>
  </r>
  <r>
    <s v="2013-11-18"/>
    <x v="0"/>
    <x v="33"/>
    <d v="1899-12-30T10:46:00"/>
    <s v="Planned-as scheduled"/>
    <x v="2"/>
    <x v="3"/>
    <d v="2013-11-18T09:49:28"/>
    <d v="2013-11-18T11:30:05"/>
    <n v="100"/>
    <n v="100"/>
    <x v="0"/>
    <x v="7"/>
  </r>
  <r>
    <s v="2013-11-18"/>
    <x v="0"/>
    <x v="33"/>
    <d v="1899-12-30T12:03:00"/>
    <s v="Planned-as scheduled"/>
    <x v="2"/>
    <x v="3"/>
    <d v="2013-11-18T11:01:43"/>
    <d v="2013-11-18T12:31:02"/>
    <n v="89"/>
    <n v="89"/>
    <x v="0"/>
    <x v="7"/>
  </r>
  <r>
    <s v="2013-11-18"/>
    <x v="0"/>
    <x v="33"/>
    <d v="1899-12-30T13:17:00"/>
    <s v="Unplanned-urgent"/>
    <x v="0"/>
    <x v="0"/>
    <d v="2013-11-18T13:19:45"/>
    <e v="#VALUE!"/>
    <e v="#VALUE!"/>
    <n v="82.7"/>
    <x v="0"/>
    <x v="7"/>
  </r>
  <r>
    <s v="2013-11-18"/>
    <x v="0"/>
    <x v="33"/>
    <d v="1899-12-30T14:36:00"/>
    <s v="Planned-as scheduled"/>
    <x v="2"/>
    <x v="3"/>
    <d v="2013-11-18T13:37:41"/>
    <d v="2013-11-18T14:59:10"/>
    <n v="81"/>
    <n v="81"/>
    <x v="0"/>
    <x v="7"/>
  </r>
  <r>
    <s v="2013-11-18"/>
    <x v="0"/>
    <x v="33"/>
    <d v="1899-12-30T15:23:00"/>
    <s v="Unplanned-urgent"/>
    <x v="0"/>
    <x v="0"/>
    <d v="2013-11-18T15:11:24"/>
    <d v="2013-11-18T16:21:35"/>
    <n v="70"/>
    <n v="70"/>
    <x v="0"/>
    <x v="7"/>
  </r>
  <r>
    <s v="2013-11-18"/>
    <x v="0"/>
    <x v="33"/>
    <d v="1899-12-30T16:45:00"/>
    <s v="Planned-as scheduled"/>
    <x v="2"/>
    <x v="3"/>
    <d v="2013-11-18T15:53:50"/>
    <d v="2013-11-18T17:20:35"/>
    <n v="86"/>
    <n v="86"/>
    <x v="0"/>
    <x v="7"/>
  </r>
  <r>
    <s v="2013-11-18"/>
    <x v="0"/>
    <x v="33"/>
    <d v="1899-12-30T18:58:00"/>
    <s v="Planned-as scheduled"/>
    <x v="2"/>
    <x v="3"/>
    <d v="2013-11-18T18:10:42"/>
    <d v="2013-11-18T20:04:02"/>
    <n v="113"/>
    <n v="113"/>
    <x v="0"/>
    <x v="7"/>
  </r>
  <r>
    <s v="2013-11-18"/>
    <x v="0"/>
    <x v="33"/>
    <d v="1899-12-30T23:13:00"/>
    <s v="Unplanned-urgent"/>
    <x v="0"/>
    <x v="0"/>
    <d v="2013-11-18T21:51:05"/>
    <d v="2013-11-18T23:50:00"/>
    <n v="118"/>
    <n v="118"/>
    <x v="0"/>
    <x v="7"/>
  </r>
  <r>
    <s v="2013-11-19"/>
    <x v="1"/>
    <x v="33"/>
    <d v="1899-12-30T01:57:00"/>
    <s v="NULL"/>
    <x v="1"/>
    <x v="1"/>
    <d v="2013-11-19T00:56:26"/>
    <d v="2013-11-19T02:41:27"/>
    <n v="105"/>
    <n v="105"/>
    <x v="0"/>
    <x v="7"/>
  </r>
  <r>
    <s v="2013-11-19"/>
    <x v="1"/>
    <x v="33"/>
    <d v="1899-12-30T07:43:00"/>
    <s v="Unplanned-crash"/>
    <x v="0"/>
    <x v="0"/>
    <d v="2013-11-19T07:37:21"/>
    <d v="2013-11-19T08:39:48"/>
    <n v="62"/>
    <n v="62"/>
    <x v="0"/>
    <x v="7"/>
  </r>
  <r>
    <s v="2013-11-19"/>
    <x v="1"/>
    <x v="33"/>
    <d v="1899-12-30T10:38:00"/>
    <s v="Planned-as scheduled"/>
    <x v="2"/>
    <x v="3"/>
    <d v="2013-11-19T09:49:33"/>
    <d v="2013-11-19T11:13:20"/>
    <n v="83"/>
    <n v="83"/>
    <x v="0"/>
    <x v="7"/>
  </r>
  <r>
    <s v="2013-11-19"/>
    <x v="1"/>
    <x v="33"/>
    <d v="1899-12-30T18:59:00"/>
    <s v="Planned-not as sched"/>
    <x v="2"/>
    <x v="2"/>
    <d v="2013-11-19T18:29:03"/>
    <d v="2013-11-19T19:33:44"/>
    <n v="64"/>
    <n v="64"/>
    <x v="0"/>
    <x v="7"/>
  </r>
  <r>
    <s v="2013-11-20"/>
    <x v="2"/>
    <x v="33"/>
    <d v="1899-12-30T03:36:00"/>
    <s v="Planned-not as sched"/>
    <x v="2"/>
    <x v="2"/>
    <d v="2013-11-20T02:43:46"/>
    <d v="2013-11-20T04:48:54"/>
    <n v="125"/>
    <n v="125"/>
    <x v="0"/>
    <x v="7"/>
  </r>
  <r>
    <s v="2013-11-20"/>
    <x v="2"/>
    <x v="33"/>
    <d v="1899-12-30T05:37:00"/>
    <s v="Unplanned-urgent"/>
    <x v="0"/>
    <x v="0"/>
    <d v="2013-11-20T05:02:12"/>
    <d v="2013-11-20T06:18:49"/>
    <n v="76"/>
    <n v="76"/>
    <x v="0"/>
    <x v="7"/>
  </r>
  <r>
    <s v="2013-11-20"/>
    <x v="2"/>
    <x v="33"/>
    <d v="1899-12-30T08:26:00"/>
    <s v="Planned-as scheduled"/>
    <x v="2"/>
    <x v="3"/>
    <d v="2013-11-20T07:47:42"/>
    <d v="2013-11-20T09:26:27"/>
    <n v="98"/>
    <n v="98"/>
    <x v="0"/>
    <x v="7"/>
  </r>
  <r>
    <s v="2013-11-20"/>
    <x v="2"/>
    <x v="33"/>
    <d v="1899-12-30T10:43:00"/>
    <s v="Planned-as scheduled"/>
    <x v="2"/>
    <x v="3"/>
    <d v="2013-11-20T09:32:16"/>
    <d v="2013-11-20T11:28:29"/>
    <n v="116"/>
    <n v="116"/>
    <x v="0"/>
    <x v="7"/>
  </r>
  <r>
    <s v="2013-11-20"/>
    <x v="2"/>
    <x v="33"/>
    <d v="1899-12-30T12:56:00"/>
    <s v="Planned-as scheduled"/>
    <x v="2"/>
    <x v="3"/>
    <d v="2013-11-20T12:05:03"/>
    <d v="2013-11-20T13:41:56"/>
    <n v="96"/>
    <n v="96"/>
    <x v="0"/>
    <x v="7"/>
  </r>
  <r>
    <s v="2013-11-20"/>
    <x v="2"/>
    <x v="33"/>
    <d v="1899-12-30T16:26:00"/>
    <s v="Planned-as scheduled"/>
    <x v="2"/>
    <x v="3"/>
    <d v="2013-11-20T15:44:03"/>
    <d v="2013-11-20T17:33:26"/>
    <n v="109"/>
    <n v="109"/>
    <x v="0"/>
    <x v="7"/>
  </r>
  <r>
    <s v="2013-11-20"/>
    <x v="2"/>
    <x v="33"/>
    <d v="1899-12-30T18:51:00"/>
    <s v="Unplanned-urgent"/>
    <x v="0"/>
    <x v="0"/>
    <d v="2013-11-20T18:16:45"/>
    <e v="#VALUE!"/>
    <e v="#VALUE!"/>
    <n v="94.75"/>
    <x v="0"/>
    <x v="7"/>
  </r>
  <r>
    <s v="2013-11-20"/>
    <x v="2"/>
    <x v="33"/>
    <d v="1899-12-30T22:18:00"/>
    <s v="Unplanned-urgent"/>
    <x v="0"/>
    <x v="0"/>
    <d v="2013-11-20T21:04:21"/>
    <d v="2013-11-20T23:23:15"/>
    <n v="138"/>
    <n v="138"/>
    <x v="0"/>
    <x v="7"/>
  </r>
  <r>
    <s v="2013-11-21"/>
    <x v="3"/>
    <x v="33"/>
    <d v="1899-12-30T00:30:00"/>
    <s v="Planned-not as sched"/>
    <x v="2"/>
    <x v="2"/>
    <e v="#VALUE!"/>
    <d v="2013-11-21T01:43:25"/>
    <e v="#VALUE!"/>
    <n v="62.4"/>
    <x v="0"/>
    <x v="7"/>
  </r>
  <r>
    <s v="2013-11-21"/>
    <x v="3"/>
    <x v="33"/>
    <d v="1899-12-30T05:53:00"/>
    <s v="Unplanned-urgent"/>
    <x v="0"/>
    <x v="0"/>
    <d v="2013-11-21T05:17:33"/>
    <d v="2013-11-21T06:45:23"/>
    <n v="87"/>
    <n v="87"/>
    <x v="0"/>
    <x v="7"/>
  </r>
  <r>
    <s v="2013-11-21"/>
    <x v="3"/>
    <x v="33"/>
    <d v="1899-12-30T11:20:00"/>
    <s v="Planned-as scheduled"/>
    <x v="2"/>
    <x v="3"/>
    <d v="2013-11-21T10:50:49"/>
    <d v="2013-11-21T12:04:07"/>
    <n v="73"/>
    <n v="73"/>
    <x v="0"/>
    <x v="7"/>
  </r>
  <r>
    <s v="2013-11-21"/>
    <x v="3"/>
    <x v="33"/>
    <d v="1899-12-30T14:28:00"/>
    <s v="Unplanned-urgent"/>
    <x v="0"/>
    <x v="0"/>
    <d v="2013-11-21T13:57:33"/>
    <d v="2013-11-21T15:06:28"/>
    <n v="68"/>
    <n v="68"/>
    <x v="0"/>
    <x v="7"/>
  </r>
  <r>
    <s v="2013-11-21"/>
    <x v="3"/>
    <x v="33"/>
    <d v="1899-12-30T19:33:00"/>
    <s v="Unplanned-urgent"/>
    <x v="0"/>
    <x v="0"/>
    <d v="2013-11-21T18:44:04"/>
    <d v="2013-11-21T20:09:02"/>
    <n v="84"/>
    <n v="84"/>
    <x v="0"/>
    <x v="7"/>
  </r>
  <r>
    <s v="2013-11-22"/>
    <x v="4"/>
    <x v="33"/>
    <d v="1899-12-30T09:44:00"/>
    <s v="Planned-as scheduled"/>
    <x v="2"/>
    <x v="3"/>
    <d v="2013-11-22T08:43:02"/>
    <d v="2013-11-22T10:24:11"/>
    <n v="101"/>
    <n v="101"/>
    <x v="0"/>
    <x v="7"/>
  </r>
  <r>
    <s v="2013-11-22"/>
    <x v="4"/>
    <x v="33"/>
    <d v="1899-12-30T10:24:00"/>
    <s v="Planned-as scheduled"/>
    <x v="2"/>
    <x v="3"/>
    <d v="2013-11-22T09:24:56"/>
    <d v="2013-11-22T11:53:54"/>
    <n v="148"/>
    <n v="148"/>
    <x v="0"/>
    <x v="7"/>
  </r>
  <r>
    <s v="2013-11-22"/>
    <x v="4"/>
    <x v="33"/>
    <d v="1899-12-30T11:27:00"/>
    <s v="Planned-as scheduled"/>
    <x v="2"/>
    <x v="3"/>
    <d v="2013-11-22T10:55:07"/>
    <d v="2013-11-22T12:08:00"/>
    <n v="72"/>
    <n v="72"/>
    <x v="0"/>
    <x v="7"/>
  </r>
  <r>
    <s v="2013-11-22"/>
    <x v="4"/>
    <x v="33"/>
    <d v="1899-12-30T13:22:00"/>
    <s v="Unplanned-urgent"/>
    <x v="0"/>
    <x v="0"/>
    <d v="2013-11-22T12:24:00"/>
    <d v="2013-11-22T14:03:59"/>
    <n v="99"/>
    <n v="99"/>
    <x v="0"/>
    <x v="7"/>
  </r>
  <r>
    <s v="2013-11-22"/>
    <x v="4"/>
    <x v="33"/>
    <d v="1899-12-30T13:37:00"/>
    <s v="Planned-as scheduled"/>
    <x v="2"/>
    <x v="3"/>
    <d v="2013-11-22T12:55:24"/>
    <d v="2013-11-22T14:27:46"/>
    <n v="92"/>
    <n v="92"/>
    <x v="0"/>
    <x v="7"/>
  </r>
  <r>
    <s v="2013-11-22"/>
    <x v="4"/>
    <x v="33"/>
    <d v="1899-12-30T15:27:00"/>
    <s v="Planned-as scheduled"/>
    <x v="2"/>
    <x v="3"/>
    <d v="2013-11-22T14:50:11"/>
    <d v="2013-11-22T16:24:31"/>
    <n v="94"/>
    <n v="94"/>
    <x v="0"/>
    <x v="7"/>
  </r>
  <r>
    <s v="2013-11-22"/>
    <x v="4"/>
    <x v="33"/>
    <d v="1899-12-30T15:52:00"/>
    <s v="NULL"/>
    <x v="1"/>
    <x v="1"/>
    <d v="2013-11-22T15:32:16"/>
    <d v="2013-11-22T16:45:21"/>
    <n v="73"/>
    <n v="73"/>
    <x v="0"/>
    <x v="7"/>
  </r>
  <r>
    <s v="2013-11-22"/>
    <x v="4"/>
    <x v="33"/>
    <d v="1899-12-30T18:07:00"/>
    <s v="Unplanned-urgent"/>
    <x v="0"/>
    <x v="0"/>
    <d v="2013-11-22T17:23:31"/>
    <d v="2013-11-22T18:49:12"/>
    <n v="85"/>
    <n v="85"/>
    <x v="0"/>
    <x v="7"/>
  </r>
  <r>
    <s v="2013-11-22"/>
    <x v="4"/>
    <x v="33"/>
    <d v="1899-12-30T20:59:00"/>
    <s v="Unplanned-urgent"/>
    <x v="0"/>
    <x v="0"/>
    <d v="2013-11-22T20:41:54"/>
    <d v="2013-11-22T21:42:28"/>
    <n v="60"/>
    <n v="60"/>
    <x v="0"/>
    <x v="7"/>
  </r>
  <r>
    <s v="2013-11-23"/>
    <x v="5"/>
    <x v="33"/>
    <d v="1899-12-30T02:27:00"/>
    <s v="Planned-not as sched"/>
    <x v="2"/>
    <x v="2"/>
    <d v="2013-11-23T01:53:18"/>
    <d v="2013-11-23T03:01:13"/>
    <n v="67"/>
    <n v="67"/>
    <x v="0"/>
    <x v="7"/>
  </r>
  <r>
    <s v="2013-11-23"/>
    <x v="5"/>
    <x v="33"/>
    <d v="1899-12-30T04:00:00"/>
    <s v="Planned-not as sched"/>
    <x v="2"/>
    <x v="2"/>
    <d v="2013-11-23T03:51:01"/>
    <d v="2013-11-23T05:11:30"/>
    <n v="80"/>
    <n v="80"/>
    <x v="0"/>
    <x v="7"/>
  </r>
  <r>
    <s v="2013-11-24"/>
    <x v="6"/>
    <x v="33"/>
    <d v="1899-12-30T08:47:00"/>
    <s v="Planned-as scheduled"/>
    <x v="2"/>
    <x v="3"/>
    <d v="2013-11-24T08:04:34"/>
    <d v="2013-11-24T09:47:22"/>
    <n v="102"/>
    <n v="102"/>
    <x v="0"/>
    <x v="7"/>
  </r>
  <r>
    <s v="2013-11-25"/>
    <x v="0"/>
    <x v="34"/>
    <d v="1899-12-30T08:25:00"/>
    <s v="Planned-as scheduled"/>
    <x v="2"/>
    <x v="3"/>
    <d v="2013-11-25T07:40:56"/>
    <d v="2013-11-25T09:09:17"/>
    <n v="88"/>
    <n v="88"/>
    <x v="0"/>
    <x v="7"/>
  </r>
  <r>
    <s v="2013-11-25"/>
    <x v="0"/>
    <x v="34"/>
    <d v="1899-12-30T09:41:00"/>
    <s v="Planned-as scheduled"/>
    <x v="2"/>
    <x v="3"/>
    <d v="2013-11-25T08:59:58"/>
    <d v="2013-11-25T10:33:58"/>
    <n v="94"/>
    <n v="94"/>
    <x v="0"/>
    <x v="7"/>
  </r>
  <r>
    <s v="2013-11-25"/>
    <x v="0"/>
    <x v="34"/>
    <d v="1899-12-30T10:37:00"/>
    <s v="Planned-as scheduled"/>
    <x v="2"/>
    <x v="3"/>
    <d v="2013-11-25T09:40:39"/>
    <d v="2013-11-25T11:25:52"/>
    <n v="105"/>
    <n v="105"/>
    <x v="0"/>
    <x v="7"/>
  </r>
  <r>
    <s v="2013-11-25"/>
    <x v="0"/>
    <x v="34"/>
    <d v="1899-12-30T13:40:00"/>
    <s v="NULL"/>
    <x v="1"/>
    <x v="1"/>
    <d v="2013-11-25T11:36:03"/>
    <d v="2013-11-25T13:59:56"/>
    <n v="143"/>
    <n v="143"/>
    <x v="0"/>
    <x v="7"/>
  </r>
  <r>
    <s v="2013-11-25"/>
    <x v="0"/>
    <x v="34"/>
    <d v="1899-12-30T13:47:00"/>
    <s v="Planned-as scheduled"/>
    <x v="2"/>
    <x v="3"/>
    <d v="2013-11-25T12:38:28"/>
    <d v="2013-11-25T14:52:24"/>
    <n v="133"/>
    <n v="133"/>
    <x v="0"/>
    <x v="7"/>
  </r>
  <r>
    <s v="2013-11-25"/>
    <x v="0"/>
    <x v="34"/>
    <d v="1899-12-30T15:31:00"/>
    <s v="Planned-not as sched"/>
    <x v="2"/>
    <x v="2"/>
    <d v="2013-11-25T14:35:36"/>
    <d v="2013-11-25T16:17:19"/>
    <n v="101"/>
    <n v="101"/>
    <x v="0"/>
    <x v="7"/>
  </r>
  <r>
    <s v="2013-11-25"/>
    <x v="0"/>
    <x v="34"/>
    <d v="1899-12-30T16:12:00"/>
    <s v="Planned-as scheduled"/>
    <x v="2"/>
    <x v="3"/>
    <d v="2013-11-25T15:26:12"/>
    <d v="2013-11-25T16:54:58"/>
    <n v="88"/>
    <n v="88"/>
    <x v="0"/>
    <x v="7"/>
  </r>
  <r>
    <s v="2013-11-25"/>
    <x v="0"/>
    <x v="34"/>
    <d v="1899-12-30T22:03:00"/>
    <s v="Unplanned-urgent"/>
    <x v="0"/>
    <x v="0"/>
    <d v="2013-11-25T21:36:36"/>
    <d v="2013-11-25T22:36:26"/>
    <n v="59"/>
    <n v="59"/>
    <x v="0"/>
    <x v="7"/>
  </r>
  <r>
    <s v="2013-11-26"/>
    <x v="1"/>
    <x v="34"/>
    <d v="1899-12-30T08:27:00"/>
    <s v="Planned-as scheduled"/>
    <x v="2"/>
    <x v="3"/>
    <d v="2013-11-26T07:30:20"/>
    <d v="2013-11-26T08:53:32"/>
    <n v="83"/>
    <n v="83"/>
    <x v="0"/>
    <x v="7"/>
  </r>
  <r>
    <s v="2013-11-26"/>
    <x v="1"/>
    <x v="34"/>
    <d v="1899-12-30T10:04:00"/>
    <s v="Planned-as scheduled"/>
    <x v="2"/>
    <x v="3"/>
    <d v="2013-11-26T09:36:17"/>
    <d v="2013-11-26T10:50:44"/>
    <n v="74"/>
    <n v="74"/>
    <x v="0"/>
    <x v="7"/>
  </r>
  <r>
    <s v="2013-11-26"/>
    <x v="1"/>
    <x v="34"/>
    <d v="1899-12-30T12:16:00"/>
    <s v="Planned-as scheduled"/>
    <x v="2"/>
    <x v="3"/>
    <d v="2013-11-26T11:17:53"/>
    <d v="2013-11-26T12:54:53"/>
    <n v="97"/>
    <n v="97"/>
    <x v="0"/>
    <x v="7"/>
  </r>
  <r>
    <s v="2013-11-26"/>
    <x v="1"/>
    <x v="34"/>
    <d v="1899-12-30T14:15:00"/>
    <s v="Planned-as scheduled"/>
    <x v="2"/>
    <x v="3"/>
    <d v="2013-11-26T13:29:45"/>
    <d v="2013-11-26T15:37:53"/>
    <n v="128"/>
    <n v="128"/>
    <x v="0"/>
    <x v="7"/>
  </r>
  <r>
    <s v="2013-11-26"/>
    <x v="1"/>
    <x v="34"/>
    <d v="1899-12-30T21:15:00"/>
    <s v="Unplanned-urgent"/>
    <x v="0"/>
    <x v="0"/>
    <d v="2013-11-26T20:36:19"/>
    <d v="2013-11-26T22:23:08"/>
    <n v="106"/>
    <n v="106"/>
    <x v="0"/>
    <x v="7"/>
  </r>
  <r>
    <s v="2013-11-26"/>
    <x v="1"/>
    <x v="34"/>
    <d v="1899-12-30T22:28:00"/>
    <s v="Unplanned-urgent"/>
    <x v="0"/>
    <x v="0"/>
    <d v="2013-11-26T22:20:59"/>
    <d v="2013-11-26T23:28:04"/>
    <n v="67"/>
    <n v="67"/>
    <x v="0"/>
    <x v="7"/>
  </r>
  <r>
    <s v="2013-11-27"/>
    <x v="2"/>
    <x v="34"/>
    <d v="1899-12-30T00:14:00"/>
    <s v="Unplanned-urgent"/>
    <x v="0"/>
    <x v="0"/>
    <d v="2013-11-26T23:38:49"/>
    <d v="2013-11-27T00:34:48"/>
    <n v="55"/>
    <n v="55"/>
    <x v="0"/>
    <x v="7"/>
  </r>
  <r>
    <s v="2013-11-27"/>
    <x v="2"/>
    <x v="34"/>
    <d v="1899-12-30T05:19:00"/>
    <s v="Unplanned-urgent"/>
    <x v="0"/>
    <x v="0"/>
    <d v="2013-11-27T04:35:30"/>
    <d v="2013-11-27T06:24:08"/>
    <n v="108"/>
    <n v="108"/>
    <x v="0"/>
    <x v="7"/>
  </r>
  <r>
    <s v="2013-11-27"/>
    <x v="2"/>
    <x v="34"/>
    <d v="1899-12-30T08:33:00"/>
    <s v="Planned-as scheduled"/>
    <x v="2"/>
    <x v="3"/>
    <d v="2013-11-27T07:45:09"/>
    <d v="2013-11-27T09:27:23"/>
    <n v="102"/>
    <n v="102"/>
    <x v="0"/>
    <x v="7"/>
  </r>
  <r>
    <s v="2013-11-27"/>
    <x v="2"/>
    <x v="34"/>
    <d v="1899-12-30T10:29:00"/>
    <s v="Planned-as scheduled"/>
    <x v="2"/>
    <x v="3"/>
    <d v="2013-11-27T09:43:55"/>
    <d v="2013-11-27T10:55:02"/>
    <n v="71"/>
    <n v="71"/>
    <x v="0"/>
    <x v="7"/>
  </r>
  <r>
    <s v="2013-11-27"/>
    <x v="2"/>
    <x v="34"/>
    <d v="1899-12-30T13:29:00"/>
    <s v="Unplanned-urgent"/>
    <x v="0"/>
    <x v="0"/>
    <d v="2013-11-27T12:17:05"/>
    <e v="#VALUE!"/>
    <e v="#VALUE!"/>
    <n v="67.5"/>
    <x v="0"/>
    <x v="7"/>
  </r>
  <r>
    <s v="2013-11-27"/>
    <x v="2"/>
    <x v="34"/>
    <d v="1899-12-30T16:03:00"/>
    <s v="Planned-as scheduled"/>
    <x v="2"/>
    <x v="3"/>
    <d v="2013-11-27T15:29:55"/>
    <d v="2013-11-27T16:39:33"/>
    <n v="69"/>
    <n v="69"/>
    <x v="0"/>
    <x v="7"/>
  </r>
  <r>
    <s v="2013-11-28"/>
    <x v="3"/>
    <x v="34"/>
    <d v="1899-12-30T01:11:00"/>
    <s v="Planned-not as sched"/>
    <x v="2"/>
    <x v="2"/>
    <d v="2013-11-28T00:24:31"/>
    <d v="2013-11-28T02:32:17"/>
    <n v="127"/>
    <n v="127"/>
    <x v="0"/>
    <x v="7"/>
  </r>
  <r>
    <s v="2013-11-28"/>
    <x v="3"/>
    <x v="34"/>
    <d v="1899-12-30T07:21:00"/>
    <s v="Unplanned-urgent"/>
    <x v="0"/>
    <x v="0"/>
    <d v="2013-11-28T06:49:44"/>
    <d v="2013-11-28T07:56:40"/>
    <n v="66"/>
    <n v="66"/>
    <x v="0"/>
    <x v="7"/>
  </r>
  <r>
    <s v="2013-11-28"/>
    <x v="3"/>
    <x v="34"/>
    <d v="1899-12-30T09:28:00"/>
    <s v="Planned-not as sched"/>
    <x v="2"/>
    <x v="2"/>
    <d v="2013-11-28T08:43:37"/>
    <d v="2013-11-28T10:37:09"/>
    <n v="113"/>
    <n v="113"/>
    <x v="0"/>
    <x v="7"/>
  </r>
  <r>
    <s v="2013-11-28"/>
    <x v="3"/>
    <x v="34"/>
    <d v="1899-12-30T11:10:00"/>
    <s v="Unplanned-urgent"/>
    <x v="0"/>
    <x v="0"/>
    <d v="2013-11-28T10:23:20"/>
    <d v="2013-11-28T12:21:44"/>
    <n v="118"/>
    <n v="118"/>
    <x v="0"/>
    <x v="7"/>
  </r>
  <r>
    <s v="2013-11-28"/>
    <x v="3"/>
    <x v="34"/>
    <d v="1899-12-30T13:52:00"/>
    <s v="Unplanned-urgent"/>
    <x v="0"/>
    <x v="0"/>
    <d v="2013-11-28T12:46:12"/>
    <d v="2013-11-28T14:33:03"/>
    <n v="106"/>
    <n v="106"/>
    <x v="0"/>
    <x v="7"/>
  </r>
  <r>
    <s v="2013-11-28"/>
    <x v="3"/>
    <x v="34"/>
    <d v="1899-12-30T16:35:00"/>
    <s v="Planned-as scheduled"/>
    <x v="2"/>
    <x v="3"/>
    <d v="2013-11-28T15:22:59"/>
    <d v="2013-11-28T17:27:10"/>
    <n v="124"/>
    <n v="124"/>
    <x v="0"/>
    <x v="7"/>
  </r>
  <r>
    <s v="2013-11-28"/>
    <x v="3"/>
    <x v="34"/>
    <d v="1899-12-30T18:49:00"/>
    <s v="Planned-not as sched"/>
    <x v="2"/>
    <x v="2"/>
    <d v="2013-11-28T18:18:18"/>
    <d v="2013-11-28T19:58:09"/>
    <n v="99"/>
    <n v="99"/>
    <x v="0"/>
    <x v="7"/>
  </r>
  <r>
    <s v="2013-11-29"/>
    <x v="4"/>
    <x v="34"/>
    <d v="1899-12-30T06:07:00"/>
    <s v="Unplanned-urgent"/>
    <x v="0"/>
    <x v="0"/>
    <d v="2013-11-29T05:42:14"/>
    <d v="2013-11-29T06:58:27"/>
    <n v="76"/>
    <n v="76"/>
    <x v="0"/>
    <x v="7"/>
  </r>
  <r>
    <s v="2013-11-29"/>
    <x v="4"/>
    <x v="34"/>
    <d v="1899-12-30T17:02:00"/>
    <s v="Unplanned-urgent"/>
    <x v="0"/>
    <x v="0"/>
    <d v="2013-11-29T16:24:31"/>
    <d v="2013-11-29T17:48:36"/>
    <n v="84"/>
    <n v="84"/>
    <x v="0"/>
    <x v="7"/>
  </r>
  <r>
    <s v="2013-11-29"/>
    <x v="4"/>
    <x v="34"/>
    <d v="1899-12-30T21:50:00"/>
    <s v="Unplanned-urgent"/>
    <x v="0"/>
    <x v="0"/>
    <d v="2013-11-29T21:04:42"/>
    <d v="2013-11-29T22:28:29"/>
    <n v="83"/>
    <n v="83"/>
    <x v="0"/>
    <x v="7"/>
  </r>
  <r>
    <s v="2013-11-30"/>
    <x v="5"/>
    <x v="34"/>
    <d v="1899-12-30T15:04:00"/>
    <s v="Unplanned-crash"/>
    <x v="0"/>
    <x v="0"/>
    <d v="2013-11-30T14:41:48"/>
    <d v="2013-11-30T16:01:18"/>
    <n v="79"/>
    <n v="79"/>
    <x v="0"/>
    <x v="7"/>
  </r>
  <r>
    <s v="2013-11-30"/>
    <x v="5"/>
    <x v="34"/>
    <d v="1899-12-30T22:51:00"/>
    <s v="Planned-not as sched"/>
    <x v="2"/>
    <x v="2"/>
    <d v="2013-11-30T22:09:49"/>
    <e v="#VALUE!"/>
    <e v="#VALUE!"/>
    <n v="39.5"/>
    <x v="0"/>
    <x v="7"/>
  </r>
  <r>
    <s v="2013-12-01"/>
    <x v="6"/>
    <x v="34"/>
    <d v="1899-12-30T05:41:00"/>
    <s v="Unplanned-urgent"/>
    <x v="0"/>
    <x v="0"/>
    <d v="2013-12-01T05:14:10"/>
    <d v="2013-12-01T06:22:26"/>
    <n v="68"/>
    <n v="68"/>
    <x v="0"/>
    <x v="8"/>
  </r>
  <r>
    <s v="2013-12-01"/>
    <x v="6"/>
    <x v="34"/>
    <d v="1899-12-30T07:09:00"/>
    <s v="Unplanned-urgent"/>
    <x v="0"/>
    <x v="0"/>
    <d v="2013-12-01T06:37:06"/>
    <d v="2013-12-01T07:48:49"/>
    <n v="71"/>
    <n v="71"/>
    <x v="0"/>
    <x v="8"/>
  </r>
  <r>
    <s v="2013-12-01"/>
    <x v="6"/>
    <x v="34"/>
    <d v="1899-12-30T14:05:00"/>
    <s v="Planned-not as sched"/>
    <x v="2"/>
    <x v="2"/>
    <d v="2013-12-01T13:15:52"/>
    <d v="2013-12-01T15:14:30"/>
    <n v="118"/>
    <n v="118"/>
    <x v="0"/>
    <x v="8"/>
  </r>
  <r>
    <s v="2013-12-01"/>
    <x v="6"/>
    <x v="34"/>
    <d v="1899-12-30T22:29:00"/>
    <s v="Unplanned-urgent"/>
    <x v="0"/>
    <x v="0"/>
    <d v="2013-12-01T21:50:17"/>
    <d v="2013-12-01T23:12:54"/>
    <n v="82"/>
    <n v="82"/>
    <x v="0"/>
    <x v="8"/>
  </r>
  <r>
    <s v="2013-12-02"/>
    <x v="0"/>
    <x v="35"/>
    <d v="1899-12-30T07:12:00"/>
    <s v="Unplanned-urgent"/>
    <x v="0"/>
    <x v="0"/>
    <d v="2013-12-02T06:38:37"/>
    <e v="#VALUE!"/>
    <e v="#VALUE!"/>
    <n v="103"/>
    <x v="0"/>
    <x v="8"/>
  </r>
  <r>
    <s v="2013-12-02"/>
    <x v="0"/>
    <x v="35"/>
    <d v="1899-12-30T08:31:00"/>
    <s v="Planned-as scheduled"/>
    <x v="2"/>
    <x v="3"/>
    <d v="2013-12-02T07:47:32"/>
    <d v="2013-12-02T09:35:05"/>
    <n v="107"/>
    <n v="107"/>
    <x v="0"/>
    <x v="8"/>
  </r>
  <r>
    <s v="2013-12-02"/>
    <x v="0"/>
    <x v="35"/>
    <d v="1899-12-30T10:41:00"/>
    <s v="Planned-as scheduled"/>
    <x v="2"/>
    <x v="3"/>
    <d v="2013-12-02T09:56:34"/>
    <d v="2013-12-02T11:37:24"/>
    <n v="100"/>
    <n v="100"/>
    <x v="0"/>
    <x v="8"/>
  </r>
  <r>
    <s v="2013-12-02"/>
    <x v="0"/>
    <x v="35"/>
    <d v="1899-12-30T11:03:00"/>
    <s v="Planned-as scheduled"/>
    <x v="2"/>
    <x v="3"/>
    <d v="2013-12-02T10:15:25"/>
    <d v="2013-12-02T12:16:50"/>
    <n v="121"/>
    <n v="121"/>
    <x v="0"/>
    <x v="8"/>
  </r>
  <r>
    <s v="2013-12-02"/>
    <x v="0"/>
    <x v="35"/>
    <d v="1899-12-30T13:10:00"/>
    <s v="NULL"/>
    <x v="1"/>
    <x v="1"/>
    <d v="2013-12-02T12:17:31"/>
    <d v="2013-12-02T15:09:12"/>
    <n v="171"/>
    <n v="171"/>
    <x v="0"/>
    <x v="8"/>
  </r>
  <r>
    <s v="2013-12-02"/>
    <x v="0"/>
    <x v="35"/>
    <d v="1899-12-30T16:23:00"/>
    <s v="Planned-as scheduled"/>
    <x v="2"/>
    <x v="3"/>
    <d v="2013-12-02T15:40:26"/>
    <d v="2013-12-02T17:27:50"/>
    <n v="107"/>
    <n v="107"/>
    <x v="0"/>
    <x v="8"/>
  </r>
  <r>
    <s v="2013-12-02"/>
    <x v="0"/>
    <x v="35"/>
    <d v="1899-12-30T21:09:00"/>
    <s v="Unplanned-urgent"/>
    <x v="0"/>
    <x v="0"/>
    <d v="2013-12-02T20:22:15"/>
    <d v="2013-12-02T21:58:56"/>
    <n v="96"/>
    <n v="96"/>
    <x v="0"/>
    <x v="8"/>
  </r>
  <r>
    <s v="2013-12-02"/>
    <x v="0"/>
    <x v="35"/>
    <d v="1899-12-30T22:46:00"/>
    <s v="Unplanned-urgent"/>
    <x v="0"/>
    <x v="0"/>
    <d v="2013-12-02T22:00:26"/>
    <d v="2013-12-03T00:02:51"/>
    <n v="122"/>
    <n v="122"/>
    <x v="0"/>
    <x v="8"/>
  </r>
  <r>
    <s v="2013-12-03"/>
    <x v="1"/>
    <x v="35"/>
    <d v="1899-12-30T00:33:00"/>
    <s v="Unplanned-urgent"/>
    <x v="0"/>
    <x v="0"/>
    <d v="2013-12-02T23:41:29"/>
    <d v="2013-12-03T01:31:58"/>
    <n v="110"/>
    <n v="110"/>
    <x v="0"/>
    <x v="8"/>
  </r>
  <r>
    <s v="2013-12-03"/>
    <x v="1"/>
    <x v="35"/>
    <d v="1899-12-30T02:29:00"/>
    <s v="Unplanned-urgent"/>
    <x v="0"/>
    <x v="0"/>
    <d v="2013-12-03T01:41:30"/>
    <d v="2013-12-03T03:03:49"/>
    <n v="82"/>
    <n v="82"/>
    <x v="0"/>
    <x v="8"/>
  </r>
  <r>
    <s v="2013-12-03"/>
    <x v="1"/>
    <x v="35"/>
    <d v="1899-12-30T07:22:00"/>
    <s v="Unplanned-urgent"/>
    <x v="0"/>
    <x v="0"/>
    <d v="2013-12-03T06:37:26"/>
    <d v="2013-12-03T08:37:15"/>
    <n v="119"/>
    <n v="119"/>
    <x v="0"/>
    <x v="8"/>
  </r>
  <r>
    <s v="2013-12-03"/>
    <x v="1"/>
    <x v="35"/>
    <d v="1899-12-30T10:22:00"/>
    <s v="Planned-as scheduled"/>
    <x v="2"/>
    <x v="3"/>
    <d v="2013-12-03T09:16:23"/>
    <d v="2013-12-03T11:15:26"/>
    <n v="119"/>
    <n v="119"/>
    <x v="0"/>
    <x v="8"/>
  </r>
  <r>
    <s v="2013-12-03"/>
    <x v="1"/>
    <x v="35"/>
    <d v="1899-12-30T10:55:00"/>
    <s v="Planned-not as sched"/>
    <x v="2"/>
    <x v="2"/>
    <d v="2013-12-03T09:35:56"/>
    <d v="2013-12-03T12:00:50"/>
    <n v="144"/>
    <n v="144"/>
    <x v="0"/>
    <x v="8"/>
  </r>
  <r>
    <s v="2013-12-03"/>
    <x v="1"/>
    <x v="35"/>
    <d v="1899-12-30T12:40:00"/>
    <s v="Planned-as scheduled"/>
    <x v="2"/>
    <x v="3"/>
    <d v="2013-12-03T11:52:51"/>
    <d v="2013-12-03T13:41:04"/>
    <n v="108"/>
    <n v="108"/>
    <x v="0"/>
    <x v="8"/>
  </r>
  <r>
    <s v="2013-12-03"/>
    <x v="1"/>
    <x v="35"/>
    <d v="1899-12-30T12:49:00"/>
    <s v="Planned-as scheduled"/>
    <x v="2"/>
    <x v="3"/>
    <d v="2013-12-03T11:30:06"/>
    <d v="2013-12-03T13:05:20"/>
    <n v="95"/>
    <n v="95"/>
    <x v="0"/>
    <x v="8"/>
  </r>
  <r>
    <s v="2013-12-03"/>
    <x v="1"/>
    <x v="35"/>
    <d v="1899-12-30T15:35:00"/>
    <s v="Planned-as scheduled"/>
    <x v="2"/>
    <x v="3"/>
    <d v="2013-12-03T14:36:50"/>
    <d v="2013-12-03T16:05:55"/>
    <n v="89"/>
    <n v="89"/>
    <x v="0"/>
    <x v="8"/>
  </r>
  <r>
    <s v="2013-12-03"/>
    <x v="1"/>
    <x v="35"/>
    <d v="1899-12-30T16:25:00"/>
    <s v="Planned-as scheduled"/>
    <x v="2"/>
    <x v="3"/>
    <d v="2013-12-03T14:58:29"/>
    <d v="2013-12-03T17:08:32"/>
    <n v="130"/>
    <n v="130"/>
    <x v="0"/>
    <x v="8"/>
  </r>
  <r>
    <s v="2013-12-03"/>
    <x v="1"/>
    <x v="35"/>
    <d v="1899-12-30T23:47:00"/>
    <s v="Unplanned-crash"/>
    <x v="0"/>
    <x v="0"/>
    <d v="2013-12-03T23:22:38"/>
    <d v="2013-12-04T00:39:58"/>
    <n v="77"/>
    <n v="77"/>
    <x v="0"/>
    <x v="8"/>
  </r>
  <r>
    <s v="2013-12-04"/>
    <x v="2"/>
    <x v="35"/>
    <d v="1899-12-30T06:28:00"/>
    <s v="Unplanned-urgent"/>
    <x v="0"/>
    <x v="0"/>
    <d v="2013-12-04T05:56:58"/>
    <d v="2013-12-04T07:10:39"/>
    <n v="73"/>
    <n v="73"/>
    <x v="0"/>
    <x v="8"/>
  </r>
  <r>
    <s v="2013-12-04"/>
    <x v="2"/>
    <x v="35"/>
    <d v="1899-12-30T08:28:00"/>
    <s v="Planned-as scheduled"/>
    <x v="2"/>
    <x v="3"/>
    <d v="2013-12-04T08:02:21"/>
    <d v="2013-12-04T08:54:50"/>
    <n v="52"/>
    <n v="52"/>
    <x v="0"/>
    <x v="8"/>
  </r>
  <r>
    <s v="2013-12-04"/>
    <x v="2"/>
    <x v="35"/>
    <d v="1899-12-30T08:57:00"/>
    <s v="NULL"/>
    <x v="1"/>
    <x v="1"/>
    <d v="2013-12-04T08:24:14"/>
    <d v="2013-12-04T10:05:26"/>
    <n v="101"/>
    <n v="101"/>
    <x v="0"/>
    <x v="8"/>
  </r>
  <r>
    <s v="2013-12-04"/>
    <x v="2"/>
    <x v="35"/>
    <d v="1899-12-30T11:00:00"/>
    <s v="Planned-as scheduled"/>
    <x v="2"/>
    <x v="3"/>
    <d v="2013-12-04T10:21:54"/>
    <d v="2013-12-04T11:39:33"/>
    <n v="77"/>
    <n v="77"/>
    <x v="0"/>
    <x v="8"/>
  </r>
  <r>
    <s v="2013-12-04"/>
    <x v="2"/>
    <x v="35"/>
    <d v="1899-12-30T11:17:00"/>
    <s v="Unplanned-urgent"/>
    <x v="0"/>
    <x v="0"/>
    <d v="2013-12-04T10:58:51"/>
    <d v="2013-12-04T12:02:20"/>
    <n v="63"/>
    <n v="63"/>
    <x v="0"/>
    <x v="8"/>
  </r>
  <r>
    <s v="2013-12-04"/>
    <x v="2"/>
    <x v="35"/>
    <d v="1899-12-30T12:50:00"/>
    <s v="NULL"/>
    <x v="1"/>
    <x v="1"/>
    <d v="2013-12-04T12:10:51"/>
    <d v="2013-12-04T13:29:06"/>
    <n v="78"/>
    <n v="78"/>
    <x v="0"/>
    <x v="8"/>
  </r>
  <r>
    <s v="2013-12-04"/>
    <x v="2"/>
    <x v="35"/>
    <d v="1899-12-30T14:25:00"/>
    <s v="Planned-as scheduled"/>
    <x v="2"/>
    <x v="3"/>
    <d v="2013-12-04T13:41:26"/>
    <d v="2013-12-04T15:24:17"/>
    <n v="102"/>
    <n v="102"/>
    <x v="0"/>
    <x v="8"/>
  </r>
  <r>
    <s v="2013-12-04"/>
    <x v="2"/>
    <x v="35"/>
    <d v="1899-12-30T16:14:00"/>
    <s v="Planned-as scheduled"/>
    <x v="2"/>
    <x v="3"/>
    <d v="2013-12-04T15:45:03"/>
    <d v="2013-12-04T17:21:09"/>
    <n v="96"/>
    <n v="96"/>
    <x v="0"/>
    <x v="8"/>
  </r>
  <r>
    <s v="2013-12-04"/>
    <x v="2"/>
    <x v="35"/>
    <d v="1899-12-30T17:07:00"/>
    <s v="Unplanned-crash"/>
    <x v="0"/>
    <x v="0"/>
    <d v="2013-12-04T17:28:34"/>
    <d v="2013-12-04T17:49:20"/>
    <n v="20"/>
    <n v="20"/>
    <x v="0"/>
    <x v="8"/>
  </r>
  <r>
    <s v="2013-12-05"/>
    <x v="3"/>
    <x v="35"/>
    <d v="1899-12-30T00:34:00"/>
    <s v="Unplanned-urgent"/>
    <x v="0"/>
    <x v="0"/>
    <d v="2013-12-04T23:49:37"/>
    <e v="#VALUE!"/>
    <e v="#VALUE!"/>
    <n v="86.111111111111114"/>
    <x v="0"/>
    <x v="8"/>
  </r>
  <r>
    <s v="2013-12-05"/>
    <x v="3"/>
    <x v="35"/>
    <d v="1899-12-30T05:34:00"/>
    <s v="Unplanned-urgent"/>
    <x v="0"/>
    <x v="0"/>
    <d v="2013-12-05T05:19:43"/>
    <d v="2013-12-05T06:12:31"/>
    <n v="52"/>
    <n v="52"/>
    <x v="0"/>
    <x v="8"/>
  </r>
  <r>
    <s v="2013-12-05"/>
    <x v="3"/>
    <x v="35"/>
    <d v="1899-12-30T07:27:00"/>
    <s v="Planned-not as sched"/>
    <x v="2"/>
    <x v="2"/>
    <d v="2013-12-05T06:32:51"/>
    <d v="2013-12-05T08:25:28"/>
    <n v="112"/>
    <n v="112"/>
    <x v="0"/>
    <x v="8"/>
  </r>
  <r>
    <s v="2013-12-05"/>
    <x v="3"/>
    <x v="35"/>
    <d v="1899-12-30T11:22:00"/>
    <s v="Planned-as scheduled"/>
    <x v="2"/>
    <x v="3"/>
    <d v="2013-12-05T10:11:41"/>
    <d v="2013-12-05T12:24:45"/>
    <n v="133"/>
    <n v="133"/>
    <x v="0"/>
    <x v="8"/>
  </r>
  <r>
    <s v="2013-12-05"/>
    <x v="3"/>
    <x v="35"/>
    <d v="1899-12-30T13:05:00"/>
    <s v="Unplanned-urgent"/>
    <x v="0"/>
    <x v="0"/>
    <d v="2013-12-05T12:20:29"/>
    <d v="2013-12-05T14:00:07"/>
    <n v="99"/>
    <n v="99"/>
    <x v="0"/>
    <x v="8"/>
  </r>
  <r>
    <s v="2013-12-05"/>
    <x v="3"/>
    <x v="35"/>
    <d v="1899-12-30T14:50:00"/>
    <s v="Planned-as scheduled"/>
    <x v="2"/>
    <x v="3"/>
    <d v="2013-12-05T14:24:44"/>
    <d v="2013-12-05T15:42:19"/>
    <n v="77"/>
    <n v="77"/>
    <x v="0"/>
    <x v="8"/>
  </r>
  <r>
    <s v="2013-12-05"/>
    <x v="3"/>
    <x v="35"/>
    <d v="1899-12-30T16:12:00"/>
    <s v="Unplanned-urgent"/>
    <x v="0"/>
    <x v="0"/>
    <d v="2013-12-05T15:32:21"/>
    <d v="2013-12-05T16:58:00"/>
    <n v="85"/>
    <n v="85"/>
    <x v="0"/>
    <x v="8"/>
  </r>
  <r>
    <s v="2013-12-05"/>
    <x v="3"/>
    <x v="35"/>
    <d v="1899-12-30T20:49:00"/>
    <s v="Unplanned-urgent"/>
    <x v="0"/>
    <x v="0"/>
    <d v="2013-12-05T19:59:01"/>
    <d v="2013-12-05T21:39:26"/>
    <n v="100"/>
    <n v="100"/>
    <x v="0"/>
    <x v="8"/>
  </r>
  <r>
    <s v="2013-12-05"/>
    <x v="3"/>
    <x v="35"/>
    <d v="1899-12-30T22:54:00"/>
    <s v="Planned-not as sched"/>
    <x v="2"/>
    <x v="2"/>
    <d v="2013-12-05T22:23:56"/>
    <d v="2013-12-06T00:21:36"/>
    <n v="117"/>
    <n v="117"/>
    <x v="0"/>
    <x v="8"/>
  </r>
  <r>
    <s v="2013-12-06"/>
    <x v="4"/>
    <x v="35"/>
    <d v="1899-12-30T06:03:00"/>
    <s v="Unplanned-urgent"/>
    <x v="0"/>
    <x v="0"/>
    <d v="2013-12-06T05:26:59"/>
    <d v="2013-12-06T07:02:26"/>
    <n v="95"/>
    <n v="95"/>
    <x v="0"/>
    <x v="8"/>
  </r>
  <r>
    <s v="2013-12-06"/>
    <x v="4"/>
    <x v="35"/>
    <d v="1899-12-30T11:10:00"/>
    <s v="Planned-as scheduled"/>
    <x v="2"/>
    <x v="3"/>
    <d v="2013-12-06T10:10:18"/>
    <e v="#VALUE!"/>
    <e v="#VALUE!"/>
    <n v="78.777777777777771"/>
    <x v="0"/>
    <x v="8"/>
  </r>
  <r>
    <s v="2013-12-06"/>
    <x v="4"/>
    <x v="35"/>
    <d v="1899-12-30T11:04:00"/>
    <s v="Planned-as scheduled"/>
    <x v="2"/>
    <x v="3"/>
    <d v="2013-12-06T10:42:39"/>
    <d v="2013-12-06T11:54:01"/>
    <n v="71"/>
    <n v="71"/>
    <x v="0"/>
    <x v="8"/>
  </r>
  <r>
    <s v="2013-12-06"/>
    <x v="4"/>
    <x v="35"/>
    <d v="1899-12-30T13:56:00"/>
    <s v="Planned-as scheduled"/>
    <x v="2"/>
    <x v="3"/>
    <d v="2013-12-06T13:06:59"/>
    <d v="2013-12-06T14:39:12"/>
    <n v="92"/>
    <n v="92"/>
    <x v="0"/>
    <x v="8"/>
  </r>
  <r>
    <s v="2013-12-06"/>
    <x v="4"/>
    <x v="35"/>
    <d v="1899-12-30T15:49:00"/>
    <s v="Planned-as scheduled"/>
    <x v="2"/>
    <x v="3"/>
    <d v="2013-12-06T15:04:09"/>
    <d v="2013-12-06T16:33:15"/>
    <n v="89"/>
    <n v="89"/>
    <x v="0"/>
    <x v="8"/>
  </r>
  <r>
    <s v="2013-12-06"/>
    <x v="4"/>
    <x v="35"/>
    <d v="1899-12-30T16:03:00"/>
    <s v="Unplanned-urgent"/>
    <x v="0"/>
    <x v="0"/>
    <d v="2013-12-06T15:04:02"/>
    <d v="2013-12-06T17:19:05"/>
    <n v="135"/>
    <n v="135"/>
    <x v="0"/>
    <x v="8"/>
  </r>
  <r>
    <s v="2013-12-06"/>
    <x v="4"/>
    <x v="35"/>
    <d v="1899-12-30T17:10:00"/>
    <s v="Unplanned-crash"/>
    <x v="0"/>
    <x v="0"/>
    <d v="2013-12-06T17:02:08"/>
    <e v="#VALUE!"/>
    <e v="#VALUE!"/>
    <n v="78.777777777777771"/>
    <x v="0"/>
    <x v="8"/>
  </r>
  <r>
    <s v="2013-12-06"/>
    <x v="4"/>
    <x v="35"/>
    <d v="1899-12-30T19:32:00"/>
    <s v="Unplanned-urgent"/>
    <x v="0"/>
    <x v="0"/>
    <d v="2013-12-06T19:10:01"/>
    <d v="2013-12-06T20:07:28"/>
    <n v="57"/>
    <n v="57"/>
    <x v="0"/>
    <x v="8"/>
  </r>
  <r>
    <s v="2013-12-06"/>
    <x v="4"/>
    <x v="35"/>
    <d v="1899-12-30T22:09:00"/>
    <s v="Unplanned-urgent"/>
    <x v="0"/>
    <x v="0"/>
    <d v="2013-12-06T21:38:07"/>
    <d v="2013-12-07T00:28:34"/>
    <n v="170"/>
    <n v="170"/>
    <x v="0"/>
    <x v="8"/>
  </r>
  <r>
    <s v="2013-12-07"/>
    <x v="5"/>
    <x v="35"/>
    <d v="1899-12-30T20:11:00"/>
    <s v="Unplanned-urgent"/>
    <x v="0"/>
    <x v="0"/>
    <d v="2013-12-07T19:37:36"/>
    <d v="2013-12-07T20:47:08"/>
    <n v="69"/>
    <n v="69"/>
    <x v="0"/>
    <x v="8"/>
  </r>
  <r>
    <s v="2013-12-08"/>
    <x v="6"/>
    <x v="35"/>
    <d v="1899-12-30T01:54:00"/>
    <s v="Unplanned-urgent"/>
    <x v="0"/>
    <x v="0"/>
    <d v="2013-12-08T01:12:19"/>
    <d v="2013-12-08T02:56:05"/>
    <n v="103"/>
    <n v="103"/>
    <x v="0"/>
    <x v="8"/>
  </r>
  <r>
    <s v="2013-12-08"/>
    <x v="6"/>
    <x v="35"/>
    <d v="1899-12-30T05:39:00"/>
    <s v="Unplanned-urgent"/>
    <x v="0"/>
    <x v="0"/>
    <d v="2013-12-08T04:46:10"/>
    <d v="2013-12-08T06:47:06"/>
    <n v="120"/>
    <n v="120"/>
    <x v="0"/>
    <x v="8"/>
  </r>
  <r>
    <s v="2013-12-08"/>
    <x v="6"/>
    <x v="35"/>
    <d v="1899-12-30T11:59:00"/>
    <s v="Planned-not as sched"/>
    <x v="2"/>
    <x v="2"/>
    <d v="2013-12-08T11:27:00"/>
    <e v="#VALUE!"/>
    <e v="#VALUE!"/>
    <n v="71.5"/>
    <x v="0"/>
    <x v="8"/>
  </r>
  <r>
    <s v="2013-12-08"/>
    <x v="6"/>
    <x v="35"/>
    <d v="1899-12-30T22:55:00"/>
    <s v="Unplanned-urgent"/>
    <x v="0"/>
    <x v="0"/>
    <d v="2013-12-08T22:30:38"/>
    <d v="2013-12-08T23:34:08"/>
    <n v="63"/>
    <n v="63"/>
    <x v="0"/>
    <x v="8"/>
  </r>
  <r>
    <s v="2013-12-09"/>
    <x v="0"/>
    <x v="36"/>
    <d v="1899-12-30T10:09:00"/>
    <s v="Planned-as scheduled"/>
    <x v="2"/>
    <x v="3"/>
    <d v="2013-12-09T08:59:56"/>
    <d v="2013-12-09T11:09:28"/>
    <n v="129"/>
    <n v="129"/>
    <x v="0"/>
    <x v="8"/>
  </r>
  <r>
    <s v="2013-12-09"/>
    <x v="0"/>
    <x v="36"/>
    <d v="1899-12-30T11:06:00"/>
    <s v="Planned-as scheduled"/>
    <x v="2"/>
    <x v="3"/>
    <d v="2013-12-09T08:05:49"/>
    <e v="#VALUE!"/>
    <e v="#VALUE!"/>
    <n v="87.833333333333329"/>
    <x v="0"/>
    <x v="8"/>
  </r>
  <r>
    <s v="2013-12-09"/>
    <x v="0"/>
    <x v="36"/>
    <d v="1899-12-30T12:10:00"/>
    <s v="Unplanned-urgent"/>
    <x v="0"/>
    <x v="0"/>
    <d v="2013-12-09T11:29:46"/>
    <d v="2013-12-09T12:58:11"/>
    <n v="88"/>
    <n v="88"/>
    <x v="0"/>
    <x v="8"/>
  </r>
  <r>
    <s v="2013-12-09"/>
    <x v="0"/>
    <x v="36"/>
    <d v="1899-12-30T14:16:00"/>
    <s v="Planned-as scheduled"/>
    <x v="2"/>
    <x v="3"/>
    <d v="2013-12-09T13:17:25"/>
    <d v="2013-12-09T14:46:41"/>
    <n v="89"/>
    <n v="89"/>
    <x v="0"/>
    <x v="8"/>
  </r>
  <r>
    <s v="2013-12-09"/>
    <x v="0"/>
    <x v="36"/>
    <d v="1899-12-30T16:14:00"/>
    <s v="Planned-as scheduled"/>
    <x v="2"/>
    <x v="3"/>
    <d v="2013-12-09T15:32:12"/>
    <d v="2013-12-09T16:52:36"/>
    <n v="80"/>
    <n v="80"/>
    <x v="0"/>
    <x v="8"/>
  </r>
  <r>
    <s v="2013-12-09"/>
    <x v="0"/>
    <x v="36"/>
    <d v="1899-12-30T21:00:00"/>
    <s v="Planned-not as sched"/>
    <x v="2"/>
    <x v="2"/>
    <d v="2013-12-09T20:13:44"/>
    <d v="2013-12-09T22:34:50"/>
    <n v="141"/>
    <n v="141"/>
    <x v="0"/>
    <x v="8"/>
  </r>
  <r>
    <s v="2013-12-10"/>
    <x v="1"/>
    <x v="36"/>
    <d v="1899-12-30T02:33:00"/>
    <s v="Planned-not as sched"/>
    <x v="2"/>
    <x v="2"/>
    <d v="2013-12-10T01:31:15"/>
    <d v="2013-12-10T04:02:03"/>
    <n v="150"/>
    <n v="150"/>
    <x v="0"/>
    <x v="8"/>
  </r>
  <r>
    <s v="2013-12-10"/>
    <x v="1"/>
    <x v="36"/>
    <d v="1899-12-30T10:58:00"/>
    <s v="Planned-as scheduled"/>
    <x v="2"/>
    <x v="3"/>
    <d v="2013-12-10T08:32:33"/>
    <e v="#VALUE!"/>
    <e v="#VALUE!"/>
    <n v="90"/>
    <x v="0"/>
    <x v="8"/>
  </r>
  <r>
    <s v="2013-12-10"/>
    <x v="1"/>
    <x v="36"/>
    <d v="1899-12-30T16:31:00"/>
    <s v="Planned-as scheduled"/>
    <x v="2"/>
    <x v="3"/>
    <d v="2013-12-10T15:05:23"/>
    <d v="2013-12-10T17:19:42"/>
    <n v="134"/>
    <n v="134"/>
    <x v="0"/>
    <x v="8"/>
  </r>
  <r>
    <s v="2013-12-10"/>
    <x v="1"/>
    <x v="36"/>
    <d v="1899-12-30T19:14:00"/>
    <s v="Unplanned-urgent"/>
    <x v="0"/>
    <x v="0"/>
    <d v="2013-12-10T18:48:53"/>
    <d v="2013-12-10T20:05:31"/>
    <n v="76"/>
    <n v="76"/>
    <x v="0"/>
    <x v="8"/>
  </r>
  <r>
    <s v="2013-12-11"/>
    <x v="2"/>
    <x v="36"/>
    <d v="1899-12-30T04:59:00"/>
    <s v="Unplanned-urgent"/>
    <x v="0"/>
    <x v="0"/>
    <d v="2013-12-11T04:29:23"/>
    <d v="2013-12-11T05:41:51"/>
    <n v="72"/>
    <n v="72"/>
    <x v="0"/>
    <x v="8"/>
  </r>
  <r>
    <s v="2013-12-11"/>
    <x v="2"/>
    <x v="36"/>
    <d v="1899-12-30T08:50:00"/>
    <s v="Planned-as scheduled"/>
    <x v="2"/>
    <x v="3"/>
    <d v="2013-12-11T07:53:17"/>
    <d v="2013-12-11T09:32:25"/>
    <n v="99"/>
    <n v="99"/>
    <x v="0"/>
    <x v="8"/>
  </r>
  <r>
    <s v="2013-12-11"/>
    <x v="2"/>
    <x v="36"/>
    <d v="1899-12-30T10:11:00"/>
    <s v="Unplanned-urgent"/>
    <x v="0"/>
    <x v="0"/>
    <d v="2013-12-11T09:33:24"/>
    <d v="2013-12-11T11:25:14"/>
    <n v="111"/>
    <n v="111"/>
    <x v="0"/>
    <x v="8"/>
  </r>
  <r>
    <s v="2013-12-11"/>
    <x v="2"/>
    <x v="36"/>
    <d v="1899-12-30T10:53:00"/>
    <s v="Planned-as scheduled"/>
    <x v="2"/>
    <x v="3"/>
    <d v="2013-12-11T10:13:08"/>
    <d v="2013-12-11T11:34:51"/>
    <n v="81"/>
    <n v="81"/>
    <x v="0"/>
    <x v="8"/>
  </r>
  <r>
    <s v="2013-12-11"/>
    <x v="2"/>
    <x v="36"/>
    <d v="1899-12-30T12:58:00"/>
    <s v="Planned-as scheduled"/>
    <x v="2"/>
    <x v="3"/>
    <d v="2013-12-11T12:10:57"/>
    <d v="2013-12-11T14:17:59"/>
    <n v="127"/>
    <n v="127"/>
    <x v="0"/>
    <x v="8"/>
  </r>
  <r>
    <s v="2013-12-11"/>
    <x v="2"/>
    <x v="36"/>
    <d v="1899-12-30T13:55:00"/>
    <s v="Planned-as scheduled"/>
    <x v="2"/>
    <x v="3"/>
    <d v="2013-12-11T13:17:53"/>
    <d v="2013-12-11T15:03:27"/>
    <n v="105"/>
    <n v="105"/>
    <x v="0"/>
    <x v="8"/>
  </r>
  <r>
    <s v="2013-12-11"/>
    <x v="2"/>
    <x v="36"/>
    <d v="1899-12-30T22:06:00"/>
    <s v="Planned-not as sched"/>
    <x v="2"/>
    <x v="2"/>
    <e v="#VALUE!"/>
    <d v="2013-12-11T23:15:01"/>
    <e v="#VALUE!"/>
    <n v="85"/>
    <x v="0"/>
    <x v="8"/>
  </r>
  <r>
    <s v="2013-12-12"/>
    <x v="3"/>
    <x v="36"/>
    <d v="1899-12-30T01:48:00"/>
    <s v="Unplanned-urgent"/>
    <x v="0"/>
    <x v="0"/>
    <d v="2013-12-12T01:32:04"/>
    <d v="2013-12-12T02:58:40"/>
    <n v="86"/>
    <n v="86"/>
    <x v="0"/>
    <x v="8"/>
  </r>
  <r>
    <s v="2013-12-12"/>
    <x v="3"/>
    <x v="36"/>
    <d v="1899-12-30T02:20:00"/>
    <s v="Unplanned-urgent"/>
    <x v="0"/>
    <x v="0"/>
    <d v="2013-12-12T01:10:56"/>
    <d v="2013-12-12T03:11:27"/>
    <n v="120"/>
    <n v="120"/>
    <x v="0"/>
    <x v="8"/>
  </r>
  <r>
    <s v="2013-12-12"/>
    <x v="3"/>
    <x v="36"/>
    <d v="1899-12-30T07:27:00"/>
    <s v="Unplanned-urgent"/>
    <x v="0"/>
    <x v="0"/>
    <d v="2013-12-12T06:54:11"/>
    <d v="2013-12-12T09:10:50"/>
    <n v="136"/>
    <n v="136"/>
    <x v="0"/>
    <x v="8"/>
  </r>
  <r>
    <s v="2013-12-12"/>
    <x v="3"/>
    <x v="36"/>
    <d v="1899-12-30T07:58:00"/>
    <s v="Unplanned-urgent"/>
    <x v="0"/>
    <x v="0"/>
    <d v="2013-12-12T07:28:45"/>
    <d v="2013-12-12T08:52:25"/>
    <n v="83"/>
    <n v="83"/>
    <x v="0"/>
    <x v="8"/>
  </r>
  <r>
    <s v="2013-12-12"/>
    <x v="3"/>
    <x v="36"/>
    <d v="1899-12-30T10:25:00"/>
    <s v="Unplanned-urgent"/>
    <x v="0"/>
    <x v="0"/>
    <d v="2013-12-12T09:42:12"/>
    <d v="2013-12-12T11:16:27"/>
    <n v="94"/>
    <n v="94"/>
    <x v="0"/>
    <x v="8"/>
  </r>
  <r>
    <s v="2013-12-12"/>
    <x v="3"/>
    <x v="36"/>
    <d v="1899-12-30T18:57:00"/>
    <s v="Planned-not as sched"/>
    <x v="2"/>
    <x v="2"/>
    <d v="2013-12-12T18:18:45"/>
    <d v="2013-12-12T20:44:52"/>
    <n v="146"/>
    <n v="146"/>
    <x v="0"/>
    <x v="8"/>
  </r>
  <r>
    <s v="2013-12-12"/>
    <x v="3"/>
    <x v="36"/>
    <d v="1899-12-30T23:16:00"/>
    <s v="Planned-not as sched"/>
    <x v="2"/>
    <x v="2"/>
    <d v="2013-12-12T22:06:18"/>
    <d v="2013-12-13T01:01:01"/>
    <n v="174"/>
    <n v="174"/>
    <x v="0"/>
    <x v="8"/>
  </r>
  <r>
    <s v="2013-12-13"/>
    <x v="4"/>
    <x v="36"/>
    <d v="1899-12-30T04:33:00"/>
    <s v="Unplanned-urgent"/>
    <x v="0"/>
    <x v="0"/>
    <d v="2013-12-13T03:45:30"/>
    <d v="2013-12-13T05:25:55"/>
    <n v="100"/>
    <n v="100"/>
    <x v="0"/>
    <x v="8"/>
  </r>
  <r>
    <s v="2013-12-13"/>
    <x v="4"/>
    <x v="36"/>
    <d v="1899-12-30T05:44:00"/>
    <s v="Unplanned-urgent"/>
    <x v="0"/>
    <x v="0"/>
    <d v="2013-12-13T05:13:23"/>
    <d v="2013-12-13T06:42:32"/>
    <n v="89"/>
    <n v="89"/>
    <x v="0"/>
    <x v="8"/>
  </r>
  <r>
    <s v="2013-12-13"/>
    <x v="4"/>
    <x v="36"/>
    <d v="1899-12-30T09:16:00"/>
    <s v="Unplanned-urgent"/>
    <x v="0"/>
    <x v="0"/>
    <d v="2013-12-13T08:16:38"/>
    <d v="2013-12-13T10:01:53"/>
    <n v="105"/>
    <n v="105"/>
    <x v="0"/>
    <x v="8"/>
  </r>
  <r>
    <s v="2013-12-13"/>
    <x v="4"/>
    <x v="36"/>
    <d v="1899-12-30T11:12:00"/>
    <s v="Planned-as scheduled"/>
    <x v="2"/>
    <x v="3"/>
    <d v="2013-12-13T10:37:14"/>
    <d v="2013-12-13T12:15:02"/>
    <n v="97"/>
    <n v="97"/>
    <x v="0"/>
    <x v="8"/>
  </r>
  <r>
    <s v="2013-12-13"/>
    <x v="4"/>
    <x v="36"/>
    <d v="1899-12-30T11:58:00"/>
    <s v="Planned-as scheduled"/>
    <x v="2"/>
    <x v="3"/>
    <d v="2013-12-13T10:59:31"/>
    <d v="2013-12-13T12:33:30"/>
    <n v="93"/>
    <n v="93"/>
    <x v="0"/>
    <x v="8"/>
  </r>
  <r>
    <s v="2013-12-13"/>
    <x v="4"/>
    <x v="36"/>
    <d v="1899-12-30T12:42:00"/>
    <s v="Unplanned-urgent"/>
    <x v="0"/>
    <x v="0"/>
    <d v="2013-12-13T12:13:03"/>
    <e v="#VALUE!"/>
    <e v="#VALUE!"/>
    <n v="84.714285714285708"/>
    <x v="0"/>
    <x v="8"/>
  </r>
  <r>
    <s v="2013-12-13"/>
    <x v="4"/>
    <x v="36"/>
    <d v="1899-12-30T14:27:00"/>
    <s v="Planned-as scheduled"/>
    <x v="2"/>
    <x v="3"/>
    <d v="2013-12-13T13:45:16"/>
    <d v="2013-12-13T15:34:19"/>
    <n v="109"/>
    <n v="109"/>
    <x v="0"/>
    <x v="8"/>
  </r>
  <r>
    <s v="2013-12-14"/>
    <x v="5"/>
    <x v="36"/>
    <d v="1899-12-30T15:24:00"/>
    <s v="Planned-as scheduled"/>
    <x v="2"/>
    <x v="3"/>
    <d v="2013-12-14T14:12:55"/>
    <d v="2013-12-14T16:30:29"/>
    <n v="137"/>
    <n v="137"/>
    <x v="0"/>
    <x v="8"/>
  </r>
  <r>
    <s v="2013-12-14"/>
    <x v="5"/>
    <x v="36"/>
    <d v="1899-12-30T17:32:00"/>
    <s v="Unplanned-urgent"/>
    <x v="0"/>
    <x v="0"/>
    <d v="2013-12-14T17:09:16"/>
    <d v="2013-12-14T19:20:32"/>
    <n v="131"/>
    <n v="131"/>
    <x v="0"/>
    <x v="8"/>
  </r>
  <r>
    <s v="2013-12-14"/>
    <x v="5"/>
    <x v="36"/>
    <d v="1899-12-30T21:02:00"/>
    <s v="Unplanned-urgent"/>
    <x v="0"/>
    <x v="0"/>
    <d v="2013-12-14T19:45:54"/>
    <d v="2013-12-14T21:41:22"/>
    <n v="115"/>
    <n v="115"/>
    <x v="0"/>
    <x v="8"/>
  </r>
  <r>
    <s v="2013-12-14"/>
    <x v="5"/>
    <x v="36"/>
    <d v="1899-12-30T23:29:00"/>
    <s v="NULL"/>
    <x v="1"/>
    <x v="1"/>
    <d v="2013-12-14T22:48:47"/>
    <d v="2013-12-15T00:16:13"/>
    <n v="87"/>
    <n v="87"/>
    <x v="0"/>
    <x v="8"/>
  </r>
  <r>
    <s v="2013-12-15"/>
    <x v="6"/>
    <x v="36"/>
    <d v="1899-12-30T12:09:00"/>
    <s v="Unplanned-urgent"/>
    <x v="0"/>
    <x v="0"/>
    <d v="2013-12-15T11:27:24"/>
    <d v="2013-12-15T12:31:27"/>
    <n v="64"/>
    <n v="64"/>
    <x v="0"/>
    <x v="8"/>
  </r>
  <r>
    <s v="2013-12-16"/>
    <x v="0"/>
    <x v="37"/>
    <d v="1899-12-30T08:25:00"/>
    <s v="Planned-as scheduled"/>
    <x v="2"/>
    <x v="3"/>
    <d v="2013-12-16T07:39:49"/>
    <d v="2013-12-16T08:56:17"/>
    <n v="76"/>
    <n v="76"/>
    <x v="0"/>
    <x v="8"/>
  </r>
  <r>
    <s v="2013-12-16"/>
    <x v="0"/>
    <x v="37"/>
    <d v="1899-12-30T10:27:00"/>
    <s v="Planned-as scheduled"/>
    <x v="2"/>
    <x v="3"/>
    <d v="2013-12-16T09:40:23"/>
    <d v="2013-12-16T10:36:44"/>
    <n v="56"/>
    <n v="56"/>
    <x v="0"/>
    <x v="8"/>
  </r>
  <r>
    <s v="2013-12-16"/>
    <x v="0"/>
    <x v="37"/>
    <d v="1899-12-30T13:31:00"/>
    <s v="Planned-as scheduled"/>
    <x v="2"/>
    <x v="3"/>
    <d v="2013-12-16T12:47:05"/>
    <d v="2013-12-16T14:17:25"/>
    <n v="90"/>
    <n v="90"/>
    <x v="0"/>
    <x v="8"/>
  </r>
  <r>
    <s v="2013-12-16"/>
    <x v="0"/>
    <x v="37"/>
    <d v="1899-12-30T17:48:00"/>
    <s v="Unplanned-urgent"/>
    <x v="0"/>
    <x v="0"/>
    <d v="2013-12-16T16:42:47"/>
    <d v="2013-12-16T18:33:20"/>
    <n v="110"/>
    <n v="110"/>
    <x v="0"/>
    <x v="8"/>
  </r>
  <r>
    <s v="2013-12-16"/>
    <x v="0"/>
    <x v="37"/>
    <d v="1899-12-30T21:52:00"/>
    <s v="Unplanned-urgent"/>
    <x v="0"/>
    <x v="0"/>
    <d v="2013-12-16T21:08:02"/>
    <d v="2013-12-16T22:12:19"/>
    <n v="64"/>
    <n v="64"/>
    <x v="0"/>
    <x v="8"/>
  </r>
  <r>
    <s v="2013-12-16"/>
    <x v="0"/>
    <x v="37"/>
    <d v="1899-12-30T22:14:00"/>
    <s v="Unplanned-crash"/>
    <x v="0"/>
    <x v="0"/>
    <d v="2013-12-16T21:53:49"/>
    <d v="2013-12-17T00:21:36"/>
    <n v="147"/>
    <n v="147"/>
    <x v="0"/>
    <x v="8"/>
  </r>
  <r>
    <s v="2013-12-17"/>
    <x v="1"/>
    <x v="37"/>
    <d v="1899-12-30T08:31:00"/>
    <s v="Planned-as scheduled"/>
    <x v="2"/>
    <x v="3"/>
    <d v="2013-12-17T07:31:08"/>
    <d v="2013-12-17T09:25:37"/>
    <n v="114"/>
    <n v="114"/>
    <x v="0"/>
    <x v="8"/>
  </r>
  <r>
    <s v="2013-12-17"/>
    <x v="1"/>
    <x v="37"/>
    <d v="1899-12-30T10:16:00"/>
    <s v="Planned-as scheduled"/>
    <x v="2"/>
    <x v="3"/>
    <d v="2013-12-17T09:33:10"/>
    <d v="2013-12-17T10:58:08"/>
    <n v="84"/>
    <n v="84"/>
    <x v="0"/>
    <x v="8"/>
  </r>
  <r>
    <s v="2013-12-17"/>
    <x v="1"/>
    <x v="37"/>
    <d v="1899-12-30T11:05:00"/>
    <s v="Planned-as scheduled"/>
    <x v="2"/>
    <x v="3"/>
    <d v="2013-12-17T10:21:55"/>
    <d v="2013-12-17T11:32:35"/>
    <n v="70"/>
    <n v="70"/>
    <x v="0"/>
    <x v="8"/>
  </r>
  <r>
    <s v="2013-12-17"/>
    <x v="1"/>
    <x v="37"/>
    <d v="1899-12-30T12:15:00"/>
    <s v="Planned-as scheduled"/>
    <x v="2"/>
    <x v="3"/>
    <d v="2013-12-17T11:48:35"/>
    <d v="2013-12-17T12:48:56"/>
    <n v="60"/>
    <n v="60"/>
    <x v="0"/>
    <x v="8"/>
  </r>
  <r>
    <s v="2013-12-18"/>
    <x v="2"/>
    <x v="37"/>
    <d v="1899-12-30T08:21:00"/>
    <s v="Planned-as scheduled"/>
    <x v="2"/>
    <x v="3"/>
    <d v="2013-12-18T07:49:04"/>
    <d v="2013-12-18T09:08:29"/>
    <n v="79"/>
    <n v="79"/>
    <x v="0"/>
    <x v="8"/>
  </r>
  <r>
    <s v="2013-12-18"/>
    <x v="2"/>
    <x v="37"/>
    <d v="1899-12-30T09:46:00"/>
    <s v="Planned-as scheduled"/>
    <x v="2"/>
    <x v="3"/>
    <d v="2013-12-18T09:20:48"/>
    <e v="#VALUE!"/>
    <e v="#VALUE!"/>
    <n v="87.571428571428569"/>
    <x v="0"/>
    <x v="8"/>
  </r>
  <r>
    <s v="2013-12-18"/>
    <x v="2"/>
    <x v="37"/>
    <d v="1899-12-30T11:39:00"/>
    <s v="Planned-as scheduled"/>
    <x v="2"/>
    <x v="3"/>
    <d v="2013-12-18T10:52:11"/>
    <d v="2013-12-18T12:46:06"/>
    <n v="113"/>
    <n v="113"/>
    <x v="0"/>
    <x v="8"/>
  </r>
  <r>
    <s v="2013-12-18"/>
    <x v="2"/>
    <x v="37"/>
    <d v="1899-12-30T12:01:00"/>
    <s v="Unplanned-urgent"/>
    <x v="0"/>
    <x v="0"/>
    <d v="2013-12-18T11:47:03"/>
    <d v="2013-12-18T13:17:40"/>
    <n v="90"/>
    <n v="90"/>
    <x v="0"/>
    <x v="8"/>
  </r>
  <r>
    <s v="2013-12-18"/>
    <x v="2"/>
    <x v="37"/>
    <d v="1899-12-30T15:15:00"/>
    <s v="Unplanned-crash"/>
    <x v="0"/>
    <x v="0"/>
    <d v="2013-12-18T15:07:49"/>
    <e v="#VALUE!"/>
    <e v="#VALUE!"/>
    <n v="87.571428571428569"/>
    <x v="0"/>
    <x v="8"/>
  </r>
  <r>
    <s v="2013-12-18"/>
    <x v="2"/>
    <x v="37"/>
    <d v="1899-12-30T18:48:00"/>
    <s v="Planned-not as sched"/>
    <x v="2"/>
    <x v="2"/>
    <d v="2013-12-18T16:22:09"/>
    <d v="2013-12-18T20:25:50"/>
    <n v="243"/>
    <n v="243"/>
    <x v="0"/>
    <x v="8"/>
  </r>
  <r>
    <s v="2013-12-18"/>
    <x v="2"/>
    <x v="37"/>
    <d v="1899-12-30T21:38:00"/>
    <s v="Unplanned-urgent"/>
    <x v="0"/>
    <x v="0"/>
    <d v="2013-12-18T20:51:23"/>
    <d v="2013-12-18T22:20:10"/>
    <n v="88"/>
    <n v="88"/>
    <x v="0"/>
    <x v="8"/>
  </r>
  <r>
    <s v="2013-12-19"/>
    <x v="3"/>
    <x v="37"/>
    <d v="1899-12-30T01:45:00"/>
    <s v="Unplanned-urgent"/>
    <x v="0"/>
    <x v="0"/>
    <d v="2013-12-19T00:43:23"/>
    <e v="#VALUE!"/>
    <e v="#VALUE!"/>
    <n v="66.5"/>
    <x v="0"/>
    <x v="8"/>
  </r>
  <r>
    <s v="2013-12-19"/>
    <x v="3"/>
    <x v="37"/>
    <d v="1899-12-30T06:13:00"/>
    <s v="Unplanned-urgent"/>
    <x v="0"/>
    <x v="0"/>
    <d v="2013-12-19T05:56:13"/>
    <d v="2013-12-19T07:06:30"/>
    <n v="70"/>
    <n v="70"/>
    <x v="0"/>
    <x v="8"/>
  </r>
  <r>
    <s v="2013-12-19"/>
    <x v="3"/>
    <x v="37"/>
    <d v="1899-12-30T14:44:00"/>
    <s v="Unplanned-urgent"/>
    <x v="0"/>
    <x v="0"/>
    <d v="2013-12-19T13:59:54"/>
    <d v="2013-12-19T16:05:41"/>
    <n v="125"/>
    <n v="125"/>
    <x v="0"/>
    <x v="8"/>
  </r>
  <r>
    <s v="2013-12-19"/>
    <x v="3"/>
    <x v="37"/>
    <d v="1899-12-30T17:18:00"/>
    <s v="Planned-as scheduled"/>
    <x v="2"/>
    <x v="3"/>
    <d v="2013-12-19T16:39:35"/>
    <d v="2013-12-19T17:50:55"/>
    <n v="71"/>
    <n v="71"/>
    <x v="0"/>
    <x v="8"/>
  </r>
  <r>
    <s v="2013-12-20"/>
    <x v="4"/>
    <x v="37"/>
    <d v="1899-12-30T00:27:00"/>
    <s v="Unplanned-urgent"/>
    <x v="0"/>
    <x v="0"/>
    <d v="2013-12-20T00:12:39"/>
    <d v="2013-12-20T01:16:59"/>
    <n v="64"/>
    <n v="64"/>
    <x v="0"/>
    <x v="8"/>
  </r>
  <r>
    <s v="2013-12-20"/>
    <x v="4"/>
    <x v="37"/>
    <d v="1899-12-30T09:49:00"/>
    <s v="Planned-as scheduled"/>
    <x v="2"/>
    <x v="3"/>
    <d v="2013-12-20T08:29:23"/>
    <d v="2013-12-20T10:48:05"/>
    <n v="138"/>
    <n v="138"/>
    <x v="0"/>
    <x v="8"/>
  </r>
  <r>
    <s v="2013-12-20"/>
    <x v="4"/>
    <x v="37"/>
    <d v="1899-12-30T11:51:00"/>
    <s v="Planned-as scheduled"/>
    <x v="2"/>
    <x v="3"/>
    <d v="2013-12-20T10:59:21"/>
    <d v="2013-12-20T13:05:33"/>
    <n v="126"/>
    <n v="126"/>
    <x v="0"/>
    <x v="8"/>
  </r>
  <r>
    <s v="2013-12-20"/>
    <x v="4"/>
    <x v="37"/>
    <d v="1899-12-30T12:43:00"/>
    <s v="Unplanned-urgent"/>
    <x v="0"/>
    <x v="0"/>
    <d v="2013-12-20T12:00:54"/>
    <d v="2013-12-20T13:54:49"/>
    <n v="113"/>
    <n v="113"/>
    <x v="0"/>
    <x v="8"/>
  </r>
  <r>
    <s v="2013-12-20"/>
    <x v="4"/>
    <x v="37"/>
    <d v="1899-12-30T14:04:00"/>
    <s v="Planned-as scheduled"/>
    <x v="2"/>
    <x v="3"/>
    <d v="2013-12-20T13:22:10"/>
    <d v="2013-12-20T14:38:24"/>
    <n v="76"/>
    <n v="76"/>
    <x v="0"/>
    <x v="8"/>
  </r>
  <r>
    <s v="2013-12-20"/>
    <x v="4"/>
    <x v="37"/>
    <d v="1899-12-30T14:24:00"/>
    <s v="Unplanned-urgent"/>
    <x v="0"/>
    <x v="0"/>
    <d v="2013-12-20T13:24:15"/>
    <d v="2013-12-20T14:56:45"/>
    <n v="92"/>
    <n v="92"/>
    <x v="0"/>
    <x v="8"/>
  </r>
  <r>
    <s v="2013-12-20"/>
    <x v="4"/>
    <x v="37"/>
    <d v="1899-12-30T15:46:00"/>
    <s v="Planned-as scheduled"/>
    <x v="2"/>
    <x v="3"/>
    <d v="2013-12-20T14:52:14"/>
    <d v="2013-12-20T17:01:13"/>
    <n v="128"/>
    <n v="128"/>
    <x v="0"/>
    <x v="8"/>
  </r>
  <r>
    <s v="2013-12-20"/>
    <x v="4"/>
    <x v="37"/>
    <d v="1899-12-30T18:49:00"/>
    <s v="Planned-not as sched"/>
    <x v="2"/>
    <x v="2"/>
    <d v="2013-12-20T18:01:47"/>
    <d v="2013-12-20T19:35:01"/>
    <n v="93"/>
    <n v="93"/>
    <x v="0"/>
    <x v="8"/>
  </r>
  <r>
    <s v="2013-12-20"/>
    <x v="4"/>
    <x v="37"/>
    <d v="1899-12-30T20:43:00"/>
    <s v="Unplanned-"/>
    <x v="0"/>
    <x v="0"/>
    <d v="2013-12-20T20:21:35"/>
    <d v="2013-12-20T21:11:18"/>
    <n v="49"/>
    <n v="49"/>
    <x v="0"/>
    <x v="8"/>
  </r>
  <r>
    <s v="2013-12-21"/>
    <x v="5"/>
    <x v="37"/>
    <d v="1899-12-30T03:37:00"/>
    <s v="Unplanned-crash"/>
    <x v="0"/>
    <x v="0"/>
    <d v="2013-12-21T03:30:37"/>
    <d v="2013-12-21T05:00:17"/>
    <n v="89"/>
    <n v="89"/>
    <x v="0"/>
    <x v="8"/>
  </r>
  <r>
    <s v="2013-12-21"/>
    <x v="5"/>
    <x v="37"/>
    <d v="1899-12-30T20:47:00"/>
    <s v="Unplanned-urgent"/>
    <x v="0"/>
    <x v="0"/>
    <d v="2013-12-21T20:11:40"/>
    <d v="2013-12-21T21:24:02"/>
    <n v="72"/>
    <n v="72"/>
    <x v="0"/>
    <x v="8"/>
  </r>
  <r>
    <s v="2013-12-22"/>
    <x v="6"/>
    <x v="37"/>
    <d v="1899-12-30T03:25:00"/>
    <s v="Unplanned-urgent"/>
    <x v="0"/>
    <x v="0"/>
    <d v="2013-12-22T02:38:05"/>
    <d v="2013-12-22T04:20:10"/>
    <n v="102"/>
    <n v="102"/>
    <x v="0"/>
    <x v="8"/>
  </r>
  <r>
    <s v="2013-12-22"/>
    <x v="6"/>
    <x v="37"/>
    <d v="1899-12-30T10:18:00"/>
    <s v="Unplanned-urgent"/>
    <x v="0"/>
    <x v="0"/>
    <d v="2013-12-22T09:35:35"/>
    <d v="2013-12-22T11:36:08"/>
    <n v="120"/>
    <n v="120"/>
    <x v="0"/>
    <x v="8"/>
  </r>
  <r>
    <s v="2013-12-22"/>
    <x v="6"/>
    <x v="37"/>
    <d v="1899-12-30T17:02:00"/>
    <s v="Unplanned-crash"/>
    <x v="0"/>
    <x v="0"/>
    <d v="2013-12-22T16:37:43"/>
    <d v="2013-12-22T18:41:10"/>
    <n v="123"/>
    <n v="123"/>
    <x v="0"/>
    <x v="8"/>
  </r>
  <r>
    <s v="2013-12-22"/>
    <x v="6"/>
    <x v="37"/>
    <d v="1899-12-30T19:11:00"/>
    <s v="Unplanned-urgent"/>
    <x v="0"/>
    <x v="0"/>
    <d v="2013-12-22T18:35:12"/>
    <d v="2013-12-22T19:46:47"/>
    <n v="71"/>
    <n v="71"/>
    <x v="0"/>
    <x v="8"/>
  </r>
  <r>
    <s v="2013-12-23"/>
    <x v="0"/>
    <x v="38"/>
    <d v="1899-12-30T08:29:00"/>
    <s v="Planned-as scheduled"/>
    <x v="2"/>
    <x v="3"/>
    <d v="2013-12-23T07:32:32"/>
    <d v="2013-12-23T08:56:04"/>
    <n v="83"/>
    <n v="83"/>
    <x v="0"/>
    <x v="8"/>
  </r>
  <r>
    <s v="2013-12-23"/>
    <x v="0"/>
    <x v="38"/>
    <d v="1899-12-30T09:12:00"/>
    <s v="Unplanned-urgent"/>
    <x v="0"/>
    <x v="0"/>
    <d v="2013-12-23T08:37:50"/>
    <d v="2013-12-23T10:18:28"/>
    <n v="100"/>
    <n v="100"/>
    <x v="0"/>
    <x v="8"/>
  </r>
  <r>
    <s v="2013-12-23"/>
    <x v="0"/>
    <x v="38"/>
    <d v="1899-12-30T10:05:00"/>
    <s v="Planned-as scheduled"/>
    <x v="2"/>
    <x v="3"/>
    <d v="2013-12-23T09:27:10"/>
    <d v="2013-12-23T11:21:24"/>
    <n v="114"/>
    <n v="114"/>
    <x v="0"/>
    <x v="8"/>
  </r>
  <r>
    <s v="2013-12-23"/>
    <x v="0"/>
    <x v="38"/>
    <d v="1899-12-30T12:25:00"/>
    <s v="Planned-as scheduled"/>
    <x v="2"/>
    <x v="3"/>
    <d v="2013-12-23T11:46:47"/>
    <d v="2013-12-23T13:04:56"/>
    <n v="78"/>
    <n v="78"/>
    <x v="0"/>
    <x v="8"/>
  </r>
  <r>
    <s v="2013-12-23"/>
    <x v="0"/>
    <x v="38"/>
    <d v="1899-12-30T13:29:00"/>
    <s v="Unplanned-urgent"/>
    <x v="0"/>
    <x v="0"/>
    <d v="2013-12-23T13:09:57"/>
    <d v="2013-12-23T14:29:11"/>
    <n v="79"/>
    <n v="79"/>
    <x v="0"/>
    <x v="8"/>
  </r>
  <r>
    <s v="2013-12-23"/>
    <x v="0"/>
    <x v="38"/>
    <d v="1899-12-30T14:14:00"/>
    <s v="Planned-as scheduled"/>
    <x v="2"/>
    <x v="3"/>
    <d v="2013-12-23T13:27:32"/>
    <d v="2013-12-23T15:30:15"/>
    <n v="122"/>
    <n v="122"/>
    <x v="0"/>
    <x v="8"/>
  </r>
  <r>
    <s v="2013-12-23"/>
    <x v="0"/>
    <x v="38"/>
    <d v="1899-12-30T16:20:00"/>
    <s v="Planned-as scheduled"/>
    <x v="2"/>
    <x v="3"/>
    <d v="2013-12-23T14:54:24"/>
    <e v="#VALUE!"/>
    <e v="#VALUE!"/>
    <n v="84"/>
    <x v="0"/>
    <x v="8"/>
  </r>
  <r>
    <s v="2013-12-23"/>
    <x v="0"/>
    <x v="38"/>
    <d v="1899-12-30T16:39:00"/>
    <s v="Planned-as scheduled"/>
    <x v="2"/>
    <x v="3"/>
    <d v="2013-12-23T16:02:39"/>
    <d v="2013-12-23T17:24:07"/>
    <n v="81"/>
    <n v="81"/>
    <x v="0"/>
    <x v="8"/>
  </r>
  <r>
    <s v="2013-12-23"/>
    <x v="0"/>
    <x v="38"/>
    <d v="1899-12-30T20:41:00"/>
    <s v="Unplanned-urgent"/>
    <x v="0"/>
    <x v="0"/>
    <d v="2013-12-23T19:56:28"/>
    <d v="2013-12-23T21:35:36"/>
    <n v="99"/>
    <n v="99"/>
    <x v="0"/>
    <x v="8"/>
  </r>
  <r>
    <s v="2013-12-24"/>
    <x v="1"/>
    <x v="38"/>
    <d v="1899-12-30T05:50:00"/>
    <s v="Unplanned-urgent"/>
    <x v="0"/>
    <x v="0"/>
    <d v="2013-12-24T05:32:45"/>
    <d v="2013-12-24T06:27:04"/>
    <n v="54"/>
    <n v="54"/>
    <x v="0"/>
    <x v="8"/>
  </r>
  <r>
    <s v="2013-12-24"/>
    <x v="1"/>
    <x v="38"/>
    <d v="1899-12-30T08:35:00"/>
    <s v="Planned-as scheduled"/>
    <x v="2"/>
    <x v="3"/>
    <d v="2013-12-24T07:44:38"/>
    <d v="2013-12-24T09:15:32"/>
    <n v="90"/>
    <n v="90"/>
    <x v="0"/>
    <x v="8"/>
  </r>
  <r>
    <s v="2013-12-24"/>
    <x v="1"/>
    <x v="38"/>
    <d v="1899-12-30T09:11:00"/>
    <s v="Unplanned-"/>
    <x v="0"/>
    <x v="0"/>
    <d v="2013-12-24T08:42:11"/>
    <d v="2013-12-24T09:53:05"/>
    <n v="70"/>
    <n v="70"/>
    <x v="0"/>
    <x v="8"/>
  </r>
  <r>
    <s v="2013-12-24"/>
    <x v="1"/>
    <x v="38"/>
    <d v="1899-12-30T10:45:00"/>
    <s v="Planned-as scheduled"/>
    <x v="2"/>
    <x v="3"/>
    <d v="2013-12-24T09:43:48"/>
    <d v="2013-12-24T11:46:46"/>
    <n v="122"/>
    <n v="122"/>
    <x v="0"/>
    <x v="8"/>
  </r>
  <r>
    <s v="2013-12-24"/>
    <x v="1"/>
    <x v="38"/>
    <d v="1899-12-30T11:17:00"/>
    <s v="Unplanned-urgent"/>
    <x v="0"/>
    <x v="0"/>
    <d v="2013-12-24T10:44:59"/>
    <d v="2013-12-24T12:18:27"/>
    <n v="93"/>
    <n v="93"/>
    <x v="0"/>
    <x v="8"/>
  </r>
  <r>
    <s v="2013-12-24"/>
    <x v="1"/>
    <x v="38"/>
    <d v="1899-12-30T18:46:00"/>
    <s v="Planned-not as sched"/>
    <x v="2"/>
    <x v="2"/>
    <d v="2013-12-24T17:51:46"/>
    <d v="2013-12-24T19:19:30"/>
    <n v="87"/>
    <n v="87"/>
    <x v="0"/>
    <x v="8"/>
  </r>
  <r>
    <s v="2013-12-25"/>
    <x v="2"/>
    <x v="38"/>
    <d v="1899-12-30T04:34:00"/>
    <s v="Unplanned-urgent"/>
    <x v="0"/>
    <x v="0"/>
    <d v="2013-12-25T03:15:26"/>
    <d v="2013-12-25T05:49:18"/>
    <n v="153"/>
    <n v="153"/>
    <x v="0"/>
    <x v="8"/>
  </r>
  <r>
    <s v="2013-12-25"/>
    <x v="2"/>
    <x v="38"/>
    <d v="1899-12-30T03:47:00"/>
    <s v="Unplanned-crash"/>
    <x v="0"/>
    <x v="0"/>
    <e v="#VALUE!"/>
    <d v="2013-12-25T05:01:29"/>
    <e v="#VALUE!"/>
    <n v="73.2"/>
    <x v="0"/>
    <x v="8"/>
  </r>
  <r>
    <s v="2013-12-25"/>
    <x v="2"/>
    <x v="38"/>
    <d v="1899-12-30T10:45:00"/>
    <s v="Unplanned-urgent"/>
    <x v="0"/>
    <x v="0"/>
    <d v="2013-12-25T10:16:15"/>
    <d v="2013-12-25T11:23:49"/>
    <n v="67"/>
    <n v="67"/>
    <x v="0"/>
    <x v="8"/>
  </r>
  <r>
    <s v="2013-12-25"/>
    <x v="2"/>
    <x v="38"/>
    <d v="1899-12-30T12:21:00"/>
    <s v="Unplanned-urgent"/>
    <x v="0"/>
    <x v="0"/>
    <d v="2013-12-25T11:56:51"/>
    <d v="2013-12-25T12:53:54"/>
    <n v="57"/>
    <n v="57"/>
    <x v="0"/>
    <x v="8"/>
  </r>
  <r>
    <s v="2013-12-25"/>
    <x v="2"/>
    <x v="38"/>
    <d v="1899-12-30T14:13:00"/>
    <s v="Unplanned-urgent"/>
    <x v="0"/>
    <x v="0"/>
    <d v="2013-12-25T13:31:21"/>
    <d v="2013-12-25T15:00:56"/>
    <n v="89"/>
    <n v="89"/>
    <x v="0"/>
    <x v="8"/>
  </r>
  <r>
    <s v="2013-12-26"/>
    <x v="3"/>
    <x v="38"/>
    <d v="1899-12-30T16:37:00"/>
    <s v="NULL"/>
    <x v="1"/>
    <x v="1"/>
    <d v="2013-12-26T16:18:50"/>
    <e v="#VALUE!"/>
    <e v="#VALUE!"/>
    <n v="69"/>
    <x v="0"/>
    <x v="8"/>
  </r>
  <r>
    <s v="2013-12-26"/>
    <x v="3"/>
    <x v="38"/>
    <d v="1899-12-30T18:31:00"/>
    <s v="Unplanned-urgent"/>
    <x v="0"/>
    <x v="0"/>
    <d v="2013-12-26T17:54:08"/>
    <d v="2013-12-26T20:12:19"/>
    <n v="138"/>
    <n v="138"/>
    <x v="0"/>
    <x v="8"/>
  </r>
  <r>
    <s v="2013-12-27"/>
    <x v="4"/>
    <x v="38"/>
    <d v="1899-12-30T02:20:00"/>
    <s v="Unplanned-urgent"/>
    <x v="0"/>
    <x v="0"/>
    <d v="2013-12-27T01:44:03"/>
    <d v="2013-12-27T03:05:50"/>
    <n v="81"/>
    <n v="81"/>
    <x v="0"/>
    <x v="8"/>
  </r>
  <r>
    <s v="2013-12-27"/>
    <x v="4"/>
    <x v="38"/>
    <d v="1899-12-30T04:13:00"/>
    <s v="Unplanned-urgent"/>
    <x v="0"/>
    <x v="0"/>
    <d v="2013-12-27T03:45:12"/>
    <d v="2013-12-27T05:45:29"/>
    <n v="120"/>
    <n v="120"/>
    <x v="0"/>
    <x v="8"/>
  </r>
  <r>
    <s v="2013-12-27"/>
    <x v="4"/>
    <x v="38"/>
    <d v="1899-12-30T09:56:00"/>
    <s v="Planned-as scheduled"/>
    <x v="2"/>
    <x v="3"/>
    <d v="2013-12-27T08:19:01"/>
    <d v="2013-12-27T11:19:22"/>
    <n v="180"/>
    <n v="180"/>
    <x v="0"/>
    <x v="8"/>
  </r>
  <r>
    <s v="2013-12-27"/>
    <x v="4"/>
    <x v="38"/>
    <d v="1899-12-30T12:34:00"/>
    <s v="Planned-as scheduled"/>
    <x v="2"/>
    <x v="3"/>
    <d v="2013-12-27T11:57:41"/>
    <d v="2013-12-27T13:52:56"/>
    <n v="115"/>
    <n v="115"/>
    <x v="0"/>
    <x v="8"/>
  </r>
  <r>
    <s v="2013-12-27"/>
    <x v="4"/>
    <x v="38"/>
    <d v="1899-12-30T13:43:00"/>
    <s v="Planned-as scheduled"/>
    <x v="2"/>
    <x v="3"/>
    <d v="2013-12-27T13:17:50"/>
    <d v="2013-12-27T14:09:44"/>
    <n v="51"/>
    <n v="51"/>
    <x v="0"/>
    <x v="8"/>
  </r>
  <r>
    <s v="2013-12-27"/>
    <x v="4"/>
    <x v="38"/>
    <d v="1899-12-30T15:34:00"/>
    <s v="Planned-as scheduled"/>
    <x v="2"/>
    <x v="3"/>
    <d v="2013-12-27T15:24:05"/>
    <d v="2013-12-27T16:24:02"/>
    <n v="59"/>
    <n v="59"/>
    <x v="0"/>
    <x v="8"/>
  </r>
  <r>
    <s v="2013-12-27"/>
    <x v="4"/>
    <x v="38"/>
    <d v="1899-12-30T18:57:00"/>
    <s v="Unplanned-urgent"/>
    <x v="0"/>
    <x v="0"/>
    <d v="2013-12-27T17:58:43"/>
    <d v="2013-12-27T20:05:33"/>
    <n v="126"/>
    <n v="126"/>
    <x v="0"/>
    <x v="8"/>
  </r>
  <r>
    <s v="2013-12-27"/>
    <x v="4"/>
    <x v="38"/>
    <d v="1899-12-30T21:51:00"/>
    <s v="Unplanned-urgent"/>
    <x v="0"/>
    <x v="0"/>
    <d v="2013-12-27T21:36:47"/>
    <d v="2013-12-27T22:54:36"/>
    <n v="77"/>
    <n v="77"/>
    <x v="0"/>
    <x v="8"/>
  </r>
  <r>
    <s v="2013-12-28"/>
    <x v="5"/>
    <x v="38"/>
    <d v="1899-12-30T00:28:00"/>
    <s v="Unplanned-urgent"/>
    <x v="0"/>
    <x v="0"/>
    <d v="2013-12-27T23:55:12"/>
    <d v="2013-12-28T01:32:46"/>
    <n v="97"/>
    <n v="97"/>
    <x v="0"/>
    <x v="8"/>
  </r>
  <r>
    <s v="2013-12-28"/>
    <x v="5"/>
    <x v="38"/>
    <d v="1899-12-30T02:36:00"/>
    <s v="Planned-as scheduled"/>
    <x v="2"/>
    <x v="3"/>
    <d v="2013-12-28T01:51:08"/>
    <d v="2013-12-28T03:40:21"/>
    <n v="109"/>
    <n v="109"/>
    <x v="0"/>
    <x v="8"/>
  </r>
  <r>
    <s v="2013-12-28"/>
    <x v="5"/>
    <x v="38"/>
    <d v="1899-12-30T05:55:00"/>
    <s v="Unplanned-urgent"/>
    <x v="0"/>
    <x v="0"/>
    <d v="2013-12-28T05:36:13"/>
    <d v="2013-12-28T06:28:17"/>
    <n v="52"/>
    <n v="52"/>
    <x v="0"/>
    <x v="8"/>
  </r>
  <r>
    <s v="2013-12-28"/>
    <x v="5"/>
    <x v="38"/>
    <d v="1899-12-30T06:39:00"/>
    <s v="Unplanned-urgent"/>
    <x v="0"/>
    <x v="0"/>
    <d v="2013-12-28T06:13:18"/>
    <d v="2013-12-28T07:50:06"/>
    <n v="96"/>
    <n v="96"/>
    <x v="0"/>
    <x v="8"/>
  </r>
  <r>
    <s v="2013-12-28"/>
    <x v="5"/>
    <x v="38"/>
    <d v="1899-12-30T10:18:00"/>
    <s v="Planned-not as sched"/>
    <x v="2"/>
    <x v="2"/>
    <d v="2013-12-28T09:44:07"/>
    <e v="#VALUE!"/>
    <e v="#VALUE!"/>
    <n v="80.625"/>
    <x v="0"/>
    <x v="8"/>
  </r>
  <r>
    <s v="2013-12-28"/>
    <x v="5"/>
    <x v="38"/>
    <d v="1899-12-30T12:17:00"/>
    <s v="Unplanned-urgent"/>
    <x v="0"/>
    <x v="0"/>
    <d v="2013-12-28T11:09:23"/>
    <d v="2013-12-28T12:56:29"/>
    <n v="107"/>
    <n v="107"/>
    <x v="0"/>
    <x v="8"/>
  </r>
  <r>
    <s v="2013-12-28"/>
    <x v="5"/>
    <x v="38"/>
    <d v="1899-12-30T17:14:00"/>
    <s v="NULL"/>
    <x v="1"/>
    <x v="1"/>
    <d v="2013-12-28T16:52:20"/>
    <d v="2013-12-28T18:16:54"/>
    <n v="84"/>
    <n v="84"/>
    <x v="0"/>
    <x v="8"/>
  </r>
  <r>
    <s v="2013-12-28"/>
    <x v="5"/>
    <x v="38"/>
    <d v="1899-12-30T21:27:00"/>
    <s v="Unplanned-urgent"/>
    <x v="0"/>
    <x v="0"/>
    <d v="2013-12-28T20:59:57"/>
    <d v="2013-12-28T22:40:22"/>
    <n v="100"/>
    <n v="100"/>
    <x v="0"/>
    <x v="8"/>
  </r>
  <r>
    <s v="2013-12-29"/>
    <x v="6"/>
    <x v="38"/>
    <d v="1899-12-30T00:46:00"/>
    <s v="Unplanned-urgent"/>
    <x v="0"/>
    <x v="0"/>
    <d v="2013-12-29T00:26:24"/>
    <d v="2013-12-29T01:16:51"/>
    <n v="50"/>
    <n v="50"/>
    <x v="0"/>
    <x v="8"/>
  </r>
  <r>
    <s v="2013-12-29"/>
    <x v="6"/>
    <x v="38"/>
    <d v="1899-12-30T02:22:00"/>
    <s v="Unplanned-urgent"/>
    <x v="0"/>
    <x v="0"/>
    <d v="2013-12-29T01:41:57"/>
    <d v="2013-12-29T03:29:56"/>
    <n v="107"/>
    <n v="107"/>
    <x v="0"/>
    <x v="8"/>
  </r>
  <r>
    <s v="2013-12-29"/>
    <x v="6"/>
    <x v="38"/>
    <d v="1899-12-30T12:12:00"/>
    <s v="Planned-not as sched"/>
    <x v="2"/>
    <x v="2"/>
    <d v="2013-12-29T11:38:55"/>
    <d v="2013-12-29T13:16:11"/>
    <n v="97"/>
    <n v="97"/>
    <x v="0"/>
    <x v="8"/>
  </r>
  <r>
    <s v="2013-12-29"/>
    <x v="6"/>
    <x v="38"/>
    <d v="1899-12-30T15:48:00"/>
    <s v="Unplanned-urgent"/>
    <x v="0"/>
    <x v="0"/>
    <d v="2013-12-29T15:04:43"/>
    <d v="2013-12-29T17:04:25"/>
    <n v="119"/>
    <n v="119"/>
    <x v="0"/>
    <x v="8"/>
  </r>
  <r>
    <s v="2013-12-30"/>
    <x v="0"/>
    <x v="39"/>
    <d v="1899-12-30T10:37:00"/>
    <s v="Planned-as scheduled"/>
    <x v="2"/>
    <x v="3"/>
    <d v="2013-12-30T09:45:34"/>
    <d v="2013-12-30T11:23:12"/>
    <n v="97"/>
    <n v="97"/>
    <x v="0"/>
    <x v="8"/>
  </r>
  <r>
    <s v="2013-12-30"/>
    <x v="0"/>
    <x v="39"/>
    <d v="1899-12-30T11:28:00"/>
    <s v="Planned-as scheduled"/>
    <x v="2"/>
    <x v="3"/>
    <d v="2013-12-30T09:42:05"/>
    <d v="2013-12-30T12:46:50"/>
    <n v="184"/>
    <n v="184"/>
    <x v="0"/>
    <x v="8"/>
  </r>
  <r>
    <s v="2013-12-30"/>
    <x v="0"/>
    <x v="39"/>
    <d v="1899-12-30T12:34:00"/>
    <s v="Planned-as scheduled"/>
    <x v="2"/>
    <x v="3"/>
    <d v="2013-12-30T11:59:46"/>
    <d v="2013-12-30T13:52:49"/>
    <n v="113"/>
    <n v="113"/>
    <x v="0"/>
    <x v="8"/>
  </r>
  <r>
    <s v="2013-12-30"/>
    <x v="0"/>
    <x v="39"/>
    <d v="1899-12-30T14:45:00"/>
    <s v="Planned-as scheduled"/>
    <x v="2"/>
    <x v="3"/>
    <d v="2013-12-30T13:32:12"/>
    <d v="2013-12-30T16:26:25"/>
    <n v="174"/>
    <n v="174"/>
    <x v="0"/>
    <x v="8"/>
  </r>
  <r>
    <s v="2013-12-30"/>
    <x v="0"/>
    <x v="39"/>
    <d v="1899-12-30T14:49:00"/>
    <s v="Planned-as scheduled"/>
    <x v="2"/>
    <x v="3"/>
    <d v="2013-12-30T13:53:02"/>
    <d v="2013-12-30T15:30:15"/>
    <n v="97"/>
    <n v="97"/>
    <x v="0"/>
    <x v="8"/>
  </r>
  <r>
    <s v="2013-12-30"/>
    <x v="0"/>
    <x v="39"/>
    <d v="1899-12-30T17:13:00"/>
    <s v="Planned-as scheduled"/>
    <x v="2"/>
    <x v="3"/>
    <d v="2013-12-30T16:47:52"/>
    <d v="2013-12-30T18:14:36"/>
    <n v="86"/>
    <n v="86"/>
    <x v="0"/>
    <x v="8"/>
  </r>
  <r>
    <s v="2013-12-31"/>
    <x v="1"/>
    <x v="39"/>
    <d v="1899-12-30T01:44:00"/>
    <s v="Unplanned-crash"/>
    <x v="0"/>
    <x v="0"/>
    <d v="2013-12-31T01:40:47"/>
    <d v="2013-12-31T02:27:48"/>
    <n v="47"/>
    <n v="47"/>
    <x v="0"/>
    <x v="8"/>
  </r>
  <r>
    <s v="2013-12-31"/>
    <x v="1"/>
    <x v="39"/>
    <d v="1899-12-30T04:57:00"/>
    <s v="Unplanned-urgent"/>
    <x v="0"/>
    <x v="0"/>
    <d v="2013-12-31T04:35:51"/>
    <d v="2013-12-31T05:50:53"/>
    <n v="75"/>
    <n v="75"/>
    <x v="0"/>
    <x v="8"/>
  </r>
  <r>
    <s v="2013-12-31"/>
    <x v="1"/>
    <x v="39"/>
    <d v="1899-12-30T05:40:00"/>
    <s v="Unplanned-urgent"/>
    <x v="0"/>
    <x v="0"/>
    <d v="2013-12-31T05:29:22"/>
    <d v="2013-12-31T06:29:39"/>
    <n v="60"/>
    <n v="60"/>
    <x v="0"/>
    <x v="8"/>
  </r>
  <r>
    <s v="2013-12-31"/>
    <x v="1"/>
    <x v="39"/>
    <d v="1899-12-30T06:59:00"/>
    <s v="Unplanned-urgent"/>
    <x v="0"/>
    <x v="0"/>
    <d v="2013-12-31T06:31:59"/>
    <d v="2013-12-31T07:41:58"/>
    <n v="69"/>
    <n v="69"/>
    <x v="0"/>
    <x v="8"/>
  </r>
  <r>
    <s v="2013-12-31"/>
    <x v="1"/>
    <x v="39"/>
    <d v="1899-12-30T11:45:00"/>
    <s v="Planned-not as sched"/>
    <x v="2"/>
    <x v="2"/>
    <d v="2013-12-31T11:05:47"/>
    <d v="2013-12-31T12:24:30"/>
    <n v="78"/>
    <n v="78"/>
    <x v="0"/>
    <x v="8"/>
  </r>
  <r>
    <s v="2013-12-31"/>
    <x v="1"/>
    <x v="39"/>
    <d v="1899-12-30T16:51:00"/>
    <s v="Planned-not as sched"/>
    <x v="2"/>
    <x v="2"/>
    <d v="2013-12-31T16:15:29"/>
    <d v="2013-12-31T17:42:57"/>
    <n v="87"/>
    <n v="87"/>
    <x v="0"/>
    <x v="8"/>
  </r>
  <r>
    <s v="2013-12-31"/>
    <x v="1"/>
    <x v="39"/>
    <d v="1899-12-30T20:25:00"/>
    <s v="Planned-not as sched"/>
    <x v="2"/>
    <x v="2"/>
    <d v="2013-12-31T19:38:13"/>
    <e v="#VALUE!"/>
    <e v="#VALUE!"/>
    <n v="62.75"/>
    <x v="0"/>
    <x v="8"/>
  </r>
  <r>
    <s v="2013-12-31"/>
    <x v="1"/>
    <x v="39"/>
    <d v="1899-12-30T21:34:00"/>
    <s v="Unplanned-urgent"/>
    <x v="0"/>
    <x v="0"/>
    <d v="2013-12-31T21:01:24"/>
    <d v="2013-12-31T22:27:31"/>
    <n v="86"/>
    <n v="86"/>
    <x v="0"/>
    <x v="8"/>
  </r>
  <r>
    <s v="2014-01-01"/>
    <x v="2"/>
    <x v="39"/>
    <d v="1899-12-30T10:58:00"/>
    <s v="Unplanned-urgent"/>
    <x v="0"/>
    <x v="0"/>
    <d v="2014-01-01T10:38:20"/>
    <d v="2014-01-01T11:42:47"/>
    <n v="64"/>
    <n v="64"/>
    <x v="1"/>
    <x v="9"/>
  </r>
  <r>
    <s v="2014-01-01"/>
    <x v="2"/>
    <x v="39"/>
    <d v="1899-12-30T12:39:00"/>
    <s v="Planned-as scheduled"/>
    <x v="2"/>
    <x v="3"/>
    <d v="2014-01-01T11:48:26"/>
    <d v="2014-01-01T13:56:02"/>
    <n v="127"/>
    <n v="127"/>
    <x v="1"/>
    <x v="9"/>
  </r>
  <r>
    <s v="2014-01-01"/>
    <x v="2"/>
    <x v="39"/>
    <d v="1899-12-30T17:16:00"/>
    <s v="Unplanned-urgent"/>
    <x v="0"/>
    <x v="0"/>
    <d v="2014-01-01T16:48:52"/>
    <d v="2014-01-01T18:44:36"/>
    <n v="115"/>
    <n v="115"/>
    <x v="1"/>
    <x v="9"/>
  </r>
  <r>
    <s v="2014-01-01"/>
    <x v="2"/>
    <x v="39"/>
    <d v="1899-12-30T19:20:00"/>
    <s v="Unplanned-urgent"/>
    <x v="0"/>
    <x v="0"/>
    <d v="2014-01-01T18:22:16"/>
    <d v="2014-01-01T20:13:31"/>
    <n v="111"/>
    <n v="111"/>
    <x v="1"/>
    <x v="9"/>
  </r>
  <r>
    <s v="2014-01-02"/>
    <x v="3"/>
    <x v="39"/>
    <d v="1899-12-30T07:45:00"/>
    <s v="Unplanned-urgent"/>
    <x v="0"/>
    <x v="0"/>
    <d v="2014-01-02T07:18:44"/>
    <d v="2014-01-02T08:34:50"/>
    <n v="76"/>
    <n v="76"/>
    <x v="1"/>
    <x v="9"/>
  </r>
  <r>
    <s v="2014-01-02"/>
    <x v="3"/>
    <x v="39"/>
    <d v="1899-12-30T09:50:00"/>
    <s v="Planned-as scheduled"/>
    <x v="2"/>
    <x v="3"/>
    <d v="2014-01-02T08:40:16"/>
    <d v="2014-01-02T11:22:20"/>
    <n v="162"/>
    <n v="162"/>
    <x v="1"/>
    <x v="9"/>
  </r>
  <r>
    <s v="2014-01-02"/>
    <x v="3"/>
    <x v="39"/>
    <d v="1899-12-30T12:50:00"/>
    <s v="Planned-as scheduled"/>
    <x v="2"/>
    <x v="3"/>
    <d v="2014-01-02T10:56:24"/>
    <d v="2014-01-02T13:52:41"/>
    <n v="176"/>
    <n v="176"/>
    <x v="1"/>
    <x v="9"/>
  </r>
  <r>
    <s v="2014-01-02"/>
    <x v="3"/>
    <x v="39"/>
    <d v="1899-12-30T15:58:00"/>
    <s v="Planned-as scheduled"/>
    <x v="2"/>
    <x v="3"/>
    <d v="2014-01-02T15:06:52"/>
    <d v="2014-01-02T16:25:32"/>
    <n v="78"/>
    <n v="78"/>
    <x v="1"/>
    <x v="9"/>
  </r>
  <r>
    <s v="2014-01-03"/>
    <x v="4"/>
    <x v="39"/>
    <d v="1899-12-30T09:41:00"/>
    <s v="Planned-as scheduled"/>
    <x v="2"/>
    <x v="3"/>
    <d v="2014-01-03T08:42:25"/>
    <d v="2014-01-03T10:06:34"/>
    <n v="84"/>
    <n v="84"/>
    <x v="1"/>
    <x v="9"/>
  </r>
  <r>
    <s v="2014-01-03"/>
    <x v="4"/>
    <x v="39"/>
    <d v="1899-12-30T11:16:00"/>
    <s v="Planned-as scheduled"/>
    <x v="2"/>
    <x v="3"/>
    <d v="2014-01-03T09:20:14"/>
    <e v="#VALUE!"/>
    <e v="#VALUE!"/>
    <n v="72.2"/>
    <x v="1"/>
    <x v="9"/>
  </r>
  <r>
    <s v="2014-01-03"/>
    <x v="4"/>
    <x v="39"/>
    <d v="1899-12-30T11:25:00"/>
    <s v="Planned-as scheduled"/>
    <x v="2"/>
    <x v="3"/>
    <d v="2014-01-03T10:33:48"/>
    <d v="2014-01-03T11:58:06"/>
    <n v="84"/>
    <n v="84"/>
    <x v="1"/>
    <x v="9"/>
  </r>
  <r>
    <s v="2014-01-03"/>
    <x v="4"/>
    <x v="39"/>
    <d v="1899-12-30T13:28:00"/>
    <s v="Planned-as scheduled"/>
    <x v="2"/>
    <x v="3"/>
    <d v="2014-01-03T12:36:11"/>
    <d v="2014-01-03T13:55:51"/>
    <n v="79"/>
    <n v="79"/>
    <x v="1"/>
    <x v="9"/>
  </r>
  <r>
    <s v="2014-01-03"/>
    <x v="4"/>
    <x v="39"/>
    <d v="1899-12-30T15:11:00"/>
    <s v="Planned-as scheduled"/>
    <x v="2"/>
    <x v="3"/>
    <d v="2014-01-03T14:16:34"/>
    <d v="2014-01-03T16:11:32"/>
    <n v="114"/>
    <n v="114"/>
    <x v="1"/>
    <x v="9"/>
  </r>
  <r>
    <s v="2014-01-04"/>
    <x v="5"/>
    <x v="39"/>
    <d v="1899-12-30T07:44:00"/>
    <s v="Unplanned-urgent"/>
    <x v="0"/>
    <x v="0"/>
    <d v="2014-01-04T06:35:38"/>
    <d v="2014-01-04T08:56:59"/>
    <n v="141"/>
    <n v="141"/>
    <x v="1"/>
    <x v="9"/>
  </r>
  <r>
    <s v="2014-01-05"/>
    <x v="6"/>
    <x v="39"/>
    <d v="1899-12-30T13:38:00"/>
    <s v="Planned-not as sched"/>
    <x v="2"/>
    <x v="2"/>
    <d v="2014-01-05T12:50:25"/>
    <d v="2014-01-05T14:38:41"/>
    <n v="108"/>
    <n v="108"/>
    <x v="1"/>
    <x v="9"/>
  </r>
  <r>
    <s v="2014-01-06"/>
    <x v="0"/>
    <x v="40"/>
    <d v="1899-12-30T04:47:00"/>
    <s v="Unplanned-urgent"/>
    <x v="0"/>
    <x v="0"/>
    <d v="2014-01-06T04:18:37"/>
    <d v="2014-01-06T05:25:52"/>
    <n v="67"/>
    <n v="67"/>
    <x v="1"/>
    <x v="9"/>
  </r>
  <r>
    <s v="2014-01-06"/>
    <x v="0"/>
    <x v="40"/>
    <d v="1899-12-30T06:29:00"/>
    <s v="Unplanned-urgent"/>
    <x v="0"/>
    <x v="0"/>
    <d v="2014-01-06T06:02:50"/>
    <d v="2014-01-06T06:56:19"/>
    <n v="53"/>
    <n v="53"/>
    <x v="1"/>
    <x v="9"/>
  </r>
  <r>
    <s v="2014-01-06"/>
    <x v="0"/>
    <x v="40"/>
    <d v="1899-12-30T08:22:00"/>
    <s v="Planned-as scheduled"/>
    <x v="2"/>
    <x v="3"/>
    <d v="2014-01-06T07:41:37"/>
    <d v="2014-01-06T09:06:32"/>
    <n v="84"/>
    <n v="84"/>
    <x v="1"/>
    <x v="9"/>
  </r>
  <r>
    <s v="2014-01-06"/>
    <x v="0"/>
    <x v="40"/>
    <d v="1899-12-30T10:16:00"/>
    <s v="Planned-as scheduled"/>
    <x v="2"/>
    <x v="3"/>
    <d v="2014-01-06T09:33:01"/>
    <d v="2014-01-06T10:57:50"/>
    <n v="84"/>
    <n v="84"/>
    <x v="1"/>
    <x v="9"/>
  </r>
  <r>
    <s v="2014-01-06"/>
    <x v="0"/>
    <x v="40"/>
    <d v="1899-12-30T12:27:00"/>
    <s v="Planned-as scheduled"/>
    <x v="2"/>
    <x v="3"/>
    <d v="2014-01-06T11:31:49"/>
    <d v="2014-01-06T12:56:18"/>
    <n v="84"/>
    <n v="84"/>
    <x v="1"/>
    <x v="9"/>
  </r>
  <r>
    <s v="2014-01-06"/>
    <x v="0"/>
    <x v="40"/>
    <d v="1899-12-30T12:44:00"/>
    <s v="Planned-as scheduled"/>
    <x v="2"/>
    <x v="3"/>
    <d v="2014-01-06T11:43:52"/>
    <d v="2014-01-06T14:01:12"/>
    <n v="137"/>
    <n v="137"/>
    <x v="1"/>
    <x v="9"/>
  </r>
  <r>
    <s v="2014-01-06"/>
    <x v="0"/>
    <x v="40"/>
    <d v="1899-12-30T14:41:00"/>
    <s v="Planned-as scheduled"/>
    <x v="2"/>
    <x v="3"/>
    <d v="2014-01-06T13:43:28"/>
    <d v="2014-01-06T15:23:44"/>
    <n v="100"/>
    <n v="100"/>
    <x v="1"/>
    <x v="9"/>
  </r>
  <r>
    <s v="2014-01-06"/>
    <x v="0"/>
    <x v="40"/>
    <d v="1899-12-30T15:37:00"/>
    <s v="Unplanned-urgent"/>
    <x v="0"/>
    <x v="0"/>
    <d v="2014-01-06T15:29:21"/>
    <d v="2014-01-06T16:16:38"/>
    <n v="47"/>
    <n v="47"/>
    <x v="1"/>
    <x v="9"/>
  </r>
  <r>
    <s v="2014-01-06"/>
    <x v="0"/>
    <x v="40"/>
    <d v="1899-12-30T15:59:00"/>
    <s v="Unplanned-crash"/>
    <x v="0"/>
    <x v="0"/>
    <d v="2014-01-06T15:56:08"/>
    <d v="2014-01-06T17:00:44"/>
    <n v="64"/>
    <n v="64"/>
    <x v="1"/>
    <x v="9"/>
  </r>
  <r>
    <s v="2014-01-06"/>
    <x v="0"/>
    <x v="40"/>
    <d v="1899-12-30T17:00:00"/>
    <s v="Planned-as scheduled"/>
    <x v="2"/>
    <x v="3"/>
    <d v="2014-01-06T15:48:23"/>
    <d v="2014-01-06T18:09:01"/>
    <n v="140"/>
    <n v="140"/>
    <x v="1"/>
    <x v="9"/>
  </r>
  <r>
    <s v="2014-01-06"/>
    <x v="0"/>
    <x v="40"/>
    <d v="1899-12-30T19:52:00"/>
    <s v="Planned-not as sched"/>
    <x v="2"/>
    <x v="2"/>
    <d v="2014-01-06T17:58:46"/>
    <d v="2014-01-06T21:18:26"/>
    <n v="199"/>
    <n v="199"/>
    <x v="1"/>
    <x v="9"/>
  </r>
  <r>
    <s v="2014-01-06"/>
    <x v="0"/>
    <x v="40"/>
    <d v="1899-12-30T22:02:00"/>
    <s v="Planned-not as sched"/>
    <x v="2"/>
    <x v="2"/>
    <d v="2014-01-06T21:11:12"/>
    <d v="2014-01-06T23:13:41"/>
    <n v="122"/>
    <n v="122"/>
    <x v="1"/>
    <x v="9"/>
  </r>
  <r>
    <s v="2014-01-07"/>
    <x v="1"/>
    <x v="40"/>
    <d v="1899-12-30T02:40:00"/>
    <s v="Unplanned-urgent"/>
    <x v="0"/>
    <x v="0"/>
    <d v="2014-01-07T02:33:03"/>
    <d v="2014-01-07T03:37:06"/>
    <n v="64"/>
    <n v="64"/>
    <x v="1"/>
    <x v="9"/>
  </r>
  <r>
    <s v="2014-01-07"/>
    <x v="1"/>
    <x v="40"/>
    <d v="1899-12-30T04:02:00"/>
    <s v="Unplanned-urgent"/>
    <x v="0"/>
    <x v="0"/>
    <d v="2014-01-07T03:30:00"/>
    <d v="2014-01-07T04:44:30"/>
    <n v="74"/>
    <n v="74"/>
    <x v="1"/>
    <x v="9"/>
  </r>
  <r>
    <s v="2014-01-07"/>
    <x v="1"/>
    <x v="40"/>
    <d v="1899-12-30T08:25:00"/>
    <s v="Planned-as scheduled"/>
    <x v="2"/>
    <x v="3"/>
    <d v="2014-01-07T07:46:49"/>
    <d v="2014-01-07T09:21:35"/>
    <n v="94"/>
    <n v="94"/>
    <x v="1"/>
    <x v="9"/>
  </r>
  <r>
    <s v="2014-01-07"/>
    <x v="1"/>
    <x v="40"/>
    <d v="1899-12-30T10:44:00"/>
    <s v="Planned-as scheduled"/>
    <x v="2"/>
    <x v="3"/>
    <d v="2014-01-07T09:30:53"/>
    <e v="#VALUE!"/>
    <e v="#VALUE!"/>
    <n v="82.7"/>
    <x v="1"/>
    <x v="9"/>
  </r>
  <r>
    <s v="2014-01-07"/>
    <x v="1"/>
    <x v="40"/>
    <d v="1899-12-30T11:48:00"/>
    <s v="NULL"/>
    <x v="1"/>
    <x v="1"/>
    <d v="2014-01-07T10:34:48"/>
    <d v="2014-01-07T13:21:35"/>
    <n v="166"/>
    <n v="166"/>
    <x v="1"/>
    <x v="9"/>
  </r>
  <r>
    <s v="2014-01-07"/>
    <x v="1"/>
    <x v="40"/>
    <d v="1899-12-30T12:53:00"/>
    <s v="Planned-as scheduled"/>
    <x v="2"/>
    <x v="3"/>
    <d v="2014-01-07T11:57:49"/>
    <d v="2014-01-07T13:42:29"/>
    <n v="104"/>
    <n v="104"/>
    <x v="1"/>
    <x v="9"/>
  </r>
  <r>
    <s v="2014-01-07"/>
    <x v="1"/>
    <x v="40"/>
    <d v="1899-12-30T14:20:00"/>
    <s v="Unplanned-urgent"/>
    <x v="0"/>
    <x v="0"/>
    <d v="2014-01-07T13:45:35"/>
    <d v="2014-01-07T15:18:20"/>
    <n v="92"/>
    <n v="92"/>
    <x v="1"/>
    <x v="9"/>
  </r>
  <r>
    <s v="2014-01-07"/>
    <x v="1"/>
    <x v="40"/>
    <d v="1899-12-30T16:20:00"/>
    <s v="Planned-as scheduled"/>
    <x v="2"/>
    <x v="3"/>
    <d v="2014-01-07T15:34:55"/>
    <d v="2014-01-07T16:45:25"/>
    <n v="70"/>
    <n v="70"/>
    <x v="1"/>
    <x v="9"/>
  </r>
  <r>
    <s v="2014-01-07"/>
    <x v="1"/>
    <x v="40"/>
    <d v="1899-12-30T19:30:00"/>
    <s v="Unplanned-urgent"/>
    <x v="0"/>
    <x v="0"/>
    <d v="2014-01-07T18:32:39"/>
    <e v="#VALUE!"/>
    <e v="#VALUE!"/>
    <n v="82.7"/>
    <x v="1"/>
    <x v="9"/>
  </r>
  <r>
    <s v="2014-01-07"/>
    <x v="1"/>
    <x v="40"/>
    <d v="1899-12-30T23:08:00"/>
    <s v="Unplanned-urgent"/>
    <x v="0"/>
    <x v="0"/>
    <d v="2014-01-07T21:49:08"/>
    <d v="2014-01-08T00:32:49"/>
    <n v="163"/>
    <n v="163"/>
    <x v="1"/>
    <x v="9"/>
  </r>
  <r>
    <s v="2014-01-08"/>
    <x v="2"/>
    <x v="40"/>
    <d v="1899-12-30T01:35:00"/>
    <s v="Unplanned-urgent"/>
    <x v="0"/>
    <x v="0"/>
    <d v="2014-01-08T00:43:12"/>
    <d v="2014-01-08T02:56:32"/>
    <n v="133"/>
    <n v="133"/>
    <x v="1"/>
    <x v="9"/>
  </r>
  <r>
    <s v="2014-01-08"/>
    <x v="2"/>
    <x v="40"/>
    <d v="1899-12-30T08:26:00"/>
    <s v="Planned-as scheduled"/>
    <x v="2"/>
    <x v="3"/>
    <d v="2014-01-08T07:46:01"/>
    <d v="2014-01-08T09:18:33"/>
    <n v="92"/>
    <n v="92"/>
    <x v="1"/>
    <x v="9"/>
  </r>
  <r>
    <s v="2014-01-08"/>
    <x v="2"/>
    <x v="40"/>
    <d v="1899-12-30T10:27:00"/>
    <s v="Planned-as scheduled"/>
    <x v="2"/>
    <x v="3"/>
    <d v="2014-01-08T09:29:10"/>
    <d v="2014-01-08T11:04:39"/>
    <n v="95"/>
    <n v="95"/>
    <x v="1"/>
    <x v="9"/>
  </r>
  <r>
    <s v="2014-01-08"/>
    <x v="2"/>
    <x v="40"/>
    <d v="1899-12-30T12:25:00"/>
    <s v="Planned-as scheduled"/>
    <x v="2"/>
    <x v="3"/>
    <d v="2014-01-08T11:36:18"/>
    <d v="2014-01-08T13:05:05"/>
    <n v="88"/>
    <n v="88"/>
    <x v="1"/>
    <x v="9"/>
  </r>
  <r>
    <s v="2014-01-08"/>
    <x v="2"/>
    <x v="40"/>
    <d v="1899-12-30T13:32:00"/>
    <s v="Unplanned-urgent"/>
    <x v="0"/>
    <x v="0"/>
    <d v="2014-01-08T13:28:29"/>
    <d v="2014-01-08T14:28:06"/>
    <n v="59"/>
    <n v="59"/>
    <x v="1"/>
    <x v="9"/>
  </r>
  <r>
    <s v="2014-01-08"/>
    <x v="2"/>
    <x v="40"/>
    <d v="1899-12-30T14:30:00"/>
    <s v="Planned-as scheduled"/>
    <x v="2"/>
    <x v="3"/>
    <d v="2014-01-08T13:43:24"/>
    <d v="2014-01-08T15:52:46"/>
    <n v="129"/>
    <n v="129"/>
    <x v="1"/>
    <x v="9"/>
  </r>
  <r>
    <s v="2014-01-08"/>
    <x v="2"/>
    <x v="40"/>
    <d v="1899-12-30T15:36:00"/>
    <s v="Unplanned-urgent"/>
    <x v="0"/>
    <x v="0"/>
    <d v="2014-01-08T14:50:27"/>
    <d v="2014-01-08T16:15:25"/>
    <n v="84"/>
    <n v="84"/>
    <x v="1"/>
    <x v="9"/>
  </r>
  <r>
    <s v="2014-01-08"/>
    <x v="2"/>
    <x v="40"/>
    <d v="1899-12-30T17:53:00"/>
    <s v="Planned-as scheduled"/>
    <x v="2"/>
    <x v="3"/>
    <d v="2014-01-08T16:49:37"/>
    <d v="2014-01-08T18:57:37"/>
    <n v="128"/>
    <n v="128"/>
    <x v="1"/>
    <x v="9"/>
  </r>
  <r>
    <s v="2014-01-08"/>
    <x v="2"/>
    <x v="40"/>
    <d v="1899-12-30T21:04:00"/>
    <s v="Planned-not as sched"/>
    <x v="2"/>
    <x v="2"/>
    <d v="2014-01-08T20:02:09"/>
    <d v="2014-01-08T22:47:22"/>
    <n v="165"/>
    <n v="165"/>
    <x v="1"/>
    <x v="9"/>
  </r>
  <r>
    <s v="2014-01-08"/>
    <x v="2"/>
    <x v="40"/>
    <d v="1899-12-30T22:42:00"/>
    <s v="Unplanned-urgent"/>
    <x v="0"/>
    <x v="0"/>
    <d v="2014-01-08T22:33:41"/>
    <d v="2014-01-09T00:04:39"/>
    <n v="90"/>
    <n v="90"/>
    <x v="1"/>
    <x v="9"/>
  </r>
  <r>
    <s v="2014-01-09"/>
    <x v="3"/>
    <x v="40"/>
    <d v="1899-12-30T05:07:00"/>
    <s v="Unplanned-urgent"/>
    <x v="0"/>
    <x v="0"/>
    <d v="2014-01-09T04:17:30"/>
    <d v="2014-01-09T06:03:55"/>
    <n v="106"/>
    <n v="106"/>
    <x v="1"/>
    <x v="9"/>
  </r>
  <r>
    <s v="2014-01-09"/>
    <x v="3"/>
    <x v="40"/>
    <d v="1899-12-30T10:07:00"/>
    <s v="Planned-as scheduled"/>
    <x v="2"/>
    <x v="3"/>
    <d v="2014-01-09T09:13:17"/>
    <d v="2014-01-09T10:53:35"/>
    <n v="100"/>
    <n v="100"/>
    <x v="1"/>
    <x v="9"/>
  </r>
  <r>
    <s v="2014-01-09"/>
    <x v="3"/>
    <x v="40"/>
    <d v="1899-12-30T12:50:00"/>
    <s v="Planned-as scheduled"/>
    <x v="2"/>
    <x v="3"/>
    <d v="2014-01-09T11:54:23"/>
    <d v="2014-01-09T13:29:29"/>
    <n v="95"/>
    <n v="95"/>
    <x v="1"/>
    <x v="9"/>
  </r>
  <r>
    <s v="2014-01-09"/>
    <x v="3"/>
    <x v="40"/>
    <d v="1899-12-30T16:28:00"/>
    <s v="NULL"/>
    <x v="1"/>
    <x v="1"/>
    <d v="2014-01-09T14:53:55"/>
    <d v="2014-01-09T17:14:11"/>
    <n v="140"/>
    <n v="140"/>
    <x v="1"/>
    <x v="9"/>
  </r>
  <r>
    <s v="2014-01-10"/>
    <x v="4"/>
    <x v="40"/>
    <d v="1899-12-30T09:49:00"/>
    <s v="Planned-as scheduled"/>
    <x v="2"/>
    <x v="3"/>
    <d v="2014-01-10T08:35:29"/>
    <d v="2014-01-10T10:51:47"/>
    <n v="136"/>
    <n v="136"/>
    <x v="1"/>
    <x v="9"/>
  </r>
  <r>
    <s v="2014-01-10"/>
    <x v="4"/>
    <x v="40"/>
    <d v="1899-12-30T11:45:00"/>
    <s v="Planned-as scheduled"/>
    <x v="2"/>
    <x v="3"/>
    <d v="2014-01-10T10:49:25"/>
    <d v="2014-01-10T13:01:52"/>
    <n v="132"/>
    <n v="132"/>
    <x v="1"/>
    <x v="9"/>
  </r>
  <r>
    <s v="2014-01-10"/>
    <x v="4"/>
    <x v="40"/>
    <d v="1899-12-30T13:33:00"/>
    <s v="Planned-as scheduled"/>
    <x v="2"/>
    <x v="3"/>
    <d v="2014-01-10T13:32:25"/>
    <d v="2014-01-10T14:12:02"/>
    <n v="39"/>
    <n v="39"/>
    <x v="1"/>
    <x v="9"/>
  </r>
  <r>
    <s v="2014-01-11"/>
    <x v="5"/>
    <x v="40"/>
    <d v="1899-12-30T00:50:00"/>
    <s v="Unplanned-urgent"/>
    <x v="0"/>
    <x v="0"/>
    <d v="2014-01-11T00:26:41"/>
    <d v="2014-01-11T02:54:32"/>
    <n v="147"/>
    <n v="147"/>
    <x v="1"/>
    <x v="9"/>
  </r>
  <r>
    <s v="2014-01-11"/>
    <x v="5"/>
    <x v="40"/>
    <d v="1899-12-30T15:05:00"/>
    <s v="Unplanned-urgent"/>
    <x v="0"/>
    <x v="0"/>
    <d v="2014-01-11T14:49:36"/>
    <d v="2014-01-11T15:52:41"/>
    <n v="63"/>
    <n v="63"/>
    <x v="1"/>
    <x v="9"/>
  </r>
  <r>
    <s v="2014-01-12"/>
    <x v="6"/>
    <x v="40"/>
    <d v="1899-12-30T02:15:00"/>
    <s v="Unplanned-urgent"/>
    <x v="0"/>
    <x v="0"/>
    <d v="2014-01-12T01:28:21"/>
    <d v="2014-01-12T03:12:36"/>
    <n v="104"/>
    <n v="104"/>
    <x v="1"/>
    <x v="9"/>
  </r>
  <r>
    <s v="2014-01-12"/>
    <x v="6"/>
    <x v="40"/>
    <d v="1899-12-30T21:27:00"/>
    <s v="Unplanned-urgent"/>
    <x v="0"/>
    <x v="0"/>
    <d v="2014-01-12T20:31:13"/>
    <d v="2014-01-12T22:42:12"/>
    <n v="130"/>
    <n v="130"/>
    <x v="1"/>
    <x v="9"/>
  </r>
  <r>
    <s v="2014-01-13"/>
    <x v="0"/>
    <x v="41"/>
    <d v="1899-12-30T02:50:00"/>
    <s v="Unplanned-urgent"/>
    <x v="0"/>
    <x v="0"/>
    <d v="2014-01-13T02:02:53"/>
    <d v="2014-01-13T03:51:02"/>
    <n v="108"/>
    <n v="108"/>
    <x v="1"/>
    <x v="9"/>
  </r>
  <r>
    <s v="2014-01-13"/>
    <x v="0"/>
    <x v="41"/>
    <d v="1899-12-30T07:35:00"/>
    <s v="Unplanned-urgent"/>
    <x v="0"/>
    <x v="0"/>
    <d v="2014-01-13T07:00:55"/>
    <d v="2014-01-13T09:41:03"/>
    <n v="160"/>
    <n v="160"/>
    <x v="1"/>
    <x v="9"/>
  </r>
  <r>
    <s v="2014-01-13"/>
    <x v="0"/>
    <x v="41"/>
    <d v="1899-12-30T12:34:00"/>
    <s v="Planned-as scheduled"/>
    <x v="2"/>
    <x v="3"/>
    <d v="2014-01-13T11:33:10"/>
    <d v="2014-01-13T13:42:39"/>
    <n v="129"/>
    <n v="129"/>
    <x v="1"/>
    <x v="9"/>
  </r>
  <r>
    <s v="2014-01-14"/>
    <x v="1"/>
    <x v="41"/>
    <d v="1899-12-30T08:26:00"/>
    <s v="Planned-as scheduled"/>
    <x v="2"/>
    <x v="3"/>
    <d v="2014-01-14T07:36:32"/>
    <d v="2014-01-14T09:20:42"/>
    <n v="104"/>
    <n v="104"/>
    <x v="1"/>
    <x v="9"/>
  </r>
  <r>
    <s v="2014-01-14"/>
    <x v="1"/>
    <x v="41"/>
    <d v="1899-12-30T09:19:00"/>
    <s v="Planned-not as sched"/>
    <x v="2"/>
    <x v="2"/>
    <d v="2014-01-14T08:21:02"/>
    <d v="2014-01-14T09:45:49"/>
    <n v="84"/>
    <n v="84"/>
    <x v="1"/>
    <x v="9"/>
  </r>
  <r>
    <s v="2014-01-14"/>
    <x v="1"/>
    <x v="41"/>
    <d v="1899-12-30T11:00:00"/>
    <s v="Unplanned-urgent"/>
    <x v="0"/>
    <x v="0"/>
    <d v="2014-01-14T10:28:32"/>
    <d v="2014-01-14T12:17:43"/>
    <n v="109"/>
    <n v="109"/>
    <x v="1"/>
    <x v="9"/>
  </r>
  <r>
    <s v="2014-01-14"/>
    <x v="1"/>
    <x v="41"/>
    <d v="1899-12-30T13:26:00"/>
    <s v="Planned-as scheduled"/>
    <x v="2"/>
    <x v="3"/>
    <d v="2014-01-14T12:17:29"/>
    <d v="2014-01-14T14:47:46"/>
    <n v="150"/>
    <n v="150"/>
    <x v="1"/>
    <x v="9"/>
  </r>
  <r>
    <s v="2014-01-14"/>
    <x v="1"/>
    <x v="41"/>
    <d v="1899-12-30T14:34:00"/>
    <s v="Planned-as scheduled"/>
    <x v="2"/>
    <x v="3"/>
    <d v="2014-01-14T13:44:16"/>
    <d v="2014-01-14T15:30:35"/>
    <n v="106"/>
    <n v="106"/>
    <x v="1"/>
    <x v="9"/>
  </r>
  <r>
    <s v="2014-01-14"/>
    <x v="1"/>
    <x v="41"/>
    <d v="1899-12-30T14:44:00"/>
    <s v="Unplanned-urgent"/>
    <x v="0"/>
    <x v="0"/>
    <d v="2014-01-14T13:33:34"/>
    <d v="2014-01-14T15:33:24"/>
    <n v="119"/>
    <n v="119"/>
    <x v="1"/>
    <x v="9"/>
  </r>
  <r>
    <s v="2014-01-14"/>
    <x v="1"/>
    <x v="41"/>
    <d v="1899-12-30T18:34:00"/>
    <s v="Unplanned-urgent"/>
    <x v="0"/>
    <x v="0"/>
    <d v="2014-01-14T18:06:02"/>
    <e v="#VALUE!"/>
    <e v="#VALUE!"/>
    <n v="96"/>
    <x v="1"/>
    <x v="9"/>
  </r>
  <r>
    <s v="2014-01-15"/>
    <x v="2"/>
    <x v="41"/>
    <d v="1899-12-30T01:04:00"/>
    <s v="Unplanned-urgent"/>
    <x v="0"/>
    <x v="0"/>
    <d v="2014-01-15T00:06:33"/>
    <d v="2014-01-15T01:35:35"/>
    <n v="89"/>
    <n v="89"/>
    <x v="1"/>
    <x v="9"/>
  </r>
  <r>
    <s v="2014-01-15"/>
    <x v="2"/>
    <x v="41"/>
    <d v="1899-12-30T08:35:00"/>
    <s v="Planned-as scheduled"/>
    <x v="2"/>
    <x v="3"/>
    <d v="2014-01-15T07:33:05"/>
    <d v="2014-01-15T09:19:07"/>
    <n v="106"/>
    <n v="106"/>
    <x v="1"/>
    <x v="9"/>
  </r>
  <r>
    <s v="2014-01-15"/>
    <x v="2"/>
    <x v="41"/>
    <d v="1899-12-30T09:21:00"/>
    <s v="Planned-not as sched"/>
    <x v="2"/>
    <x v="2"/>
    <d v="2014-01-15T08:30:40"/>
    <d v="2014-01-15T09:47:04"/>
    <n v="76"/>
    <n v="76"/>
    <x v="1"/>
    <x v="9"/>
  </r>
  <r>
    <s v="2014-01-15"/>
    <x v="2"/>
    <x v="41"/>
    <d v="1899-12-30T10:29:00"/>
    <s v="Planned-as scheduled"/>
    <x v="2"/>
    <x v="3"/>
    <d v="2014-01-15T09:50:39"/>
    <d v="2014-01-15T11:29:05"/>
    <n v="98"/>
    <n v="98"/>
    <x v="1"/>
    <x v="9"/>
  </r>
  <r>
    <s v="2014-01-15"/>
    <x v="2"/>
    <x v="41"/>
    <d v="1899-12-30T12:11:00"/>
    <s v="Unplanned-urgent"/>
    <x v="0"/>
    <x v="0"/>
    <d v="2014-01-15T11:35:44"/>
    <d v="2014-01-15T13:21:06"/>
    <n v="105"/>
    <n v="105"/>
    <x v="1"/>
    <x v="9"/>
  </r>
  <r>
    <s v="2014-01-15"/>
    <x v="2"/>
    <x v="41"/>
    <d v="1899-12-30T12:36:00"/>
    <s v="Planned-as scheduled"/>
    <x v="2"/>
    <x v="3"/>
    <d v="2014-01-15T12:01:06"/>
    <d v="2014-01-15T13:08:05"/>
    <n v="66"/>
    <n v="66"/>
    <x v="1"/>
    <x v="9"/>
  </r>
  <r>
    <s v="2014-01-15"/>
    <x v="2"/>
    <x v="41"/>
    <d v="1899-12-30T13:34:00"/>
    <s v="Planned-as scheduled"/>
    <x v="2"/>
    <x v="3"/>
    <d v="2014-01-15T13:00:27"/>
    <d v="2014-01-15T14:48:08"/>
    <n v="107"/>
    <n v="107"/>
    <x v="1"/>
    <x v="9"/>
  </r>
  <r>
    <s v="2014-01-15"/>
    <x v="2"/>
    <x v="41"/>
    <d v="1899-12-30T16:39:00"/>
    <s v="Planned-as scheduled"/>
    <x v="2"/>
    <x v="3"/>
    <d v="2014-01-15T15:45:17"/>
    <d v="2014-01-15T17:30:44"/>
    <n v="105"/>
    <n v="105"/>
    <x v="1"/>
    <x v="9"/>
  </r>
  <r>
    <s v="2014-01-15"/>
    <x v="2"/>
    <x v="41"/>
    <d v="1899-12-30T22:01:00"/>
    <s v="Unplanned-urgent"/>
    <x v="0"/>
    <x v="0"/>
    <d v="2014-01-15T21:12:38"/>
    <d v="2014-01-15T22:22:56"/>
    <n v="70"/>
    <n v="70"/>
    <x v="1"/>
    <x v="9"/>
  </r>
  <r>
    <s v="2014-01-16"/>
    <x v="3"/>
    <x v="41"/>
    <d v="1899-12-30T05:59:00"/>
    <s v="Unplanned-urgent"/>
    <x v="0"/>
    <x v="0"/>
    <d v="2014-01-16T05:24:20"/>
    <d v="2014-01-16T06:47:06"/>
    <n v="82"/>
    <n v="82"/>
    <x v="1"/>
    <x v="9"/>
  </r>
  <r>
    <s v="2014-01-16"/>
    <x v="3"/>
    <x v="41"/>
    <d v="1899-12-30T09:29:00"/>
    <s v="Planned-as scheduled"/>
    <x v="2"/>
    <x v="3"/>
    <d v="2014-01-16T09:09:01"/>
    <d v="2014-01-16T11:18:13"/>
    <n v="129"/>
    <n v="129"/>
    <x v="1"/>
    <x v="9"/>
  </r>
  <r>
    <s v="2014-01-16"/>
    <x v="3"/>
    <x v="41"/>
    <d v="1899-12-30T12:18:00"/>
    <s v="Planned-not as sched"/>
    <x v="2"/>
    <x v="2"/>
    <d v="2014-01-16T11:30:10"/>
    <d v="2014-01-16T12:53:25"/>
    <n v="83"/>
    <n v="83"/>
    <x v="1"/>
    <x v="9"/>
  </r>
  <r>
    <s v="2014-01-17"/>
    <x v="4"/>
    <x v="41"/>
    <d v="1899-12-30T00:48:00"/>
    <s v="Unplanned-urgent"/>
    <x v="0"/>
    <x v="0"/>
    <d v="2014-01-17T00:09:16"/>
    <d v="2014-01-17T01:50:26"/>
    <n v="101"/>
    <n v="101"/>
    <x v="1"/>
    <x v="9"/>
  </r>
  <r>
    <s v="2014-01-17"/>
    <x v="4"/>
    <x v="41"/>
    <d v="1899-12-30T02:43:00"/>
    <s v="Unplanned-urgent"/>
    <x v="0"/>
    <x v="0"/>
    <d v="2014-01-17T02:03:06"/>
    <d v="2014-01-17T03:30:58"/>
    <n v="87"/>
    <n v="87"/>
    <x v="1"/>
    <x v="9"/>
  </r>
  <r>
    <s v="2014-01-17"/>
    <x v="4"/>
    <x v="41"/>
    <d v="1899-12-30T05:35:00"/>
    <s v="Unplanned-urgent"/>
    <x v="0"/>
    <x v="0"/>
    <d v="2014-01-17T04:56:37"/>
    <d v="2014-01-17T06:35:50"/>
    <n v="99"/>
    <n v="99"/>
    <x v="1"/>
    <x v="9"/>
  </r>
  <r>
    <s v="2014-01-17"/>
    <x v="4"/>
    <x v="41"/>
    <d v="1899-12-30T09:41:00"/>
    <s v="Planned-as scheduled"/>
    <x v="2"/>
    <x v="3"/>
    <d v="2014-01-17T08:50:23"/>
    <e v="#VALUE!"/>
    <e v="#VALUE!"/>
    <n v="85"/>
    <x v="1"/>
    <x v="9"/>
  </r>
  <r>
    <s v="2014-01-17"/>
    <x v="4"/>
    <x v="41"/>
    <d v="1899-12-30T11:25:00"/>
    <s v="Planned-as scheduled"/>
    <x v="2"/>
    <x v="3"/>
    <d v="2014-01-17T10:49:59"/>
    <d v="2014-01-17T12:59:33"/>
    <n v="129"/>
    <n v="129"/>
    <x v="1"/>
    <x v="9"/>
  </r>
  <r>
    <s v="2014-01-17"/>
    <x v="4"/>
    <x v="41"/>
    <d v="1899-12-30T12:22:00"/>
    <s v="Unplanned-urgent"/>
    <x v="0"/>
    <x v="0"/>
    <d v="2014-01-17T11:53:30"/>
    <d v="2014-01-17T13:15:55"/>
    <n v="82"/>
    <n v="82"/>
    <x v="1"/>
    <x v="9"/>
  </r>
  <r>
    <s v="2014-01-17"/>
    <x v="4"/>
    <x v="41"/>
    <d v="1899-12-30T15:13:00"/>
    <s v="Planned-as scheduled"/>
    <x v="2"/>
    <x v="3"/>
    <d v="2014-01-17T14:23:45"/>
    <d v="2014-01-17T16:11:26"/>
    <n v="107"/>
    <n v="107"/>
    <x v="1"/>
    <x v="9"/>
  </r>
  <r>
    <s v="2014-01-17"/>
    <x v="4"/>
    <x v="41"/>
    <d v="1899-12-30T17:29:00"/>
    <s v="Unplanned-urgent"/>
    <x v="0"/>
    <x v="0"/>
    <d v="2014-01-17T16:50:49"/>
    <d v="2014-01-17T18:06:42"/>
    <n v="75"/>
    <n v="75"/>
    <x v="1"/>
    <x v="9"/>
  </r>
  <r>
    <s v="2014-01-18"/>
    <x v="5"/>
    <x v="41"/>
    <d v="1899-12-30T00:25:00"/>
    <s v="Unplanned-urgent"/>
    <x v="0"/>
    <x v="0"/>
    <d v="2014-01-17T23:58:14"/>
    <d v="2014-01-18T01:09:51"/>
    <n v="71"/>
    <n v="71"/>
    <x v="1"/>
    <x v="9"/>
  </r>
  <r>
    <s v="2014-01-18"/>
    <x v="5"/>
    <x v="41"/>
    <d v="1899-12-30T02:03:00"/>
    <s v="Unplanned-urgent"/>
    <x v="0"/>
    <x v="0"/>
    <d v="2014-01-18T01:30:42"/>
    <d v="2014-01-18T02:56:08"/>
    <n v="85"/>
    <n v="85"/>
    <x v="1"/>
    <x v="9"/>
  </r>
  <r>
    <s v="2014-01-18"/>
    <x v="5"/>
    <x v="41"/>
    <d v="1899-12-30T09:14:00"/>
    <s v="Planned-not as sched"/>
    <x v="2"/>
    <x v="2"/>
    <d v="2014-01-18T08:34:15"/>
    <e v="#VALUE!"/>
    <e v="#VALUE!"/>
    <n v="61.25"/>
    <x v="1"/>
    <x v="9"/>
  </r>
  <r>
    <s v="2014-01-18"/>
    <x v="5"/>
    <x v="41"/>
    <d v="1899-12-30T20:02:00"/>
    <s v="Unplanned-urgent"/>
    <x v="0"/>
    <x v="0"/>
    <d v="2014-01-18T19:17:44"/>
    <d v="2014-01-18T20:47:22"/>
    <n v="89"/>
    <n v="89"/>
    <x v="1"/>
    <x v="9"/>
  </r>
  <r>
    <s v="2014-01-19"/>
    <x v="6"/>
    <x v="41"/>
    <d v="1899-12-30T12:42:00"/>
    <s v="Planned-not as sched"/>
    <x v="2"/>
    <x v="2"/>
    <d v="2014-01-19T12:07:48"/>
    <d v="2014-01-19T13:22:31"/>
    <n v="74"/>
    <n v="74"/>
    <x v="1"/>
    <x v="9"/>
  </r>
  <r>
    <s v="2014-01-19"/>
    <x v="6"/>
    <x v="41"/>
    <d v="1899-12-30T20:37:00"/>
    <s v="Unplanned-urgent"/>
    <x v="0"/>
    <x v="0"/>
    <d v="2014-01-19T19:58:51"/>
    <d v="2014-01-19T21:41:22"/>
    <n v="102"/>
    <n v="102"/>
    <x v="1"/>
    <x v="9"/>
  </r>
  <r>
    <s v="2014-01-19"/>
    <x v="6"/>
    <x v="41"/>
    <d v="1899-12-30T23:06:00"/>
    <s v="Unplanned-urgent"/>
    <x v="0"/>
    <x v="0"/>
    <d v="2014-01-19T21:58:36"/>
    <d v="2014-01-19T23:38:49"/>
    <n v="100"/>
    <n v="100"/>
    <x v="1"/>
    <x v="9"/>
  </r>
  <r>
    <s v="2014-01-20"/>
    <x v="0"/>
    <x v="42"/>
    <d v="1899-12-30T07:33:00"/>
    <s v="Unplanned-crash"/>
    <x v="0"/>
    <x v="0"/>
    <d v="2014-01-20T07:12:52"/>
    <d v="2014-01-20T08:54:05"/>
    <n v="101"/>
    <n v="101"/>
    <x v="1"/>
    <x v="9"/>
  </r>
  <r>
    <s v="2014-01-20"/>
    <x v="0"/>
    <x v="42"/>
    <d v="1899-12-30T10:19:00"/>
    <s v="Planned-as scheduled"/>
    <x v="2"/>
    <x v="3"/>
    <d v="2014-01-20T09:16:31"/>
    <d v="2014-01-20T10:45:40"/>
    <n v="89"/>
    <n v="89"/>
    <x v="1"/>
    <x v="9"/>
  </r>
  <r>
    <s v="2014-01-20"/>
    <x v="0"/>
    <x v="42"/>
    <d v="1899-12-30T10:25:00"/>
    <s v="Planned-as scheduled"/>
    <x v="2"/>
    <x v="3"/>
    <d v="2014-01-20T09:17:42"/>
    <d v="2014-01-20T11:18:47"/>
    <n v="121"/>
    <n v="121"/>
    <x v="1"/>
    <x v="9"/>
  </r>
  <r>
    <s v="2014-01-20"/>
    <x v="0"/>
    <x v="42"/>
    <d v="1899-12-30T11:58:00"/>
    <s v="Planned-as scheduled"/>
    <x v="2"/>
    <x v="3"/>
    <d v="2014-01-20T11:15:56"/>
    <d v="2014-01-20T12:48:17"/>
    <n v="92"/>
    <n v="92"/>
    <x v="1"/>
    <x v="9"/>
  </r>
  <r>
    <s v="2014-01-20"/>
    <x v="0"/>
    <x v="42"/>
    <d v="1899-12-30T12:51:00"/>
    <s v="Planned-not as sched"/>
    <x v="2"/>
    <x v="2"/>
    <d v="2014-01-20T12:14:42"/>
    <d v="2014-01-20T14:13:37"/>
    <n v="118"/>
    <n v="118"/>
    <x v="1"/>
    <x v="9"/>
  </r>
  <r>
    <s v="2014-01-20"/>
    <x v="0"/>
    <x v="42"/>
    <d v="1899-12-30T14:23:00"/>
    <s v="Planned-as scheduled"/>
    <x v="2"/>
    <x v="3"/>
    <d v="2014-01-20T13:49:33"/>
    <d v="2014-01-20T15:18:03"/>
    <n v="88"/>
    <n v="88"/>
    <x v="1"/>
    <x v="9"/>
  </r>
  <r>
    <s v="2014-01-21"/>
    <x v="1"/>
    <x v="42"/>
    <d v="1899-12-30T10:31:00"/>
    <s v="Planned-as scheduled"/>
    <x v="2"/>
    <x v="3"/>
    <d v="2014-01-21T09:31:17"/>
    <d v="2014-01-21T11:10:44"/>
    <n v="99"/>
    <n v="99"/>
    <x v="1"/>
    <x v="9"/>
  </r>
  <r>
    <s v="2014-01-21"/>
    <x v="1"/>
    <x v="42"/>
    <d v="1899-12-30T14:39:00"/>
    <s v="Planned-not as sched"/>
    <x v="2"/>
    <x v="2"/>
    <d v="2014-01-21T14:03:29"/>
    <d v="2014-01-21T15:18:01"/>
    <n v="74"/>
    <n v="74"/>
    <x v="1"/>
    <x v="9"/>
  </r>
  <r>
    <s v="2014-01-21"/>
    <x v="1"/>
    <x v="42"/>
    <d v="1899-12-30T15:44:00"/>
    <s v="Unplanned-urgent"/>
    <x v="0"/>
    <x v="0"/>
    <d v="2014-01-21T15:10:51"/>
    <d v="2014-01-21T17:05:38"/>
    <n v="114"/>
    <n v="114"/>
    <x v="1"/>
    <x v="9"/>
  </r>
  <r>
    <s v="2014-01-21"/>
    <x v="1"/>
    <x v="42"/>
    <d v="1899-12-30T18:56:00"/>
    <s v="Unplanned-urgent"/>
    <x v="0"/>
    <x v="0"/>
    <d v="2014-01-21T18:39:40"/>
    <d v="2014-01-21T19:39:51"/>
    <n v="60"/>
    <n v="60"/>
    <x v="1"/>
    <x v="9"/>
  </r>
  <r>
    <s v="2014-01-21"/>
    <x v="1"/>
    <x v="42"/>
    <d v="1899-12-30T21:46:00"/>
    <s v="Unplanned-urgent"/>
    <x v="0"/>
    <x v="0"/>
    <d v="2014-01-21T21:13:59"/>
    <d v="2014-01-21T22:48:43"/>
    <n v="94"/>
    <n v="94"/>
    <x v="1"/>
    <x v="9"/>
  </r>
  <r>
    <s v="2014-01-21"/>
    <x v="1"/>
    <x v="42"/>
    <d v="1899-12-30T23:07:00"/>
    <s v="Unplanned-urgent"/>
    <x v="0"/>
    <x v="0"/>
    <d v="2014-01-21T22:41:04"/>
    <e v="#VALUE!"/>
    <e v="#VALUE!"/>
    <n v="73.5"/>
    <x v="1"/>
    <x v="9"/>
  </r>
  <r>
    <s v="2014-01-22"/>
    <x v="2"/>
    <x v="42"/>
    <d v="1899-12-30T01:57:00"/>
    <s v="Unplanned-urgent"/>
    <x v="0"/>
    <x v="0"/>
    <d v="2014-01-22T00:33:39"/>
    <e v="#VALUE!"/>
    <e v="#VALUE!"/>
    <n v="91.3"/>
    <x v="1"/>
    <x v="9"/>
  </r>
  <r>
    <s v="2014-01-22"/>
    <x v="2"/>
    <x v="42"/>
    <d v="1899-12-30T03:07:00"/>
    <s v="Unplanned-urgent"/>
    <x v="0"/>
    <x v="0"/>
    <d v="2014-01-22T02:37:25"/>
    <d v="2014-01-22T03:51:16"/>
    <n v="73"/>
    <n v="73"/>
    <x v="1"/>
    <x v="9"/>
  </r>
  <r>
    <s v="2014-01-22"/>
    <x v="2"/>
    <x v="42"/>
    <d v="1899-12-30T05:05:00"/>
    <s v="Unplanned-urgent"/>
    <x v="0"/>
    <x v="0"/>
    <d v="2014-01-22T04:23:29"/>
    <d v="2014-01-22T06:17:30"/>
    <n v="114"/>
    <n v="114"/>
    <x v="1"/>
    <x v="9"/>
  </r>
  <r>
    <s v="2014-01-22"/>
    <x v="2"/>
    <x v="42"/>
    <d v="1899-12-30T08:40:00"/>
    <s v="Planned-as scheduled"/>
    <x v="2"/>
    <x v="3"/>
    <d v="2014-01-22T08:14:48"/>
    <d v="2014-01-22T10:42:00"/>
    <n v="147"/>
    <n v="147"/>
    <x v="1"/>
    <x v="9"/>
  </r>
  <r>
    <s v="2014-01-22"/>
    <x v="2"/>
    <x v="42"/>
    <d v="1899-12-30T10:39:00"/>
    <s v="Planned-as scheduled"/>
    <x v="2"/>
    <x v="3"/>
    <d v="2014-01-22T09:57:33"/>
    <d v="2014-01-22T11:24:13"/>
    <n v="86"/>
    <n v="86"/>
    <x v="1"/>
    <x v="9"/>
  </r>
  <r>
    <s v="2014-01-22"/>
    <x v="2"/>
    <x v="42"/>
    <d v="1899-12-30T12:19:00"/>
    <s v="Planned-as scheduled"/>
    <x v="2"/>
    <x v="3"/>
    <d v="2014-01-22T11:08:49"/>
    <d v="2014-01-22T13:11:38"/>
    <n v="122"/>
    <n v="122"/>
    <x v="1"/>
    <x v="9"/>
  </r>
  <r>
    <s v="2014-01-22"/>
    <x v="2"/>
    <x v="42"/>
    <d v="1899-12-30T14:30:00"/>
    <s v="Planned-as scheduled"/>
    <x v="2"/>
    <x v="3"/>
    <d v="2014-01-22T13:55:03"/>
    <d v="2014-01-22T15:20:56"/>
    <n v="85"/>
    <n v="85"/>
    <x v="1"/>
    <x v="9"/>
  </r>
  <r>
    <s v="2014-01-22"/>
    <x v="2"/>
    <x v="42"/>
    <d v="1899-12-30T16:49:00"/>
    <s v="Planned-as scheduled"/>
    <x v="2"/>
    <x v="3"/>
    <d v="2014-01-22T16:27:07"/>
    <d v="2014-01-22T17:37:21"/>
    <n v="70"/>
    <n v="70"/>
    <x v="1"/>
    <x v="9"/>
  </r>
  <r>
    <s v="2014-01-22"/>
    <x v="2"/>
    <x v="42"/>
    <d v="1899-12-30T20:49:00"/>
    <s v="Planned-not as sched"/>
    <x v="2"/>
    <x v="2"/>
    <d v="2014-01-22T20:22:13"/>
    <d v="2014-01-22T21:43:34"/>
    <n v="81"/>
    <n v="81"/>
    <x v="1"/>
    <x v="9"/>
  </r>
  <r>
    <s v="2014-01-22"/>
    <x v="2"/>
    <x v="42"/>
    <d v="1899-12-30T22:37:00"/>
    <s v="Unplanned-urgent"/>
    <x v="0"/>
    <x v="0"/>
    <d v="2014-01-22T21:34:47"/>
    <d v="2014-01-22T23:50:01"/>
    <n v="135"/>
    <n v="135"/>
    <x v="1"/>
    <x v="9"/>
  </r>
  <r>
    <s v="2014-01-23"/>
    <x v="3"/>
    <x v="42"/>
    <d v="1899-12-30T01:41:00"/>
    <s v="Unplanned-urgent"/>
    <x v="0"/>
    <x v="0"/>
    <d v="2014-01-23T01:03:44"/>
    <d v="2014-01-23T02:39:37"/>
    <n v="95"/>
    <n v="95"/>
    <x v="1"/>
    <x v="9"/>
  </r>
  <r>
    <s v="2014-01-23"/>
    <x v="3"/>
    <x v="42"/>
    <d v="1899-12-30T03:14:00"/>
    <s v="Unplanned-urgent"/>
    <x v="0"/>
    <x v="0"/>
    <d v="2014-01-23T02:30:20"/>
    <d v="2014-01-23T04:45:32"/>
    <n v="135"/>
    <n v="135"/>
    <x v="1"/>
    <x v="9"/>
  </r>
  <r>
    <s v="2014-01-23"/>
    <x v="3"/>
    <x v="42"/>
    <d v="1899-12-30T07:06:00"/>
    <s v="Unplanned-urgent"/>
    <x v="0"/>
    <x v="0"/>
    <d v="2014-01-23T05:56:43"/>
    <d v="2014-01-23T08:24:02"/>
    <n v="147"/>
    <n v="147"/>
    <x v="1"/>
    <x v="9"/>
  </r>
  <r>
    <s v="2014-01-23"/>
    <x v="3"/>
    <x v="42"/>
    <d v="1899-12-30T08:59:00"/>
    <s v="Unplanned-urgent"/>
    <x v="0"/>
    <x v="0"/>
    <d v="2014-01-23T08:29:25"/>
    <d v="2014-01-23T09:40:41"/>
    <n v="71"/>
    <n v="71"/>
    <x v="1"/>
    <x v="9"/>
  </r>
  <r>
    <s v="2014-01-23"/>
    <x v="3"/>
    <x v="42"/>
    <d v="1899-12-30T11:34:00"/>
    <s v="Planned-as scheduled"/>
    <x v="2"/>
    <x v="3"/>
    <d v="2014-01-23T10:56:29"/>
    <d v="2014-01-23T12:29:23"/>
    <n v="92"/>
    <n v="92"/>
    <x v="1"/>
    <x v="9"/>
  </r>
  <r>
    <s v="2014-01-23"/>
    <x v="3"/>
    <x v="42"/>
    <d v="1899-12-30T16:19:00"/>
    <s v="Unplanned-urgent"/>
    <x v="0"/>
    <x v="0"/>
    <d v="2014-01-23T15:39:04"/>
    <d v="2014-01-23T17:02:54"/>
    <n v="83"/>
    <n v="83"/>
    <x v="1"/>
    <x v="9"/>
  </r>
  <r>
    <s v="2014-01-23"/>
    <x v="3"/>
    <x v="42"/>
    <d v="1899-12-30T23:05:00"/>
    <s v="Unplanned-urgent"/>
    <x v="0"/>
    <x v="0"/>
    <d v="2014-01-23T22:38:38"/>
    <d v="2014-01-23T23:57:56"/>
    <n v="79"/>
    <n v="79"/>
    <x v="1"/>
    <x v="9"/>
  </r>
  <r>
    <s v="2014-01-24"/>
    <x v="4"/>
    <x v="42"/>
    <d v="1899-12-30T03:06:00"/>
    <s v="Planned-not as sched"/>
    <x v="2"/>
    <x v="2"/>
    <d v="2014-01-24T02:08:42"/>
    <d v="2014-01-24T04:03:24"/>
    <n v="114"/>
    <n v="114"/>
    <x v="1"/>
    <x v="9"/>
  </r>
  <r>
    <s v="2014-01-24"/>
    <x v="4"/>
    <x v="42"/>
    <d v="1899-12-30T06:48:00"/>
    <s v="NULL"/>
    <x v="1"/>
    <x v="1"/>
    <d v="2014-01-24T06:33:16"/>
    <d v="2014-01-24T07:42:27"/>
    <n v="69"/>
    <n v="69"/>
    <x v="1"/>
    <x v="9"/>
  </r>
  <r>
    <s v="2014-01-24"/>
    <x v="4"/>
    <x v="42"/>
    <d v="1899-12-30T09:47:00"/>
    <s v="Planned-as scheduled"/>
    <x v="2"/>
    <x v="3"/>
    <d v="2014-01-24T08:54:22"/>
    <d v="2014-01-24T10:34:49"/>
    <n v="100"/>
    <n v="100"/>
    <x v="1"/>
    <x v="9"/>
  </r>
  <r>
    <s v="2014-01-24"/>
    <x v="4"/>
    <x v="42"/>
    <d v="1899-12-30T12:11:00"/>
    <s v="Planned-as scheduled"/>
    <x v="2"/>
    <x v="3"/>
    <d v="2014-01-24T10:49:41"/>
    <d v="2014-01-24T13:06:34"/>
    <n v="136"/>
    <n v="136"/>
    <x v="1"/>
    <x v="9"/>
  </r>
  <r>
    <s v="2014-01-24"/>
    <x v="4"/>
    <x v="42"/>
    <d v="1899-12-30T13:01:00"/>
    <s v="Planned-as scheduled"/>
    <x v="2"/>
    <x v="3"/>
    <d v="2014-01-24T12:22:00"/>
    <d v="2014-01-24T13:47:38"/>
    <n v="85"/>
    <n v="85"/>
    <x v="1"/>
    <x v="9"/>
  </r>
  <r>
    <s v="2014-01-24"/>
    <x v="4"/>
    <x v="42"/>
    <d v="1899-12-30T14:02:00"/>
    <s v="Planned-as scheduled"/>
    <x v="2"/>
    <x v="3"/>
    <d v="2014-01-24T13:19:03"/>
    <d v="2014-01-24T14:49:06"/>
    <n v="90"/>
    <n v="90"/>
    <x v="1"/>
    <x v="9"/>
  </r>
  <r>
    <s v="2014-01-25"/>
    <x v="5"/>
    <x v="42"/>
    <d v="1899-12-30T00:28:00"/>
    <s v="Unplanned-urgent"/>
    <x v="0"/>
    <x v="0"/>
    <d v="2014-01-24T23:54:56"/>
    <d v="2014-01-25T01:44:09"/>
    <n v="109"/>
    <n v="109"/>
    <x v="1"/>
    <x v="9"/>
  </r>
  <r>
    <s v="2014-01-25"/>
    <x v="5"/>
    <x v="42"/>
    <d v="1899-12-30T03:20:00"/>
    <s v="Unplanned-urgent"/>
    <x v="0"/>
    <x v="0"/>
    <d v="2014-01-25T02:49:25"/>
    <d v="2014-01-25T03:47:37"/>
    <n v="58"/>
    <n v="58"/>
    <x v="1"/>
    <x v="9"/>
  </r>
  <r>
    <s v="2014-01-25"/>
    <x v="5"/>
    <x v="42"/>
    <d v="1899-12-30T16:04:00"/>
    <s v="Unplanned-urgent"/>
    <x v="0"/>
    <x v="0"/>
    <d v="2014-01-25T15:40:29"/>
    <e v="#VALUE!"/>
    <e v="#VALUE!"/>
    <n v="63"/>
    <x v="1"/>
    <x v="9"/>
  </r>
  <r>
    <s v="2014-01-25"/>
    <x v="5"/>
    <x v="42"/>
    <d v="1899-12-30T23:05:00"/>
    <s v="Unplanned-urgent"/>
    <x v="0"/>
    <x v="0"/>
    <d v="2014-01-25T22:06:30"/>
    <d v="2014-01-25T23:31:34"/>
    <n v="85"/>
    <n v="85"/>
    <x v="1"/>
    <x v="9"/>
  </r>
  <r>
    <s v="2014-01-26"/>
    <x v="6"/>
    <x v="42"/>
    <d v="1899-12-30T00:14:00"/>
    <s v="Unplanned-urgent"/>
    <x v="0"/>
    <x v="0"/>
    <d v="2014-01-25T23:49:50"/>
    <d v="2014-01-26T01:13:41"/>
    <n v="83"/>
    <n v="83"/>
    <x v="1"/>
    <x v="9"/>
  </r>
  <r>
    <s v="2014-01-26"/>
    <x v="6"/>
    <x v="42"/>
    <d v="1899-12-30T02:06:00"/>
    <s v="Unplanned-urgent"/>
    <x v="0"/>
    <x v="0"/>
    <d v="2014-01-26T01:26:53"/>
    <d v="2014-01-26T02:45:24"/>
    <n v="78"/>
    <n v="78"/>
    <x v="1"/>
    <x v="9"/>
  </r>
  <r>
    <s v="2014-01-26"/>
    <x v="6"/>
    <x v="42"/>
    <d v="1899-12-30T11:32:00"/>
    <s v="Unplanned-urgent"/>
    <x v="0"/>
    <x v="0"/>
    <d v="2014-01-26T10:46:30"/>
    <d v="2014-01-26T12:34:20"/>
    <n v="107"/>
    <n v="107"/>
    <x v="1"/>
    <x v="9"/>
  </r>
  <r>
    <s v="2014-01-26"/>
    <x v="6"/>
    <x v="42"/>
    <d v="1899-12-30T14:13:00"/>
    <s v="Unplanned-urgent"/>
    <x v="0"/>
    <x v="0"/>
    <d v="2014-01-26T13:53:10"/>
    <d v="2014-01-26T15:17:48"/>
    <n v="84"/>
    <n v="84"/>
    <x v="1"/>
    <x v="9"/>
  </r>
  <r>
    <s v="2014-01-26"/>
    <x v="6"/>
    <x v="42"/>
    <d v="1899-12-30T21:12:00"/>
    <s v="Unplanned-urgent"/>
    <x v="0"/>
    <x v="0"/>
    <d v="2014-01-26T20:53:38"/>
    <d v="2014-01-26T22:07:26"/>
    <n v="73"/>
    <n v="73"/>
    <x v="1"/>
    <x v="9"/>
  </r>
  <r>
    <s v="2014-01-26"/>
    <x v="6"/>
    <x v="42"/>
    <d v="1899-12-30T00:08:00"/>
    <s v="Unplanned-urgent"/>
    <x v="0"/>
    <x v="0"/>
    <d v="2014-01-26T23:07:18"/>
    <d v="2014-01-27T00:49:48"/>
    <n v="102"/>
    <n v="102"/>
    <x v="1"/>
    <x v="9"/>
  </r>
  <r>
    <s v="2014-01-27"/>
    <x v="0"/>
    <x v="43"/>
    <d v="1899-12-30T04:31:00"/>
    <s v="Unplanned-urgent"/>
    <x v="0"/>
    <x v="0"/>
    <d v="2014-01-27T03:56:24"/>
    <d v="2014-01-27T05:38:46"/>
    <n v="102"/>
    <n v="102"/>
    <x v="1"/>
    <x v="9"/>
  </r>
  <r>
    <s v="2014-01-27"/>
    <x v="0"/>
    <x v="43"/>
    <d v="1899-12-30T06:50:00"/>
    <s v="Unplanned-urgent"/>
    <x v="0"/>
    <x v="0"/>
    <d v="2014-01-27T06:14:37"/>
    <d v="2014-01-27T07:42:26"/>
    <n v="87"/>
    <n v="87"/>
    <x v="1"/>
    <x v="9"/>
  </r>
  <r>
    <s v="2014-01-27"/>
    <x v="0"/>
    <x v="43"/>
    <d v="1899-12-30T08:23:00"/>
    <s v="Planned-as scheduled"/>
    <x v="2"/>
    <x v="3"/>
    <d v="2014-01-27T07:43:29"/>
    <d v="2014-01-27T09:05:09"/>
    <n v="81"/>
    <n v="81"/>
    <x v="1"/>
    <x v="9"/>
  </r>
  <r>
    <s v="2014-01-27"/>
    <x v="0"/>
    <x v="43"/>
    <d v="1899-12-30T09:54:00"/>
    <s v="Planned-as scheduled"/>
    <x v="2"/>
    <x v="3"/>
    <d v="2014-01-27T09:02:03"/>
    <d v="2014-01-27T10:30:06"/>
    <n v="88"/>
    <n v="88"/>
    <x v="1"/>
    <x v="9"/>
  </r>
  <r>
    <s v="2014-01-27"/>
    <x v="0"/>
    <x v="43"/>
    <d v="1899-12-30T10:04:00"/>
    <s v="Planned-as scheduled"/>
    <x v="2"/>
    <x v="3"/>
    <d v="2014-01-27T09:35:24"/>
    <d v="2014-01-27T11:05:59"/>
    <n v="90"/>
    <n v="90"/>
    <x v="1"/>
    <x v="9"/>
  </r>
  <r>
    <s v="2014-01-27"/>
    <x v="0"/>
    <x v="43"/>
    <d v="1899-12-30T12:23:00"/>
    <s v="Planned-as scheduled"/>
    <x v="2"/>
    <x v="3"/>
    <d v="2014-01-27T11:29:53"/>
    <d v="2014-01-27T13:01:01"/>
    <n v="91"/>
    <n v="91"/>
    <x v="1"/>
    <x v="9"/>
  </r>
  <r>
    <s v="2014-01-27"/>
    <x v="0"/>
    <x v="43"/>
    <d v="1899-12-30T14:26:00"/>
    <s v="Planned-as scheduled"/>
    <x v="2"/>
    <x v="3"/>
    <d v="2014-01-27T13:40:54"/>
    <e v="#VALUE!"/>
    <e v="#VALUE!"/>
    <n v="67.375"/>
    <x v="1"/>
    <x v="9"/>
  </r>
  <r>
    <s v="2014-01-27"/>
    <x v="0"/>
    <x v="43"/>
    <d v="1899-12-30T15:26:00"/>
    <s v="Unplanned-urgent"/>
    <x v="0"/>
    <x v="0"/>
    <d v="2014-01-27T14:47:10"/>
    <e v="#VALUE!"/>
    <e v="#VALUE!"/>
    <n v="67.375"/>
    <x v="1"/>
    <x v="9"/>
  </r>
  <r>
    <s v="2014-01-28"/>
    <x v="1"/>
    <x v="43"/>
    <d v="1899-12-30T03:27:00"/>
    <s v="Unplanned-urgent"/>
    <x v="0"/>
    <x v="0"/>
    <d v="2014-01-28T02:45:49"/>
    <d v="2014-01-28T04:29:44"/>
    <n v="103"/>
    <n v="103"/>
    <x v="1"/>
    <x v="9"/>
  </r>
  <r>
    <s v="2014-01-28"/>
    <x v="1"/>
    <x v="43"/>
    <d v="1899-12-30T09:12:00"/>
    <s v="Planned-as scheduled"/>
    <x v="2"/>
    <x v="3"/>
    <d v="2014-01-28T08:40:03"/>
    <d v="2014-01-28T10:12:15"/>
    <n v="92"/>
    <n v="92"/>
    <x v="1"/>
    <x v="9"/>
  </r>
  <r>
    <s v="2014-01-28"/>
    <x v="1"/>
    <x v="43"/>
    <d v="1899-12-30T10:08:00"/>
    <s v="Planned-as scheduled"/>
    <x v="2"/>
    <x v="3"/>
    <d v="2014-01-28T09:42:10"/>
    <d v="2014-01-28T10:51:11"/>
    <n v="69"/>
    <n v="69"/>
    <x v="1"/>
    <x v="9"/>
  </r>
  <r>
    <s v="2014-01-28"/>
    <x v="1"/>
    <x v="43"/>
    <d v="1899-12-30T11:37:00"/>
    <s v="Planned-as scheduled"/>
    <x v="2"/>
    <x v="3"/>
    <d v="2014-01-28T10:54:53"/>
    <d v="2014-01-28T12:16:01"/>
    <n v="81"/>
    <n v="81"/>
    <x v="1"/>
    <x v="9"/>
  </r>
  <r>
    <s v="2014-01-28"/>
    <x v="1"/>
    <x v="43"/>
    <d v="1899-12-30T12:13:00"/>
    <s v="Unplanned-urgent"/>
    <x v="0"/>
    <x v="0"/>
    <d v="2014-01-28T11:22:32"/>
    <e v="#VALUE!"/>
    <e v="#VALUE!"/>
    <n v="64.625"/>
    <x v="1"/>
    <x v="9"/>
  </r>
  <r>
    <s v="2014-01-28"/>
    <x v="1"/>
    <x v="43"/>
    <d v="1899-12-30T13:59:00"/>
    <s v="Planned-as scheduled"/>
    <x v="2"/>
    <x v="3"/>
    <d v="2014-01-28T13:18:54"/>
    <d v="2014-01-28T14:46:20"/>
    <n v="87"/>
    <n v="87"/>
    <x v="1"/>
    <x v="9"/>
  </r>
  <r>
    <s v="2014-01-28"/>
    <x v="1"/>
    <x v="43"/>
    <d v="1899-12-30T15:17:00"/>
    <s v="Planned-not as sched"/>
    <x v="2"/>
    <x v="2"/>
    <d v="2014-01-28T14:26:17"/>
    <e v="#VALUE!"/>
    <e v="#VALUE!"/>
    <n v="64.625"/>
    <x v="1"/>
    <x v="9"/>
  </r>
  <r>
    <s v="2014-01-28"/>
    <x v="1"/>
    <x v="43"/>
    <d v="1899-12-30T16:06:00"/>
    <s v="Planned-as scheduled"/>
    <x v="2"/>
    <x v="3"/>
    <d v="2014-01-28T15:25:58"/>
    <d v="2014-01-28T16:51:08"/>
    <n v="85"/>
    <n v="85"/>
    <x v="1"/>
    <x v="9"/>
  </r>
  <r>
    <s v="2014-01-29"/>
    <x v="2"/>
    <x v="43"/>
    <d v="1899-12-30T00:39:00"/>
    <s v="Unplanned-urgent"/>
    <x v="0"/>
    <x v="0"/>
    <e v="#VALUE!"/>
    <d v="2014-01-29T01:34:55"/>
    <e v="#VALUE!"/>
    <n v="86.6"/>
    <x v="1"/>
    <x v="9"/>
  </r>
  <r>
    <s v="2014-01-29"/>
    <x v="2"/>
    <x v="43"/>
    <d v="1899-12-30T03:58:00"/>
    <s v="Unplanned-urgent"/>
    <x v="0"/>
    <x v="0"/>
    <d v="2014-01-29T03:56:57"/>
    <e v="#VALUE!"/>
    <e v="#VALUE!"/>
    <n v="86.6"/>
    <x v="1"/>
    <x v="9"/>
  </r>
  <r>
    <s v="2014-01-29"/>
    <x v="2"/>
    <x v="43"/>
    <d v="1899-12-30T08:37:00"/>
    <s v="Planned-as scheduled"/>
    <x v="2"/>
    <x v="3"/>
    <d v="2014-01-29T07:40:59"/>
    <d v="2014-01-29T09:21:53"/>
    <n v="100"/>
    <n v="100"/>
    <x v="1"/>
    <x v="9"/>
  </r>
  <r>
    <s v="2014-01-29"/>
    <x v="2"/>
    <x v="43"/>
    <d v="1899-12-30T10:57:00"/>
    <s v="Planned-as scheduled"/>
    <x v="2"/>
    <x v="3"/>
    <d v="2014-01-29T09:32:53"/>
    <d v="2014-01-29T12:02:46"/>
    <n v="149"/>
    <n v="149"/>
    <x v="1"/>
    <x v="9"/>
  </r>
  <r>
    <s v="2014-01-29"/>
    <x v="2"/>
    <x v="43"/>
    <d v="1899-12-30T11:15:00"/>
    <s v="Planned-as scheduled"/>
    <x v="2"/>
    <x v="3"/>
    <d v="2014-01-29T10:12:00"/>
    <d v="2014-01-29T13:21:20"/>
    <n v="189"/>
    <n v="189"/>
    <x v="1"/>
    <x v="9"/>
  </r>
  <r>
    <s v="2014-01-29"/>
    <x v="2"/>
    <x v="43"/>
    <d v="1899-12-30T12:46:00"/>
    <s v="Planned-as scheduled"/>
    <x v="2"/>
    <x v="3"/>
    <d v="2014-01-29T11:49:36"/>
    <d v="2014-01-29T13:29:16"/>
    <n v="99"/>
    <n v="99"/>
    <x v="1"/>
    <x v="9"/>
  </r>
  <r>
    <s v="2014-01-29"/>
    <x v="2"/>
    <x v="43"/>
    <d v="1899-12-30T12:59:00"/>
    <s v="Unplanned-urgent"/>
    <x v="0"/>
    <x v="0"/>
    <d v="2014-01-29T12:51:46"/>
    <e v="#VALUE!"/>
    <e v="#VALUE!"/>
    <n v="86.6"/>
    <x v="1"/>
    <x v="9"/>
  </r>
  <r>
    <s v="2014-01-29"/>
    <x v="2"/>
    <x v="43"/>
    <d v="1899-12-30T14:51:00"/>
    <s v="Planned-as scheduled"/>
    <x v="2"/>
    <x v="3"/>
    <d v="2014-01-29T13:56:41"/>
    <d v="2014-01-29T15:55:15"/>
    <n v="118"/>
    <n v="118"/>
    <x v="1"/>
    <x v="9"/>
  </r>
  <r>
    <s v="2014-01-29"/>
    <x v="2"/>
    <x v="43"/>
    <d v="1899-12-30T16:26:00"/>
    <s v="Planned-as scheduled"/>
    <x v="2"/>
    <x v="3"/>
    <d v="2014-01-29T15:39:38"/>
    <d v="2014-01-29T17:21:25"/>
    <n v="101"/>
    <n v="101"/>
    <x v="1"/>
    <x v="9"/>
  </r>
  <r>
    <s v="2014-01-29"/>
    <x v="2"/>
    <x v="43"/>
    <d v="1899-12-30T18:43:00"/>
    <s v="Planned-as scheduled"/>
    <x v="2"/>
    <x v="3"/>
    <d v="2014-01-29T17:53:18"/>
    <d v="2014-01-29T19:43:27"/>
    <n v="110"/>
    <n v="110"/>
    <x v="1"/>
    <x v="9"/>
  </r>
  <r>
    <s v="2014-01-30"/>
    <x v="3"/>
    <x v="43"/>
    <d v="1899-12-30T06:45:00"/>
    <s v="Unplanned-urgent"/>
    <x v="0"/>
    <x v="0"/>
    <d v="2014-01-30T06:31:20"/>
    <d v="2014-01-30T08:04:53"/>
    <n v="93"/>
    <n v="93"/>
    <x v="1"/>
    <x v="9"/>
  </r>
  <r>
    <s v="2014-01-30"/>
    <x v="3"/>
    <x v="43"/>
    <d v="1899-12-30T10:35:00"/>
    <s v="Planned-as scheduled"/>
    <x v="2"/>
    <x v="3"/>
    <d v="2014-01-30T09:28:11"/>
    <d v="2014-01-30T11:51:57"/>
    <n v="143"/>
    <n v="143"/>
    <x v="1"/>
    <x v="9"/>
  </r>
  <r>
    <s v="2014-01-30"/>
    <x v="3"/>
    <x v="43"/>
    <d v="1899-12-30T12:10:00"/>
    <s v="Planned-as scheduled"/>
    <x v="2"/>
    <x v="3"/>
    <d v="2014-01-30T11:12:25"/>
    <d v="2014-01-30T12:51:54"/>
    <n v="99"/>
    <n v="99"/>
    <x v="1"/>
    <x v="9"/>
  </r>
  <r>
    <s v="2014-01-30"/>
    <x v="3"/>
    <x v="43"/>
    <d v="1899-12-30T23:14:00"/>
    <s v="Unplanned-crash"/>
    <x v="0"/>
    <x v="0"/>
    <d v="2014-01-30T23:24:15"/>
    <d v="2014-01-31T00:33:21"/>
    <n v="69"/>
    <n v="69"/>
    <x v="1"/>
    <x v="9"/>
  </r>
  <r>
    <s v="2014-01-31"/>
    <x v="4"/>
    <x v="43"/>
    <d v="1899-12-30T01:39:00"/>
    <s v="Unplanned-urgent"/>
    <x v="0"/>
    <x v="0"/>
    <d v="2014-01-31T01:36:09"/>
    <d v="2014-01-31T02:35:36"/>
    <n v="59"/>
    <n v="59"/>
    <x v="1"/>
    <x v="9"/>
  </r>
  <r>
    <s v="2014-01-31"/>
    <x v="4"/>
    <x v="43"/>
    <d v="1899-12-30T09:39:00"/>
    <s v="Planned-as scheduled"/>
    <x v="2"/>
    <x v="3"/>
    <d v="2014-01-31T09:03:23"/>
    <d v="2014-01-31T10:28:23"/>
    <n v="85"/>
    <n v="85"/>
    <x v="1"/>
    <x v="9"/>
  </r>
  <r>
    <s v="2014-01-31"/>
    <x v="4"/>
    <x v="43"/>
    <d v="1899-12-30T10:46:00"/>
    <s v="Planned-as scheduled"/>
    <x v="2"/>
    <x v="3"/>
    <d v="2014-01-31T10:09:02"/>
    <d v="2014-01-31T11:26:48"/>
    <n v="77"/>
    <n v="77"/>
    <x v="1"/>
    <x v="9"/>
  </r>
  <r>
    <s v="2014-01-31"/>
    <x v="4"/>
    <x v="43"/>
    <d v="1899-12-30T11:28:00"/>
    <s v="Planned-as scheduled"/>
    <x v="2"/>
    <x v="3"/>
    <d v="2014-01-31T10:38:03"/>
    <d v="2014-01-31T12:28:26"/>
    <n v="110"/>
    <n v="110"/>
    <x v="1"/>
    <x v="9"/>
  </r>
  <r>
    <s v="2014-01-31"/>
    <x v="4"/>
    <x v="43"/>
    <d v="1899-12-30T13:34:00"/>
    <s v="Planned-as scheduled"/>
    <x v="2"/>
    <x v="3"/>
    <d v="2014-01-31T12:30:36"/>
    <d v="2014-01-31T14:21:18"/>
    <n v="110"/>
    <n v="110"/>
    <x v="1"/>
    <x v="9"/>
  </r>
  <r>
    <s v="2014-01-31"/>
    <x v="4"/>
    <x v="43"/>
    <d v="1899-12-30T18:28:00"/>
    <s v="Unplanned-urgent"/>
    <x v="0"/>
    <x v="0"/>
    <e v="#VALUE!"/>
    <e v="#VALUE!"/>
    <e v="#VALUE!"/>
    <n v="73.5"/>
    <x v="1"/>
    <x v="9"/>
  </r>
  <r>
    <s v="2014-02-01"/>
    <x v="5"/>
    <x v="43"/>
    <d v="1899-12-30T07:55:00"/>
    <s v="Unplanned-urgent"/>
    <x v="0"/>
    <x v="0"/>
    <e v="#VALUE!"/>
    <d v="2014-02-01T08:48:25"/>
    <e v="#VALUE!"/>
    <n v="72"/>
    <x v="1"/>
    <x v="10"/>
  </r>
  <r>
    <s v="2014-02-01"/>
    <x v="5"/>
    <x v="43"/>
    <d v="1899-12-30T09:19:00"/>
    <s v="Unplanned-urgent"/>
    <x v="0"/>
    <x v="0"/>
    <d v="2014-02-01T08:52:23"/>
    <d v="2014-02-01T10:52:11"/>
    <n v="119"/>
    <n v="119"/>
    <x v="1"/>
    <x v="10"/>
  </r>
  <r>
    <s v="2014-02-01"/>
    <x v="5"/>
    <x v="43"/>
    <d v="1899-12-30T15:55:00"/>
    <s v="Unplanned-urgent"/>
    <x v="0"/>
    <x v="0"/>
    <d v="2014-02-01T15:39:18"/>
    <d v="2014-02-01T16:51:35"/>
    <n v="72"/>
    <n v="72"/>
    <x v="1"/>
    <x v="10"/>
  </r>
  <r>
    <s v="2014-02-01"/>
    <x v="5"/>
    <x v="43"/>
    <d v="1899-12-30T20:28:00"/>
    <s v="Unplanned-urgent"/>
    <x v="0"/>
    <x v="0"/>
    <d v="2014-02-01T19:43:50"/>
    <d v="2014-02-01T21:33:28"/>
    <n v="109"/>
    <n v="109"/>
    <x v="1"/>
    <x v="10"/>
  </r>
  <r>
    <s v="2014-02-01"/>
    <x v="5"/>
    <x v="43"/>
    <d v="1899-12-30T00:02:00"/>
    <s v="Unplanned-urgent"/>
    <x v="0"/>
    <x v="0"/>
    <d v="2014-02-01T23:28:00"/>
    <d v="2014-02-02T00:28:28"/>
    <n v="60"/>
    <n v="60"/>
    <x v="1"/>
    <x v="10"/>
  </r>
  <r>
    <s v="2014-02-02"/>
    <x v="6"/>
    <x v="43"/>
    <d v="1899-12-30T01:11:00"/>
    <s v="Planned-not as sched"/>
    <x v="2"/>
    <x v="2"/>
    <d v="2014-02-02T00:20:36"/>
    <d v="2014-02-02T01:41:57"/>
    <n v="81"/>
    <n v="81"/>
    <x v="1"/>
    <x v="10"/>
  </r>
  <r>
    <s v="2014-02-02"/>
    <x v="6"/>
    <x v="43"/>
    <d v="1899-12-30T07:47:00"/>
    <s v="Unplanned-urgent"/>
    <x v="0"/>
    <x v="0"/>
    <d v="2014-02-02T07:36:22"/>
    <d v="2014-02-02T08:40:21"/>
    <n v="63"/>
    <n v="63"/>
    <x v="1"/>
    <x v="10"/>
  </r>
  <r>
    <s v="2014-02-02"/>
    <x v="6"/>
    <x v="43"/>
    <d v="1899-12-30T20:14:00"/>
    <s v="Unplanned-urgent"/>
    <x v="0"/>
    <x v="0"/>
    <d v="2014-02-02T19:36:55"/>
    <d v="2014-02-02T20:51:13"/>
    <n v="74"/>
    <n v="74"/>
    <x v="1"/>
    <x v="10"/>
  </r>
  <r>
    <s v="2014-02-03"/>
    <x v="0"/>
    <x v="44"/>
    <d v="1899-12-30T08:34:00"/>
    <s v="Planned-as scheduled"/>
    <x v="2"/>
    <x v="3"/>
    <d v="2014-02-03T07:38:00"/>
    <d v="2014-02-03T09:06:35"/>
    <n v="88"/>
    <n v="88"/>
    <x v="1"/>
    <x v="10"/>
  </r>
  <r>
    <s v="2014-02-03"/>
    <x v="0"/>
    <x v="44"/>
    <d v="1899-12-30T09:57:00"/>
    <s v="Planned-as scheduled"/>
    <x v="2"/>
    <x v="3"/>
    <d v="2014-02-03T09:28:15"/>
    <d v="2014-02-03T11:06:21"/>
    <n v="98"/>
    <n v="98"/>
    <x v="1"/>
    <x v="10"/>
  </r>
  <r>
    <s v="2014-02-03"/>
    <x v="0"/>
    <x v="44"/>
    <d v="1899-12-30T11:28:00"/>
    <s v="Planned-as scheduled"/>
    <x v="2"/>
    <x v="3"/>
    <d v="2014-02-03T10:54:05"/>
    <d v="2014-02-03T12:05:33"/>
    <n v="71"/>
    <n v="71"/>
    <x v="1"/>
    <x v="10"/>
  </r>
  <r>
    <s v="2014-02-03"/>
    <x v="0"/>
    <x v="44"/>
    <d v="1899-12-30T12:31:00"/>
    <s v="Planned-as scheduled"/>
    <x v="2"/>
    <x v="3"/>
    <d v="2014-02-03T11:13:13"/>
    <d v="2014-02-03T13:48:55"/>
    <n v="155"/>
    <n v="155"/>
    <x v="1"/>
    <x v="10"/>
  </r>
  <r>
    <s v="2014-02-03"/>
    <x v="0"/>
    <x v="44"/>
    <d v="1899-12-30T14:43:00"/>
    <s v="Planned-as scheduled"/>
    <x v="2"/>
    <x v="3"/>
    <d v="2014-02-03T13:42:49"/>
    <d v="2014-02-03T15:45:30"/>
    <n v="122"/>
    <n v="122"/>
    <x v="1"/>
    <x v="10"/>
  </r>
  <r>
    <s v="2014-02-03"/>
    <x v="0"/>
    <x v="44"/>
    <d v="1899-12-30T17:00:00"/>
    <s v="Planned-as scheduled"/>
    <x v="2"/>
    <x v="3"/>
    <d v="2014-02-03T16:08:29"/>
    <d v="2014-02-03T17:39:13"/>
    <n v="90"/>
    <n v="90"/>
    <x v="1"/>
    <x v="10"/>
  </r>
  <r>
    <s v="2014-02-03"/>
    <x v="0"/>
    <x v="44"/>
    <d v="1899-12-30T19:46:00"/>
    <s v="Unplanned-urgent"/>
    <x v="0"/>
    <x v="0"/>
    <d v="2014-02-03T19:00:44"/>
    <d v="2014-02-03T20:52:40"/>
    <n v="111"/>
    <n v="111"/>
    <x v="1"/>
    <x v="10"/>
  </r>
  <r>
    <s v="2014-02-04"/>
    <x v="1"/>
    <x v="44"/>
    <d v="1899-12-30T04:32:00"/>
    <s v="Unplanned-urgent"/>
    <x v="0"/>
    <x v="0"/>
    <d v="2014-02-04T04:21:36"/>
    <d v="2014-02-04T05:34:10"/>
    <n v="72"/>
    <n v="72"/>
    <x v="1"/>
    <x v="10"/>
  </r>
  <r>
    <s v="2014-02-04"/>
    <x v="1"/>
    <x v="44"/>
    <d v="1899-12-30T06:20:00"/>
    <s v="Unplanned-crash"/>
    <x v="0"/>
    <x v="0"/>
    <d v="2014-02-04T05:54:28"/>
    <e v="#VALUE!"/>
    <e v="#VALUE!"/>
    <n v="24"/>
    <x v="1"/>
    <x v="10"/>
  </r>
  <r>
    <s v="2014-02-04"/>
    <x v="1"/>
    <x v="44"/>
    <d v="1899-12-30T10:28:00"/>
    <s v="Planned-as scheduled"/>
    <x v="1"/>
    <x v="1"/>
    <d v="2014-02-05T20:01:54"/>
    <d v="2014-02-04T11:32:01"/>
    <e v="#NUM!"/>
    <n v="24"/>
    <x v="1"/>
    <x v="10"/>
  </r>
  <r>
    <s v="2014-02-05"/>
    <x v="2"/>
    <x v="44"/>
    <d v="1899-12-30T08:12:00"/>
    <s v="Planned-as scheduled"/>
    <x v="2"/>
    <x v="3"/>
    <d v="2014-02-05T09:32:12"/>
    <d v="2014-02-05T09:43:09"/>
    <n v="10"/>
    <n v="10"/>
    <x v="1"/>
    <x v="10"/>
  </r>
  <r>
    <s v="2014-02-05"/>
    <x v="2"/>
    <x v="44"/>
    <d v="1899-12-30T10:25:00"/>
    <s v="Planned-as scheduled"/>
    <x v="2"/>
    <x v="3"/>
    <d v="2014-02-05T09:59:40"/>
    <d v="2014-02-05T11:06:24"/>
    <n v="66"/>
    <n v="66"/>
    <x v="1"/>
    <x v="10"/>
  </r>
  <r>
    <s v="2014-02-05"/>
    <x v="2"/>
    <x v="44"/>
    <d v="1899-12-30T10:54:00"/>
    <s v="Unplanned-urgent"/>
    <x v="0"/>
    <x v="0"/>
    <d v="2014-02-05T09:29:55"/>
    <d v="2014-02-05T11:26:11"/>
    <n v="116"/>
    <n v="116"/>
    <x v="1"/>
    <x v="10"/>
  </r>
  <r>
    <s v="2014-02-05"/>
    <x v="2"/>
    <x v="44"/>
    <d v="1899-12-30T12:04:00"/>
    <s v="Unplanned-urgent"/>
    <x v="0"/>
    <x v="0"/>
    <d v="2014-02-05T11:35:43"/>
    <d v="2014-02-05T13:10:22"/>
    <n v="94"/>
    <n v="94"/>
    <x v="1"/>
    <x v="10"/>
  </r>
  <r>
    <s v="2014-02-05"/>
    <x v="2"/>
    <x v="44"/>
    <d v="1899-12-30T12:22:00"/>
    <s v="Planned-as scheduled"/>
    <x v="2"/>
    <x v="3"/>
    <d v="2014-02-05T11:28:20"/>
    <d v="2014-02-05T13:05:50"/>
    <n v="97"/>
    <n v="97"/>
    <x v="1"/>
    <x v="10"/>
  </r>
  <r>
    <s v="2014-02-05"/>
    <x v="2"/>
    <x v="44"/>
    <d v="1899-12-30T14:07:00"/>
    <s v="Unplanned-urgent"/>
    <x v="0"/>
    <x v="0"/>
    <d v="2014-02-05T13:23:01"/>
    <d v="2014-02-05T15:21:50"/>
    <n v="118"/>
    <n v="118"/>
    <x v="1"/>
    <x v="10"/>
  </r>
  <r>
    <s v="2014-02-05"/>
    <x v="2"/>
    <x v="44"/>
    <d v="1899-12-30T14:25:00"/>
    <s v="Planned-as scheduled"/>
    <x v="2"/>
    <x v="3"/>
    <d v="2014-02-05T13:41:36"/>
    <d v="2014-02-05T14:43:12"/>
    <n v="61"/>
    <n v="61"/>
    <x v="1"/>
    <x v="10"/>
  </r>
  <r>
    <s v="2014-02-05"/>
    <x v="2"/>
    <x v="44"/>
    <d v="1899-12-30T16:15:00"/>
    <s v="Planned-as scheduled"/>
    <x v="2"/>
    <x v="3"/>
    <d v="2014-02-05T15:27:36"/>
    <d v="2014-02-05T16:43:05"/>
    <n v="75"/>
    <n v="75"/>
    <x v="1"/>
    <x v="10"/>
  </r>
  <r>
    <s v="2014-02-05"/>
    <x v="2"/>
    <x v="44"/>
    <d v="1899-12-30T17:56:00"/>
    <s v="Planned-as scheduled"/>
    <x v="2"/>
    <x v="3"/>
    <d v="2014-02-05T15:48:32"/>
    <d v="2014-02-05T19:30:40"/>
    <n v="222"/>
    <n v="222"/>
    <x v="1"/>
    <x v="10"/>
  </r>
  <r>
    <s v="2014-02-05"/>
    <x v="2"/>
    <x v="44"/>
    <d v="1899-12-30T22:16:00"/>
    <s v="Planned-not as sched"/>
    <x v="2"/>
    <x v="2"/>
    <d v="2014-02-05T21:12:50"/>
    <d v="2014-02-05T23:49:45"/>
    <n v="156"/>
    <n v="156"/>
    <x v="1"/>
    <x v="10"/>
  </r>
  <r>
    <s v="2014-02-06"/>
    <x v="3"/>
    <x v="44"/>
    <d v="1899-12-30T01:16:00"/>
    <s v="Unplanned-urgent"/>
    <x v="0"/>
    <x v="0"/>
    <d v="2014-02-06T00:25:41"/>
    <d v="2014-02-06T01:45:40"/>
    <n v="79"/>
    <n v="79"/>
    <x v="1"/>
    <x v="10"/>
  </r>
  <r>
    <s v="2014-02-06"/>
    <x v="3"/>
    <x v="44"/>
    <d v="1899-12-30T03:21:00"/>
    <s v="Unplanned-urgent"/>
    <x v="0"/>
    <x v="0"/>
    <d v="2014-02-06T02:24:27"/>
    <d v="2014-02-06T04:37:26"/>
    <n v="132"/>
    <n v="132"/>
    <x v="1"/>
    <x v="10"/>
  </r>
  <r>
    <s v="2014-02-06"/>
    <x v="3"/>
    <x v="44"/>
    <d v="1899-12-30T08:28:00"/>
    <s v="Unplanned-urgent"/>
    <x v="0"/>
    <x v="0"/>
    <d v="2014-02-06T07:36:54"/>
    <d v="2014-02-06T09:42:03"/>
    <n v="125"/>
    <n v="125"/>
    <x v="1"/>
    <x v="10"/>
  </r>
  <r>
    <s v="2014-02-06"/>
    <x v="3"/>
    <x v="44"/>
    <d v="1899-12-30T11:17:00"/>
    <s v="Planned-not as sched"/>
    <x v="2"/>
    <x v="2"/>
    <d v="2014-02-06T09:40:11"/>
    <d v="2014-02-06T12:20:34"/>
    <n v="160"/>
    <n v="160"/>
    <x v="1"/>
    <x v="10"/>
  </r>
  <r>
    <s v="2014-02-06"/>
    <x v="3"/>
    <x v="44"/>
    <d v="1899-12-30T13:06:00"/>
    <s v="Planned-as scheduled"/>
    <x v="2"/>
    <x v="3"/>
    <d v="2014-02-06T12:33:53"/>
    <d v="2014-02-06T13:43:04"/>
    <n v="69"/>
    <n v="69"/>
    <x v="1"/>
    <x v="10"/>
  </r>
  <r>
    <s v="2014-02-07"/>
    <x v="4"/>
    <x v="44"/>
    <d v="1899-12-30T01:37:00"/>
    <s v="Unplanned-urgent"/>
    <x v="0"/>
    <x v="0"/>
    <d v="2014-02-07T01:16:56"/>
    <d v="2014-02-07T03:03:15"/>
    <n v="106"/>
    <n v="106"/>
    <x v="1"/>
    <x v="10"/>
  </r>
  <r>
    <s v="2014-02-07"/>
    <x v="4"/>
    <x v="44"/>
    <d v="1899-12-30T02:03:00"/>
    <s v="Unplanned-urgent"/>
    <x v="0"/>
    <x v="0"/>
    <d v="2014-02-07T01:37:32"/>
    <d v="2014-02-07T03:46:22"/>
    <n v="128"/>
    <n v="128"/>
    <x v="1"/>
    <x v="10"/>
  </r>
  <r>
    <s v="2014-02-07"/>
    <x v="4"/>
    <x v="44"/>
    <d v="1899-12-30T05:50:00"/>
    <s v="NULL"/>
    <x v="1"/>
    <x v="1"/>
    <d v="2014-02-07T05:18:13"/>
    <d v="2014-02-07T06:44:14"/>
    <n v="86"/>
    <n v="86"/>
    <x v="1"/>
    <x v="10"/>
  </r>
  <r>
    <s v="2014-02-07"/>
    <x v="4"/>
    <x v="44"/>
    <d v="1899-12-30T08:34:00"/>
    <s v="Unplanned-urgent"/>
    <x v="0"/>
    <x v="0"/>
    <d v="2014-02-07T07:50:32"/>
    <d v="2014-02-07T09:31:41"/>
    <n v="101"/>
    <n v="101"/>
    <x v="1"/>
    <x v="10"/>
  </r>
  <r>
    <s v="2014-02-07"/>
    <x v="4"/>
    <x v="44"/>
    <d v="1899-12-30T09:28:00"/>
    <s v="Planned-as scheduled"/>
    <x v="2"/>
    <x v="3"/>
    <d v="2014-02-07T08:57:46"/>
    <d v="2014-02-07T10:10:51"/>
    <n v="73"/>
    <n v="73"/>
    <x v="1"/>
    <x v="10"/>
  </r>
  <r>
    <s v="2014-02-07"/>
    <x v="4"/>
    <x v="44"/>
    <d v="1899-12-30T10:52:00"/>
    <s v="Planned-as scheduled"/>
    <x v="2"/>
    <x v="3"/>
    <d v="2014-02-07T10:25:09"/>
    <d v="2014-02-07T12:03:52"/>
    <n v="98"/>
    <n v="98"/>
    <x v="1"/>
    <x v="10"/>
  </r>
  <r>
    <s v="2014-02-07"/>
    <x v="4"/>
    <x v="44"/>
    <d v="1899-12-30T11:26:00"/>
    <s v="Planned-as scheduled"/>
    <x v="2"/>
    <x v="3"/>
    <d v="2014-02-07T12:51:22"/>
    <d v="2014-02-07T12:51:37"/>
    <n v="0"/>
    <n v="0"/>
    <x v="1"/>
    <x v="10"/>
  </r>
  <r>
    <s v="2014-02-07"/>
    <x v="4"/>
    <x v="44"/>
    <d v="1899-12-30T13:27:00"/>
    <s v="Planned-as scheduled"/>
    <x v="2"/>
    <x v="3"/>
    <d v="2014-02-07T13:15:43"/>
    <d v="2014-02-07T13:57:35"/>
    <n v="41"/>
    <n v="41"/>
    <x v="1"/>
    <x v="10"/>
  </r>
  <r>
    <s v="2014-02-07"/>
    <x v="4"/>
    <x v="44"/>
    <d v="1899-12-30T15:04:00"/>
    <s v="Unplanned-urgent"/>
    <x v="0"/>
    <x v="0"/>
    <d v="2014-02-07T13:56:14"/>
    <d v="2014-02-07T16:30:17"/>
    <n v="154"/>
    <n v="154"/>
    <x v="1"/>
    <x v="10"/>
  </r>
  <r>
    <s v="2014-02-07"/>
    <x v="4"/>
    <x v="44"/>
    <d v="1899-12-30T15:32:00"/>
    <s v="Planned-as scheduled"/>
    <x v="2"/>
    <x v="3"/>
    <d v="2014-02-07T14:35:36"/>
    <d v="2014-02-07T16:12:04"/>
    <n v="96"/>
    <n v="96"/>
    <x v="1"/>
    <x v="10"/>
  </r>
  <r>
    <s v="2014-02-07"/>
    <x v="4"/>
    <x v="44"/>
    <d v="1899-12-30T17:09:00"/>
    <s v="Unplanned-urgent"/>
    <x v="0"/>
    <x v="0"/>
    <d v="2014-02-07T16:14:37"/>
    <d v="2014-02-07T18:33:03"/>
    <n v="138"/>
    <n v="138"/>
    <x v="1"/>
    <x v="10"/>
  </r>
  <r>
    <s v="2014-02-07"/>
    <x v="4"/>
    <x v="44"/>
    <d v="1899-12-30T18:58:00"/>
    <s v="Unplanned-urgent"/>
    <x v="0"/>
    <x v="0"/>
    <d v="2014-02-07T18:09:29"/>
    <e v="#VALUE!"/>
    <e v="#VALUE!"/>
    <n v="86.769230769230774"/>
    <x v="1"/>
    <x v="10"/>
  </r>
  <r>
    <s v="2014-02-07"/>
    <x v="4"/>
    <x v="44"/>
    <d v="1899-12-30T20:57:00"/>
    <s v="Unplanned-urgent"/>
    <x v="0"/>
    <x v="0"/>
    <d v="2014-02-07T20:15:08"/>
    <d v="2014-02-07T22:02:39"/>
    <n v="107"/>
    <n v="107"/>
    <x v="1"/>
    <x v="10"/>
  </r>
  <r>
    <s v="2014-02-08"/>
    <x v="5"/>
    <x v="44"/>
    <d v="1899-12-30T04:39:00"/>
    <s v="Unplanned-urgent"/>
    <x v="0"/>
    <x v="0"/>
    <d v="2014-02-08T04:01:56"/>
    <d v="2014-02-08T05:57:27"/>
    <n v="115"/>
    <n v="115"/>
    <x v="1"/>
    <x v="10"/>
  </r>
  <r>
    <s v="2014-02-08"/>
    <x v="5"/>
    <x v="44"/>
    <d v="1899-12-30T12:28:00"/>
    <s v="Unplanned-urgent"/>
    <x v="0"/>
    <x v="0"/>
    <d v="2014-02-08T11:59:04"/>
    <d v="2014-02-08T13:07:25"/>
    <n v="68"/>
    <n v="68"/>
    <x v="1"/>
    <x v="10"/>
  </r>
  <r>
    <s v="2014-02-08"/>
    <x v="5"/>
    <x v="44"/>
    <d v="1899-12-30T14:19:00"/>
    <s v="Unplanned-urgent"/>
    <x v="0"/>
    <x v="0"/>
    <d v="2014-02-08T13:37:15"/>
    <d v="2014-02-08T15:05:48"/>
    <n v="88"/>
    <n v="88"/>
    <x v="1"/>
    <x v="10"/>
  </r>
  <r>
    <s v="2014-02-08"/>
    <x v="5"/>
    <x v="44"/>
    <d v="1899-12-30T17:27:00"/>
    <s v="Unplanned-urgent"/>
    <x v="0"/>
    <x v="0"/>
    <d v="2014-02-08T17:04:38"/>
    <d v="2014-02-08T18:41:15"/>
    <n v="96"/>
    <n v="96"/>
    <x v="1"/>
    <x v="10"/>
  </r>
  <r>
    <s v="2014-02-08"/>
    <x v="5"/>
    <x v="44"/>
    <d v="1899-12-30T21:01:00"/>
    <s v="Unplanned-urgent"/>
    <x v="0"/>
    <x v="0"/>
    <d v="2014-02-08T20:29:24"/>
    <e v="#VALUE!"/>
    <e v="#VALUE!"/>
    <n v="76.666666666666671"/>
    <x v="1"/>
    <x v="10"/>
  </r>
  <r>
    <s v="2014-02-08"/>
    <x v="5"/>
    <x v="44"/>
    <d v="1899-12-30T23:00:00"/>
    <s v="Unplanned-urgent"/>
    <x v="0"/>
    <x v="0"/>
    <d v="2014-02-08T22:14:21"/>
    <d v="2014-02-08T23:48:01"/>
    <n v="93"/>
    <n v="93"/>
    <x v="1"/>
    <x v="10"/>
  </r>
  <r>
    <s v="2014-02-09"/>
    <x v="6"/>
    <x v="44"/>
    <d v="1899-12-30T01:27:00"/>
    <s v="Planned-not as sched"/>
    <x v="2"/>
    <x v="2"/>
    <d v="2014-02-09T00:25:31"/>
    <d v="2014-02-09T02:37:49"/>
    <n v="132"/>
    <n v="132"/>
    <x v="1"/>
    <x v="10"/>
  </r>
  <r>
    <s v="2014-02-09"/>
    <x v="6"/>
    <x v="44"/>
    <d v="1899-12-30T05:42:00"/>
    <s v="Unplanned-urgent"/>
    <x v="0"/>
    <x v="0"/>
    <d v="2014-02-09T04:56:29"/>
    <d v="2014-02-09T06:26:35"/>
    <n v="90"/>
    <n v="90"/>
    <x v="1"/>
    <x v="10"/>
  </r>
  <r>
    <s v="2014-02-09"/>
    <x v="6"/>
    <x v="44"/>
    <d v="1899-12-30T10:31:00"/>
    <s v="Unplanned-urgent"/>
    <x v="0"/>
    <x v="0"/>
    <d v="2014-02-09T10:08:48"/>
    <d v="2014-02-09T11:30:20"/>
    <n v="81"/>
    <n v="81"/>
    <x v="1"/>
    <x v="10"/>
  </r>
  <r>
    <s v="2014-02-10"/>
    <x v="0"/>
    <x v="45"/>
    <d v="1899-12-30T00:26:00"/>
    <s v="Unplanned-urgent"/>
    <x v="0"/>
    <x v="0"/>
    <d v="2014-02-10T00:01:18"/>
    <d v="2014-02-10T01:12:49"/>
    <n v="71"/>
    <n v="71"/>
    <x v="1"/>
    <x v="10"/>
  </r>
  <r>
    <s v="2014-02-10"/>
    <x v="0"/>
    <x v="45"/>
    <d v="1899-12-30T06:58:00"/>
    <s v="Unplanned-urgent"/>
    <x v="0"/>
    <x v="0"/>
    <d v="2014-02-10T06:21:38"/>
    <d v="2014-02-10T07:40:47"/>
    <n v="79"/>
    <n v="79"/>
    <x v="1"/>
    <x v="10"/>
  </r>
  <r>
    <s v="2014-02-10"/>
    <x v="0"/>
    <x v="45"/>
    <d v="1899-12-30T08:27:00"/>
    <s v="Planned-not as sched"/>
    <x v="2"/>
    <x v="2"/>
    <d v="2014-02-10T07:34:58"/>
    <d v="2014-02-10T09:17:59"/>
    <n v="103"/>
    <n v="103"/>
    <x v="1"/>
    <x v="10"/>
  </r>
  <r>
    <s v="2014-02-10"/>
    <x v="0"/>
    <x v="45"/>
    <d v="1899-12-30T10:26:00"/>
    <s v="Planned-as scheduled"/>
    <x v="2"/>
    <x v="3"/>
    <d v="2014-02-10T09:40:05"/>
    <d v="2014-02-10T11:15:05"/>
    <n v="95"/>
    <n v="95"/>
    <x v="1"/>
    <x v="10"/>
  </r>
  <r>
    <s v="2014-02-10"/>
    <x v="0"/>
    <x v="45"/>
    <d v="1899-12-30T11:57:00"/>
    <s v="Planned-as scheduled"/>
    <x v="2"/>
    <x v="3"/>
    <d v="2014-02-10T11:02:50"/>
    <d v="2014-02-10T12:37:49"/>
    <n v="94"/>
    <n v="94"/>
    <x v="1"/>
    <x v="10"/>
  </r>
  <r>
    <s v="2014-02-10"/>
    <x v="0"/>
    <x v="45"/>
    <d v="1899-12-30T22:12:00"/>
    <s v="Unplanned-urgent"/>
    <x v="0"/>
    <x v="0"/>
    <d v="2014-02-10T21:49:31"/>
    <d v="2014-02-10T23:01:53"/>
    <n v="72"/>
    <n v="72"/>
    <x v="1"/>
    <x v="10"/>
  </r>
  <r>
    <s v="2014-02-10"/>
    <x v="0"/>
    <x v="45"/>
    <d v="1899-12-30T00:01:00"/>
    <s v="Unplanned-urgent"/>
    <x v="0"/>
    <x v="0"/>
    <d v="2014-02-10T23:13:02"/>
    <d v="2014-02-11T00:50:07"/>
    <n v="97"/>
    <n v="97"/>
    <x v="1"/>
    <x v="10"/>
  </r>
  <r>
    <s v="2014-02-11"/>
    <x v="1"/>
    <x v="45"/>
    <d v="1899-12-30T09:55:00"/>
    <s v="Planned-as scheduled"/>
    <x v="2"/>
    <x v="3"/>
    <d v="2014-02-11T08:52:56"/>
    <d v="2014-02-11T10:56:54"/>
    <n v="123"/>
    <n v="123"/>
    <x v="1"/>
    <x v="10"/>
  </r>
  <r>
    <s v="2014-02-11"/>
    <x v="1"/>
    <x v="45"/>
    <d v="1899-12-30T12:30:00"/>
    <s v="Planned-as scheduled"/>
    <x v="2"/>
    <x v="3"/>
    <d v="2014-02-11T11:26:12"/>
    <d v="2014-02-11T13:53:32"/>
    <n v="147"/>
    <n v="147"/>
    <x v="1"/>
    <x v="10"/>
  </r>
  <r>
    <s v="2014-02-11"/>
    <x v="1"/>
    <x v="45"/>
    <d v="1899-12-30T14:36:00"/>
    <s v="Unplanned-urgent"/>
    <x v="0"/>
    <x v="0"/>
    <d v="2014-02-11T14:00:47"/>
    <d v="2014-02-11T15:25:09"/>
    <n v="84"/>
    <n v="84"/>
    <x v="1"/>
    <x v="10"/>
  </r>
  <r>
    <s v="2014-02-11"/>
    <x v="1"/>
    <x v="45"/>
    <d v="1899-12-30T15:22:00"/>
    <s v="Planned-as scheduled"/>
    <x v="2"/>
    <x v="3"/>
    <d v="2014-02-11T14:39:52"/>
    <d v="2014-02-11T17:34:02"/>
    <n v="174"/>
    <n v="174"/>
    <x v="1"/>
    <x v="10"/>
  </r>
  <r>
    <s v="2014-02-11"/>
    <x v="1"/>
    <x v="45"/>
    <d v="1899-12-30T23:04:00"/>
    <s v="Unplanned-urgent"/>
    <x v="0"/>
    <x v="0"/>
    <d v="2014-02-11T22:28:45"/>
    <d v="2014-02-12T00:15:47"/>
    <n v="107"/>
    <n v="107"/>
    <x v="1"/>
    <x v="10"/>
  </r>
  <r>
    <s v="2014-02-12"/>
    <x v="2"/>
    <x v="45"/>
    <d v="1899-12-30T08:28:00"/>
    <s v="Planned-as scheduled"/>
    <x v="2"/>
    <x v="3"/>
    <d v="2014-02-12T07:50:24"/>
    <d v="2014-02-12T08:54:49"/>
    <n v="64"/>
    <n v="64"/>
    <x v="1"/>
    <x v="10"/>
  </r>
  <r>
    <s v="2014-02-12"/>
    <x v="2"/>
    <x v="45"/>
    <d v="1899-12-30T11:26:00"/>
    <s v="Planned-as scheduled"/>
    <x v="2"/>
    <x v="3"/>
    <d v="2014-02-12T09:31:36"/>
    <e v="#VALUE!"/>
    <e v="#VALUE!"/>
    <n v="61.8"/>
    <x v="1"/>
    <x v="10"/>
  </r>
  <r>
    <s v="2014-02-12"/>
    <x v="2"/>
    <x v="45"/>
    <d v="1899-12-30T14:45:00"/>
    <s v="Planned-as scheduled"/>
    <x v="2"/>
    <x v="3"/>
    <d v="2014-02-12T14:11:15"/>
    <d v="2014-02-12T15:35:36"/>
    <n v="84"/>
    <n v="84"/>
    <x v="1"/>
    <x v="10"/>
  </r>
  <r>
    <s v="2014-02-12"/>
    <x v="2"/>
    <x v="45"/>
    <d v="1899-12-30T16:07:00"/>
    <s v="Planned-as scheduled"/>
    <x v="2"/>
    <x v="3"/>
    <d v="2014-02-12T15:16:32"/>
    <d v="2014-02-12T16:53:56"/>
    <n v="97"/>
    <n v="97"/>
    <x v="1"/>
    <x v="10"/>
  </r>
  <r>
    <s v="2014-02-12"/>
    <x v="2"/>
    <x v="45"/>
    <d v="1899-12-30T20:30:00"/>
    <s v="Unplanned-urgent"/>
    <x v="0"/>
    <x v="0"/>
    <d v="2014-02-12T20:04:57"/>
    <d v="2014-02-12T21:09:48"/>
    <n v="64"/>
    <n v="64"/>
    <x v="1"/>
    <x v="10"/>
  </r>
  <r>
    <s v="2014-02-13"/>
    <x v="3"/>
    <x v="45"/>
    <d v="1899-12-30T03:02:00"/>
    <s v="Unplanned-urgent"/>
    <x v="0"/>
    <x v="0"/>
    <d v="2014-02-13T02:13:47"/>
    <d v="2014-02-13T03:47:07"/>
    <n v="93"/>
    <n v="93"/>
    <x v="1"/>
    <x v="10"/>
  </r>
  <r>
    <s v="2014-02-13"/>
    <x v="3"/>
    <x v="45"/>
    <d v="1899-12-30T07:10:00"/>
    <s v="Unplanned-urgent"/>
    <x v="0"/>
    <x v="0"/>
    <d v="2014-02-13T06:41:41"/>
    <d v="2014-02-13T08:39:52"/>
    <n v="118"/>
    <n v="118"/>
    <x v="1"/>
    <x v="10"/>
  </r>
  <r>
    <s v="2014-02-13"/>
    <x v="3"/>
    <x v="45"/>
    <d v="1899-12-30T09:01:00"/>
    <s v="Unplanned-urgent"/>
    <x v="0"/>
    <x v="0"/>
    <d v="2014-02-13T08:30:33"/>
    <e v="#VALUE!"/>
    <e v="#VALUE!"/>
    <n v="87.833333333333329"/>
    <x v="1"/>
    <x v="10"/>
  </r>
  <r>
    <s v="2014-02-13"/>
    <x v="3"/>
    <x v="45"/>
    <d v="1899-12-30T11:40:00"/>
    <s v="Planned-as scheduled"/>
    <x v="2"/>
    <x v="3"/>
    <d v="2014-02-13T10:53:55"/>
    <d v="2014-02-13T12:50:53"/>
    <n v="116"/>
    <n v="116"/>
    <x v="1"/>
    <x v="10"/>
  </r>
  <r>
    <s v="2014-02-13"/>
    <x v="3"/>
    <x v="45"/>
    <d v="1899-12-30T13:44:00"/>
    <s v="Unplanned-crash"/>
    <x v="0"/>
    <x v="0"/>
    <e v="#VALUE!"/>
    <e v="#VALUE!"/>
    <e v="#VALUE!"/>
    <n v="87.833333333333329"/>
    <x v="1"/>
    <x v="10"/>
  </r>
  <r>
    <s v="2014-02-13"/>
    <x v="3"/>
    <x v="45"/>
    <d v="1899-12-30T20:33:00"/>
    <s v="Unplanned-urgent"/>
    <x v="0"/>
    <x v="0"/>
    <d v="2014-02-13T19:07:11"/>
    <d v="2014-02-13T22:27:32"/>
    <n v="200"/>
    <n v="200"/>
    <x v="1"/>
    <x v="10"/>
  </r>
  <r>
    <s v="2014-02-14"/>
    <x v="4"/>
    <x v="45"/>
    <d v="1899-12-30T00:41:00"/>
    <s v="Planned-as scheduled"/>
    <x v="2"/>
    <x v="3"/>
    <d v="2014-02-13T23:58:13"/>
    <d v="2014-02-14T01:28:05"/>
    <n v="89"/>
    <n v="89"/>
    <x v="1"/>
    <x v="10"/>
  </r>
  <r>
    <s v="2014-02-14"/>
    <x v="4"/>
    <x v="45"/>
    <d v="1899-12-30T06:05:00"/>
    <s v="Unplanned-urgent"/>
    <x v="0"/>
    <x v="0"/>
    <d v="2014-02-14T05:23:52"/>
    <d v="2014-02-14T06:39:53"/>
    <n v="76"/>
    <n v="76"/>
    <x v="1"/>
    <x v="10"/>
  </r>
  <r>
    <s v="2014-02-14"/>
    <x v="4"/>
    <x v="45"/>
    <d v="1899-12-30T08:13:00"/>
    <s v="Planned-as scheduled"/>
    <x v="2"/>
    <x v="3"/>
    <d v="2014-02-14T07:18:48"/>
    <d v="2014-02-14T10:38:55"/>
    <n v="200"/>
    <n v="200"/>
    <x v="1"/>
    <x v="10"/>
  </r>
  <r>
    <s v="2014-02-14"/>
    <x v="4"/>
    <x v="45"/>
    <d v="1899-12-30T09:48:00"/>
    <s v="Planned-as scheduled"/>
    <x v="2"/>
    <x v="3"/>
    <d v="2014-02-14T08:34:22"/>
    <d v="2014-02-14T10:37:49"/>
    <n v="123"/>
    <n v="123"/>
    <x v="1"/>
    <x v="10"/>
  </r>
  <r>
    <s v="2014-02-14"/>
    <x v="4"/>
    <x v="45"/>
    <d v="1899-12-30T11:37:00"/>
    <s v="Planned-as scheduled"/>
    <x v="2"/>
    <x v="3"/>
    <d v="2014-02-14T10:51:50"/>
    <d v="2014-02-14T12:05:08"/>
    <n v="73"/>
    <n v="73"/>
    <x v="1"/>
    <x v="10"/>
  </r>
  <r>
    <s v="2014-02-14"/>
    <x v="4"/>
    <x v="45"/>
    <d v="1899-12-30T12:53:00"/>
    <s v="Unplanned-urgent"/>
    <x v="0"/>
    <x v="0"/>
    <d v="2014-02-14T11:43:49"/>
    <e v="#VALUE!"/>
    <e v="#VALUE!"/>
    <n v="98.166666666666671"/>
    <x v="1"/>
    <x v="10"/>
  </r>
  <r>
    <s v="2014-02-14"/>
    <x v="4"/>
    <x v="45"/>
    <d v="1899-12-30T13:30:00"/>
    <s v="Planned-as scheduled"/>
    <x v="2"/>
    <x v="3"/>
    <d v="2014-02-14T12:52:57"/>
    <d v="2014-02-14T14:20:31"/>
    <n v="87"/>
    <n v="87"/>
    <x v="1"/>
    <x v="10"/>
  </r>
  <r>
    <s v="2014-02-14"/>
    <x v="4"/>
    <x v="45"/>
    <d v="1899-12-30T15:40:00"/>
    <s v="Planned-not as sched"/>
    <x v="2"/>
    <x v="2"/>
    <d v="2014-02-14T15:04:18"/>
    <d v="2014-02-14T19:11:47"/>
    <n v="247"/>
    <n v="247"/>
    <x v="1"/>
    <x v="10"/>
  </r>
  <r>
    <s v="2014-02-14"/>
    <x v="4"/>
    <x v="45"/>
    <d v="1899-12-30T15:52:00"/>
    <s v="Planned-as scheduled"/>
    <x v="2"/>
    <x v="3"/>
    <d v="2014-02-14T15:08:20"/>
    <d v="2014-02-14T17:03:59"/>
    <n v="115"/>
    <n v="115"/>
    <x v="1"/>
    <x v="10"/>
  </r>
  <r>
    <s v="2014-02-14"/>
    <x v="4"/>
    <x v="45"/>
    <d v="1899-12-30T18:26:00"/>
    <s v="Unplanned-urgent"/>
    <x v="0"/>
    <x v="0"/>
    <d v="2014-02-14T18:07:05"/>
    <d v="2014-02-14T19:12:23"/>
    <n v="65"/>
    <n v="65"/>
    <x v="1"/>
    <x v="10"/>
  </r>
  <r>
    <s v="2014-02-14"/>
    <x v="4"/>
    <x v="45"/>
    <d v="1899-12-30T19:39:00"/>
    <s v="Unplanned-urgent"/>
    <x v="0"/>
    <x v="0"/>
    <d v="2014-02-14T19:23:21"/>
    <e v="#VALUE!"/>
    <e v="#VALUE!"/>
    <n v="98.166666666666671"/>
    <x v="1"/>
    <x v="10"/>
  </r>
  <r>
    <s v="2014-02-14"/>
    <x v="4"/>
    <x v="45"/>
    <d v="1899-12-30T22:40:00"/>
    <s v="Unplanned-urgent"/>
    <x v="0"/>
    <x v="0"/>
    <d v="2014-02-14T22:14:32"/>
    <d v="2014-02-14T23:58:04"/>
    <n v="103"/>
    <n v="103"/>
    <x v="1"/>
    <x v="10"/>
  </r>
  <r>
    <s v="2014-02-15"/>
    <x v="5"/>
    <x v="45"/>
    <d v="1899-12-30T01:12:00"/>
    <s v="Planned-as scheduled"/>
    <x v="2"/>
    <x v="3"/>
    <d v="2014-02-15T00:01:36"/>
    <d v="2014-02-15T01:50:23"/>
    <n v="108"/>
    <n v="108"/>
    <x v="1"/>
    <x v="10"/>
  </r>
  <r>
    <s v="2014-02-15"/>
    <x v="5"/>
    <x v="45"/>
    <d v="1899-12-30T03:42:00"/>
    <s v="Unplanned-urgent"/>
    <x v="0"/>
    <x v="0"/>
    <d v="2014-02-15T03:15:18"/>
    <d v="2014-02-15T04:51:33"/>
    <n v="96"/>
    <n v="96"/>
    <x v="1"/>
    <x v="10"/>
  </r>
  <r>
    <s v="2014-02-15"/>
    <x v="5"/>
    <x v="45"/>
    <d v="1899-12-30T16:24:00"/>
    <s v="Unplanned-urgent"/>
    <x v="0"/>
    <x v="0"/>
    <d v="2014-02-15T15:58:33"/>
    <d v="2014-02-15T17:36:15"/>
    <n v="97"/>
    <n v="97"/>
    <x v="1"/>
    <x v="10"/>
  </r>
  <r>
    <s v="2014-02-15"/>
    <x v="5"/>
    <x v="45"/>
    <d v="1899-12-30T18:13:00"/>
    <s v="NULL"/>
    <x v="1"/>
    <x v="1"/>
    <d v="2014-02-15T17:44:42"/>
    <d v="2014-02-15T19:12:00"/>
    <n v="87"/>
    <n v="87"/>
    <x v="1"/>
    <x v="10"/>
  </r>
  <r>
    <s v="2014-02-15"/>
    <x v="5"/>
    <x v="45"/>
    <d v="1899-12-30T20:52:00"/>
    <s v="Unplanned-urgent"/>
    <x v="0"/>
    <x v="0"/>
    <d v="2014-02-15T20:18:18"/>
    <d v="2014-02-15T22:05:47"/>
    <n v="107"/>
    <n v="107"/>
    <x v="1"/>
    <x v="10"/>
  </r>
  <r>
    <s v="2014-02-15"/>
    <x v="5"/>
    <x v="45"/>
    <d v="1899-12-30T22:50:00"/>
    <s v="Unplanned-urgent"/>
    <x v="0"/>
    <x v="0"/>
    <d v="2014-02-15T22:11:09"/>
    <d v="2014-02-16T00:03:52"/>
    <n v="112"/>
    <n v="112"/>
    <x v="1"/>
    <x v="10"/>
  </r>
  <r>
    <s v="2014-02-17"/>
    <x v="0"/>
    <x v="46"/>
    <d v="1899-12-30T03:05:00"/>
    <s v="Unplanned-crash"/>
    <x v="0"/>
    <x v="0"/>
    <d v="2014-02-17T03:09:26"/>
    <d v="2014-02-17T04:18:25"/>
    <n v="68"/>
    <n v="68"/>
    <x v="1"/>
    <x v="10"/>
  </r>
  <r>
    <s v="2014-02-17"/>
    <x v="0"/>
    <x v="46"/>
    <d v="1899-12-30T06:13:00"/>
    <s v="Unplanned-urgent"/>
    <x v="0"/>
    <x v="0"/>
    <d v="2014-02-17T06:01:10"/>
    <d v="2014-02-17T07:00:12"/>
    <n v="59"/>
    <n v="59"/>
    <x v="1"/>
    <x v="10"/>
  </r>
  <r>
    <s v="2014-02-17"/>
    <x v="0"/>
    <x v="46"/>
    <d v="1899-12-30T14:59:00"/>
    <s v="Unplanned-urgent"/>
    <x v="0"/>
    <x v="0"/>
    <d v="2014-02-17T14:17:20"/>
    <d v="2014-02-17T15:27:15"/>
    <n v="69"/>
    <n v="69"/>
    <x v="1"/>
    <x v="10"/>
  </r>
  <r>
    <s v="2014-02-17"/>
    <x v="0"/>
    <x v="46"/>
    <d v="1899-12-30T21:44:00"/>
    <s v="Unplanned-urgent"/>
    <x v="0"/>
    <x v="0"/>
    <d v="2014-02-17T20:48:27"/>
    <d v="2014-02-17T22:18:09"/>
    <n v="89"/>
    <n v="89"/>
    <x v="1"/>
    <x v="10"/>
  </r>
  <r>
    <s v="2014-02-18"/>
    <x v="1"/>
    <x v="46"/>
    <d v="1899-12-30T00:56:00"/>
    <s v="Unplanned-urgent"/>
    <x v="0"/>
    <x v="0"/>
    <d v="2014-02-18T00:04:09"/>
    <d v="2014-02-18T01:28:00"/>
    <n v="83"/>
    <n v="83"/>
    <x v="1"/>
    <x v="10"/>
  </r>
  <r>
    <s v="2014-02-18"/>
    <x v="1"/>
    <x v="46"/>
    <d v="1899-12-30T11:31:00"/>
    <s v="Planned-as scheduled"/>
    <x v="2"/>
    <x v="3"/>
    <d v="2014-02-18T10:49:21"/>
    <d v="2014-02-18T13:10:58"/>
    <n v="141"/>
    <n v="141"/>
    <x v="1"/>
    <x v="10"/>
  </r>
  <r>
    <s v="2014-02-18"/>
    <x v="1"/>
    <x v="46"/>
    <d v="1899-12-30T18:40:00"/>
    <s v="Unplanned-urgent"/>
    <x v="0"/>
    <x v="0"/>
    <d v="2014-02-18T18:00:17"/>
    <d v="2014-02-18T19:10:00"/>
    <n v="69"/>
    <n v="69"/>
    <x v="1"/>
    <x v="10"/>
  </r>
  <r>
    <s v="2014-02-19"/>
    <x v="2"/>
    <x v="46"/>
    <d v="1899-12-30T03:24:00"/>
    <s v="Unplanned-urgent"/>
    <x v="0"/>
    <x v="0"/>
    <d v="2014-02-19T01:37:12"/>
    <d v="2014-02-19T04:00:07"/>
    <n v="142"/>
    <n v="142"/>
    <x v="1"/>
    <x v="10"/>
  </r>
  <r>
    <s v="2014-02-19"/>
    <x v="2"/>
    <x v="46"/>
    <d v="1899-12-30T08:46:00"/>
    <s v="Unplanned-urgent"/>
    <x v="0"/>
    <x v="0"/>
    <d v="2014-02-19T08:10:47"/>
    <d v="2014-02-19T09:28:42"/>
    <n v="77"/>
    <n v="77"/>
    <x v="1"/>
    <x v="10"/>
  </r>
  <r>
    <s v="2014-02-19"/>
    <x v="2"/>
    <x v="46"/>
    <d v="1899-12-30T10:16:00"/>
    <s v="Planned-as scheduled"/>
    <x v="2"/>
    <x v="3"/>
    <d v="2014-02-19T07:59:58"/>
    <e v="#VALUE!"/>
    <e v="#VALUE!"/>
    <n v="97.333333333333329"/>
    <x v="1"/>
    <x v="10"/>
  </r>
  <r>
    <s v="2014-02-19"/>
    <x v="2"/>
    <x v="46"/>
    <d v="1899-12-30T10:46:00"/>
    <s v="Unplanned-urgent"/>
    <x v="0"/>
    <x v="0"/>
    <d v="2014-02-19T09:58:24"/>
    <d v="2014-02-19T11:52:44"/>
    <n v="114"/>
    <n v="114"/>
    <x v="1"/>
    <x v="10"/>
  </r>
  <r>
    <s v="2014-02-19"/>
    <x v="2"/>
    <x v="46"/>
    <d v="1899-12-30T12:50:00"/>
    <s v="Planned-as scheduled"/>
    <x v="2"/>
    <x v="3"/>
    <d v="2014-02-19T11:46:19"/>
    <d v="2014-02-19T13:50:36"/>
    <n v="124"/>
    <n v="124"/>
    <x v="1"/>
    <x v="10"/>
  </r>
  <r>
    <s v="2014-02-19"/>
    <x v="2"/>
    <x v="46"/>
    <d v="1899-12-30T14:07:00"/>
    <s v="Planned-as scheduled"/>
    <x v="2"/>
    <x v="3"/>
    <d v="2014-02-19T13:23:36"/>
    <d v="2014-02-19T15:04:38"/>
    <n v="101"/>
    <n v="101"/>
    <x v="1"/>
    <x v="10"/>
  </r>
  <r>
    <s v="2014-02-19"/>
    <x v="2"/>
    <x v="46"/>
    <d v="1899-12-30T15:38:00"/>
    <s v="Planned-as scheduled"/>
    <x v="2"/>
    <x v="3"/>
    <d v="2014-02-19T14:36:04"/>
    <d v="2014-02-19T17:07:47"/>
    <n v="151"/>
    <n v="151"/>
    <x v="1"/>
    <x v="10"/>
  </r>
  <r>
    <s v="2014-02-19"/>
    <x v="2"/>
    <x v="46"/>
    <d v="1899-12-30T16:20:00"/>
    <s v="Planned-not as sched"/>
    <x v="2"/>
    <x v="2"/>
    <d v="2014-02-19T15:51:19"/>
    <d v="2014-02-19T17:16:30"/>
    <n v="85"/>
    <n v="85"/>
    <x v="1"/>
    <x v="10"/>
  </r>
  <r>
    <s v="2014-02-19"/>
    <x v="2"/>
    <x v="46"/>
    <d v="1899-12-30T18:36:00"/>
    <s v="Unplanned-urgent"/>
    <x v="0"/>
    <x v="0"/>
    <d v="2014-02-19T17:55:47"/>
    <d v="2014-02-19T19:17:50"/>
    <n v="82"/>
    <n v="82"/>
    <x v="1"/>
    <x v="10"/>
  </r>
  <r>
    <s v="2014-02-20"/>
    <x v="3"/>
    <x v="46"/>
    <d v="1899-12-30T02:10:00"/>
    <s v="Planned-not as sched"/>
    <x v="2"/>
    <x v="2"/>
    <d v="2014-02-20T01:33:25"/>
    <d v="2014-02-20T03:18:06"/>
    <n v="104"/>
    <n v="104"/>
    <x v="1"/>
    <x v="10"/>
  </r>
  <r>
    <s v="2014-02-20"/>
    <x v="3"/>
    <x v="46"/>
    <d v="1899-12-30T10:14:00"/>
    <s v="Planned-as scheduled"/>
    <x v="2"/>
    <x v="3"/>
    <d v="2014-02-20T09:36:55"/>
    <d v="2014-02-20T11:35:31"/>
    <n v="118"/>
    <n v="118"/>
    <x v="1"/>
    <x v="10"/>
  </r>
  <r>
    <s v="2014-02-20"/>
    <x v="3"/>
    <x v="46"/>
    <d v="1899-12-30T12:54:00"/>
    <s v="Planned-as scheduled"/>
    <x v="2"/>
    <x v="3"/>
    <d v="2014-02-20T12:07:01"/>
    <d v="2014-02-20T15:42:39"/>
    <n v="215"/>
    <n v="215"/>
    <x v="1"/>
    <x v="10"/>
  </r>
  <r>
    <s v="2014-02-20"/>
    <x v="3"/>
    <x v="46"/>
    <d v="1899-12-30T22:20:00"/>
    <s v="Planned-not as sched"/>
    <x v="2"/>
    <x v="2"/>
    <d v="2014-02-20T21:40:32"/>
    <d v="2014-02-20T23:12:04"/>
    <n v="91"/>
    <n v="91"/>
    <x v="1"/>
    <x v="10"/>
  </r>
  <r>
    <s v="2014-02-21"/>
    <x v="4"/>
    <x v="46"/>
    <d v="1899-12-30T00:10:00"/>
    <s v="Unplanned-urgent"/>
    <x v="0"/>
    <x v="0"/>
    <d v="2014-02-21T15:56:26"/>
    <e v="#VALUE!"/>
    <e v="#VALUE!"/>
    <n v="80.5"/>
    <x v="1"/>
    <x v="10"/>
  </r>
  <r>
    <s v="2014-02-21"/>
    <x v="4"/>
    <x v="46"/>
    <d v="1899-12-30T03:59:00"/>
    <s v="Unplanned-urgent"/>
    <x v="0"/>
    <x v="0"/>
    <d v="2014-02-21T03:04:45"/>
    <d v="2014-02-21T05:05:01"/>
    <n v="120"/>
    <n v="120"/>
    <x v="1"/>
    <x v="10"/>
  </r>
  <r>
    <s v="2014-02-21"/>
    <x v="4"/>
    <x v="46"/>
    <d v="1899-12-30T06:45:00"/>
    <s v="Unplanned-urgent"/>
    <x v="0"/>
    <x v="0"/>
    <d v="2014-02-21T05:58:00"/>
    <e v="#VALUE!"/>
    <e v="#VALUE!"/>
    <n v="80.5"/>
    <x v="1"/>
    <x v="10"/>
  </r>
  <r>
    <s v="2014-02-21"/>
    <x v="4"/>
    <x v="46"/>
    <d v="1899-12-30T09:30:00"/>
    <s v="Planned-as scheduled"/>
    <x v="2"/>
    <x v="3"/>
    <d v="2014-02-21T08:31:07"/>
    <d v="2014-02-21T10:28:49"/>
    <n v="117"/>
    <n v="117"/>
    <x v="1"/>
    <x v="10"/>
  </r>
  <r>
    <s v="2014-02-21"/>
    <x v="4"/>
    <x v="46"/>
    <d v="1899-12-30T10:16:00"/>
    <s v="Unplanned-urgent"/>
    <x v="0"/>
    <x v="0"/>
    <d v="2014-02-21T09:14:21"/>
    <d v="2014-02-21T11:23:55"/>
    <n v="129"/>
    <n v="129"/>
    <x v="1"/>
    <x v="10"/>
  </r>
  <r>
    <s v="2014-02-21"/>
    <x v="4"/>
    <x v="46"/>
    <d v="1899-12-30T11:38:00"/>
    <s v="Planned-as scheduled"/>
    <x v="2"/>
    <x v="3"/>
    <d v="2014-02-21T10:48:04"/>
    <d v="2014-02-21T12:21:00"/>
    <n v="92"/>
    <n v="92"/>
    <x v="1"/>
    <x v="10"/>
  </r>
  <r>
    <s v="2014-02-21"/>
    <x v="4"/>
    <x v="46"/>
    <d v="1899-12-30T14:01:00"/>
    <s v="Planned-as scheduled"/>
    <x v="2"/>
    <x v="3"/>
    <d v="2014-02-21T13:20:18"/>
    <d v="2014-02-21T14:59:05"/>
    <n v="98"/>
    <n v="98"/>
    <x v="1"/>
    <x v="10"/>
  </r>
  <r>
    <s v="2014-02-21"/>
    <x v="4"/>
    <x v="46"/>
    <d v="1899-12-30T16:34:00"/>
    <s v="Unplanned-urgent"/>
    <x v="0"/>
    <x v="0"/>
    <d v="2014-02-21T15:50:16"/>
    <d v="2014-02-21T17:45:35"/>
    <n v="115"/>
    <n v="115"/>
    <x v="1"/>
    <x v="10"/>
  </r>
  <r>
    <s v="2014-02-21"/>
    <x v="4"/>
    <x v="46"/>
    <d v="1899-12-30T17:24:00"/>
    <s v="Unplanned-urgent"/>
    <x v="0"/>
    <x v="0"/>
    <d v="2014-02-21T17:24:45"/>
    <d v="2014-02-21T18:03:55"/>
    <n v="39"/>
    <n v="39"/>
    <x v="1"/>
    <x v="10"/>
  </r>
  <r>
    <s v="2014-02-21"/>
    <x v="4"/>
    <x v="46"/>
    <d v="1899-12-30T20:19:00"/>
    <s v="Unplanned-urgent"/>
    <x v="0"/>
    <x v="0"/>
    <d v="2014-02-21T19:49:47"/>
    <d v="2014-02-21T21:25:23"/>
    <n v="95"/>
    <n v="95"/>
    <x v="1"/>
    <x v="10"/>
  </r>
  <r>
    <s v="2014-02-22"/>
    <x v="5"/>
    <x v="46"/>
    <d v="1899-12-30T02:45:00"/>
    <s v="Unplanned-urgent"/>
    <x v="0"/>
    <x v="0"/>
    <d v="2014-02-22T02:18:18"/>
    <d v="2014-02-22T03:50:39"/>
    <n v="92"/>
    <n v="92"/>
    <x v="1"/>
    <x v="10"/>
  </r>
  <r>
    <s v="2014-02-22"/>
    <x v="5"/>
    <x v="46"/>
    <d v="1899-12-30T07:54:00"/>
    <s v="Planned-not as sched"/>
    <x v="2"/>
    <x v="2"/>
    <d v="2014-02-22T07:49:28"/>
    <d v="2014-02-22T08:37:17"/>
    <n v="47"/>
    <n v="47"/>
    <x v="1"/>
    <x v="10"/>
  </r>
  <r>
    <s v="2014-02-22"/>
    <x v="5"/>
    <x v="46"/>
    <d v="1899-12-30T10:36:00"/>
    <s v="Unplanned-urgent"/>
    <x v="0"/>
    <x v="0"/>
    <d v="2014-02-22T10:02:01"/>
    <d v="2014-02-22T11:51:21"/>
    <n v="109"/>
    <n v="109"/>
    <x v="1"/>
    <x v="10"/>
  </r>
  <r>
    <s v="2014-02-22"/>
    <x v="5"/>
    <x v="46"/>
    <d v="1899-12-30T12:40:00"/>
    <s v="Unplanned-urgent"/>
    <x v="0"/>
    <x v="0"/>
    <d v="2014-02-22T11:37:55"/>
    <d v="2014-02-22T13:37:00"/>
    <n v="119"/>
    <n v="119"/>
    <x v="1"/>
    <x v="10"/>
  </r>
  <r>
    <s v="2014-02-22"/>
    <x v="5"/>
    <x v="46"/>
    <d v="1899-12-30T17:05:00"/>
    <s v="Unplanned-urgent"/>
    <x v="0"/>
    <x v="0"/>
    <d v="2014-02-22T16:21:01"/>
    <e v="#VALUE!"/>
    <e v="#VALUE!"/>
    <n v="73.400000000000006"/>
    <x v="1"/>
    <x v="10"/>
  </r>
  <r>
    <s v="2014-02-23"/>
    <x v="6"/>
    <x v="46"/>
    <d v="1899-12-30T01:43:00"/>
    <s v="Unplanned-urgent"/>
    <x v="0"/>
    <x v="0"/>
    <d v="2014-02-23T01:18:00"/>
    <d v="2014-02-23T02:43:34"/>
    <n v="85"/>
    <n v="85"/>
    <x v="1"/>
    <x v="10"/>
  </r>
  <r>
    <s v="2014-02-23"/>
    <x v="6"/>
    <x v="46"/>
    <d v="1899-12-30T11:46:00"/>
    <s v="Unplanned-urgent"/>
    <x v="0"/>
    <x v="0"/>
    <d v="2014-02-23T11:15:15"/>
    <d v="2014-02-23T12:59:03"/>
    <n v="103"/>
    <n v="103"/>
    <x v="1"/>
    <x v="10"/>
  </r>
  <r>
    <s v="2014-02-23"/>
    <x v="6"/>
    <x v="46"/>
    <d v="1899-12-30T21:13:00"/>
    <s v="Unplanned-urgent"/>
    <x v="0"/>
    <x v="0"/>
    <d v="2014-02-23T20:59:14"/>
    <d v="2014-02-23T22:07:55"/>
    <n v="68"/>
    <n v="68"/>
    <x v="1"/>
    <x v="10"/>
  </r>
  <r>
    <s v="2014-02-23"/>
    <x v="6"/>
    <x v="46"/>
    <d v="1899-12-30T22:46:00"/>
    <s v="Unplanned-urgent"/>
    <x v="0"/>
    <x v="0"/>
    <d v="2014-02-23T22:10:53"/>
    <d v="2014-02-23T23:23:46"/>
    <n v="72"/>
    <n v="72"/>
    <x v="1"/>
    <x v="10"/>
  </r>
  <r>
    <s v="2014-02-24"/>
    <x v="0"/>
    <x v="47"/>
    <d v="1899-12-30T02:49:00"/>
    <s v="Unplanned-urgent"/>
    <x v="0"/>
    <x v="0"/>
    <d v="2014-02-24T02:17:09"/>
    <d v="2014-02-24T03:42:06"/>
    <n v="84"/>
    <n v="84"/>
    <x v="1"/>
    <x v="10"/>
  </r>
  <r>
    <s v="2014-02-24"/>
    <x v="0"/>
    <x v="47"/>
    <d v="1899-12-30T08:37:00"/>
    <s v="Planned-as scheduled"/>
    <x v="2"/>
    <x v="3"/>
    <d v="2014-02-24T07:40:32"/>
    <d v="2014-02-24T09:46:50"/>
    <n v="126"/>
    <n v="126"/>
    <x v="1"/>
    <x v="10"/>
  </r>
  <r>
    <s v="2014-02-24"/>
    <x v="0"/>
    <x v="47"/>
    <d v="1899-12-30T10:40:00"/>
    <s v="Planned-as scheduled"/>
    <x v="2"/>
    <x v="3"/>
    <d v="2014-02-24T09:56:55"/>
    <d v="2014-02-24T11:34:44"/>
    <n v="97"/>
    <n v="97"/>
    <x v="1"/>
    <x v="10"/>
  </r>
  <r>
    <s v="2014-02-24"/>
    <x v="0"/>
    <x v="47"/>
    <d v="1899-12-30T12:29:00"/>
    <s v="Planned-as scheduled"/>
    <x v="2"/>
    <x v="3"/>
    <d v="2014-02-24T11:49:43"/>
    <d v="2014-02-24T13:33:14"/>
    <n v="103"/>
    <n v="103"/>
    <x v="1"/>
    <x v="10"/>
  </r>
  <r>
    <s v="2014-02-24"/>
    <x v="0"/>
    <x v="47"/>
    <d v="1899-12-30T14:52:00"/>
    <s v="Planned-as scheduled"/>
    <x v="2"/>
    <x v="3"/>
    <d v="2014-02-24T14:22:06"/>
    <d v="2014-02-24T16:24:24"/>
    <n v="122"/>
    <n v="122"/>
    <x v="1"/>
    <x v="10"/>
  </r>
  <r>
    <s v="2014-02-24"/>
    <x v="0"/>
    <x v="47"/>
    <d v="1899-12-30T15:48:00"/>
    <s v="Planned-as scheduled"/>
    <x v="2"/>
    <x v="3"/>
    <d v="2014-02-24T15:02:08"/>
    <d v="2014-02-24T16:30:08"/>
    <n v="88"/>
    <n v="88"/>
    <x v="1"/>
    <x v="10"/>
  </r>
  <r>
    <s v="2014-02-25"/>
    <x v="1"/>
    <x v="47"/>
    <d v="1899-12-30T08:29:00"/>
    <s v="Planned-as scheduled"/>
    <x v="2"/>
    <x v="3"/>
    <d v="2014-02-25T07:39:35"/>
    <d v="2014-02-25T08:50:43"/>
    <n v="71"/>
    <n v="71"/>
    <x v="1"/>
    <x v="10"/>
  </r>
  <r>
    <s v="2014-02-25"/>
    <x v="1"/>
    <x v="47"/>
    <d v="1899-12-30T10:07:00"/>
    <s v="Planned-as scheduled"/>
    <x v="2"/>
    <x v="3"/>
    <d v="2014-02-25T09:36:44"/>
    <d v="2014-02-25T10:52:42"/>
    <n v="75"/>
    <n v="75"/>
    <x v="1"/>
    <x v="10"/>
  </r>
  <r>
    <s v="2014-02-25"/>
    <x v="1"/>
    <x v="47"/>
    <d v="1899-12-30T13:17:00"/>
    <s v="Planned-as scheduled"/>
    <x v="2"/>
    <x v="3"/>
    <d v="2014-02-25T12:19:13"/>
    <d v="2014-02-25T14:01:04"/>
    <n v="101"/>
    <n v="101"/>
    <x v="1"/>
    <x v="10"/>
  </r>
  <r>
    <s v="2014-02-25"/>
    <x v="1"/>
    <x v="47"/>
    <d v="1899-12-30T13:55:00"/>
    <s v="Planned-as scheduled"/>
    <x v="2"/>
    <x v="3"/>
    <d v="2014-02-25T13:30:51"/>
    <d v="2014-02-25T14:57:49"/>
    <n v="86"/>
    <n v="86"/>
    <x v="1"/>
    <x v="10"/>
  </r>
  <r>
    <s v="2014-02-25"/>
    <x v="1"/>
    <x v="47"/>
    <d v="1899-12-30T19:00:00"/>
    <s v="Unplanned-urgent"/>
    <x v="0"/>
    <x v="0"/>
    <d v="2014-02-25T18:30:09"/>
    <d v="2014-02-25T20:11:28"/>
    <n v="101"/>
    <n v="101"/>
    <x v="1"/>
    <x v="10"/>
  </r>
  <r>
    <s v="2014-02-26"/>
    <x v="2"/>
    <x v="47"/>
    <d v="1899-12-30T00:13:00"/>
    <s v="Unplanned-urgent"/>
    <x v="0"/>
    <x v="0"/>
    <d v="2014-02-25T22:59:20"/>
    <e v="#VALUE!"/>
    <e v="#VALUE!"/>
    <n v="53.875"/>
    <x v="1"/>
    <x v="10"/>
  </r>
  <r>
    <s v="2014-02-26"/>
    <x v="2"/>
    <x v="47"/>
    <d v="1899-12-30T03:10:00"/>
    <s v="Planned-not as sched"/>
    <x v="2"/>
    <x v="2"/>
    <d v="2014-02-26T02:20:15"/>
    <d v="2014-02-26T04:06:25"/>
    <n v="106"/>
    <n v="106"/>
    <x v="1"/>
    <x v="10"/>
  </r>
  <r>
    <s v="2014-02-26"/>
    <x v="2"/>
    <x v="47"/>
    <d v="1899-12-30T09:39:00"/>
    <s v="Planned-as scheduled"/>
    <x v="2"/>
    <x v="3"/>
    <d v="2014-02-26T09:06:39"/>
    <d v="2014-02-26T10:00:13"/>
    <n v="53"/>
    <n v="53"/>
    <x v="1"/>
    <x v="10"/>
  </r>
  <r>
    <s v="2014-02-26"/>
    <x v="2"/>
    <x v="47"/>
    <d v="1899-12-30T10:55:00"/>
    <s v="Planned-as scheduled"/>
    <x v="2"/>
    <x v="3"/>
    <d v="2014-02-26T10:23:18"/>
    <d v="2014-02-26T11:48:31"/>
    <n v="85"/>
    <n v="85"/>
    <x v="1"/>
    <x v="10"/>
  </r>
  <r>
    <s v="2014-02-26"/>
    <x v="2"/>
    <x v="47"/>
    <d v="1899-12-30T14:02:00"/>
    <s v="Planned-as scheduled"/>
    <x v="2"/>
    <x v="3"/>
    <d v="2014-02-26T13:13:54"/>
    <d v="2014-02-26T15:03:36"/>
    <n v="109"/>
    <n v="109"/>
    <x v="1"/>
    <x v="10"/>
  </r>
  <r>
    <s v="2014-02-26"/>
    <x v="2"/>
    <x v="47"/>
    <d v="1899-12-30T16:00:00"/>
    <s v="Planned-as scheduled"/>
    <x v="2"/>
    <x v="3"/>
    <d v="2014-02-26T15:18:15"/>
    <d v="2014-02-26T16:36:48"/>
    <n v="78"/>
    <n v="78"/>
    <x v="1"/>
    <x v="10"/>
  </r>
  <r>
    <s v="2014-02-26"/>
    <x v="2"/>
    <x v="47"/>
    <d v="1899-12-30T18:53:00"/>
    <s v="Planned-not as sched"/>
    <x v="2"/>
    <x v="2"/>
    <d v="2014-02-26T18:00:14"/>
    <e v="#VALUE!"/>
    <e v="#VALUE!"/>
    <n v="53.875"/>
    <x v="1"/>
    <x v="10"/>
  </r>
  <r>
    <s v="2014-02-26"/>
    <x v="2"/>
    <x v="47"/>
    <d v="1899-12-30T23:26:00"/>
    <s v="Unplanned-urgent"/>
    <x v="0"/>
    <x v="0"/>
    <d v="2014-02-26T22:37:45"/>
    <e v="#VALUE!"/>
    <e v="#VALUE!"/>
    <n v="53.875"/>
    <x v="1"/>
    <x v="10"/>
  </r>
  <r>
    <s v="2014-02-27"/>
    <x v="3"/>
    <x v="47"/>
    <d v="1899-12-30T00:43:00"/>
    <s v="Unplanned-urgent"/>
    <x v="0"/>
    <x v="0"/>
    <d v="2014-02-27T00:23:47"/>
    <d v="2014-02-27T01:47:25"/>
    <n v="83"/>
    <n v="83"/>
    <x v="1"/>
    <x v="10"/>
  </r>
  <r>
    <s v="2014-02-27"/>
    <x v="3"/>
    <x v="47"/>
    <d v="1899-12-30T05:55:00"/>
    <s v="Unplanned-urgent"/>
    <x v="0"/>
    <x v="0"/>
    <d v="2014-02-27T03:39:51"/>
    <d v="2014-02-27T06:35:19"/>
    <n v="175"/>
    <n v="175"/>
    <x v="1"/>
    <x v="10"/>
  </r>
  <r>
    <s v="2014-02-27"/>
    <x v="3"/>
    <x v="47"/>
    <d v="1899-12-30T10:10:00"/>
    <s v="Planned-as scheduled"/>
    <x v="2"/>
    <x v="3"/>
    <d v="2014-02-27T09:42:49"/>
    <d v="2014-02-27T11:00:44"/>
    <n v="77"/>
    <n v="77"/>
    <x v="1"/>
    <x v="10"/>
  </r>
  <r>
    <s v="2014-02-27"/>
    <x v="3"/>
    <x v="47"/>
    <d v="1899-12-30T11:17:00"/>
    <s v="Planned-as scheduled"/>
    <x v="2"/>
    <x v="3"/>
    <d v="2014-02-27T09:50:37"/>
    <e v="#VALUE!"/>
    <e v="#VALUE!"/>
    <n v="98.4"/>
    <x v="1"/>
    <x v="10"/>
  </r>
  <r>
    <s v="2014-02-27"/>
    <x v="3"/>
    <x v="47"/>
    <d v="1899-12-30T21:04:00"/>
    <s v="NULL"/>
    <x v="1"/>
    <x v="1"/>
    <d v="2014-02-27T20:22:14"/>
    <d v="2014-02-27T22:59:14"/>
    <n v="157"/>
    <n v="157"/>
    <x v="1"/>
    <x v="10"/>
  </r>
  <r>
    <s v="2014-02-28"/>
    <x v="4"/>
    <x v="47"/>
    <d v="1899-12-30T10:20:00"/>
    <s v="Unplanned-urgent"/>
    <x v="0"/>
    <x v="0"/>
    <d v="2014-02-28T09:45:18"/>
    <d v="2014-02-28T11:32:37"/>
    <n v="107"/>
    <n v="107"/>
    <x v="1"/>
    <x v="10"/>
  </r>
  <r>
    <s v="2014-02-28"/>
    <x v="4"/>
    <x v="47"/>
    <d v="1899-12-30T12:03:00"/>
    <s v="Planned-as scheduled"/>
    <x v="2"/>
    <x v="3"/>
    <d v="2014-02-28T11:00:00"/>
    <d v="2014-02-28T12:47:26"/>
    <n v="107"/>
    <n v="107"/>
    <x v="1"/>
    <x v="10"/>
  </r>
  <r>
    <s v="2014-02-28"/>
    <x v="4"/>
    <x v="47"/>
    <d v="1899-12-30T13:55:00"/>
    <s v="Unplanned-urgent"/>
    <x v="0"/>
    <x v="0"/>
    <d v="2014-02-28T13:20:54"/>
    <d v="2014-02-28T14:59:35"/>
    <n v="98"/>
    <n v="98"/>
    <x v="1"/>
    <x v="10"/>
  </r>
  <r>
    <s v="2014-02-28"/>
    <x v="4"/>
    <x v="47"/>
    <d v="1899-12-30T15:23:00"/>
    <s v="Planned-as scheduled"/>
    <x v="2"/>
    <x v="3"/>
    <d v="2014-02-28T14:23:19"/>
    <d v="2014-02-28T15:50:51"/>
    <n v="87"/>
    <n v="87"/>
    <x v="1"/>
    <x v="10"/>
  </r>
  <r>
    <s v="2014-02-28"/>
    <x v="4"/>
    <x v="47"/>
    <d v="1899-12-30T15:43:00"/>
    <s v="Unplanned-urgent"/>
    <x v="0"/>
    <x v="0"/>
    <d v="2014-02-28T15:30:52"/>
    <d v="2014-02-28T18:10:29"/>
    <n v="159"/>
    <n v="159"/>
    <x v="1"/>
    <x v="10"/>
  </r>
  <r>
    <s v="2014-02-28"/>
    <x v="4"/>
    <x v="47"/>
    <d v="1899-12-30T21:17:00"/>
    <s v="Unplanned-urgent"/>
    <x v="0"/>
    <x v="0"/>
    <d v="2014-02-28T20:33:42"/>
    <d v="2014-02-28T22:33:03"/>
    <n v="119"/>
    <n v="119"/>
    <x v="1"/>
    <x v="10"/>
  </r>
  <r>
    <s v="2014-03-01"/>
    <x v="5"/>
    <x v="47"/>
    <d v="1899-12-30T01:40:00"/>
    <s v="Unplanned-urgent"/>
    <x v="0"/>
    <x v="0"/>
    <d v="2014-03-01T01:28:53"/>
    <d v="2014-03-01T02:54:56"/>
    <n v="86"/>
    <n v="86"/>
    <x v="1"/>
    <x v="11"/>
  </r>
  <r>
    <s v="2014-03-01"/>
    <x v="5"/>
    <x v="47"/>
    <d v="1899-12-30T04:28:00"/>
    <s v="Unplanned-urgent"/>
    <x v="0"/>
    <x v="0"/>
    <d v="2014-03-01T03:38:28"/>
    <e v="#VALUE!"/>
    <e v="#VALUE!"/>
    <n v="94.571428571428569"/>
    <x v="1"/>
    <x v="11"/>
  </r>
  <r>
    <s v="2014-03-01"/>
    <x v="5"/>
    <x v="47"/>
    <d v="1899-12-30T09:19:00"/>
    <s v="Unplanned-urgent"/>
    <x v="0"/>
    <x v="0"/>
    <d v="2014-03-01T07:47:10"/>
    <d v="2014-03-01T10:57:13"/>
    <n v="190"/>
    <n v="190"/>
    <x v="1"/>
    <x v="11"/>
  </r>
  <r>
    <s v="2014-03-01"/>
    <x v="5"/>
    <x v="47"/>
    <d v="1899-12-30T11:17:00"/>
    <s v="Unplanned-urgent"/>
    <x v="0"/>
    <x v="0"/>
    <d v="2014-03-01T10:38:52"/>
    <d v="2014-03-01T12:18:04"/>
    <n v="99"/>
    <n v="99"/>
    <x v="1"/>
    <x v="11"/>
  </r>
  <r>
    <s v="2014-03-01"/>
    <x v="5"/>
    <x v="47"/>
    <d v="1899-12-30T14:04:00"/>
    <s v="Unplanned-urgent"/>
    <x v="0"/>
    <x v="0"/>
    <d v="2014-03-01T13:20:58"/>
    <d v="2014-03-01T14:33:57"/>
    <n v="72"/>
    <n v="72"/>
    <x v="1"/>
    <x v="11"/>
  </r>
  <r>
    <s v="2014-03-01"/>
    <x v="5"/>
    <x v="47"/>
    <d v="1899-12-30T16:16:00"/>
    <s v="NULL"/>
    <x v="1"/>
    <x v="1"/>
    <d v="2014-03-01T15:34:45"/>
    <d v="2014-03-01T17:53:47"/>
    <n v="139"/>
    <n v="139"/>
    <x v="1"/>
    <x v="11"/>
  </r>
  <r>
    <s v="2014-03-01"/>
    <x v="5"/>
    <x v="47"/>
    <d v="1899-12-30T22:30:00"/>
    <s v="Unplanned-urgent"/>
    <x v="0"/>
    <x v="0"/>
    <d v="2014-03-01T22:04:46"/>
    <d v="2014-03-01T23:21:06"/>
    <n v="76"/>
    <n v="76"/>
    <x v="1"/>
    <x v="11"/>
  </r>
  <r>
    <s v="2014-03-02"/>
    <x v="6"/>
    <x v="47"/>
    <d v="1899-12-30T12:45:00"/>
    <s v="Planned-not as sched"/>
    <x v="2"/>
    <x v="2"/>
    <d v="2014-03-02T11:28:11"/>
    <d v="2014-03-02T13:16:31"/>
    <n v="108"/>
    <n v="108"/>
    <x v="1"/>
    <x v="11"/>
  </r>
  <r>
    <s v="2014-03-02"/>
    <x v="6"/>
    <x v="47"/>
    <d v="1899-12-30T17:16:00"/>
    <s v="Unplanned-urgent"/>
    <x v="0"/>
    <x v="0"/>
    <d v="2014-03-02T16:38:30"/>
    <d v="2014-03-02T18:25:46"/>
    <n v="107"/>
    <n v="107"/>
    <x v="1"/>
    <x v="11"/>
  </r>
  <r>
    <s v="2014-03-02"/>
    <x v="6"/>
    <x v="47"/>
    <d v="1899-12-30T21:54:00"/>
    <s v="Unplanned-urgent"/>
    <x v="0"/>
    <x v="0"/>
    <d v="2014-03-02T21:25:00"/>
    <d v="2014-03-02T22:55:11"/>
    <n v="90"/>
    <n v="90"/>
    <x v="1"/>
    <x v="11"/>
  </r>
  <r>
    <s v="2014-03-03"/>
    <x v="0"/>
    <x v="48"/>
    <d v="1899-12-30T10:20:00"/>
    <s v="Planned-as scheduled"/>
    <x v="2"/>
    <x v="3"/>
    <d v="2014-03-03T09:22:43"/>
    <d v="2014-03-03T11:32:32"/>
    <n v="129"/>
    <n v="129"/>
    <x v="1"/>
    <x v="11"/>
  </r>
  <r>
    <s v="2014-03-03"/>
    <x v="0"/>
    <x v="48"/>
    <d v="1899-12-30T12:03:00"/>
    <s v="Planned-as scheduled"/>
    <x v="2"/>
    <x v="3"/>
    <d v="2014-03-03T11:34:19"/>
    <d v="2014-03-03T13:28:00"/>
    <n v="113"/>
    <n v="113"/>
    <x v="1"/>
    <x v="11"/>
  </r>
  <r>
    <s v="2014-03-03"/>
    <x v="0"/>
    <x v="48"/>
    <d v="1899-12-30T12:31:00"/>
    <s v="Planned-as scheduled"/>
    <x v="2"/>
    <x v="3"/>
    <d v="2014-03-03T11:23:43"/>
    <d v="2014-03-03T13:06:35"/>
    <n v="102"/>
    <n v="102"/>
    <x v="1"/>
    <x v="11"/>
  </r>
  <r>
    <s v="2014-03-03"/>
    <x v="0"/>
    <x v="48"/>
    <d v="1899-12-30T15:31:00"/>
    <s v="Unplanned-urgent"/>
    <x v="0"/>
    <x v="0"/>
    <d v="2014-03-03T14:49:29"/>
    <d v="2014-03-03T17:22:24"/>
    <n v="152"/>
    <n v="152"/>
    <x v="1"/>
    <x v="11"/>
  </r>
  <r>
    <s v="2014-03-04"/>
    <x v="1"/>
    <x v="48"/>
    <d v="1899-12-30T05:18:00"/>
    <s v="Unplanned-urgent"/>
    <x v="0"/>
    <x v="0"/>
    <d v="2014-03-04T04:46:35"/>
    <e v="#VALUE!"/>
    <e v="#VALUE!"/>
    <n v="42.6"/>
    <x v="1"/>
    <x v="11"/>
  </r>
  <r>
    <s v="2014-03-04"/>
    <x v="1"/>
    <x v="48"/>
    <d v="1899-12-30T10:13:00"/>
    <s v="Planned-as scheduled"/>
    <x v="2"/>
    <x v="3"/>
    <d v="2014-03-04T09:23:27"/>
    <d v="2014-03-04T11:07:30"/>
    <n v="104"/>
    <n v="104"/>
    <x v="1"/>
    <x v="11"/>
  </r>
  <r>
    <s v="2014-03-04"/>
    <x v="1"/>
    <x v="48"/>
    <d v="1899-12-30T11:02:00"/>
    <s v="Planned-as scheduled"/>
    <x v="2"/>
    <x v="3"/>
    <d v="2014-03-04T09:00:45"/>
    <e v="#VALUE!"/>
    <e v="#VALUE!"/>
    <n v="42.6"/>
    <x v="1"/>
    <x v="11"/>
  </r>
  <r>
    <s v="2014-03-04"/>
    <x v="1"/>
    <x v="48"/>
    <d v="1899-12-30T12:37:00"/>
    <s v="Planned-as scheduled"/>
    <x v="2"/>
    <x v="3"/>
    <d v="2014-03-04T11:51:38"/>
    <e v="#VALUE!"/>
    <e v="#VALUE!"/>
    <n v="42.6"/>
    <x v="1"/>
    <x v="11"/>
  </r>
  <r>
    <s v="2014-03-04"/>
    <x v="1"/>
    <x v="48"/>
    <d v="1899-12-30T16:27:00"/>
    <s v="Planned-as scheduled"/>
    <x v="2"/>
    <x v="3"/>
    <d v="2014-03-04T15:19:01"/>
    <d v="2014-03-04T17:08:28"/>
    <n v="109"/>
    <n v="109"/>
    <x v="1"/>
    <x v="11"/>
  </r>
  <r>
    <s v="2014-03-05"/>
    <x v="2"/>
    <x v="48"/>
    <d v="1899-12-30T03:45:00"/>
    <s v="Unplanned-urgent"/>
    <x v="0"/>
    <x v="0"/>
    <d v="2014-03-05T02:44:39"/>
    <d v="2014-03-05T04:51:37"/>
    <n v="126"/>
    <n v="126"/>
    <x v="1"/>
    <x v="11"/>
  </r>
  <r>
    <s v="2014-03-05"/>
    <x v="2"/>
    <x v="48"/>
    <d v="1899-12-30T09:54:00"/>
    <s v="Planned-as scheduled"/>
    <x v="2"/>
    <x v="3"/>
    <d v="2014-03-05T09:29:12"/>
    <d v="2014-03-05T11:18:41"/>
    <n v="109"/>
    <n v="109"/>
    <x v="1"/>
    <x v="11"/>
  </r>
  <r>
    <s v="2014-03-05"/>
    <x v="2"/>
    <x v="48"/>
    <d v="1899-12-30T11:54:00"/>
    <s v="Planned-as scheduled"/>
    <x v="2"/>
    <x v="3"/>
    <d v="2014-03-05T11:29:53"/>
    <d v="2014-03-05T12:21:29"/>
    <n v="51"/>
    <n v="51"/>
    <x v="1"/>
    <x v="11"/>
  </r>
  <r>
    <s v="2014-03-05"/>
    <x v="2"/>
    <x v="48"/>
    <d v="1899-12-30T13:54:00"/>
    <s v="Planned-as scheduled"/>
    <x v="2"/>
    <x v="3"/>
    <d v="2014-03-05T13:18:40"/>
    <d v="2014-03-05T14:59:12"/>
    <n v="100"/>
    <n v="100"/>
    <x v="1"/>
    <x v="11"/>
  </r>
  <r>
    <s v="2014-03-05"/>
    <x v="2"/>
    <x v="48"/>
    <d v="1899-12-30T14:45:00"/>
    <s v="Unplanned-urgent"/>
    <x v="0"/>
    <x v="0"/>
    <d v="2014-03-05T13:59:21"/>
    <d v="2014-03-05T15:38:16"/>
    <n v="98"/>
    <n v="98"/>
    <x v="1"/>
    <x v="11"/>
  </r>
  <r>
    <s v="2014-03-05"/>
    <x v="2"/>
    <x v="48"/>
    <d v="1899-12-30T16:07:00"/>
    <s v="Planned-as scheduled"/>
    <x v="2"/>
    <x v="3"/>
    <d v="2014-03-05T15:19:00"/>
    <e v="#VALUE!"/>
    <e v="#VALUE!"/>
    <n v="85.75"/>
    <x v="1"/>
    <x v="11"/>
  </r>
  <r>
    <s v="2014-03-05"/>
    <x v="2"/>
    <x v="48"/>
    <d v="1899-12-30T17:23:00"/>
    <s v="Planned-not as sched"/>
    <x v="2"/>
    <x v="2"/>
    <d v="2014-03-05T16:45:17"/>
    <d v="2014-03-05T18:25:43"/>
    <n v="100"/>
    <n v="100"/>
    <x v="1"/>
    <x v="11"/>
  </r>
  <r>
    <s v="2014-03-05"/>
    <x v="2"/>
    <x v="48"/>
    <d v="1899-12-30T20:14:00"/>
    <s v="Planned-as scheduled"/>
    <x v="2"/>
    <x v="3"/>
    <d v="2014-03-05T18:57:19"/>
    <d v="2014-03-05T20:39:21"/>
    <n v="102"/>
    <n v="102"/>
    <x v="1"/>
    <x v="11"/>
  </r>
  <r>
    <s v="2014-03-06"/>
    <x v="3"/>
    <x v="48"/>
    <d v="1899-12-30T02:30:00"/>
    <s v="Unplanned-urgent"/>
    <x v="0"/>
    <x v="0"/>
    <d v="2014-03-06T01:30:37"/>
    <e v="#VALUE!"/>
    <e v="#VALUE!"/>
    <n v="104.83333333333333"/>
    <x v="1"/>
    <x v="11"/>
  </r>
  <r>
    <s v="2014-03-06"/>
    <x v="3"/>
    <x v="48"/>
    <d v="1899-12-30T09:53:00"/>
    <s v="Planned-as scheduled"/>
    <x v="2"/>
    <x v="3"/>
    <d v="2014-03-06T09:11:55"/>
    <d v="2014-03-06T11:16:35"/>
    <n v="124"/>
    <n v="124"/>
    <x v="1"/>
    <x v="11"/>
  </r>
  <r>
    <s v="2014-03-06"/>
    <x v="3"/>
    <x v="48"/>
    <d v="1899-12-30T13:22:00"/>
    <s v="Planned-as scheduled"/>
    <x v="2"/>
    <x v="3"/>
    <d v="2014-03-06T12:02:35"/>
    <d v="2014-03-06T14:23:37"/>
    <n v="141"/>
    <n v="141"/>
    <x v="1"/>
    <x v="11"/>
  </r>
  <r>
    <s v="2014-03-06"/>
    <x v="3"/>
    <x v="48"/>
    <d v="1899-12-30T16:46:00"/>
    <s v="Unplanned-urgent"/>
    <x v="0"/>
    <x v="0"/>
    <d v="2014-03-06T16:08:19"/>
    <d v="2014-03-06T17:55:11"/>
    <n v="106"/>
    <n v="106"/>
    <x v="1"/>
    <x v="11"/>
  </r>
  <r>
    <s v="2014-03-06"/>
    <x v="3"/>
    <x v="48"/>
    <d v="1899-12-30T17:54:00"/>
    <s v="Unplanned-crash"/>
    <x v="0"/>
    <x v="0"/>
    <d v="2014-03-06T17:22:29"/>
    <d v="2014-03-06T18:54:04"/>
    <n v="91"/>
    <n v="91"/>
    <x v="1"/>
    <x v="11"/>
  </r>
  <r>
    <s v="2014-03-06"/>
    <x v="3"/>
    <x v="48"/>
    <d v="1899-12-30T21:25:00"/>
    <s v="Unplanned-urgent"/>
    <x v="0"/>
    <x v="0"/>
    <d v="2014-03-06T20:49:32"/>
    <d v="2014-03-06T23:36:34"/>
    <n v="167"/>
    <n v="167"/>
    <x v="1"/>
    <x v="11"/>
  </r>
  <r>
    <s v="2014-03-07"/>
    <x v="4"/>
    <x v="48"/>
    <d v="1899-12-30T01:51:00"/>
    <s v="Unplanned-crash"/>
    <x v="0"/>
    <x v="0"/>
    <e v="#VALUE!"/>
    <e v="#VALUE!"/>
    <e v="#VALUE!"/>
    <n v="83.1"/>
    <x v="1"/>
    <x v="11"/>
  </r>
  <r>
    <s v="2014-03-07"/>
    <x v="4"/>
    <x v="48"/>
    <d v="1899-12-30T06:12:00"/>
    <s v="Unplanned-urgent"/>
    <x v="0"/>
    <x v="0"/>
    <d v="2014-03-07T05:54:46"/>
    <d v="2014-03-07T07:30:25"/>
    <n v="95"/>
    <n v="95"/>
    <x v="1"/>
    <x v="11"/>
  </r>
  <r>
    <s v="2014-03-07"/>
    <x v="4"/>
    <x v="48"/>
    <d v="1899-12-30T08:02:00"/>
    <s v="Planned-not as sched"/>
    <x v="2"/>
    <x v="2"/>
    <d v="2014-03-07T07:02:37"/>
    <d v="2014-03-07T08:50:55"/>
    <n v="108"/>
    <n v="108"/>
    <x v="1"/>
    <x v="11"/>
  </r>
  <r>
    <s v="2014-03-07"/>
    <x v="4"/>
    <x v="48"/>
    <d v="1899-12-30T09:33:00"/>
    <s v="Planned-as scheduled"/>
    <x v="2"/>
    <x v="3"/>
    <d v="2014-03-07T08:47:25"/>
    <d v="2014-03-07T10:02:13"/>
    <n v="74"/>
    <n v="74"/>
    <x v="1"/>
    <x v="11"/>
  </r>
  <r>
    <s v="2014-03-07"/>
    <x v="4"/>
    <x v="48"/>
    <d v="1899-12-30T11:07:00"/>
    <s v="Planned-not as sched"/>
    <x v="2"/>
    <x v="2"/>
    <d v="2014-03-07T10:30:53"/>
    <d v="2014-03-07T12:04:49"/>
    <n v="93"/>
    <n v="93"/>
    <x v="1"/>
    <x v="11"/>
  </r>
  <r>
    <s v="2014-03-07"/>
    <x v="4"/>
    <x v="48"/>
    <d v="1899-12-30T11:39:00"/>
    <s v="Planned-as scheduled"/>
    <x v="2"/>
    <x v="3"/>
    <d v="2014-03-07T10:38:24"/>
    <d v="2014-03-07T12:31:32"/>
    <n v="113"/>
    <n v="113"/>
    <x v="1"/>
    <x v="11"/>
  </r>
  <r>
    <s v="2014-03-07"/>
    <x v="4"/>
    <x v="48"/>
    <d v="1899-12-30T13:29:00"/>
    <s v="Planned-as scheduled"/>
    <x v="2"/>
    <x v="3"/>
    <d v="2014-03-07T12:55:30"/>
    <d v="2014-03-07T14:18:30"/>
    <n v="83"/>
    <n v="83"/>
    <x v="1"/>
    <x v="11"/>
  </r>
  <r>
    <s v="2014-03-07"/>
    <x v="4"/>
    <x v="48"/>
    <d v="1899-12-30T15:41:00"/>
    <s v="Planned-as scheduled"/>
    <x v="2"/>
    <x v="3"/>
    <d v="2014-03-07T15:05:47"/>
    <d v="2014-03-07T16:25:29"/>
    <n v="79"/>
    <n v="79"/>
    <x v="1"/>
    <x v="11"/>
  </r>
  <r>
    <s v="2014-03-07"/>
    <x v="4"/>
    <x v="48"/>
    <d v="1899-12-30T20:56:00"/>
    <s v="Planned-as scheduled"/>
    <x v="2"/>
    <x v="3"/>
    <d v="2014-03-07T20:10:17"/>
    <d v="2014-03-07T21:47:04"/>
    <n v="96"/>
    <n v="96"/>
    <x v="1"/>
    <x v="11"/>
  </r>
  <r>
    <s v="2014-03-08"/>
    <x v="5"/>
    <x v="48"/>
    <d v="1899-12-30T07:20:00"/>
    <s v="Planned-not as sched"/>
    <x v="2"/>
    <x v="2"/>
    <d v="2014-03-08T06:37:51"/>
    <d v="2014-03-08T08:08:46"/>
    <n v="90"/>
    <n v="90"/>
    <x v="1"/>
    <x v="11"/>
  </r>
  <r>
    <s v="2014-03-08"/>
    <x v="5"/>
    <x v="48"/>
    <d v="1899-12-30T10:30:00"/>
    <s v="Unplanned-urgent"/>
    <x v="0"/>
    <x v="0"/>
    <d v="2014-03-08T09:19:06"/>
    <d v="2014-03-08T11:37:43"/>
    <n v="138"/>
    <n v="138"/>
    <x v="1"/>
    <x v="11"/>
  </r>
  <r>
    <s v="2014-03-08"/>
    <x v="5"/>
    <x v="48"/>
    <d v="1899-12-30T16:17:00"/>
    <s v="Unplanned-urgent"/>
    <x v="0"/>
    <x v="0"/>
    <d v="2014-03-08T15:08:15"/>
    <d v="2014-03-08T16:58:00"/>
    <n v="109"/>
    <n v="109"/>
    <x v="1"/>
    <x v="11"/>
  </r>
  <r>
    <s v="2014-03-08"/>
    <x v="5"/>
    <x v="48"/>
    <d v="1899-12-30T19:58:00"/>
    <s v="Unplanned-urgent"/>
    <x v="0"/>
    <x v="0"/>
    <d v="2014-03-08T19:25:54"/>
    <d v="2014-03-08T20:35:51"/>
    <n v="69"/>
    <n v="69"/>
    <x v="1"/>
    <x v="11"/>
  </r>
  <r>
    <s v="2014-03-08"/>
    <x v="5"/>
    <x v="48"/>
    <d v="1899-12-30T20:54:00"/>
    <s v="Unplanned-urgent"/>
    <x v="0"/>
    <x v="0"/>
    <d v="2014-03-08T20:33:08"/>
    <d v="2014-03-08T22:39:48"/>
    <n v="126"/>
    <n v="126"/>
    <x v="1"/>
    <x v="11"/>
  </r>
  <r>
    <s v="2014-03-09"/>
    <x v="6"/>
    <x v="48"/>
    <d v="1899-12-30T05:32:00"/>
    <s v="Unplanned-urgent"/>
    <x v="0"/>
    <x v="0"/>
    <d v="2014-03-09T04:08:51"/>
    <d v="2014-03-09T05:27:32"/>
    <n v="78"/>
    <n v="78"/>
    <x v="1"/>
    <x v="11"/>
  </r>
  <r>
    <s v="2014-03-09"/>
    <x v="6"/>
    <x v="48"/>
    <d v="1899-12-30T13:28:00"/>
    <s v="Unplanned-urgent"/>
    <x v="0"/>
    <x v="0"/>
    <d v="2014-03-09T11:47:34"/>
    <e v="#VALUE!"/>
    <e v="#VALUE!"/>
    <n v="69.599999999999994"/>
    <x v="1"/>
    <x v="11"/>
  </r>
  <r>
    <s v="2014-03-09"/>
    <x v="6"/>
    <x v="48"/>
    <d v="1899-12-30T18:23:00"/>
    <s v="Unplanned-crash"/>
    <x v="0"/>
    <x v="0"/>
    <d v="2014-03-09T18:22:10"/>
    <d v="2014-03-09T18:57:00"/>
    <n v="34"/>
    <n v="34"/>
    <x v="1"/>
    <x v="11"/>
  </r>
  <r>
    <s v="2014-03-09"/>
    <x v="6"/>
    <x v="48"/>
    <d v="1899-12-30T21:34:00"/>
    <s v="Unplanned-urgent"/>
    <x v="0"/>
    <x v="0"/>
    <d v="2014-03-09T20:48:21"/>
    <d v="2014-03-09T22:31:15"/>
    <n v="102"/>
    <n v="102"/>
    <x v="1"/>
    <x v="11"/>
  </r>
  <r>
    <s v="2014-03-09"/>
    <x v="6"/>
    <x v="48"/>
    <d v="1899-12-30T23:39:00"/>
    <s v="Planned-not as sched"/>
    <x v="2"/>
    <x v="2"/>
    <d v="2014-03-09T22:39:49"/>
    <d v="2014-03-10T00:54:42"/>
    <n v="134"/>
    <n v="134"/>
    <x v="1"/>
    <x v="11"/>
  </r>
  <r>
    <s v="2014-03-10"/>
    <x v="0"/>
    <x v="49"/>
    <d v="1899-12-30T08:49:00"/>
    <s v="Unplanned-urgent"/>
    <x v="0"/>
    <x v="0"/>
    <d v="2014-03-10T07:18:56"/>
    <d v="2014-03-10T08:55:57"/>
    <n v="97"/>
    <n v="97"/>
    <x v="1"/>
    <x v="11"/>
  </r>
  <r>
    <s v="2014-03-10"/>
    <x v="0"/>
    <x v="49"/>
    <d v="1899-12-30T11:26:00"/>
    <s v="Planned-as scheduled"/>
    <x v="2"/>
    <x v="3"/>
    <d v="2014-03-10T10:50:09"/>
    <d v="2014-03-10T12:26:11"/>
    <n v="96"/>
    <n v="96"/>
    <x v="1"/>
    <x v="11"/>
  </r>
  <r>
    <s v="2014-03-10"/>
    <x v="0"/>
    <x v="49"/>
    <d v="1899-12-30T13:29:00"/>
    <s v="Planned-as scheduled"/>
    <x v="2"/>
    <x v="3"/>
    <d v="2014-03-10T12:46:23"/>
    <d v="2014-03-10T14:06:21"/>
    <n v="79"/>
    <n v="79"/>
    <x v="1"/>
    <x v="11"/>
  </r>
  <r>
    <s v="2014-03-10"/>
    <x v="0"/>
    <x v="49"/>
    <d v="1899-12-30T13:22:00"/>
    <s v="Planned-not as sched"/>
    <x v="2"/>
    <x v="2"/>
    <d v="2014-03-10T13:06:05"/>
    <e v="#VALUE!"/>
    <e v="#VALUE!"/>
    <n v="76.333333333333329"/>
    <x v="1"/>
    <x v="11"/>
  </r>
  <r>
    <s v="2014-03-10"/>
    <x v="0"/>
    <x v="49"/>
    <d v="1899-12-30T15:02:00"/>
    <s v="Planned-as scheduled"/>
    <x v="2"/>
    <x v="3"/>
    <d v="2014-03-10T14:34:41"/>
    <d v="2014-03-10T16:03:37"/>
    <n v="88"/>
    <n v="88"/>
    <x v="1"/>
    <x v="11"/>
  </r>
  <r>
    <s v="2014-03-10"/>
    <x v="0"/>
    <x v="49"/>
    <d v="1899-12-30T21:50:00"/>
    <s v="Unplanned-urgent"/>
    <x v="0"/>
    <x v="0"/>
    <d v="2014-03-10T21:02:53"/>
    <d v="2014-03-10T22:41:01"/>
    <n v="98"/>
    <n v="98"/>
    <x v="1"/>
    <x v="11"/>
  </r>
  <r>
    <s v="2014-03-11"/>
    <x v="1"/>
    <x v="49"/>
    <d v="1899-12-30T05:21:00"/>
    <s v="Unplanned-urgent"/>
    <x v="0"/>
    <x v="0"/>
    <d v="2014-03-11T04:27:17"/>
    <d v="2014-03-11T06:58:13"/>
    <n v="150"/>
    <n v="150"/>
    <x v="1"/>
    <x v="11"/>
  </r>
  <r>
    <s v="2014-03-11"/>
    <x v="1"/>
    <x v="49"/>
    <d v="1899-12-30T09:32:00"/>
    <s v="Planned-as scheduled"/>
    <x v="2"/>
    <x v="3"/>
    <d v="2014-03-11T08:49:39"/>
    <d v="2014-03-11T10:29:58"/>
    <n v="100"/>
    <n v="100"/>
    <x v="1"/>
    <x v="11"/>
  </r>
  <r>
    <s v="2014-03-11"/>
    <x v="1"/>
    <x v="49"/>
    <d v="1899-12-30T11:54:00"/>
    <s v="Planned-as scheduled"/>
    <x v="2"/>
    <x v="3"/>
    <d v="2014-03-11T11:16:52"/>
    <d v="2014-03-11T12:22:52"/>
    <n v="66"/>
    <n v="66"/>
    <x v="1"/>
    <x v="11"/>
  </r>
  <r>
    <s v="2014-03-11"/>
    <x v="1"/>
    <x v="49"/>
    <d v="1899-12-30T12:45:00"/>
    <s v="Unplanned-urgent"/>
    <x v="0"/>
    <x v="0"/>
    <d v="2014-03-11T10:46:44"/>
    <e v="#VALUE!"/>
    <e v="#VALUE!"/>
    <n v="85.571428571428569"/>
    <x v="1"/>
    <x v="11"/>
  </r>
  <r>
    <s v="2014-03-11"/>
    <x v="1"/>
    <x v="49"/>
    <d v="1899-12-30T20:07:00"/>
    <s v="Unplanned-urgent"/>
    <x v="0"/>
    <x v="0"/>
    <d v="2014-03-11T19:09:36"/>
    <d v="2014-03-11T20:50:04"/>
    <n v="100"/>
    <n v="100"/>
    <x v="1"/>
    <x v="11"/>
  </r>
  <r>
    <s v="2014-03-11"/>
    <x v="1"/>
    <x v="49"/>
    <d v="1899-12-30T22:17:00"/>
    <s v="Unplanned-urgent"/>
    <x v="0"/>
    <x v="0"/>
    <d v="2014-03-11T21:31:49"/>
    <d v="2014-03-11T23:01:56"/>
    <n v="90"/>
    <n v="90"/>
    <x v="1"/>
    <x v="11"/>
  </r>
  <r>
    <s v="2014-03-11"/>
    <x v="1"/>
    <x v="49"/>
    <d v="1899-12-30T00:00:00"/>
    <s v="Unplanned-urgent"/>
    <x v="0"/>
    <x v="0"/>
    <d v="2014-03-11T23:14:44"/>
    <d v="2014-03-12T00:48:22"/>
    <n v="93"/>
    <n v="93"/>
    <x v="1"/>
    <x v="11"/>
  </r>
  <r>
    <s v="2014-03-12"/>
    <x v="2"/>
    <x v="49"/>
    <d v="1899-12-30T02:23:00"/>
    <s v="Planned-not as sched"/>
    <x v="2"/>
    <x v="2"/>
    <d v="2014-03-12T01:32:39"/>
    <d v="2014-03-12T03:05:53"/>
    <n v="93"/>
    <n v="93"/>
    <x v="1"/>
    <x v="11"/>
  </r>
  <r>
    <s v="2014-03-12"/>
    <x v="2"/>
    <x v="49"/>
    <d v="1899-12-30T04:26:00"/>
    <s v="Planned-not as sched"/>
    <x v="2"/>
    <x v="2"/>
    <d v="2014-03-12T03:43:06"/>
    <d v="2014-03-12T05:27:30"/>
    <n v="104"/>
    <n v="104"/>
    <x v="1"/>
    <x v="11"/>
  </r>
  <r>
    <s v="2014-03-12"/>
    <x v="2"/>
    <x v="49"/>
    <d v="1899-12-30T08:32:00"/>
    <s v="Planned-as scheduled"/>
    <x v="2"/>
    <x v="3"/>
    <d v="2014-03-12T07:26:10"/>
    <d v="2014-03-12T09:32:18"/>
    <n v="126"/>
    <n v="126"/>
    <x v="1"/>
    <x v="11"/>
  </r>
  <r>
    <s v="2014-03-12"/>
    <x v="2"/>
    <x v="49"/>
    <d v="1899-12-30T10:40:00"/>
    <s v="Planned-as scheduled"/>
    <x v="2"/>
    <x v="3"/>
    <d v="2014-03-12T09:45:36"/>
    <d v="2014-03-12T11:19:40"/>
    <n v="94"/>
    <n v="94"/>
    <x v="1"/>
    <x v="11"/>
  </r>
  <r>
    <s v="2014-03-12"/>
    <x v="2"/>
    <x v="49"/>
    <d v="1899-12-30T11:39:00"/>
    <s v="NULL"/>
    <x v="1"/>
    <x v="1"/>
    <d v="2014-03-12T10:55:22"/>
    <d v="2014-03-12T13:03:32"/>
    <n v="128"/>
    <n v="128"/>
    <x v="1"/>
    <x v="11"/>
  </r>
  <r>
    <s v="2014-03-12"/>
    <x v="2"/>
    <x v="49"/>
    <d v="1899-12-30T12:04:00"/>
    <s v="Planned-as scheduled"/>
    <x v="2"/>
    <x v="3"/>
    <d v="2014-03-12T11:19:54"/>
    <d v="2014-03-12T12:39:39"/>
    <n v="79"/>
    <n v="79"/>
    <x v="1"/>
    <x v="11"/>
  </r>
  <r>
    <s v="2014-03-12"/>
    <x v="2"/>
    <x v="49"/>
    <d v="1899-12-30T14:19:00"/>
    <s v="Planned-as scheduled"/>
    <x v="2"/>
    <x v="3"/>
    <d v="2014-03-12T13:32:25"/>
    <e v="#VALUE!"/>
    <e v="#VALUE!"/>
    <n v="92.6"/>
    <x v="1"/>
    <x v="11"/>
  </r>
  <r>
    <s v="2014-03-12"/>
    <x v="2"/>
    <x v="49"/>
    <d v="1899-12-30T15:57:00"/>
    <s v="Planned-as scheduled"/>
    <x v="2"/>
    <x v="3"/>
    <d v="2014-03-12T15:04:47"/>
    <d v="2014-03-12T16:40:45"/>
    <n v="95"/>
    <n v="95"/>
    <x v="1"/>
    <x v="11"/>
  </r>
  <r>
    <s v="2014-03-12"/>
    <x v="2"/>
    <x v="49"/>
    <d v="1899-12-30T21:35:00"/>
    <s v="Unplanned-urgent"/>
    <x v="0"/>
    <x v="0"/>
    <d v="2014-03-12T20:56:53"/>
    <d v="2014-03-12T22:46:21"/>
    <n v="109"/>
    <n v="109"/>
    <x v="1"/>
    <x v="11"/>
  </r>
  <r>
    <s v="2014-03-12"/>
    <x v="2"/>
    <x v="49"/>
    <d v="1899-12-30T23:54:00"/>
    <s v="Unplanned-urgent"/>
    <x v="0"/>
    <x v="0"/>
    <d v="2014-03-12T23:30:22"/>
    <d v="2014-03-13T01:08:37"/>
    <n v="98"/>
    <n v="98"/>
    <x v="1"/>
    <x v="11"/>
  </r>
  <r>
    <s v="2014-03-13"/>
    <x v="3"/>
    <x v="49"/>
    <d v="1899-12-30T01:53:00"/>
    <s v="Unplanned-urgent"/>
    <x v="0"/>
    <x v="0"/>
    <d v="2014-03-13T01:19:53"/>
    <e v="#VALUE!"/>
    <e v="#VALUE!"/>
    <n v="100.5"/>
    <x v="1"/>
    <x v="11"/>
  </r>
  <r>
    <s v="2014-03-13"/>
    <x v="3"/>
    <x v="49"/>
    <d v="1899-12-30T02:56:00"/>
    <s v="Unplanned-urgent"/>
    <x v="0"/>
    <x v="0"/>
    <d v="2014-03-13T02:15:15"/>
    <d v="2014-03-13T04:19:02"/>
    <n v="123"/>
    <n v="123"/>
    <x v="1"/>
    <x v="11"/>
  </r>
  <r>
    <s v="2014-03-13"/>
    <x v="3"/>
    <x v="49"/>
    <d v="1899-12-30T06:25:00"/>
    <s v="Unplanned-urgent"/>
    <x v="0"/>
    <x v="0"/>
    <d v="2014-03-13T05:36:05"/>
    <d v="2014-03-13T07:28:15"/>
    <n v="112"/>
    <n v="112"/>
    <x v="1"/>
    <x v="11"/>
  </r>
  <r>
    <s v="2014-03-13"/>
    <x v="3"/>
    <x v="49"/>
    <d v="1899-12-30T11:42:00"/>
    <s v="Planned-not as sched"/>
    <x v="2"/>
    <x v="2"/>
    <d v="2014-03-13T10:58:25"/>
    <d v="2014-03-13T12:49:43"/>
    <n v="111"/>
    <n v="111"/>
    <x v="1"/>
    <x v="11"/>
  </r>
  <r>
    <s v="2014-03-13"/>
    <x v="3"/>
    <x v="49"/>
    <d v="1899-12-30T14:25:00"/>
    <s v="Unplanned-urgent"/>
    <x v="0"/>
    <x v="0"/>
    <d v="2014-03-13T13:46:11"/>
    <d v="2014-03-13T15:05:30"/>
    <n v="79"/>
    <n v="79"/>
    <x v="1"/>
    <x v="11"/>
  </r>
  <r>
    <s v="2014-03-13"/>
    <x v="3"/>
    <x v="49"/>
    <d v="1899-12-30T20:17:00"/>
    <s v="Unplanned-urgent"/>
    <x v="0"/>
    <x v="0"/>
    <d v="2014-03-13T19:22:04"/>
    <d v="2014-03-13T22:20:15"/>
    <n v="178"/>
    <n v="178"/>
    <x v="1"/>
    <x v="11"/>
  </r>
  <r>
    <s v="2014-03-07"/>
    <x v="4"/>
    <x v="48"/>
    <d v="1899-12-30T14:18:00"/>
    <s v="Planned-as scheduled"/>
    <x v="2"/>
    <x v="3"/>
    <d v="2014-03-14T13:40:17"/>
    <d v="2014-03-14T15:11:16"/>
    <n v="90"/>
    <n v="90"/>
    <x v="1"/>
    <x v="11"/>
  </r>
  <r>
    <s v="2014-03-14"/>
    <x v="4"/>
    <x v="49"/>
    <d v="1899-12-30T09:49:00"/>
    <s v="Planned-as scheduled"/>
    <x v="2"/>
    <x v="3"/>
    <d v="2014-03-14T08:51:12"/>
    <d v="2014-03-14T10:39:57"/>
    <n v="108"/>
    <n v="108"/>
    <x v="1"/>
    <x v="11"/>
  </r>
  <r>
    <s v="2014-03-14"/>
    <x v="4"/>
    <x v="49"/>
    <d v="1899-12-30T11:09:00"/>
    <s v="Planned-as scheduled"/>
    <x v="2"/>
    <x v="3"/>
    <e v="#VALUE!"/>
    <d v="2014-03-14T12:15:33"/>
    <e v="#VALUE!"/>
    <n v="78.8"/>
    <x v="1"/>
    <x v="11"/>
  </r>
  <r>
    <s v="2014-03-14"/>
    <x v="4"/>
    <x v="49"/>
    <d v="1899-12-30T12:11:00"/>
    <s v="Planned-as scheduled"/>
    <x v="2"/>
    <x v="3"/>
    <d v="2014-03-14T11:00:27"/>
    <d v="2014-03-14T12:38:42"/>
    <n v="98"/>
    <n v="98"/>
    <x v="1"/>
    <x v="11"/>
  </r>
  <r>
    <s v="2014-03-14"/>
    <x v="4"/>
    <x v="49"/>
    <d v="1899-12-30T16:28:00"/>
    <s v="Planned-as scheduled"/>
    <x v="2"/>
    <x v="3"/>
    <d v="2014-03-14T14:28:51"/>
    <d v="2014-03-14T16:23:57"/>
    <n v="115"/>
    <n v="115"/>
    <x v="1"/>
    <x v="11"/>
  </r>
  <r>
    <s v="2014-03-14"/>
    <x v="4"/>
    <x v="49"/>
    <d v="1899-12-30T21:54:00"/>
    <s v="Unplanned-urgent"/>
    <x v="0"/>
    <x v="0"/>
    <d v="2014-03-14T21:09:56"/>
    <d v="2014-03-14T22:23:42"/>
    <n v="73"/>
    <n v="73"/>
    <x v="1"/>
    <x v="11"/>
  </r>
  <r>
    <s v="2014-03-15"/>
    <x v="5"/>
    <x v="49"/>
    <d v="1899-12-30T06:02:00"/>
    <s v="Unplanned-crash"/>
    <x v="0"/>
    <x v="0"/>
    <d v="2014-03-15T05:47:19"/>
    <d v="2014-03-15T06:47:59"/>
    <n v="60"/>
    <n v="60"/>
    <x v="1"/>
    <x v="11"/>
  </r>
  <r>
    <s v="2014-03-15"/>
    <x v="5"/>
    <x v="49"/>
    <d v="1899-12-30T07:27:00"/>
    <s v="Unplanned-urgent"/>
    <x v="0"/>
    <x v="0"/>
    <d v="2014-03-15T06:51:05"/>
    <d v="2014-03-15T08:19:56"/>
    <n v="88"/>
    <n v="88"/>
    <x v="1"/>
    <x v="11"/>
  </r>
  <r>
    <s v="2014-03-15"/>
    <x v="5"/>
    <x v="49"/>
    <d v="1899-12-30T14:14:00"/>
    <s v="Unplanned-urgent"/>
    <x v="0"/>
    <x v="0"/>
    <d v="2014-03-15T13:32:39"/>
    <d v="2014-03-15T15:29:16"/>
    <n v="116"/>
    <n v="116"/>
    <x v="1"/>
    <x v="11"/>
  </r>
  <r>
    <s v="2014-03-16"/>
    <x v="6"/>
    <x v="49"/>
    <d v="1899-12-30T04:11:00"/>
    <s v="Unplanned-urgent"/>
    <x v="0"/>
    <x v="0"/>
    <d v="2014-03-16T03:49:15"/>
    <d v="2014-03-16T05:03:20"/>
    <n v="74"/>
    <n v="74"/>
    <x v="1"/>
    <x v="11"/>
  </r>
  <r>
    <s v="2014-03-16"/>
    <x v="6"/>
    <x v="49"/>
    <d v="1899-12-30T08:32:00"/>
    <s v="Planned-not as sched"/>
    <x v="2"/>
    <x v="2"/>
    <d v="2014-03-16T07:41:29"/>
    <d v="2014-03-16T10:22:45"/>
    <n v="161"/>
    <n v="161"/>
    <x v="1"/>
    <x v="11"/>
  </r>
  <r>
    <s v="2014-03-16"/>
    <x v="6"/>
    <x v="49"/>
    <d v="1899-12-30T10:26:00"/>
    <s v="Unplanned-urgent"/>
    <x v="0"/>
    <x v="0"/>
    <d v="2014-03-16T09:44:50"/>
    <d v="2014-03-16T11:20:27"/>
    <n v="95"/>
    <n v="95"/>
    <x v="1"/>
    <x v="11"/>
  </r>
  <r>
    <s v="2014-03-17"/>
    <x v="0"/>
    <x v="50"/>
    <d v="1899-12-30T03:08:00"/>
    <s v="Unplanned-urgent"/>
    <x v="0"/>
    <x v="0"/>
    <d v="2014-03-17T02:48:22"/>
    <d v="2014-03-17T04:20:24"/>
    <n v="92"/>
    <n v="92"/>
    <x v="1"/>
    <x v="11"/>
  </r>
  <r>
    <s v="2014-03-17"/>
    <x v="0"/>
    <x v="50"/>
    <d v="1899-12-30T10:01:00"/>
    <s v="Planned-as scheduled"/>
    <x v="2"/>
    <x v="3"/>
    <d v="2014-03-17T09:16:02"/>
    <d v="2014-03-17T10:35:37"/>
    <n v="79"/>
    <n v="79"/>
    <x v="1"/>
    <x v="11"/>
  </r>
  <r>
    <s v="2014-03-17"/>
    <x v="0"/>
    <x v="50"/>
    <d v="1899-12-30T10:27:00"/>
    <s v="Planned-as scheduled"/>
    <x v="2"/>
    <x v="3"/>
    <d v="2014-03-17T09:31:15"/>
    <d v="2014-03-17T11:30:14"/>
    <n v="118"/>
    <n v="118"/>
    <x v="1"/>
    <x v="11"/>
  </r>
  <r>
    <s v="2014-03-17"/>
    <x v="0"/>
    <x v="50"/>
    <d v="1899-12-30T11:59:00"/>
    <s v="Planned-as scheduled"/>
    <x v="2"/>
    <x v="3"/>
    <d v="2014-03-17T11:04:56"/>
    <d v="2014-03-17T12:11:26"/>
    <n v="66"/>
    <n v="66"/>
    <x v="1"/>
    <x v="11"/>
  </r>
  <r>
    <s v="2014-03-17"/>
    <x v="0"/>
    <x v="50"/>
    <d v="1899-12-30T14:48:00"/>
    <s v="Planned-as scheduled"/>
    <x v="2"/>
    <x v="3"/>
    <d v="2014-03-17T13:21:45"/>
    <d v="2014-03-17T15:07:54"/>
    <n v="106"/>
    <n v="106"/>
    <x v="1"/>
    <x v="11"/>
  </r>
  <r>
    <s v="2014-03-17"/>
    <x v="0"/>
    <x v="50"/>
    <d v="1899-12-30T16:43:00"/>
    <s v="Planned-as scheduled"/>
    <x v="2"/>
    <x v="3"/>
    <d v="2014-03-17T15:47:34"/>
    <d v="2014-03-17T17:56:25"/>
    <n v="128"/>
    <n v="128"/>
    <x v="1"/>
    <x v="11"/>
  </r>
  <r>
    <s v="2014-03-17"/>
    <x v="0"/>
    <x v="50"/>
    <d v="1899-12-30T19:23:00"/>
    <s v="Unplanned-urgent"/>
    <x v="0"/>
    <x v="0"/>
    <d v="2014-03-17T18:38:51"/>
    <e v="#VALUE!"/>
    <e v="#VALUE!"/>
    <n v="80.625"/>
    <x v="1"/>
    <x v="11"/>
  </r>
  <r>
    <s v="2014-03-17"/>
    <x v="0"/>
    <x v="50"/>
    <d v="1899-12-30T22:25:00"/>
    <s v="Unplanned-urgent"/>
    <x v="0"/>
    <x v="0"/>
    <d v="2014-03-17T22:21:39"/>
    <d v="2014-03-17T23:17:54"/>
    <n v="56"/>
    <n v="56"/>
    <x v="1"/>
    <x v="11"/>
  </r>
  <r>
    <s v="2014-03-18"/>
    <x v="1"/>
    <x v="50"/>
    <d v="1899-12-30T08:16:00"/>
    <s v="Planned-as scheduled"/>
    <x v="2"/>
    <x v="3"/>
    <d v="2014-03-18T07:28:51"/>
    <d v="2014-03-18T09:25:49"/>
    <n v="116"/>
    <n v="116"/>
    <x v="1"/>
    <x v="11"/>
  </r>
  <r>
    <s v="2014-03-18"/>
    <x v="1"/>
    <x v="50"/>
    <d v="1899-12-30T09:36:00"/>
    <s v="Unplanned-urgent"/>
    <x v="0"/>
    <x v="0"/>
    <d v="2014-03-18T09:01:38"/>
    <d v="2014-03-18T10:38:13"/>
    <n v="96"/>
    <n v="96"/>
    <x v="1"/>
    <x v="11"/>
  </r>
  <r>
    <s v="2014-03-18"/>
    <x v="1"/>
    <x v="50"/>
    <d v="1899-12-30T10:08:00"/>
    <s v="Planned-as scheduled"/>
    <x v="2"/>
    <x v="3"/>
    <d v="2014-03-18T09:14:56"/>
    <d v="2014-03-18T10:58:31"/>
    <n v="103"/>
    <n v="103"/>
    <x v="1"/>
    <x v="11"/>
  </r>
  <r>
    <s v="2014-03-18"/>
    <x v="1"/>
    <x v="50"/>
    <d v="1899-12-30T12:12:00"/>
    <s v="Planned-as scheduled"/>
    <x v="2"/>
    <x v="3"/>
    <d v="2014-03-18T11:23:37"/>
    <d v="2014-03-18T12:46:47"/>
    <n v="83"/>
    <n v="83"/>
    <x v="1"/>
    <x v="11"/>
  </r>
  <r>
    <s v="2014-03-18"/>
    <x v="1"/>
    <x v="50"/>
    <d v="1899-12-30T14:23:00"/>
    <s v="Planned-as scheduled"/>
    <x v="2"/>
    <x v="3"/>
    <d v="2014-03-18T13:15:16"/>
    <d v="2014-03-18T15:10:44"/>
    <n v="115"/>
    <n v="115"/>
    <x v="1"/>
    <x v="11"/>
  </r>
  <r>
    <s v="2014-03-18"/>
    <x v="1"/>
    <x v="50"/>
    <d v="1899-12-30T16:36:00"/>
    <s v="Planned-as scheduled"/>
    <x v="2"/>
    <x v="3"/>
    <d v="2014-03-18T15:39:45"/>
    <d v="2014-03-18T17:27:40"/>
    <n v="107"/>
    <n v="107"/>
    <x v="1"/>
    <x v="11"/>
  </r>
  <r>
    <s v="2014-03-18"/>
    <x v="1"/>
    <x v="50"/>
    <d v="1899-12-30T19:01:00"/>
    <s v="Unplanned-urgent"/>
    <x v="0"/>
    <x v="0"/>
    <d v="2014-03-18T18:49:10"/>
    <d v="2014-03-18T19:41:53"/>
    <n v="52"/>
    <n v="52"/>
    <x v="1"/>
    <x v="11"/>
  </r>
  <r>
    <s v="2014-03-18"/>
    <x v="1"/>
    <x v="50"/>
    <d v="1899-12-30T23:01:00"/>
    <s v="Unplanned-urgent"/>
    <x v="0"/>
    <x v="0"/>
    <d v="2014-03-18T22:14:15"/>
    <d v="2014-03-18T23:30:07"/>
    <n v="75"/>
    <n v="75"/>
    <x v="1"/>
    <x v="11"/>
  </r>
  <r>
    <s v="2014-03-19"/>
    <x v="2"/>
    <x v="50"/>
    <d v="1899-12-30T01:58:00"/>
    <s v="Planned-not as sched"/>
    <x v="2"/>
    <x v="2"/>
    <d v="2014-03-19T01:08:51"/>
    <d v="2014-03-19T02:21:10"/>
    <n v="72"/>
    <n v="72"/>
    <x v="1"/>
    <x v="11"/>
  </r>
  <r>
    <s v="2014-03-19"/>
    <x v="2"/>
    <x v="50"/>
    <d v="1899-12-30T07:32:00"/>
    <s v="Planned-not as sched"/>
    <x v="2"/>
    <x v="2"/>
    <d v="2014-03-19T06:30:31"/>
    <d v="2014-03-19T08:13:47"/>
    <n v="103"/>
    <n v="103"/>
    <x v="1"/>
    <x v="11"/>
  </r>
  <r>
    <s v="2014-03-19"/>
    <x v="2"/>
    <x v="50"/>
    <d v="1899-12-30T08:51:00"/>
    <s v="Planned-as scheduled"/>
    <x v="2"/>
    <x v="3"/>
    <d v="2014-03-19T07:36:35"/>
    <d v="2014-03-19T09:14:33"/>
    <n v="97"/>
    <n v="97"/>
    <x v="1"/>
    <x v="11"/>
  </r>
  <r>
    <s v="2014-03-19"/>
    <x v="2"/>
    <x v="50"/>
    <d v="1899-12-30T09:55:00"/>
    <s v="Planned-as scheduled"/>
    <x v="2"/>
    <x v="3"/>
    <d v="2014-03-19T08:47:15"/>
    <d v="2014-03-19T10:56:37"/>
    <n v="129"/>
    <n v="129"/>
    <x v="1"/>
    <x v="11"/>
  </r>
  <r>
    <s v="2014-03-19"/>
    <x v="2"/>
    <x v="50"/>
    <d v="1899-12-30T10:43:00"/>
    <s v="Planned-as scheduled"/>
    <x v="2"/>
    <x v="3"/>
    <d v="2014-03-19T09:47:35"/>
    <d v="2014-03-19T11:18:58"/>
    <n v="91"/>
    <n v="91"/>
    <x v="1"/>
    <x v="11"/>
  </r>
  <r>
    <s v="2014-03-19"/>
    <x v="2"/>
    <x v="50"/>
    <d v="1899-12-30T12:31:00"/>
    <s v="Planned-as scheduled"/>
    <x v="2"/>
    <x v="3"/>
    <d v="2014-03-19T11:23:53"/>
    <d v="2014-03-19T13:22:48"/>
    <n v="118"/>
    <n v="118"/>
    <x v="1"/>
    <x v="11"/>
  </r>
  <r>
    <s v="2014-03-19"/>
    <x v="2"/>
    <x v="50"/>
    <d v="1899-12-30T14:10:00"/>
    <s v="Unplanned-urgent"/>
    <x v="0"/>
    <x v="0"/>
    <d v="2014-03-19T13:47:03"/>
    <e v="#VALUE!"/>
    <e v="#VALUE!"/>
    <n v="96.181818181818187"/>
    <x v="1"/>
    <x v="11"/>
  </r>
  <r>
    <s v="2014-03-19"/>
    <x v="2"/>
    <x v="50"/>
    <d v="1899-12-30T14:35:00"/>
    <s v="Planned-as scheduled"/>
    <x v="2"/>
    <x v="3"/>
    <d v="2014-03-19T13:56:26"/>
    <d v="2014-03-19T15:29:36"/>
    <n v="93"/>
    <n v="93"/>
    <x v="1"/>
    <x v="11"/>
  </r>
  <r>
    <s v="2014-03-19"/>
    <x v="2"/>
    <x v="50"/>
    <d v="1899-12-30T16:30:00"/>
    <s v="Unplanned-urgent"/>
    <x v="0"/>
    <x v="0"/>
    <d v="2014-03-19T15:58:13"/>
    <d v="2014-03-19T17:19:22"/>
    <n v="81"/>
    <n v="81"/>
    <x v="1"/>
    <x v="11"/>
  </r>
  <r>
    <s v="2014-03-19"/>
    <x v="2"/>
    <x v="50"/>
    <d v="1899-12-30T20:05:00"/>
    <s v="Unplanned-urgent"/>
    <x v="0"/>
    <x v="0"/>
    <d v="2014-03-19T19:18:37"/>
    <d v="2014-03-19T21:22:22"/>
    <n v="123"/>
    <n v="123"/>
    <x v="1"/>
    <x v="11"/>
  </r>
  <r>
    <s v="2014-03-19"/>
    <x v="2"/>
    <x v="50"/>
    <d v="1899-12-30T22:48:00"/>
    <s v="Unplanned-urgent"/>
    <x v="0"/>
    <x v="0"/>
    <d v="2014-03-19T21:15:19"/>
    <d v="2014-03-19T23:47:00"/>
    <n v="151"/>
    <n v="151"/>
    <x v="1"/>
    <x v="11"/>
  </r>
  <r>
    <s v="2014-03-20"/>
    <x v="3"/>
    <x v="50"/>
    <d v="1899-12-30T02:41:00"/>
    <s v="Unplanned-urgent"/>
    <x v="0"/>
    <x v="0"/>
    <d v="2014-03-20T02:21:31"/>
    <d v="2014-03-20T03:24:44"/>
    <n v="63"/>
    <n v="63"/>
    <x v="1"/>
    <x v="11"/>
  </r>
  <r>
    <s v="2014-03-20"/>
    <x v="3"/>
    <x v="50"/>
    <d v="1899-12-30T04:28:00"/>
    <s v="Unplanned-crash"/>
    <x v="0"/>
    <x v="0"/>
    <d v="2014-03-20T03:33:53"/>
    <d v="2014-03-20T05:22:03"/>
    <n v="108"/>
    <n v="108"/>
    <x v="1"/>
    <x v="11"/>
  </r>
  <r>
    <s v="2014-03-20"/>
    <x v="3"/>
    <x v="50"/>
    <d v="1899-12-30T12:49:00"/>
    <s v="Planned-as scheduled"/>
    <x v="2"/>
    <x v="3"/>
    <d v="2014-03-20T11:57:52"/>
    <d v="2014-03-20T13:35:30"/>
    <n v="97"/>
    <n v="97"/>
    <x v="1"/>
    <x v="11"/>
  </r>
  <r>
    <s v="2014-03-20"/>
    <x v="3"/>
    <x v="50"/>
    <d v="1899-12-30T18:24:00"/>
    <s v="NULL"/>
    <x v="1"/>
    <x v="1"/>
    <d v="2014-03-20T17:53:02"/>
    <e v="#VALUE!"/>
    <e v="#VALUE!"/>
    <n v="53.6"/>
    <x v="1"/>
    <x v="11"/>
  </r>
  <r>
    <s v="2014-03-20"/>
    <x v="3"/>
    <x v="50"/>
    <d v="1899-12-30T21:20:00"/>
    <s v="Planned-as scheduled"/>
    <x v="2"/>
    <x v="3"/>
    <d v="2014-03-20T20:33:59"/>
    <e v="#VALUE!"/>
    <e v="#VALUE!"/>
    <n v="53.6"/>
    <x v="1"/>
    <x v="11"/>
  </r>
  <r>
    <s v="2014-03-21"/>
    <x v="4"/>
    <x v="50"/>
    <d v="1899-12-30T11:10:00"/>
    <s v="Unplanned-urgent"/>
    <x v="0"/>
    <x v="0"/>
    <d v="2014-03-21T11:06:07"/>
    <d v="2014-03-21T12:31:26"/>
    <n v="85"/>
    <n v="85"/>
    <x v="1"/>
    <x v="11"/>
  </r>
  <r>
    <s v="2014-03-21"/>
    <x v="4"/>
    <x v="50"/>
    <d v="1899-12-30T11:30:00"/>
    <s v="Planned-as scheduled"/>
    <x v="2"/>
    <x v="3"/>
    <d v="2014-03-21T10:46:42"/>
    <d v="2014-03-21T12:14:21"/>
    <n v="87"/>
    <n v="87"/>
    <x v="1"/>
    <x v="11"/>
  </r>
  <r>
    <s v="2014-03-21"/>
    <x v="4"/>
    <x v="50"/>
    <d v="1899-12-30T13:42:00"/>
    <s v="Planned-as scheduled"/>
    <x v="2"/>
    <x v="3"/>
    <d v="2014-03-21T12:56:15"/>
    <d v="2014-03-21T14:31:46"/>
    <n v="95"/>
    <n v="95"/>
    <x v="1"/>
    <x v="11"/>
  </r>
  <r>
    <s v="2014-03-21"/>
    <x v="4"/>
    <x v="50"/>
    <d v="1899-12-30T17:11:00"/>
    <s v="Unplanned-crash"/>
    <x v="0"/>
    <x v="0"/>
    <d v="2014-03-21T16:31:39"/>
    <d v="2014-03-21T19:21:09"/>
    <n v="169"/>
    <n v="169"/>
    <x v="1"/>
    <x v="11"/>
  </r>
  <r>
    <s v="2014-03-21"/>
    <x v="4"/>
    <x v="50"/>
    <d v="1899-12-30T21:25:00"/>
    <s v="Unplanned-urgent"/>
    <x v="0"/>
    <x v="0"/>
    <d v="2014-03-21T20:30:05"/>
    <d v="2014-03-21T22:22:46"/>
    <n v="112"/>
    <n v="112"/>
    <x v="1"/>
    <x v="11"/>
  </r>
  <r>
    <s v="2014-03-22"/>
    <x v="5"/>
    <x v="50"/>
    <d v="1899-12-30T06:08:00"/>
    <s v="Unplanned-urgent"/>
    <x v="0"/>
    <x v="0"/>
    <d v="2014-03-22T05:40:08"/>
    <d v="2014-03-22T06:54:50"/>
    <n v="74"/>
    <n v="74"/>
    <x v="1"/>
    <x v="11"/>
  </r>
  <r>
    <s v="2014-03-22"/>
    <x v="5"/>
    <x v="50"/>
    <d v="1899-12-30T16:59:00"/>
    <s v="Unplanned-urgent"/>
    <x v="0"/>
    <x v="0"/>
    <d v="2014-03-22T16:05:26"/>
    <d v="2014-03-22T17:39:11"/>
    <n v="93"/>
    <n v="93"/>
    <x v="1"/>
    <x v="11"/>
  </r>
  <r>
    <s v="2014-03-22"/>
    <x v="5"/>
    <x v="50"/>
    <d v="1899-12-30T21:21:00"/>
    <s v="Unplanned-urgent"/>
    <x v="0"/>
    <x v="0"/>
    <d v="2014-03-22T20:31:19"/>
    <d v="2014-03-22T22:32:50"/>
    <n v="121"/>
    <n v="121"/>
    <x v="1"/>
    <x v="11"/>
  </r>
  <r>
    <s v="2014-03-23"/>
    <x v="6"/>
    <x v="50"/>
    <d v="1899-12-30T06:04:00"/>
    <s v="Unplanned-urgent"/>
    <x v="0"/>
    <x v="0"/>
    <d v="2014-03-23T05:34:13"/>
    <d v="2014-03-23T07:13:18"/>
    <n v="99"/>
    <n v="99"/>
    <x v="1"/>
    <x v="11"/>
  </r>
  <r>
    <s v="2014-03-23"/>
    <x v="6"/>
    <x v="50"/>
    <d v="1899-12-30T08:53:00"/>
    <s v="Unplanned-urgent"/>
    <x v="0"/>
    <x v="0"/>
    <d v="2014-03-23T07:34:13"/>
    <d v="2014-03-23T09:45:03"/>
    <n v="130"/>
    <n v="130"/>
    <x v="1"/>
    <x v="11"/>
  </r>
  <r>
    <s v="2014-03-23"/>
    <x v="6"/>
    <x v="50"/>
    <d v="1899-12-30T11:37:00"/>
    <s v="Unplanned-urgent"/>
    <x v="0"/>
    <x v="0"/>
    <d v="2014-03-23T11:23:54"/>
    <d v="2014-03-23T12:41:34"/>
    <n v="77"/>
    <n v="77"/>
    <x v="1"/>
    <x v="11"/>
  </r>
  <r>
    <s v="2014-03-23"/>
    <x v="6"/>
    <x v="50"/>
    <d v="1899-12-30T15:15:00"/>
    <s v="Unplanned-urgent"/>
    <x v="0"/>
    <x v="0"/>
    <d v="2014-03-23T14:34:44"/>
    <d v="2014-03-23T16:24:45"/>
    <n v="110"/>
    <n v="110"/>
    <x v="1"/>
    <x v="11"/>
  </r>
  <r>
    <s v="2014-03-24"/>
    <x v="0"/>
    <x v="51"/>
    <d v="1899-12-30T05:58:00"/>
    <s v="Unplanned-urgent"/>
    <x v="0"/>
    <x v="0"/>
    <d v="2014-03-24T05:28:31"/>
    <d v="2014-03-24T06:46:47"/>
    <n v="78"/>
    <n v="78"/>
    <x v="1"/>
    <x v="11"/>
  </r>
  <r>
    <s v="2014-03-24"/>
    <x v="0"/>
    <x v="51"/>
    <d v="1899-12-30T08:11:00"/>
    <s v="Planned-as scheduled"/>
    <x v="2"/>
    <x v="3"/>
    <d v="2014-03-24T07:44:31"/>
    <d v="2014-03-24T09:02:01"/>
    <n v="77"/>
    <n v="77"/>
    <x v="1"/>
    <x v="11"/>
  </r>
  <r>
    <s v="2014-03-24"/>
    <x v="0"/>
    <x v="51"/>
    <d v="1899-12-30T10:34:00"/>
    <s v="Planned-as scheduled"/>
    <x v="2"/>
    <x v="3"/>
    <d v="2014-03-24T09:23:10"/>
    <d v="2014-03-24T11:37:52"/>
    <n v="134"/>
    <n v="134"/>
    <x v="1"/>
    <x v="11"/>
  </r>
  <r>
    <s v="2014-03-24"/>
    <x v="0"/>
    <x v="51"/>
    <d v="1899-12-30T12:34:00"/>
    <s v="Planned-as scheduled"/>
    <x v="2"/>
    <x v="3"/>
    <d v="2014-03-24T11:30:58"/>
    <d v="2014-03-24T13:43:38"/>
    <n v="132"/>
    <n v="132"/>
    <x v="1"/>
    <x v="11"/>
  </r>
  <r>
    <s v="2014-03-24"/>
    <x v="0"/>
    <x v="51"/>
    <d v="1899-12-30T15:11:00"/>
    <s v="Planned-as scheduled"/>
    <x v="2"/>
    <x v="3"/>
    <d v="2014-03-24T14:32:14"/>
    <d v="2014-03-24T15:43:51"/>
    <n v="71"/>
    <n v="71"/>
    <x v="1"/>
    <x v="11"/>
  </r>
  <r>
    <s v="2014-03-25"/>
    <x v="1"/>
    <x v="51"/>
    <d v="1899-12-30T04:18:00"/>
    <s v="Unplanned-urgent"/>
    <x v="0"/>
    <x v="0"/>
    <d v="2014-03-25T03:44:39"/>
    <d v="2014-03-25T05:24:47"/>
    <n v="100"/>
    <n v="100"/>
    <x v="1"/>
    <x v="11"/>
  </r>
  <r>
    <s v="2014-03-25"/>
    <x v="1"/>
    <x v="51"/>
    <d v="1899-12-30T08:41:00"/>
    <s v="Planned-as scheduled"/>
    <x v="2"/>
    <x v="3"/>
    <d v="2014-03-25T07:26:55"/>
    <d v="2014-03-25T09:52:07"/>
    <n v="145"/>
    <n v="145"/>
    <x v="1"/>
    <x v="11"/>
  </r>
  <r>
    <s v="2014-03-25"/>
    <x v="1"/>
    <x v="51"/>
    <d v="1899-12-30T11:27:00"/>
    <s v="Planned-as scheduled"/>
    <x v="2"/>
    <x v="3"/>
    <d v="2014-03-25T10:09:27"/>
    <e v="#VALUE!"/>
    <e v="#VALUE!"/>
    <n v="76.285714285714292"/>
    <x v="1"/>
    <x v="11"/>
  </r>
  <r>
    <s v="2014-03-25"/>
    <x v="1"/>
    <x v="51"/>
    <d v="1899-12-30T12:40:00"/>
    <s v="Unplanned-urgent"/>
    <x v="0"/>
    <x v="0"/>
    <d v="2014-03-25T11:52:46"/>
    <d v="2014-03-25T13:14:18"/>
    <n v="81"/>
    <n v="81"/>
    <x v="1"/>
    <x v="11"/>
  </r>
  <r>
    <s v="2014-03-25"/>
    <x v="1"/>
    <x v="51"/>
    <d v="1899-12-30T15:48:00"/>
    <s v="Planned-as scheduled"/>
    <x v="2"/>
    <x v="3"/>
    <d v="2014-03-25T14:56:54"/>
    <d v="2014-03-25T16:49:45"/>
    <n v="112"/>
    <n v="112"/>
    <x v="1"/>
    <x v="11"/>
  </r>
  <r>
    <s v="2014-03-25"/>
    <x v="1"/>
    <x v="51"/>
    <d v="1899-12-30T19:38:00"/>
    <s v="Unplanned-urgent"/>
    <x v="0"/>
    <x v="0"/>
    <d v="2014-03-25T18:40:31"/>
    <d v="2014-03-25T20:16:53"/>
    <n v="96"/>
    <n v="96"/>
    <x v="1"/>
    <x v="11"/>
  </r>
  <r>
    <s v="2014-03-25"/>
    <x v="1"/>
    <x v="51"/>
    <d v="1899-12-30T22:04:00"/>
    <s v="Unplanned-crash"/>
    <x v="0"/>
    <x v="0"/>
    <e v="#VALUE!"/>
    <e v="#VALUE!"/>
    <e v="#VALUE!"/>
    <n v="76.285714285714292"/>
    <x v="1"/>
    <x v="11"/>
  </r>
  <r>
    <s v="2014-03-26"/>
    <x v="2"/>
    <x v="51"/>
    <d v="1899-12-30T03:49:00"/>
    <s v="Unplanned-urgent"/>
    <x v="0"/>
    <x v="0"/>
    <d v="2014-03-26T03:14:24"/>
    <d v="2014-03-26T04:40:07"/>
    <n v="85"/>
    <n v="85"/>
    <x v="1"/>
    <x v="11"/>
  </r>
  <r>
    <s v="2014-03-26"/>
    <x v="2"/>
    <x v="51"/>
    <d v="1899-12-30T08:22:00"/>
    <s v="Planned-as scheduled"/>
    <x v="2"/>
    <x v="3"/>
    <d v="2014-03-26T07:54:52"/>
    <d v="2014-03-26T08:57:23"/>
    <n v="62"/>
    <n v="62"/>
    <x v="1"/>
    <x v="11"/>
  </r>
  <r>
    <s v="2014-03-26"/>
    <x v="2"/>
    <x v="51"/>
    <d v="1899-12-30T10:11:00"/>
    <s v="Planned-as scheduled"/>
    <x v="2"/>
    <x v="3"/>
    <d v="2014-03-26T09:31:39"/>
    <d v="2014-03-26T12:12:56"/>
    <n v="161"/>
    <n v="161"/>
    <x v="1"/>
    <x v="11"/>
  </r>
  <r>
    <s v="2014-03-26"/>
    <x v="2"/>
    <x v="51"/>
    <d v="1899-12-30T10:08:00"/>
    <s v="Planned-as scheduled"/>
    <x v="2"/>
    <x v="3"/>
    <d v="2014-03-26T09:04:11"/>
    <d v="2014-03-26T12:11:27"/>
    <n v="187"/>
    <n v="187"/>
    <x v="1"/>
    <x v="11"/>
  </r>
  <r>
    <s v="2014-03-26"/>
    <x v="2"/>
    <x v="51"/>
    <d v="1899-12-30T12:55:00"/>
    <s v="Planned-as scheduled"/>
    <x v="2"/>
    <x v="3"/>
    <d v="2014-03-26T12:08:22"/>
    <d v="2014-03-26T13:40:41"/>
    <n v="92"/>
    <n v="92"/>
    <x v="1"/>
    <x v="11"/>
  </r>
  <r>
    <s v="2014-03-26"/>
    <x v="2"/>
    <x v="51"/>
    <d v="1899-12-30T14:25:00"/>
    <s v="Unplanned-urgent"/>
    <x v="0"/>
    <x v="0"/>
    <d v="2014-03-26T13:38:55"/>
    <e v="#VALUE!"/>
    <e v="#VALUE!"/>
    <n v="93.272727272727266"/>
    <x v="1"/>
    <x v="11"/>
  </r>
  <r>
    <s v="2014-03-26"/>
    <x v="2"/>
    <x v="51"/>
    <d v="1899-12-30T14:50:00"/>
    <s v="Planned-as scheduled"/>
    <x v="2"/>
    <x v="3"/>
    <d v="2014-03-26T14:01:41"/>
    <d v="2014-03-26T16:10:05"/>
    <n v="128"/>
    <n v="128"/>
    <x v="1"/>
    <x v="11"/>
  </r>
  <r>
    <s v="2014-03-26"/>
    <x v="2"/>
    <x v="51"/>
    <d v="1899-12-30T16:50:00"/>
    <s v="Planned-as scheduled"/>
    <x v="2"/>
    <x v="3"/>
    <d v="2014-03-26T15:55:14"/>
    <d v="2014-03-26T17:10:21"/>
    <n v="75"/>
    <n v="75"/>
    <x v="1"/>
    <x v="11"/>
  </r>
  <r>
    <s v="2014-03-26"/>
    <x v="2"/>
    <x v="51"/>
    <d v="1899-12-30T16:58:00"/>
    <s v="Unplanned-urgent"/>
    <x v="0"/>
    <x v="0"/>
    <d v="2014-03-26T16:06:15"/>
    <d v="2014-03-26T17:44:05"/>
    <n v="97"/>
    <n v="97"/>
    <x v="1"/>
    <x v="11"/>
  </r>
  <r>
    <s v="2014-03-26"/>
    <x v="2"/>
    <x v="51"/>
    <d v="1899-12-30T19:58:00"/>
    <s v="Unplanned-crash"/>
    <x v="0"/>
    <x v="0"/>
    <d v="2014-03-26T18:22:25"/>
    <d v="2014-03-26T19:45:10"/>
    <n v="82"/>
    <n v="82"/>
    <x v="1"/>
    <x v="11"/>
  </r>
  <r>
    <s v="2014-03-26"/>
    <x v="2"/>
    <x v="51"/>
    <d v="1899-12-30T22:10:00"/>
    <s v="Planned-not as sched"/>
    <x v="2"/>
    <x v="2"/>
    <d v="2014-03-26T21:34:46"/>
    <d v="2014-03-26T22:32:19"/>
    <n v="57"/>
    <n v="57"/>
    <x v="1"/>
    <x v="11"/>
  </r>
  <r>
    <s v="2014-03-27"/>
    <x v="3"/>
    <x v="51"/>
    <d v="1899-12-30T11:03:00"/>
    <s v="Planned-as scheduled"/>
    <x v="2"/>
    <x v="3"/>
    <d v="2014-03-27T10:34:16"/>
    <d v="2014-03-27T12:03:05"/>
    <n v="88"/>
    <n v="88"/>
    <x v="1"/>
    <x v="11"/>
  </r>
  <r>
    <s v="2014-03-27"/>
    <x v="3"/>
    <x v="51"/>
    <d v="1899-12-30T18:48:00"/>
    <s v="Unplanned-urgent"/>
    <x v="0"/>
    <x v="0"/>
    <d v="2014-03-27T18:16:51"/>
    <d v="2014-03-27T19:50:43"/>
    <n v="93"/>
    <n v="93"/>
    <x v="1"/>
    <x v="11"/>
  </r>
  <r>
    <s v="2014-03-28"/>
    <x v="4"/>
    <x v="51"/>
    <d v="1899-12-30T10:03:00"/>
    <s v="Planned-as scheduled"/>
    <x v="2"/>
    <x v="3"/>
    <d v="2014-03-28T08:46:31"/>
    <d v="2014-03-28T10:44:30"/>
    <n v="117"/>
    <n v="117"/>
    <x v="1"/>
    <x v="11"/>
  </r>
  <r>
    <s v="2014-03-28"/>
    <x v="4"/>
    <x v="51"/>
    <d v="1899-12-30T12:07:00"/>
    <s v="Planned-as scheduled"/>
    <x v="2"/>
    <x v="3"/>
    <d v="2014-03-28T11:24:18"/>
    <d v="2014-03-28T12:52:29"/>
    <n v="88"/>
    <n v="88"/>
    <x v="1"/>
    <x v="11"/>
  </r>
  <r>
    <s v="2014-03-28"/>
    <x v="4"/>
    <x v="51"/>
    <d v="1899-12-30T12:12:00"/>
    <s v="Planned-as scheduled"/>
    <x v="2"/>
    <x v="3"/>
    <d v="2014-03-28T11:27:50"/>
    <d v="2014-03-28T12:49:40"/>
    <n v="81"/>
    <n v="81"/>
    <x v="1"/>
    <x v="11"/>
  </r>
  <r>
    <s v="2014-03-28"/>
    <x v="4"/>
    <x v="51"/>
    <d v="1899-12-30T14:21:00"/>
    <s v="Planned-as scheduled"/>
    <x v="2"/>
    <x v="3"/>
    <d v="2014-03-28T13:41:02"/>
    <d v="2014-03-28T15:08:38"/>
    <n v="87"/>
    <n v="87"/>
    <x v="1"/>
    <x v="11"/>
  </r>
  <r>
    <s v="2014-03-28"/>
    <x v="4"/>
    <x v="51"/>
    <d v="1899-12-30T21:10:00"/>
    <s v="Unplanned-urgent"/>
    <x v="0"/>
    <x v="0"/>
    <d v="2014-03-28T20:38:25"/>
    <d v="2014-03-28T22:15:29"/>
    <n v="97"/>
    <n v="97"/>
    <x v="1"/>
    <x v="11"/>
  </r>
  <r>
    <s v="2014-03-29"/>
    <x v="5"/>
    <x v="51"/>
    <d v="1899-12-30T01:58:00"/>
    <s v="Unplanned-urgent"/>
    <x v="0"/>
    <x v="0"/>
    <d v="2014-03-29T01:08:45"/>
    <d v="2014-03-29T03:25:36"/>
    <n v="136"/>
    <n v="136"/>
    <x v="1"/>
    <x v="11"/>
  </r>
  <r>
    <s v="2014-03-29"/>
    <x v="5"/>
    <x v="51"/>
    <d v="1899-12-30T04:14:00"/>
    <s v="Unplanned-urgent"/>
    <x v="0"/>
    <x v="0"/>
    <d v="2014-03-29T03:37:32"/>
    <d v="2014-03-29T05:13:11"/>
    <n v="95"/>
    <n v="95"/>
    <x v="1"/>
    <x v="11"/>
  </r>
  <r>
    <s v="2014-03-29"/>
    <x v="5"/>
    <x v="51"/>
    <d v="1899-12-30T05:57:00"/>
    <s v="Unplanned-urgent"/>
    <x v="0"/>
    <x v="0"/>
    <d v="2014-03-29T05:21:24"/>
    <d v="2014-03-29T07:32:57"/>
    <n v="131"/>
    <n v="131"/>
    <x v="1"/>
    <x v="11"/>
  </r>
  <r>
    <s v="2014-03-29"/>
    <x v="5"/>
    <x v="51"/>
    <d v="1899-12-30T10:30:00"/>
    <s v="Planned-not as sched"/>
    <x v="2"/>
    <x v="2"/>
    <d v="2014-03-29T09:57:41"/>
    <d v="2014-03-29T11:30:25"/>
    <n v="92"/>
    <n v="92"/>
    <x v="1"/>
    <x v="11"/>
  </r>
  <r>
    <s v="2014-03-29"/>
    <x v="5"/>
    <x v="51"/>
    <d v="1899-12-30T17:19:00"/>
    <s v="Unplanned-urgent"/>
    <x v="0"/>
    <x v="0"/>
    <d v="2014-03-29T16:51:20"/>
    <d v="2014-03-29T17:49:58"/>
    <n v="58"/>
    <n v="58"/>
    <x v="1"/>
    <x v="11"/>
  </r>
  <r>
    <s v="2014-03-30"/>
    <x v="6"/>
    <x v="51"/>
    <d v="1899-12-30T02:26:00"/>
    <s v="Unplanned-urgent"/>
    <x v="0"/>
    <x v="0"/>
    <d v="2014-03-30T01:16:57"/>
    <d v="2014-03-30T03:04:37"/>
    <n v="107"/>
    <n v="107"/>
    <x v="1"/>
    <x v="11"/>
  </r>
  <r>
    <s v="2014-03-30"/>
    <x v="6"/>
    <x v="51"/>
    <d v="1899-12-30T04:15:00"/>
    <s v="Unplanned-urgent"/>
    <x v="0"/>
    <x v="0"/>
    <d v="2014-03-30T03:45:08"/>
    <d v="2014-03-30T05:02:16"/>
    <n v="77"/>
    <n v="77"/>
    <x v="1"/>
    <x v="11"/>
  </r>
  <r>
    <s v="2014-03-30"/>
    <x v="6"/>
    <x v="51"/>
    <d v="1899-12-30T05:51:00"/>
    <s v="Unplanned-urgent"/>
    <x v="0"/>
    <x v="0"/>
    <d v="2014-03-30T05:19:49"/>
    <d v="2014-03-30T06:55:51"/>
    <n v="96"/>
    <n v="96"/>
    <x v="1"/>
    <x v="11"/>
  </r>
  <r>
    <s v="2014-03-30"/>
    <x v="6"/>
    <x v="51"/>
    <d v="1899-12-30T07:49:00"/>
    <s v="Unplanned-urgent"/>
    <x v="0"/>
    <x v="0"/>
    <d v="2014-03-30T07:29:30"/>
    <d v="2014-03-30T08:30:52"/>
    <n v="61"/>
    <n v="61"/>
    <x v="1"/>
    <x v="11"/>
  </r>
  <r>
    <s v="2014-03-30"/>
    <x v="6"/>
    <x v="51"/>
    <d v="1899-12-30T10:11:00"/>
    <s v="Unplanned-urgent"/>
    <x v="0"/>
    <x v="0"/>
    <d v="2014-03-30T09:29:32"/>
    <d v="2014-03-30T11:47:56"/>
    <n v="138"/>
    <n v="138"/>
    <x v="1"/>
    <x v="11"/>
  </r>
  <r>
    <s v="2014-03-30"/>
    <x v="6"/>
    <x v="51"/>
    <d v="1899-12-30T13:47:00"/>
    <s v="Unplanned-urgent"/>
    <x v="0"/>
    <x v="0"/>
    <d v="2014-03-30T13:12:13"/>
    <d v="2014-03-30T14:56:17"/>
    <n v="104"/>
    <n v="104"/>
    <x v="1"/>
    <x v="11"/>
  </r>
  <r>
    <s v="2014-03-30"/>
    <x v="6"/>
    <x v="51"/>
    <d v="1899-12-30T16:04:00"/>
    <s v="NULL"/>
    <x v="1"/>
    <x v="1"/>
    <d v="2014-03-30T15:35:21"/>
    <d v="2014-03-30T17:16:15"/>
    <n v="100"/>
    <n v="100"/>
    <x v="1"/>
    <x v="11"/>
  </r>
  <r>
    <s v="2014-03-31"/>
    <x v="0"/>
    <x v="52"/>
    <d v="1899-12-30T02:29:00"/>
    <s v="Unplanned-urgent"/>
    <x v="0"/>
    <x v="0"/>
    <d v="2014-03-31T02:04:10"/>
    <d v="2014-03-31T04:00:43"/>
    <n v="116"/>
    <n v="116"/>
    <x v="1"/>
    <x v="11"/>
  </r>
  <r>
    <s v="2014-03-31"/>
    <x v="0"/>
    <x v="52"/>
    <d v="1899-12-30T08:28:00"/>
    <s v="Planned-as scheduled"/>
    <x v="2"/>
    <x v="3"/>
    <d v="2014-03-31T07:52:50"/>
    <d v="2014-03-31T09:17:44"/>
    <n v="84"/>
    <n v="84"/>
    <x v="1"/>
    <x v="11"/>
  </r>
  <r>
    <s v="2014-03-31"/>
    <x v="0"/>
    <x v="52"/>
    <d v="1899-12-30T10:41:00"/>
    <s v="Planned-as scheduled"/>
    <x v="2"/>
    <x v="3"/>
    <d v="2014-03-31T09:35:10"/>
    <d v="2014-03-31T11:15:38"/>
    <n v="100"/>
    <n v="100"/>
    <x v="1"/>
    <x v="11"/>
  </r>
  <r>
    <s v="2014-03-31"/>
    <x v="0"/>
    <x v="52"/>
    <d v="1899-12-30T14:06:00"/>
    <s v="NULL"/>
    <x v="1"/>
    <x v="1"/>
    <d v="2014-03-31T13:35:44"/>
    <d v="2014-03-31T14:47:47"/>
    <n v="72"/>
    <n v="72"/>
    <x v="1"/>
    <x v="11"/>
  </r>
  <r>
    <s v="2014-03-31"/>
    <x v="0"/>
    <x v="52"/>
    <d v="1899-12-30T16:16:00"/>
    <s v="Planned-as scheduled"/>
    <x v="2"/>
    <x v="3"/>
    <d v="2014-03-31T15:12:38"/>
    <d v="2014-03-31T16:36:36"/>
    <n v="83"/>
    <n v="83"/>
    <x v="1"/>
    <x v="11"/>
  </r>
  <r>
    <s v="2014-03-31"/>
    <x v="0"/>
    <x v="52"/>
    <d v="1899-12-30T19:14:00"/>
    <s v="Unplanned-urgent"/>
    <x v="0"/>
    <x v="0"/>
    <d v="2014-03-31T18:32:30"/>
    <d v="2014-03-31T20:02:26"/>
    <n v="89"/>
    <n v="89"/>
    <x v="1"/>
    <x v="11"/>
  </r>
  <r>
    <m/>
    <x v="7"/>
    <x v="53"/>
    <m/>
    <m/>
    <x v="3"/>
    <x v="4"/>
    <m/>
    <m/>
    <m/>
    <m/>
    <x v="2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E416E5-DAE5-462C-9B81-60BF29B6254D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A4:G20" firstHeaderRow="1" firstDataRow="2" firstDataCol="3"/>
  <pivotFields count="14">
    <pivotField compact="0" showAll="0"/>
    <pivotField compact="0" multipleItemSelectionAllowed="1" showAll="0"/>
    <pivotField axis="axisRow" compact="0"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h="1" x="52"/>
        <item h="1" x="53"/>
        <item t="default"/>
      </items>
    </pivotField>
    <pivotField compact="0" showAll="0"/>
    <pivotField compact="0" showAll="0"/>
    <pivotField compact="0" showAll="0"/>
    <pivotField axis="axisCol" compact="0" showAll="0">
      <items count="7">
        <item h="1" x="1"/>
        <item m="1" x="5"/>
        <item x="2"/>
        <item x="3"/>
        <item x="0"/>
        <item h="1" x="4"/>
        <item t="default"/>
      </items>
    </pivotField>
    <pivotField compact="0" showAll="0"/>
    <pivotField compact="0" showAll="0"/>
    <pivotField compact="0" showAll="0"/>
    <pivotField dataField="1" compact="0" showAll="0"/>
    <pivotField axis="axisRow" compact="0" multipleItemSelectionAllowed="1" showAll="0">
      <items count="4">
        <item x="0"/>
        <item x="1"/>
        <item h="1" x="2"/>
        <item t="default"/>
      </items>
    </pivotField>
    <pivotField axis="axisRow" compact="0" showAll="0">
      <items count="26">
        <item sd="0" m="1" x="17"/>
        <item sd="0" m="1" x="14"/>
        <item sd="0" m="1" x="18"/>
        <item sd="0" m="1" x="23"/>
        <item sd="0" m="1" x="13"/>
        <item sd="0" m="1" x="15"/>
        <item sd="0" m="1" x="16"/>
        <item sd="0" m="1" x="19"/>
        <item sd="0" m="1" x="20"/>
        <item sd="0" m="1" x="21"/>
        <item sd="0" m="1" x="22"/>
        <item sd="0" m="1" x="24"/>
        <item sd="0" x="12"/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t="default" sd="0"/>
      </items>
    </pivotField>
    <pivotField compact="0" dragToRow="0" dragToCol="0" dragToPage="0" showAll="0" defaultSubtotal="0"/>
  </pivotFields>
  <rowFields count="3">
    <field x="11"/>
    <field x="12"/>
    <field x="2"/>
  </rowFields>
  <rowItems count="15">
    <i>
      <x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1"/>
    </i>
    <i r="1">
      <x v="22"/>
    </i>
    <i r="1">
      <x v="23"/>
    </i>
    <i r="1">
      <x v="24"/>
    </i>
    <i t="grand">
      <x/>
    </i>
  </rowItems>
  <colFields count="1">
    <field x="6"/>
  </colFields>
  <colItems count="4">
    <i>
      <x v="2"/>
    </i>
    <i>
      <x v="3"/>
    </i>
    <i>
      <x v="4"/>
    </i>
    <i t="grand">
      <x/>
    </i>
  </colItems>
  <dataFields count="1">
    <dataField name="Sum of Filled Times" fld="10" baseField="0" baseItem="0" numFmtId="167"/>
  </dataFields>
  <formats count="1">
    <format dxfId="19">
      <pivotArea outline="0" collapsedLevelsAreSubtotals="1" fieldPosition="0"/>
    </format>
  </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51AFBC-FB6D-4D73-AA67-A094B01CB00F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J4:P20" firstHeaderRow="1" firstDataRow="2" firstDataCol="3"/>
  <pivotFields count="14">
    <pivotField compact="0" showAll="0"/>
    <pivotField compact="0" multipleItemSelectionAllowed="1" showAll="0"/>
    <pivotField axis="axisRow" compact="0"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h="1" x="52"/>
        <item h="1" x="53"/>
        <item t="default"/>
      </items>
    </pivotField>
    <pivotField compact="0" showAll="0"/>
    <pivotField dataField="1" compact="0" showAll="0"/>
    <pivotField compact="0" showAll="0"/>
    <pivotField axis="axisCol" compact="0" showAll="0">
      <items count="7">
        <item h="1" x="1"/>
        <item m="1" x="5"/>
        <item x="2"/>
        <item x="3"/>
        <item x="0"/>
        <item h="1" x="4"/>
        <item t="default"/>
      </items>
    </pivotField>
    <pivotField compact="0" showAll="0"/>
    <pivotField compact="0" showAll="0"/>
    <pivotField compact="0" showAll="0"/>
    <pivotField compact="0" showAll="0"/>
    <pivotField axis="axisRow" compact="0" multipleItemSelectionAllowed="1" showAll="0">
      <items count="4">
        <item x="0"/>
        <item x="1"/>
        <item h="1" x="2"/>
        <item t="default"/>
      </items>
    </pivotField>
    <pivotField axis="axisRow" compact="0" showAll="0">
      <items count="26">
        <item sd="0" m="1" x="17"/>
        <item sd="0" m="1" x="14"/>
        <item sd="0" m="1" x="18"/>
        <item sd="0" m="1" x="23"/>
        <item sd="0" m="1" x="13"/>
        <item sd="0" m="1" x="15"/>
        <item sd="0" m="1" x="16"/>
        <item sd="0" m="1" x="19"/>
        <item sd="0" m="1" x="20"/>
        <item sd="0" m="1" x="21"/>
        <item sd="0" m="1" x="22"/>
        <item sd="0" m="1" x="24"/>
        <item sd="0" x="12"/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t="default" sd="0"/>
      </items>
    </pivotField>
    <pivotField compact="0" dragToRow="0" dragToCol="0" dragToPage="0" showAll="0" defaultSubtotal="0"/>
  </pivotFields>
  <rowFields count="3">
    <field x="11"/>
    <field x="12"/>
    <field x="2"/>
  </rowFields>
  <rowItems count="15">
    <i>
      <x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1"/>
    </i>
    <i r="1">
      <x v="22"/>
    </i>
    <i r="1">
      <x v="23"/>
    </i>
    <i r="1">
      <x v="24"/>
    </i>
    <i t="grand">
      <x/>
    </i>
  </rowItems>
  <colFields count="1">
    <field x="6"/>
  </colFields>
  <colItems count="4">
    <i>
      <x v="2"/>
    </i>
    <i>
      <x v="3"/>
    </i>
    <i>
      <x v="4"/>
    </i>
    <i t="grand">
      <x/>
    </i>
  </colItems>
  <dataFields count="1">
    <dataField name="Count of CS type" fld="4" subtotal="count" baseField="0" baseItem="0"/>
  </dataFields>
  <formats count="1">
    <format dxfId="20">
      <pivotArea outline="0" collapsedLevelsAreSubtotals="1" fieldPosition="0"/>
    </format>
  </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07D5DF-F831-4809-AD19-E7E7A9D1B5ED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6">
  <location ref="H4:N82" firstHeaderRow="1" firstDataRow="2" firstDataCol="3"/>
  <pivotFields count="14">
    <pivotField compact="0" showAll="0"/>
    <pivotField compact="0" showAll="0"/>
    <pivotField axis="axisRow" compact="0"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h="1" x="52"/>
        <item x="53"/>
        <item t="default"/>
      </items>
    </pivotField>
    <pivotField compact="0" showAll="0"/>
    <pivotField compact="0" showAll="0"/>
    <pivotField compact="0" showAll="0"/>
    <pivotField axis="axisCol" compact="0" showAll="0">
      <items count="7">
        <item h="1" x="1"/>
        <item h="1" m="1" x="5"/>
        <item x="2"/>
        <item x="3"/>
        <item x="0"/>
        <item h="1" x="4"/>
        <item t="default"/>
      </items>
    </pivotField>
    <pivotField compact="0" showAll="0"/>
    <pivotField compact="0" showAll="0"/>
    <pivotField compact="0" showAll="0"/>
    <pivotField dataField="1" compact="0" showAll="0"/>
    <pivotField axis="axisRow" compact="0" showAll="0">
      <items count="4">
        <item x="0"/>
        <item x="1"/>
        <item x="2"/>
        <item t="default"/>
      </items>
    </pivotField>
    <pivotField axis="axisRow" compact="0" showAll="0">
      <items count="26">
        <item m="1" x="17"/>
        <item m="1" x="14"/>
        <item m="1" x="18"/>
        <item m="1" x="23"/>
        <item m="1" x="13"/>
        <item m="1" x="15"/>
        <item m="1" x="16"/>
        <item m="1" x="19"/>
        <item m="1" x="20"/>
        <item m="1" x="21"/>
        <item m="1" x="22"/>
        <item m="1" x="24"/>
        <item x="9"/>
        <item x="10"/>
        <item x="11"/>
        <item x="0"/>
        <item x="1"/>
        <item x="2"/>
        <item x="3"/>
        <item x="4"/>
        <item x="5"/>
        <item x="6"/>
        <item x="7"/>
        <item x="8"/>
        <item x="12"/>
        <item t="default"/>
      </items>
    </pivotField>
    <pivotField compact="0" dragToRow="0" dragToCol="0" dragToPage="0" showAll="0" defaultSubtotal="0"/>
  </pivotFields>
  <rowFields count="3">
    <field x="11"/>
    <field x="12"/>
    <field x="2"/>
  </rowFields>
  <rowItems count="77">
    <i>
      <x/>
    </i>
    <i r="1">
      <x v="15"/>
    </i>
    <i r="2">
      <x/>
    </i>
    <i r="2">
      <x v="1"/>
    </i>
    <i r="2">
      <x v="2"/>
    </i>
    <i r="2">
      <x v="3"/>
    </i>
    <i r="2">
      <x v="4"/>
    </i>
    <i r="1">
      <x v="16"/>
    </i>
    <i r="2">
      <x v="4"/>
    </i>
    <i r="2">
      <x v="5"/>
    </i>
    <i r="2">
      <x v="6"/>
    </i>
    <i r="2">
      <x v="7"/>
    </i>
    <i r="2">
      <x v="8"/>
    </i>
    <i r="1">
      <x v="17"/>
    </i>
    <i r="2">
      <x v="8"/>
    </i>
    <i r="2">
      <x v="9"/>
    </i>
    <i r="2">
      <x v="10"/>
    </i>
    <i r="2">
      <x v="11"/>
    </i>
    <i r="2">
      <x v="12"/>
    </i>
    <i r="1">
      <x v="18"/>
    </i>
    <i r="2">
      <x v="13"/>
    </i>
    <i r="2">
      <x v="14"/>
    </i>
    <i r="2">
      <x v="15"/>
    </i>
    <i r="2">
      <x v="16"/>
    </i>
    <i r="2">
      <x v="17"/>
    </i>
    <i r="1">
      <x v="19"/>
    </i>
    <i r="2">
      <x v="17"/>
    </i>
    <i r="2">
      <x v="18"/>
    </i>
    <i r="2">
      <x v="19"/>
    </i>
    <i r="2">
      <x v="20"/>
    </i>
    <i r="2">
      <x v="21"/>
    </i>
    <i r="1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1">
      <x v="21"/>
    </i>
    <i r="2">
      <x v="26"/>
    </i>
    <i r="2">
      <x v="27"/>
    </i>
    <i r="2">
      <x v="28"/>
    </i>
    <i r="2">
      <x v="29"/>
    </i>
    <i r="2">
      <x v="30"/>
    </i>
    <i r="1">
      <x v="22"/>
    </i>
    <i r="2">
      <x v="30"/>
    </i>
    <i r="2">
      <x v="31"/>
    </i>
    <i r="2">
      <x v="32"/>
    </i>
    <i r="2">
      <x v="33"/>
    </i>
    <i r="2">
      <x v="34"/>
    </i>
    <i r="1">
      <x v="23"/>
    </i>
    <i r="2">
      <x v="34"/>
    </i>
    <i r="2">
      <x v="35"/>
    </i>
    <i r="2">
      <x v="36"/>
    </i>
    <i r="2">
      <x v="37"/>
    </i>
    <i r="2">
      <x v="38"/>
    </i>
    <i r="2">
      <x v="39"/>
    </i>
    <i>
      <x v="1"/>
    </i>
    <i r="1">
      <x v="12"/>
    </i>
    <i r="2">
      <x v="39"/>
    </i>
    <i r="2">
      <x v="40"/>
    </i>
    <i r="2">
      <x v="41"/>
    </i>
    <i r="2">
      <x v="42"/>
    </i>
    <i r="2">
      <x v="43"/>
    </i>
    <i r="1">
      <x v="13"/>
    </i>
    <i r="2">
      <x v="43"/>
    </i>
    <i r="2">
      <x v="44"/>
    </i>
    <i r="2">
      <x v="45"/>
    </i>
    <i r="2">
      <x v="46"/>
    </i>
    <i r="2">
      <x v="47"/>
    </i>
    <i r="1">
      <x v="14"/>
    </i>
    <i r="2">
      <x v="47"/>
    </i>
    <i r="2">
      <x v="48"/>
    </i>
    <i r="2">
      <x v="49"/>
    </i>
    <i r="2">
      <x v="50"/>
    </i>
    <i r="2">
      <x v="51"/>
    </i>
    <i t="grand">
      <x/>
    </i>
  </rowItems>
  <colFields count="1">
    <field x="6"/>
  </colFields>
  <colItems count="4">
    <i>
      <x v="2"/>
    </i>
    <i>
      <x v="3"/>
    </i>
    <i>
      <x v="4"/>
    </i>
    <i t="grand">
      <x/>
    </i>
  </colItems>
  <dataFields count="1">
    <dataField name="Sum of Filled Times" fld="10" baseField="0" baseItem="0"/>
  </dataFields>
  <formats count="1">
    <format dxfId="15">
      <pivotArea outline="0" collapsedLevelsAreSubtotals="1" fieldPosition="0"/>
    </format>
  </formats>
  <chartFormats count="7"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3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5" format="3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5" format="3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5" format="3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961AE8-3D3A-4FBB-8B7E-9C705CC88954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3">
  <location ref="X4:AC83" firstHeaderRow="1" firstDataRow="2" firstDataCol="3"/>
  <pivotFields count="14">
    <pivotField compact="0" showAll="0"/>
    <pivotField compact="0" showAll="0"/>
    <pivotField axis="axisRow" compact="0"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axis="axisCol" compact="0" showAll="0">
      <items count="5">
        <item h="1" x="1"/>
        <item x="2"/>
        <item x="0"/>
        <item h="1" x="3"/>
        <item t="default"/>
      </items>
    </pivotField>
    <pivotField dataField="1" compact="0" showAll="0"/>
    <pivotField compact="0" showAll="0"/>
    <pivotField compact="0" showAll="0"/>
    <pivotField compact="0" showAll="0"/>
    <pivotField compact="0" showAll="0"/>
    <pivotField axis="axisRow" compact="0" showAll="0">
      <items count="4">
        <item x="0"/>
        <item x="1"/>
        <item x="2"/>
        <item t="default"/>
      </items>
    </pivotField>
    <pivotField axis="axisRow" compact="0" showAll="0">
      <items count="26">
        <item m="1" x="17"/>
        <item m="1" x="14"/>
        <item m="1" x="18"/>
        <item m="1" x="23"/>
        <item m="1" x="13"/>
        <item m="1" x="15"/>
        <item m="1" x="16"/>
        <item m="1" x="19"/>
        <item m="1" x="20"/>
        <item m="1" x="21"/>
        <item m="1" x="22"/>
        <item m="1" x="24"/>
        <item x="9"/>
        <item x="10"/>
        <item x="11"/>
        <item x="0"/>
        <item x="1"/>
        <item x="2"/>
        <item x="3"/>
        <item x="4"/>
        <item x="5"/>
        <item x="6"/>
        <item x="7"/>
        <item x="8"/>
        <item x="12"/>
        <item t="default"/>
      </items>
    </pivotField>
    <pivotField compact="0" dragToRow="0" dragToCol="0" dragToPage="0" showAll="0" defaultSubtotal="0"/>
  </pivotFields>
  <rowFields count="3">
    <field x="11"/>
    <field x="12"/>
    <field x="2"/>
  </rowFields>
  <rowItems count="78">
    <i>
      <x/>
    </i>
    <i r="1">
      <x v="15"/>
    </i>
    <i r="2">
      <x/>
    </i>
    <i r="2">
      <x v="1"/>
    </i>
    <i r="2">
      <x v="2"/>
    </i>
    <i r="2">
      <x v="3"/>
    </i>
    <i r="2">
      <x v="4"/>
    </i>
    <i r="1">
      <x v="16"/>
    </i>
    <i r="2">
      <x v="4"/>
    </i>
    <i r="2">
      <x v="5"/>
    </i>
    <i r="2">
      <x v="6"/>
    </i>
    <i r="2">
      <x v="7"/>
    </i>
    <i r="2">
      <x v="8"/>
    </i>
    <i r="1">
      <x v="17"/>
    </i>
    <i r="2">
      <x v="8"/>
    </i>
    <i r="2">
      <x v="9"/>
    </i>
    <i r="2">
      <x v="10"/>
    </i>
    <i r="2">
      <x v="11"/>
    </i>
    <i r="2">
      <x v="12"/>
    </i>
    <i r="1">
      <x v="18"/>
    </i>
    <i r="2">
      <x v="13"/>
    </i>
    <i r="2">
      <x v="14"/>
    </i>
    <i r="2">
      <x v="15"/>
    </i>
    <i r="2">
      <x v="16"/>
    </i>
    <i r="2">
      <x v="17"/>
    </i>
    <i r="1">
      <x v="19"/>
    </i>
    <i r="2">
      <x v="17"/>
    </i>
    <i r="2">
      <x v="18"/>
    </i>
    <i r="2">
      <x v="19"/>
    </i>
    <i r="2">
      <x v="20"/>
    </i>
    <i r="2">
      <x v="21"/>
    </i>
    <i r="1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1">
      <x v="21"/>
    </i>
    <i r="2">
      <x v="26"/>
    </i>
    <i r="2">
      <x v="27"/>
    </i>
    <i r="2">
      <x v="28"/>
    </i>
    <i r="2">
      <x v="29"/>
    </i>
    <i r="2">
      <x v="30"/>
    </i>
    <i r="1">
      <x v="22"/>
    </i>
    <i r="2">
      <x v="30"/>
    </i>
    <i r="2">
      <x v="31"/>
    </i>
    <i r="2">
      <x v="32"/>
    </i>
    <i r="2">
      <x v="33"/>
    </i>
    <i r="2">
      <x v="34"/>
    </i>
    <i r="1">
      <x v="23"/>
    </i>
    <i r="2">
      <x v="34"/>
    </i>
    <i r="2">
      <x v="35"/>
    </i>
    <i r="2">
      <x v="36"/>
    </i>
    <i r="2">
      <x v="37"/>
    </i>
    <i r="2">
      <x v="38"/>
    </i>
    <i r="2">
      <x v="39"/>
    </i>
    <i>
      <x v="1"/>
    </i>
    <i r="1">
      <x v="12"/>
    </i>
    <i r="2">
      <x v="39"/>
    </i>
    <i r="2">
      <x v="40"/>
    </i>
    <i r="2">
      <x v="41"/>
    </i>
    <i r="2">
      <x v="42"/>
    </i>
    <i r="2">
      <x v="43"/>
    </i>
    <i r="1">
      <x v="13"/>
    </i>
    <i r="2">
      <x v="43"/>
    </i>
    <i r="2">
      <x v="44"/>
    </i>
    <i r="2">
      <x v="45"/>
    </i>
    <i r="2">
      <x v="46"/>
    </i>
    <i r="2">
      <x v="47"/>
    </i>
    <i r="1">
      <x v="14"/>
    </i>
    <i r="2">
      <x v="47"/>
    </i>
    <i r="2">
      <x v="48"/>
    </i>
    <i r="2">
      <x v="49"/>
    </i>
    <i r="2">
      <x v="50"/>
    </i>
    <i r="2">
      <x v="51"/>
    </i>
    <i r="2">
      <x v="52"/>
    </i>
    <i t="grand">
      <x/>
    </i>
  </rowItems>
  <colFields count="1">
    <field x="5"/>
  </colFields>
  <colItems count="3">
    <i>
      <x v="1"/>
    </i>
    <i>
      <x v="2"/>
    </i>
    <i t="grand">
      <x/>
    </i>
  </colItems>
  <dataFields count="1">
    <dataField name="Count of TYPE" fld="6" subtotal="count" baseField="0" baseItem="0"/>
  </dataFields>
  <formats count="1">
    <format dxfId="16">
      <pivotArea outline="0" collapsedLevelsAreSubtotals="1" fieldPosition="0"/>
    </format>
  </formats>
  <chartFormats count="3">
    <chartFormat chart="2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87EE8B-7EA9-42B6-A16A-4FCBD3DF8E1B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12">
  <location ref="P4:V82" firstHeaderRow="1" firstDataRow="2" firstDataCol="3"/>
  <pivotFields count="14">
    <pivotField compact="0" showAll="0"/>
    <pivotField compact="0" showAll="0"/>
    <pivotField axis="axisRow" compact="0"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h="1" x="52"/>
        <item h="1" x="53"/>
        <item t="default"/>
      </items>
    </pivotField>
    <pivotField compact="0" showAll="0"/>
    <pivotField compact="0" showAll="0"/>
    <pivotField compact="0" showAll="0"/>
    <pivotField axis="axisCol" dataField="1" compact="0" showAll="0">
      <items count="7">
        <item h="1" x="1"/>
        <item m="1" x="5"/>
        <item x="2"/>
        <item x="3"/>
        <item x="0"/>
        <item h="1" x="4"/>
        <item t="default"/>
      </items>
    </pivotField>
    <pivotField compact="0" showAll="0"/>
    <pivotField compact="0" showAll="0"/>
    <pivotField compact="0" showAll="0"/>
    <pivotField compact="0" showAll="0"/>
    <pivotField axis="axisRow" compact="0" showAll="0">
      <items count="4">
        <item x="0"/>
        <item x="1"/>
        <item x="2"/>
        <item t="default"/>
      </items>
    </pivotField>
    <pivotField axis="axisRow" compact="0" showAll="0">
      <items count="26">
        <item m="1" x="17"/>
        <item m="1" x="14"/>
        <item m="1" x="18"/>
        <item m="1" x="23"/>
        <item m="1" x="13"/>
        <item m="1" x="15"/>
        <item m="1" x="16"/>
        <item m="1" x="19"/>
        <item m="1" x="20"/>
        <item m="1" x="21"/>
        <item m="1" x="22"/>
        <item m="1" x="24"/>
        <item x="9"/>
        <item x="10"/>
        <item x="11"/>
        <item x="0"/>
        <item x="1"/>
        <item x="2"/>
        <item x="3"/>
        <item x="4"/>
        <item x="5"/>
        <item x="6"/>
        <item x="7"/>
        <item x="8"/>
        <item x="12"/>
        <item t="default"/>
      </items>
    </pivotField>
    <pivotField compact="0" dragToRow="0" dragToCol="0" dragToPage="0" showAll="0" defaultSubtotal="0"/>
  </pivotFields>
  <rowFields count="3">
    <field x="11"/>
    <field x="12"/>
    <field x="2"/>
  </rowFields>
  <rowItems count="77">
    <i>
      <x/>
    </i>
    <i r="1">
      <x v="15"/>
    </i>
    <i r="2">
      <x/>
    </i>
    <i r="2">
      <x v="1"/>
    </i>
    <i r="2">
      <x v="2"/>
    </i>
    <i r="2">
      <x v="3"/>
    </i>
    <i r="2">
      <x v="4"/>
    </i>
    <i r="1">
      <x v="16"/>
    </i>
    <i r="2">
      <x v="4"/>
    </i>
    <i r="2">
      <x v="5"/>
    </i>
    <i r="2">
      <x v="6"/>
    </i>
    <i r="2">
      <x v="7"/>
    </i>
    <i r="2">
      <x v="8"/>
    </i>
    <i r="1">
      <x v="17"/>
    </i>
    <i r="2">
      <x v="8"/>
    </i>
    <i r="2">
      <x v="9"/>
    </i>
    <i r="2">
      <x v="10"/>
    </i>
    <i r="2">
      <x v="11"/>
    </i>
    <i r="2">
      <x v="12"/>
    </i>
    <i r="1">
      <x v="18"/>
    </i>
    <i r="2">
      <x v="13"/>
    </i>
    <i r="2">
      <x v="14"/>
    </i>
    <i r="2">
      <x v="15"/>
    </i>
    <i r="2">
      <x v="16"/>
    </i>
    <i r="2">
      <x v="17"/>
    </i>
    <i r="1">
      <x v="19"/>
    </i>
    <i r="2">
      <x v="17"/>
    </i>
    <i r="2">
      <x v="18"/>
    </i>
    <i r="2">
      <x v="19"/>
    </i>
    <i r="2">
      <x v="20"/>
    </i>
    <i r="2">
      <x v="21"/>
    </i>
    <i r="1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1">
      <x v="21"/>
    </i>
    <i r="2">
      <x v="26"/>
    </i>
    <i r="2">
      <x v="27"/>
    </i>
    <i r="2">
      <x v="28"/>
    </i>
    <i r="2">
      <x v="29"/>
    </i>
    <i r="2">
      <x v="30"/>
    </i>
    <i r="1">
      <x v="22"/>
    </i>
    <i r="2">
      <x v="30"/>
    </i>
    <i r="2">
      <x v="31"/>
    </i>
    <i r="2">
      <x v="32"/>
    </i>
    <i r="2">
      <x v="33"/>
    </i>
    <i r="2">
      <x v="34"/>
    </i>
    <i r="1">
      <x v="23"/>
    </i>
    <i r="2">
      <x v="34"/>
    </i>
    <i r="2">
      <x v="35"/>
    </i>
    <i r="2">
      <x v="36"/>
    </i>
    <i r="2">
      <x v="37"/>
    </i>
    <i r="2">
      <x v="38"/>
    </i>
    <i r="2">
      <x v="39"/>
    </i>
    <i>
      <x v="1"/>
    </i>
    <i r="1">
      <x v="12"/>
    </i>
    <i r="2">
      <x v="39"/>
    </i>
    <i r="2">
      <x v="40"/>
    </i>
    <i r="2">
      <x v="41"/>
    </i>
    <i r="2">
      <x v="42"/>
    </i>
    <i r="2">
      <x v="43"/>
    </i>
    <i r="1">
      <x v="13"/>
    </i>
    <i r="2">
      <x v="43"/>
    </i>
    <i r="2">
      <x v="44"/>
    </i>
    <i r="2">
      <x v="45"/>
    </i>
    <i r="2">
      <x v="46"/>
    </i>
    <i r="2">
      <x v="47"/>
    </i>
    <i r="1">
      <x v="14"/>
    </i>
    <i r="2">
      <x v="47"/>
    </i>
    <i r="2">
      <x v="48"/>
    </i>
    <i r="2">
      <x v="49"/>
    </i>
    <i r="2">
      <x v="50"/>
    </i>
    <i r="2">
      <x v="51"/>
    </i>
    <i t="grand">
      <x/>
    </i>
  </rowItems>
  <colFields count="1">
    <field x="6"/>
  </colFields>
  <colItems count="4">
    <i>
      <x v="2"/>
    </i>
    <i>
      <x v="3"/>
    </i>
    <i>
      <x v="4"/>
    </i>
    <i t="grand">
      <x/>
    </i>
  </colItems>
  <dataFields count="1">
    <dataField name="Count of TYPE" fld="6" subtotal="count" baseField="0" baseItem="0"/>
  </dataFields>
  <formats count="1">
    <format dxfId="17">
      <pivotArea outline="0" collapsedLevelsAreSubtotals="1" fieldPosition="0"/>
    </format>
  </formats>
  <chartFormats count="3">
    <chartFormat chart="7" format="3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7" format="3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7" format="3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8AFA9F-37A3-4161-92B2-71EE9FF4E2C6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11">
  <location ref="A4:F83" firstHeaderRow="1" firstDataRow="2" firstDataCol="3"/>
  <pivotFields count="14">
    <pivotField compact="0" showAll="0"/>
    <pivotField compact="0" showAll="0"/>
    <pivotField axis="axisRow" compact="0"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axis="axisCol" compact="0" showAll="0">
      <items count="5">
        <item h="1" x="1"/>
        <item x="2"/>
        <item x="0"/>
        <item h="1" x="3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/>
    <pivotField axis="axisRow" compact="0" showAll="0">
      <items count="4">
        <item x="0"/>
        <item x="1"/>
        <item x="2"/>
        <item t="default"/>
      </items>
    </pivotField>
    <pivotField axis="axisRow" compact="0" showAll="0">
      <items count="26">
        <item m="1" x="17"/>
        <item m="1" x="14"/>
        <item m="1" x="18"/>
        <item m="1" x="23"/>
        <item m="1" x="13"/>
        <item m="1" x="15"/>
        <item m="1" x="16"/>
        <item m="1" x="19"/>
        <item m="1" x="20"/>
        <item m="1" x="21"/>
        <item m="1" x="22"/>
        <item m="1" x="24"/>
        <item x="9"/>
        <item x="10"/>
        <item x="11"/>
        <item x="0"/>
        <item x="1"/>
        <item x="2"/>
        <item x="3"/>
        <item x="4"/>
        <item x="5"/>
        <item x="6"/>
        <item x="7"/>
        <item x="8"/>
        <item x="12"/>
        <item t="default"/>
      </items>
    </pivotField>
    <pivotField compact="0" dragToRow="0" dragToCol="0" dragToPage="0" showAll="0" defaultSubtotal="0"/>
  </pivotFields>
  <rowFields count="3">
    <field x="11"/>
    <field x="12"/>
    <field x="2"/>
  </rowFields>
  <rowItems count="78">
    <i>
      <x/>
    </i>
    <i r="1">
      <x v="15"/>
    </i>
    <i r="2">
      <x/>
    </i>
    <i r="2">
      <x v="1"/>
    </i>
    <i r="2">
      <x v="2"/>
    </i>
    <i r="2">
      <x v="3"/>
    </i>
    <i r="2">
      <x v="4"/>
    </i>
    <i r="1">
      <x v="16"/>
    </i>
    <i r="2">
      <x v="4"/>
    </i>
    <i r="2">
      <x v="5"/>
    </i>
    <i r="2">
      <x v="6"/>
    </i>
    <i r="2">
      <x v="7"/>
    </i>
    <i r="2">
      <x v="8"/>
    </i>
    <i r="1">
      <x v="17"/>
    </i>
    <i r="2">
      <x v="8"/>
    </i>
    <i r="2">
      <x v="9"/>
    </i>
    <i r="2">
      <x v="10"/>
    </i>
    <i r="2">
      <x v="11"/>
    </i>
    <i r="2">
      <x v="12"/>
    </i>
    <i r="1">
      <x v="18"/>
    </i>
    <i r="2">
      <x v="13"/>
    </i>
    <i r="2">
      <x v="14"/>
    </i>
    <i r="2">
      <x v="15"/>
    </i>
    <i r="2">
      <x v="16"/>
    </i>
    <i r="2">
      <x v="17"/>
    </i>
    <i r="1">
      <x v="19"/>
    </i>
    <i r="2">
      <x v="17"/>
    </i>
    <i r="2">
      <x v="18"/>
    </i>
    <i r="2">
      <x v="19"/>
    </i>
    <i r="2">
      <x v="20"/>
    </i>
    <i r="2">
      <x v="21"/>
    </i>
    <i r="1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1">
      <x v="21"/>
    </i>
    <i r="2">
      <x v="26"/>
    </i>
    <i r="2">
      <x v="27"/>
    </i>
    <i r="2">
      <x v="28"/>
    </i>
    <i r="2">
      <x v="29"/>
    </i>
    <i r="2">
      <x v="30"/>
    </i>
    <i r="1">
      <x v="22"/>
    </i>
    <i r="2">
      <x v="30"/>
    </i>
    <i r="2">
      <x v="31"/>
    </i>
    <i r="2">
      <x v="32"/>
    </i>
    <i r="2">
      <x v="33"/>
    </i>
    <i r="2">
      <x v="34"/>
    </i>
    <i r="1">
      <x v="23"/>
    </i>
    <i r="2">
      <x v="34"/>
    </i>
    <i r="2">
      <x v="35"/>
    </i>
    <i r="2">
      <x v="36"/>
    </i>
    <i r="2">
      <x v="37"/>
    </i>
    <i r="2">
      <x v="38"/>
    </i>
    <i r="2">
      <x v="39"/>
    </i>
    <i>
      <x v="1"/>
    </i>
    <i r="1">
      <x v="12"/>
    </i>
    <i r="2">
      <x v="39"/>
    </i>
    <i r="2">
      <x v="40"/>
    </i>
    <i r="2">
      <x v="41"/>
    </i>
    <i r="2">
      <x v="42"/>
    </i>
    <i r="2">
      <x v="43"/>
    </i>
    <i r="1">
      <x v="13"/>
    </i>
    <i r="2">
      <x v="43"/>
    </i>
    <i r="2">
      <x v="44"/>
    </i>
    <i r="2">
      <x v="45"/>
    </i>
    <i r="2">
      <x v="46"/>
    </i>
    <i r="2">
      <x v="47"/>
    </i>
    <i r="1">
      <x v="14"/>
    </i>
    <i r="2">
      <x v="47"/>
    </i>
    <i r="2">
      <x v="48"/>
    </i>
    <i r="2">
      <x v="49"/>
    </i>
    <i r="2">
      <x v="50"/>
    </i>
    <i r="2">
      <x v="51"/>
    </i>
    <i r="2">
      <x v="52"/>
    </i>
    <i t="grand">
      <x/>
    </i>
  </rowItems>
  <colFields count="1">
    <field x="5"/>
  </colFields>
  <colItems count="3">
    <i>
      <x v="1"/>
    </i>
    <i>
      <x v="2"/>
    </i>
    <i t="grand">
      <x/>
    </i>
  </colItems>
  <dataFields count="1">
    <dataField name="Sum of Filled Times" fld="10" baseField="0" baseItem="0"/>
  </dataFields>
  <formats count="1">
    <format dxfId="18">
      <pivotArea outline="0" collapsedLevelsAreSubtotals="1" fieldPosition="0"/>
    </format>
  </formats>
  <chartFormats count="6">
    <chartFormat chart="3" format="3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7F1B23-658D-47DD-9CC4-C919A9D101DC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3">
  <location ref="A3:E12" firstHeaderRow="1" firstDataRow="2" firstDataCol="1"/>
  <pivotFields count="14">
    <pivotField compact="0" showAll="0"/>
    <pivotField axis="axisRow" compact="0" showAll="0">
      <items count="9">
        <item x="6"/>
        <item x="0"/>
        <item x="1"/>
        <item x="2"/>
        <item x="3"/>
        <item x="4"/>
        <item x="5"/>
        <item x="7"/>
        <item t="default"/>
      </items>
    </pivotField>
    <pivotField compact="0" showAll="0"/>
    <pivotField compact="0" showAll="0"/>
    <pivotField dataField="1" compact="0" showAll="0"/>
    <pivotField compact="0" showAll="0"/>
    <pivotField axis="axisCol" compact="0" showAll="0">
      <items count="7">
        <item h="1" x="1"/>
        <item m="1" x="5"/>
        <item x="0"/>
        <item h="1" x="4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dragToRow="0" dragToCol="0" dragToPage="0" showAll="0" defaultSubtota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6"/>
  </colFields>
  <colItems count="4">
    <i>
      <x v="2"/>
    </i>
    <i>
      <x v="4"/>
    </i>
    <i>
      <x v="5"/>
    </i>
    <i t="grand">
      <x/>
    </i>
  </colItems>
  <dataFields count="1">
    <dataField name="Count of CS type" fld="4" subtotal="count" baseField="0" baseItem="0"/>
  </dataFields>
  <formats count="1">
    <format dxfId="14">
      <pivotArea outline="0" collapsedLevelsAreSubtotals="1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</chart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40696-CAC3-4539-AD04-E253EAFD0AC0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7">
  <location ref="A4:G83" firstHeaderRow="1" firstDataRow="2" firstDataCol="3"/>
  <pivotFields count="14">
    <pivotField compact="0" showAll="0"/>
    <pivotField compact="0" showAll="0"/>
    <pivotField axis="axisRow" compact="0"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axis="axisCol" dataField="1" compact="0" showAll="0">
      <items count="7">
        <item h="1" x="1"/>
        <item h="1" m="1" x="5"/>
        <item x="2"/>
        <item x="3"/>
        <item x="0"/>
        <item h="1" x="4"/>
        <item t="default"/>
      </items>
    </pivotField>
    <pivotField compact="0" showAll="0"/>
    <pivotField compact="0" showAll="0"/>
    <pivotField compact="0" showAll="0"/>
    <pivotField compact="0" showAll="0"/>
    <pivotField axis="axisRow" compact="0" showAll="0">
      <items count="4">
        <item x="0"/>
        <item x="1"/>
        <item x="2"/>
        <item t="default"/>
      </items>
    </pivotField>
    <pivotField axis="axisRow" compact="0" showAll="0">
      <items count="26">
        <item m="1" x="17"/>
        <item m="1" x="14"/>
        <item m="1" x="18"/>
        <item m="1" x="23"/>
        <item m="1" x="13"/>
        <item m="1" x="15"/>
        <item m="1" x="16"/>
        <item m="1" x="19"/>
        <item m="1" x="20"/>
        <item m="1" x="21"/>
        <item m="1" x="22"/>
        <item m="1" x="24"/>
        <item x="9"/>
        <item x="10"/>
        <item x="11"/>
        <item x="0"/>
        <item x="1"/>
        <item x="2"/>
        <item x="3"/>
        <item x="4"/>
        <item x="5"/>
        <item x="6"/>
        <item x="7"/>
        <item x="8"/>
        <item x="12"/>
        <item t="default"/>
      </items>
    </pivotField>
    <pivotField compact="0" dragToRow="0" dragToCol="0" dragToPage="0" showAll="0" defaultSubtotal="0"/>
  </pivotFields>
  <rowFields count="3">
    <field x="11"/>
    <field x="12"/>
    <field x="2"/>
  </rowFields>
  <rowItems count="78">
    <i>
      <x/>
    </i>
    <i r="1">
      <x v="15"/>
    </i>
    <i r="2">
      <x/>
    </i>
    <i r="2">
      <x v="1"/>
    </i>
    <i r="2">
      <x v="2"/>
    </i>
    <i r="2">
      <x v="3"/>
    </i>
    <i r="2">
      <x v="4"/>
    </i>
    <i r="1">
      <x v="16"/>
    </i>
    <i r="2">
      <x v="4"/>
    </i>
    <i r="2">
      <x v="5"/>
    </i>
    <i r="2">
      <x v="6"/>
    </i>
    <i r="2">
      <x v="7"/>
    </i>
    <i r="2">
      <x v="8"/>
    </i>
    <i r="1">
      <x v="17"/>
    </i>
    <i r="2">
      <x v="8"/>
    </i>
    <i r="2">
      <x v="9"/>
    </i>
    <i r="2">
      <x v="10"/>
    </i>
    <i r="2">
      <x v="11"/>
    </i>
    <i r="2">
      <x v="12"/>
    </i>
    <i r="1">
      <x v="18"/>
    </i>
    <i r="2">
      <x v="13"/>
    </i>
    <i r="2">
      <x v="14"/>
    </i>
    <i r="2">
      <x v="15"/>
    </i>
    <i r="2">
      <x v="16"/>
    </i>
    <i r="2">
      <x v="17"/>
    </i>
    <i r="1">
      <x v="19"/>
    </i>
    <i r="2">
      <x v="17"/>
    </i>
    <i r="2">
      <x v="18"/>
    </i>
    <i r="2">
      <x v="19"/>
    </i>
    <i r="2">
      <x v="20"/>
    </i>
    <i r="2">
      <x v="21"/>
    </i>
    <i r="1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1">
      <x v="21"/>
    </i>
    <i r="2">
      <x v="26"/>
    </i>
    <i r="2">
      <x v="27"/>
    </i>
    <i r="2">
      <x v="28"/>
    </i>
    <i r="2">
      <x v="29"/>
    </i>
    <i r="2">
      <x v="30"/>
    </i>
    <i r="1">
      <x v="22"/>
    </i>
    <i r="2">
      <x v="30"/>
    </i>
    <i r="2">
      <x v="31"/>
    </i>
    <i r="2">
      <x v="32"/>
    </i>
    <i r="2">
      <x v="33"/>
    </i>
    <i r="2">
      <x v="34"/>
    </i>
    <i r="1">
      <x v="23"/>
    </i>
    <i r="2">
      <x v="34"/>
    </i>
    <i r="2">
      <x v="35"/>
    </i>
    <i r="2">
      <x v="36"/>
    </i>
    <i r="2">
      <x v="37"/>
    </i>
    <i r="2">
      <x v="38"/>
    </i>
    <i r="2">
      <x v="39"/>
    </i>
    <i>
      <x v="1"/>
    </i>
    <i r="1">
      <x v="12"/>
    </i>
    <i r="2">
      <x v="39"/>
    </i>
    <i r="2">
      <x v="40"/>
    </i>
    <i r="2">
      <x v="41"/>
    </i>
    <i r="2">
      <x v="42"/>
    </i>
    <i r="2">
      <x v="43"/>
    </i>
    <i r="1">
      <x v="13"/>
    </i>
    <i r="2">
      <x v="43"/>
    </i>
    <i r="2">
      <x v="44"/>
    </i>
    <i r="2">
      <x v="45"/>
    </i>
    <i r="2">
      <x v="46"/>
    </i>
    <i r="2">
      <x v="47"/>
    </i>
    <i r="1">
      <x v="14"/>
    </i>
    <i r="2">
      <x v="47"/>
    </i>
    <i r="2">
      <x v="48"/>
    </i>
    <i r="2">
      <x v="49"/>
    </i>
    <i r="2">
      <x v="50"/>
    </i>
    <i r="2">
      <x v="51"/>
    </i>
    <i r="2">
      <x v="52"/>
    </i>
    <i t="grand">
      <x/>
    </i>
  </rowItems>
  <colFields count="1">
    <field x="6"/>
  </colFields>
  <colItems count="4">
    <i>
      <x v="2"/>
    </i>
    <i>
      <x v="3"/>
    </i>
    <i>
      <x v="4"/>
    </i>
    <i t="grand">
      <x/>
    </i>
  </colItems>
  <dataFields count="1">
    <dataField name="Count of TYPE" fld="6" subtotal="count" baseField="0" baseItem="0"/>
  </dataFields>
  <formats count="1">
    <format dxfId="13">
      <pivotArea outline="0" collapsedLevelsAreSubtotals="1" fieldPosition="0"/>
    </format>
  </formats>
  <chartFormats count="8">
    <chartFormat chart="0" format="5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9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DA06BE-CF4B-4E2C-B96F-054230BE7909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8">
  <location ref="A4:F83" firstHeaderRow="1" firstDataRow="2" firstDataCol="3"/>
  <pivotFields count="14">
    <pivotField compact="0" showAll="0"/>
    <pivotField compact="0" showAll="0"/>
    <pivotField axis="axisRow" compact="0"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axis="axisCol" compact="0" showAll="0">
      <items count="5">
        <item h="1" x="1"/>
        <item x="2"/>
        <item x="0"/>
        <item h="1" x="3"/>
        <item t="default"/>
      </items>
    </pivotField>
    <pivotField dataField="1" compact="0" showAll="0"/>
    <pivotField compact="0" showAll="0"/>
    <pivotField compact="0" showAll="0"/>
    <pivotField compact="0" showAll="0"/>
    <pivotField compact="0" showAll="0"/>
    <pivotField axis="axisRow" compact="0" showAll="0">
      <items count="4">
        <item x="0"/>
        <item x="1"/>
        <item x="2"/>
        <item t="default"/>
      </items>
    </pivotField>
    <pivotField axis="axisRow" compact="0" showAll="0">
      <items count="26">
        <item m="1" x="17"/>
        <item m="1" x="14"/>
        <item m="1" x="18"/>
        <item m="1" x="23"/>
        <item m="1" x="13"/>
        <item m="1" x="15"/>
        <item m="1" x="16"/>
        <item m="1" x="19"/>
        <item m="1" x="20"/>
        <item m="1" x="21"/>
        <item m="1" x="22"/>
        <item m="1" x="24"/>
        <item x="9"/>
        <item x="10"/>
        <item x="11"/>
        <item x="0"/>
        <item x="1"/>
        <item x="2"/>
        <item x="3"/>
        <item x="4"/>
        <item x="5"/>
        <item x="6"/>
        <item x="7"/>
        <item x="8"/>
        <item x="12"/>
        <item t="default"/>
      </items>
    </pivotField>
    <pivotField compact="0" dragToRow="0" dragToCol="0" dragToPage="0" showAll="0" defaultSubtotal="0"/>
  </pivotFields>
  <rowFields count="3">
    <field x="11"/>
    <field x="12"/>
    <field x="2"/>
  </rowFields>
  <rowItems count="78">
    <i>
      <x/>
    </i>
    <i r="1">
      <x v="15"/>
    </i>
    <i r="2">
      <x/>
    </i>
    <i r="2">
      <x v="1"/>
    </i>
    <i r="2">
      <x v="2"/>
    </i>
    <i r="2">
      <x v="3"/>
    </i>
    <i r="2">
      <x v="4"/>
    </i>
    <i r="1">
      <x v="16"/>
    </i>
    <i r="2">
      <x v="4"/>
    </i>
    <i r="2">
      <x v="5"/>
    </i>
    <i r="2">
      <x v="6"/>
    </i>
    <i r="2">
      <x v="7"/>
    </i>
    <i r="2">
      <x v="8"/>
    </i>
    <i r="1">
      <x v="17"/>
    </i>
    <i r="2">
      <x v="8"/>
    </i>
    <i r="2">
      <x v="9"/>
    </i>
    <i r="2">
      <x v="10"/>
    </i>
    <i r="2">
      <x v="11"/>
    </i>
    <i r="2">
      <x v="12"/>
    </i>
    <i r="1">
      <x v="18"/>
    </i>
    <i r="2">
      <x v="13"/>
    </i>
    <i r="2">
      <x v="14"/>
    </i>
    <i r="2">
      <x v="15"/>
    </i>
    <i r="2">
      <x v="16"/>
    </i>
    <i r="2">
      <x v="17"/>
    </i>
    <i r="1">
      <x v="19"/>
    </i>
    <i r="2">
      <x v="17"/>
    </i>
    <i r="2">
      <x v="18"/>
    </i>
    <i r="2">
      <x v="19"/>
    </i>
    <i r="2">
      <x v="20"/>
    </i>
    <i r="2">
      <x v="21"/>
    </i>
    <i r="1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1">
      <x v="21"/>
    </i>
    <i r="2">
      <x v="26"/>
    </i>
    <i r="2">
      <x v="27"/>
    </i>
    <i r="2">
      <x v="28"/>
    </i>
    <i r="2">
      <x v="29"/>
    </i>
    <i r="2">
      <x v="30"/>
    </i>
    <i r="1">
      <x v="22"/>
    </i>
    <i r="2">
      <x v="30"/>
    </i>
    <i r="2">
      <x v="31"/>
    </i>
    <i r="2">
      <x v="32"/>
    </i>
    <i r="2">
      <x v="33"/>
    </i>
    <i r="2">
      <x v="34"/>
    </i>
    <i r="1">
      <x v="23"/>
    </i>
    <i r="2">
      <x v="34"/>
    </i>
    <i r="2">
      <x v="35"/>
    </i>
    <i r="2">
      <x v="36"/>
    </i>
    <i r="2">
      <x v="37"/>
    </i>
    <i r="2">
      <x v="38"/>
    </i>
    <i r="2">
      <x v="39"/>
    </i>
    <i>
      <x v="1"/>
    </i>
    <i r="1">
      <x v="12"/>
    </i>
    <i r="2">
      <x v="39"/>
    </i>
    <i r="2">
      <x v="40"/>
    </i>
    <i r="2">
      <x v="41"/>
    </i>
    <i r="2">
      <x v="42"/>
    </i>
    <i r="2">
      <x v="43"/>
    </i>
    <i r="1">
      <x v="13"/>
    </i>
    <i r="2">
      <x v="43"/>
    </i>
    <i r="2">
      <x v="44"/>
    </i>
    <i r="2">
      <x v="45"/>
    </i>
    <i r="2">
      <x v="46"/>
    </i>
    <i r="2">
      <x v="47"/>
    </i>
    <i r="1">
      <x v="14"/>
    </i>
    <i r="2">
      <x v="47"/>
    </i>
    <i r="2">
      <x v="48"/>
    </i>
    <i r="2">
      <x v="49"/>
    </i>
    <i r="2">
      <x v="50"/>
    </i>
    <i r="2">
      <x v="51"/>
    </i>
    <i r="2">
      <x v="52"/>
    </i>
    <i t="grand">
      <x/>
    </i>
  </rowItems>
  <colFields count="1">
    <field x="5"/>
  </colFields>
  <colItems count="3">
    <i>
      <x v="1"/>
    </i>
    <i>
      <x v="2"/>
    </i>
    <i t="grand">
      <x/>
    </i>
  </colItems>
  <dataFields count="1">
    <dataField name="Count of TYPE" fld="6" subtotal="count" baseField="0" baseItem="0"/>
  </dataFields>
  <formats count="1">
    <format dxfId="3">
      <pivotArea outline="0" collapsedLevelsAreSubtotals="1" fieldPosition="0"/>
    </format>
  </formats>
  <chartFormats count="5">
    <chartFormat chart="2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B6A121-1978-40A3-BD92-9925DDAEEBBE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12">
  <location ref="A4:G82" firstHeaderRow="1" firstDataRow="2" firstDataCol="3"/>
  <pivotFields count="14">
    <pivotField compact="0" showAll="0"/>
    <pivotField compact="0" showAll="0"/>
    <pivotField axis="axisRow" compact="0"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h="1" x="52"/>
        <item h="1" x="53"/>
        <item t="default"/>
      </items>
    </pivotField>
    <pivotField compact="0" showAll="0"/>
    <pivotField compact="0" showAll="0"/>
    <pivotField compact="0" showAll="0"/>
    <pivotField axis="axisCol" dataField="1" compact="0" showAll="0">
      <items count="7">
        <item h="1" x="1"/>
        <item m="1" x="5"/>
        <item x="2"/>
        <item x="3"/>
        <item x="0"/>
        <item h="1" x="4"/>
        <item t="default"/>
      </items>
    </pivotField>
    <pivotField compact="0" showAll="0"/>
    <pivotField compact="0" showAll="0"/>
    <pivotField compact="0" showAll="0"/>
    <pivotField compact="0" showAll="0"/>
    <pivotField axis="axisRow" compact="0" showAll="0">
      <items count="4">
        <item x="0"/>
        <item x="1"/>
        <item x="2"/>
        <item t="default"/>
      </items>
    </pivotField>
    <pivotField axis="axisRow" compact="0" showAll="0">
      <items count="26">
        <item m="1" x="17"/>
        <item m="1" x="14"/>
        <item m="1" x="18"/>
        <item m="1" x="23"/>
        <item m="1" x="13"/>
        <item m="1" x="15"/>
        <item m="1" x="16"/>
        <item m="1" x="19"/>
        <item m="1" x="20"/>
        <item m="1" x="21"/>
        <item m="1" x="22"/>
        <item m="1" x="24"/>
        <item x="9"/>
        <item x="10"/>
        <item x="11"/>
        <item x="0"/>
        <item x="1"/>
        <item x="2"/>
        <item x="3"/>
        <item x="4"/>
        <item x="5"/>
        <item x="6"/>
        <item x="7"/>
        <item x="8"/>
        <item x="12"/>
        <item t="default"/>
      </items>
    </pivotField>
    <pivotField compact="0" dragToRow="0" dragToCol="0" dragToPage="0" showAll="0" defaultSubtotal="0"/>
  </pivotFields>
  <rowFields count="3">
    <field x="11"/>
    <field x="12"/>
    <field x="2"/>
  </rowFields>
  <rowItems count="77">
    <i>
      <x/>
    </i>
    <i r="1">
      <x v="15"/>
    </i>
    <i r="2">
      <x/>
    </i>
    <i r="2">
      <x v="1"/>
    </i>
    <i r="2">
      <x v="2"/>
    </i>
    <i r="2">
      <x v="3"/>
    </i>
    <i r="2">
      <x v="4"/>
    </i>
    <i r="1">
      <x v="16"/>
    </i>
    <i r="2">
      <x v="4"/>
    </i>
    <i r="2">
      <x v="5"/>
    </i>
    <i r="2">
      <x v="6"/>
    </i>
    <i r="2">
      <x v="7"/>
    </i>
    <i r="2">
      <x v="8"/>
    </i>
    <i r="1">
      <x v="17"/>
    </i>
    <i r="2">
      <x v="8"/>
    </i>
    <i r="2">
      <x v="9"/>
    </i>
    <i r="2">
      <x v="10"/>
    </i>
    <i r="2">
      <x v="11"/>
    </i>
    <i r="2">
      <x v="12"/>
    </i>
    <i r="1">
      <x v="18"/>
    </i>
    <i r="2">
      <x v="13"/>
    </i>
    <i r="2">
      <x v="14"/>
    </i>
    <i r="2">
      <x v="15"/>
    </i>
    <i r="2">
      <x v="16"/>
    </i>
    <i r="2">
      <x v="17"/>
    </i>
    <i r="1">
      <x v="19"/>
    </i>
    <i r="2">
      <x v="17"/>
    </i>
    <i r="2">
      <x v="18"/>
    </i>
    <i r="2">
      <x v="19"/>
    </i>
    <i r="2">
      <x v="20"/>
    </i>
    <i r="2">
      <x v="21"/>
    </i>
    <i r="1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1">
      <x v="21"/>
    </i>
    <i r="2">
      <x v="26"/>
    </i>
    <i r="2">
      <x v="27"/>
    </i>
    <i r="2">
      <x v="28"/>
    </i>
    <i r="2">
      <x v="29"/>
    </i>
    <i r="2">
      <x v="30"/>
    </i>
    <i r="1">
      <x v="22"/>
    </i>
    <i r="2">
      <x v="30"/>
    </i>
    <i r="2">
      <x v="31"/>
    </i>
    <i r="2">
      <x v="32"/>
    </i>
    <i r="2">
      <x v="33"/>
    </i>
    <i r="2">
      <x v="34"/>
    </i>
    <i r="1">
      <x v="23"/>
    </i>
    <i r="2">
      <x v="34"/>
    </i>
    <i r="2">
      <x v="35"/>
    </i>
    <i r="2">
      <x v="36"/>
    </i>
    <i r="2">
      <x v="37"/>
    </i>
    <i r="2">
      <x v="38"/>
    </i>
    <i r="2">
      <x v="39"/>
    </i>
    <i>
      <x v="1"/>
    </i>
    <i r="1">
      <x v="12"/>
    </i>
    <i r="2">
      <x v="39"/>
    </i>
    <i r="2">
      <x v="40"/>
    </i>
    <i r="2">
      <x v="41"/>
    </i>
    <i r="2">
      <x v="42"/>
    </i>
    <i r="2">
      <x v="43"/>
    </i>
    <i r="1">
      <x v="13"/>
    </i>
    <i r="2">
      <x v="43"/>
    </i>
    <i r="2">
      <x v="44"/>
    </i>
    <i r="2">
      <x v="45"/>
    </i>
    <i r="2">
      <x v="46"/>
    </i>
    <i r="2">
      <x v="47"/>
    </i>
    <i r="1">
      <x v="14"/>
    </i>
    <i r="2">
      <x v="47"/>
    </i>
    <i r="2">
      <x v="48"/>
    </i>
    <i r="2">
      <x v="49"/>
    </i>
    <i r="2">
      <x v="50"/>
    </i>
    <i r="2">
      <x v="51"/>
    </i>
    <i t="grand">
      <x/>
    </i>
  </rowItems>
  <colFields count="1">
    <field x="6"/>
  </colFields>
  <colItems count="4">
    <i>
      <x v="2"/>
    </i>
    <i>
      <x v="3"/>
    </i>
    <i>
      <x v="4"/>
    </i>
    <i t="grand">
      <x/>
    </i>
  </colItems>
  <dataFields count="1">
    <dataField name="Count of TYPE" fld="6" subtotal="count" baseField="0" baseItem="0"/>
  </dataFields>
  <formats count="1">
    <format dxfId="1">
      <pivotArea outline="0" collapsedLevelsAreSubtotals="1" fieldPosition="0"/>
    </format>
  </formats>
  <chartFormats count="3">
    <chartFormat chart="7" format="3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7" format="3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7" format="3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0D4EBD-74F3-4D54-B30A-789AF6A1BAAF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3">
  <location ref="J4:O83" firstHeaderRow="1" firstDataRow="2" firstDataCol="3"/>
  <pivotFields count="14">
    <pivotField compact="0" showAll="0"/>
    <pivotField compact="0" showAll="0"/>
    <pivotField axis="axisRow" compact="0"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axis="axisCol" compact="0" showAll="0">
      <items count="5">
        <item h="1" x="1"/>
        <item x="2"/>
        <item x="0"/>
        <item h="1" x="3"/>
        <item t="default"/>
      </items>
    </pivotField>
    <pivotField dataField="1" compact="0" showAll="0"/>
    <pivotField compact="0" showAll="0"/>
    <pivotField compact="0" showAll="0"/>
    <pivotField compact="0" showAll="0"/>
    <pivotField compact="0" showAll="0"/>
    <pivotField axis="axisRow" compact="0" showAll="0">
      <items count="4">
        <item x="0"/>
        <item x="1"/>
        <item x="2"/>
        <item t="default"/>
      </items>
    </pivotField>
    <pivotField axis="axisRow" compact="0" showAll="0">
      <items count="26">
        <item m="1" x="17"/>
        <item m="1" x="14"/>
        <item m="1" x="18"/>
        <item m="1" x="23"/>
        <item m="1" x="13"/>
        <item m="1" x="15"/>
        <item m="1" x="16"/>
        <item m="1" x="19"/>
        <item m="1" x="20"/>
        <item m="1" x="21"/>
        <item m="1" x="22"/>
        <item m="1" x="24"/>
        <item x="9"/>
        <item x="10"/>
        <item x="11"/>
        <item x="0"/>
        <item x="1"/>
        <item x="2"/>
        <item x="3"/>
        <item x="4"/>
        <item x="5"/>
        <item x="6"/>
        <item x="7"/>
        <item x="8"/>
        <item x="12"/>
        <item t="default"/>
      </items>
    </pivotField>
    <pivotField compact="0" dragToRow="0" dragToCol="0" dragToPage="0" showAll="0" defaultSubtotal="0"/>
  </pivotFields>
  <rowFields count="3">
    <field x="11"/>
    <field x="12"/>
    <field x="2"/>
  </rowFields>
  <rowItems count="78">
    <i>
      <x/>
    </i>
    <i r="1">
      <x v="15"/>
    </i>
    <i r="2">
      <x/>
    </i>
    <i r="2">
      <x v="1"/>
    </i>
    <i r="2">
      <x v="2"/>
    </i>
    <i r="2">
      <x v="3"/>
    </i>
    <i r="2">
      <x v="4"/>
    </i>
    <i r="1">
      <x v="16"/>
    </i>
    <i r="2">
      <x v="4"/>
    </i>
    <i r="2">
      <x v="5"/>
    </i>
    <i r="2">
      <x v="6"/>
    </i>
    <i r="2">
      <x v="7"/>
    </i>
    <i r="2">
      <x v="8"/>
    </i>
    <i r="1">
      <x v="17"/>
    </i>
    <i r="2">
      <x v="8"/>
    </i>
    <i r="2">
      <x v="9"/>
    </i>
    <i r="2">
      <x v="10"/>
    </i>
    <i r="2">
      <x v="11"/>
    </i>
    <i r="2">
      <x v="12"/>
    </i>
    <i r="1">
      <x v="18"/>
    </i>
    <i r="2">
      <x v="13"/>
    </i>
    <i r="2">
      <x v="14"/>
    </i>
    <i r="2">
      <x v="15"/>
    </i>
    <i r="2">
      <x v="16"/>
    </i>
    <i r="2">
      <x v="17"/>
    </i>
    <i r="1">
      <x v="19"/>
    </i>
    <i r="2">
      <x v="17"/>
    </i>
    <i r="2">
      <x v="18"/>
    </i>
    <i r="2">
      <x v="19"/>
    </i>
    <i r="2">
      <x v="20"/>
    </i>
    <i r="2">
      <x v="21"/>
    </i>
    <i r="1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1">
      <x v="21"/>
    </i>
    <i r="2">
      <x v="26"/>
    </i>
    <i r="2">
      <x v="27"/>
    </i>
    <i r="2">
      <x v="28"/>
    </i>
    <i r="2">
      <x v="29"/>
    </i>
    <i r="2">
      <x v="30"/>
    </i>
    <i r="1">
      <x v="22"/>
    </i>
    <i r="2">
      <x v="30"/>
    </i>
    <i r="2">
      <x v="31"/>
    </i>
    <i r="2">
      <x v="32"/>
    </i>
    <i r="2">
      <x v="33"/>
    </i>
    <i r="2">
      <x v="34"/>
    </i>
    <i r="1">
      <x v="23"/>
    </i>
    <i r="2">
      <x v="34"/>
    </i>
    <i r="2">
      <x v="35"/>
    </i>
    <i r="2">
      <x v="36"/>
    </i>
    <i r="2">
      <x v="37"/>
    </i>
    <i r="2">
      <x v="38"/>
    </i>
    <i r="2">
      <x v="39"/>
    </i>
    <i>
      <x v="1"/>
    </i>
    <i r="1">
      <x v="12"/>
    </i>
    <i r="2">
      <x v="39"/>
    </i>
    <i r="2">
      <x v="40"/>
    </i>
    <i r="2">
      <x v="41"/>
    </i>
    <i r="2">
      <x v="42"/>
    </i>
    <i r="2">
      <x v="43"/>
    </i>
    <i r="1">
      <x v="13"/>
    </i>
    <i r="2">
      <x v="43"/>
    </i>
    <i r="2">
      <x v="44"/>
    </i>
    <i r="2">
      <x v="45"/>
    </i>
    <i r="2">
      <x v="46"/>
    </i>
    <i r="2">
      <x v="47"/>
    </i>
    <i r="1">
      <x v="14"/>
    </i>
    <i r="2">
      <x v="47"/>
    </i>
    <i r="2">
      <x v="48"/>
    </i>
    <i r="2">
      <x v="49"/>
    </i>
    <i r="2">
      <x v="50"/>
    </i>
    <i r="2">
      <x v="51"/>
    </i>
    <i r="2">
      <x v="52"/>
    </i>
    <i t="grand">
      <x/>
    </i>
  </rowItems>
  <colFields count="1">
    <field x="5"/>
  </colFields>
  <colItems count="3">
    <i>
      <x v="1"/>
    </i>
    <i>
      <x v="2"/>
    </i>
    <i t="grand">
      <x/>
    </i>
  </colItems>
  <dataFields count="1">
    <dataField name="Count of TYPE" fld="6" subtotal="count" baseField="0" baseItem="0"/>
  </dataFields>
  <formats count="1">
    <format dxfId="2">
      <pivotArea outline="0" collapsedLevelsAreSubtotals="1" fieldPosition="0"/>
    </format>
  </formats>
  <chartFormats count="3">
    <chartFormat chart="2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DB653B-319D-4CAB-BC2E-283552BCEAF2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10">
  <location ref="A4:G82" firstHeaderRow="1" firstDataRow="2" firstDataCol="3"/>
  <pivotFields count="14">
    <pivotField compact="0" showAll="0"/>
    <pivotField compact="0" showAll="0"/>
    <pivotField axis="axisRow" compact="0"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h="1" x="52"/>
        <item x="53"/>
        <item t="default"/>
      </items>
    </pivotField>
    <pivotField compact="0" showAll="0"/>
    <pivotField compact="0" showAll="0"/>
    <pivotField compact="0" showAll="0"/>
    <pivotField axis="axisCol" compact="0" showAll="0">
      <items count="7">
        <item h="1" x="1"/>
        <item h="1" m="1" x="5"/>
        <item x="2"/>
        <item x="3"/>
        <item x="0"/>
        <item h="1" x="4"/>
        <item t="default"/>
      </items>
    </pivotField>
    <pivotField compact="0" showAll="0"/>
    <pivotField compact="0" showAll="0"/>
    <pivotField compact="0" showAll="0"/>
    <pivotField dataField="1" compact="0" showAll="0"/>
    <pivotField axis="axisRow" compact="0" showAll="0">
      <items count="4">
        <item x="0"/>
        <item x="1"/>
        <item x="2"/>
        <item t="default"/>
      </items>
    </pivotField>
    <pivotField axis="axisRow" compact="0" showAll="0">
      <items count="26">
        <item m="1" x="17"/>
        <item m="1" x="14"/>
        <item m="1" x="18"/>
        <item m="1" x="23"/>
        <item m="1" x="13"/>
        <item m="1" x="15"/>
        <item m="1" x="16"/>
        <item m="1" x="19"/>
        <item m="1" x="20"/>
        <item m="1" x="21"/>
        <item m="1" x="22"/>
        <item m="1" x="24"/>
        <item x="9"/>
        <item x="10"/>
        <item x="11"/>
        <item x="0"/>
        <item x="1"/>
        <item x="2"/>
        <item x="3"/>
        <item x="4"/>
        <item x="5"/>
        <item x="6"/>
        <item x="7"/>
        <item x="8"/>
        <item x="12"/>
        <item t="default"/>
      </items>
    </pivotField>
    <pivotField compact="0" dragToRow="0" dragToCol="0" dragToPage="0" showAll="0" defaultSubtotal="0"/>
  </pivotFields>
  <rowFields count="3">
    <field x="11"/>
    <field x="12"/>
    <field x="2"/>
  </rowFields>
  <rowItems count="77">
    <i>
      <x/>
    </i>
    <i r="1">
      <x v="15"/>
    </i>
    <i r="2">
      <x/>
    </i>
    <i r="2">
      <x v="1"/>
    </i>
    <i r="2">
      <x v="2"/>
    </i>
    <i r="2">
      <x v="3"/>
    </i>
    <i r="2">
      <x v="4"/>
    </i>
    <i r="1">
      <x v="16"/>
    </i>
    <i r="2">
      <x v="4"/>
    </i>
    <i r="2">
      <x v="5"/>
    </i>
    <i r="2">
      <x v="6"/>
    </i>
    <i r="2">
      <x v="7"/>
    </i>
    <i r="2">
      <x v="8"/>
    </i>
    <i r="1">
      <x v="17"/>
    </i>
    <i r="2">
      <x v="8"/>
    </i>
    <i r="2">
      <x v="9"/>
    </i>
    <i r="2">
      <x v="10"/>
    </i>
    <i r="2">
      <x v="11"/>
    </i>
    <i r="2">
      <x v="12"/>
    </i>
    <i r="1">
      <x v="18"/>
    </i>
    <i r="2">
      <x v="13"/>
    </i>
    <i r="2">
      <x v="14"/>
    </i>
    <i r="2">
      <x v="15"/>
    </i>
    <i r="2">
      <x v="16"/>
    </i>
    <i r="2">
      <x v="17"/>
    </i>
    <i r="1">
      <x v="19"/>
    </i>
    <i r="2">
      <x v="17"/>
    </i>
    <i r="2">
      <x v="18"/>
    </i>
    <i r="2">
      <x v="19"/>
    </i>
    <i r="2">
      <x v="20"/>
    </i>
    <i r="2">
      <x v="21"/>
    </i>
    <i r="1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1">
      <x v="21"/>
    </i>
    <i r="2">
      <x v="26"/>
    </i>
    <i r="2">
      <x v="27"/>
    </i>
    <i r="2">
      <x v="28"/>
    </i>
    <i r="2">
      <x v="29"/>
    </i>
    <i r="2">
      <x v="30"/>
    </i>
    <i r="1">
      <x v="22"/>
    </i>
    <i r="2">
      <x v="30"/>
    </i>
    <i r="2">
      <x v="31"/>
    </i>
    <i r="2">
      <x v="32"/>
    </i>
    <i r="2">
      <x v="33"/>
    </i>
    <i r="2">
      <x v="34"/>
    </i>
    <i r="1">
      <x v="23"/>
    </i>
    <i r="2">
      <x v="34"/>
    </i>
    <i r="2">
      <x v="35"/>
    </i>
    <i r="2">
      <x v="36"/>
    </i>
    <i r="2">
      <x v="37"/>
    </i>
    <i r="2">
      <x v="38"/>
    </i>
    <i r="2">
      <x v="39"/>
    </i>
    <i>
      <x v="1"/>
    </i>
    <i r="1">
      <x v="12"/>
    </i>
    <i r="2">
      <x v="39"/>
    </i>
    <i r="2">
      <x v="40"/>
    </i>
    <i r="2">
      <x v="41"/>
    </i>
    <i r="2">
      <x v="42"/>
    </i>
    <i r="2">
      <x v="43"/>
    </i>
    <i r="1">
      <x v="13"/>
    </i>
    <i r="2">
      <x v="43"/>
    </i>
    <i r="2">
      <x v="44"/>
    </i>
    <i r="2">
      <x v="45"/>
    </i>
    <i r="2">
      <x v="46"/>
    </i>
    <i r="2">
      <x v="47"/>
    </i>
    <i r="1">
      <x v="14"/>
    </i>
    <i r="2">
      <x v="47"/>
    </i>
    <i r="2">
      <x v="48"/>
    </i>
    <i r="2">
      <x v="49"/>
    </i>
    <i r="2">
      <x v="50"/>
    </i>
    <i r="2">
      <x v="51"/>
    </i>
    <i t="grand">
      <x/>
    </i>
  </rowItems>
  <colFields count="1">
    <field x="6"/>
  </colFields>
  <colItems count="4">
    <i>
      <x v="2"/>
    </i>
    <i>
      <x v="3"/>
    </i>
    <i>
      <x v="4"/>
    </i>
    <i t="grand">
      <x/>
    </i>
  </colItems>
  <dataFields count="1">
    <dataField name="Sum of Filled Times" fld="10" baseField="0" baseItem="0"/>
  </dataFields>
  <formats count="1">
    <format dxfId="0">
      <pivotArea outline="0" collapsedLevelsAreSubtotals="1" fieldPosition="0"/>
    </format>
  </formats>
  <chartFormats count="7"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3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5" format="3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5" format="3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5" format="3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</v>
    <v>8</v>
    <v>1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93E24D4-42D3-4761-9DB3-65742096FD0E}" name="Table4" displayName="Table4" ref="A1:F66" totalsRowShown="0">
  <autoFilter ref="A1:F66" xr:uid="{693E24D4-42D3-4761-9DB3-65742096FD0E}"/>
  <tableColumns count="6">
    <tableColumn id="1" xr3:uid="{65E4F5C2-A4A0-4971-8EAC-06FECE15ABB5}" name="WEEK" dataDxfId="12"/>
    <tableColumn id="2" xr3:uid="{9BE5D38D-7B55-40D7-A250-C746E371A3B5}" name="PLANNED"/>
    <tableColumn id="3" xr3:uid="{15E4EC93-7CB9-46BB-BBAB-4E9539A30711}" name="Forecast(PLANNED)" dataDxfId="11">
      <calculatedColumnFormula>_xlfn.FORECAST.ETS(A2,$B$2:$B$53,$A$2:$A$53,7,1)</calculatedColumnFormula>
    </tableColumn>
    <tableColumn id="4" xr3:uid="{295FD2A8-74D9-487A-8E2B-B10105065DBC}" name="Lower Confidence Bound(PLANNED)" dataDxfId="10">
      <calculatedColumnFormula>C2-_xlfn.FORECAST.ETS.CONFINT(A2,$B$2:$B$53,$A$2:$A$53,0.95,7,1)</calculatedColumnFormula>
    </tableColumn>
    <tableColumn id="5" xr3:uid="{2C54B6FF-D6D9-44A1-8566-14D21FE2027F}" name="Upper Confidence Bound(PLANNED)" dataDxfId="9">
      <calculatedColumnFormula>C2+_xlfn.FORECAST.ETS.CONFINT(A2,$B$2:$B$53,$A$2:$A$53,0.95,7,1)</calculatedColumnFormula>
    </tableColumn>
    <tableColumn id="6" xr3:uid="{3C242A0A-BD50-4573-9711-3022421C9A0D}" name="Error" dataDxfId="8">
      <calculatedColumnFormula>Table4[[#This Row],[PLANNED]]-Table4[[#This Row],[Forecast(PLANNED)]]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31E1D20-51FF-44CE-9E8E-F5351D38F415}" name="Table5" displayName="Table5" ref="H1:J9" totalsRowCount="1">
  <autoFilter ref="H1:J8" xr:uid="{E31E1D20-51FF-44CE-9E8E-F5351D38F415}"/>
  <tableColumns count="3">
    <tableColumn id="1" xr3:uid="{4A8E0CC5-B665-4C66-8F5E-9A783412BFC2}" name="Statistic"/>
    <tableColumn id="2" xr3:uid="{48D53327-C7E2-4BE2-A2BA-69E87071A824}" name="Value" dataDxfId="7" totalsRowDxfId="6"/>
    <tableColumn id="3" xr3:uid="{04A24414-AFF2-4935-8013-403D2554F719}" name="Column1" totalsRowFunction="custom" dataDxfId="5" totalsRowDxfId="4">
      <calculatedColumnFormula>Table5[[#This Row],[Value]]^2</calculatedColumnFormula>
      <totalsRowFormula>AVERAGE(F:F)</totalsRow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3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677AE104-6554-4312-AB08-D469DE85D1AA}">
  <we:reference id="wa200003696" version="1.1.0.0" store="en-US" storeType="OMEX"/>
  <we:alternateReferences>
    <we:reference id="wa200003696" version="1.1.0.0" store="WA200003696" storeType="OMEX"/>
  </we:alternateReferences>
  <we:properties>
    <we:property name="projectV0_1-56c6e055-265e-4713-816e-a646dbb708de" value="{&quot;kind&quot;:&quot;AFEJSONBlobNode&quot;,&quot;id&quot;:&quot;{96B60367-9A6B-4FD1-A4A9-DBC08FA5AAFE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</we:extLst>
</we:webextension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9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15A56-0A5A-442A-B19C-08A5D7E40E88}">
  <dimension ref="A1:G34"/>
  <sheetViews>
    <sheetView tabSelected="1" workbookViewId="0">
      <selection activeCell="C2" sqref="C2"/>
    </sheetView>
  </sheetViews>
  <sheetFormatPr defaultRowHeight="15.6" x14ac:dyDescent="0.3"/>
  <cols>
    <col min="2" max="2" width="31.59765625" bestFit="1" customWidth="1"/>
  </cols>
  <sheetData>
    <row r="1" spans="1:7" ht="16.2" thickBot="1" x14ac:dyDescent="0.35">
      <c r="A1" s="161" t="s">
        <v>0</v>
      </c>
      <c r="B1" s="162" t="s">
        <v>1</v>
      </c>
      <c r="C1" s="170" t="s">
        <v>613</v>
      </c>
      <c r="D1" s="171"/>
      <c r="E1" s="171"/>
      <c r="F1" s="171"/>
      <c r="G1" s="172"/>
    </row>
    <row r="2" spans="1:7" x14ac:dyDescent="0.3">
      <c r="A2" s="159">
        <v>1</v>
      </c>
      <c r="B2" s="160" t="s">
        <v>2</v>
      </c>
      <c r="C2" s="163"/>
      <c r="D2" s="164"/>
      <c r="E2" s="165" t="s">
        <v>7</v>
      </c>
      <c r="F2" s="164"/>
      <c r="G2" s="166"/>
    </row>
    <row r="3" spans="1:7" x14ac:dyDescent="0.3">
      <c r="A3" s="155">
        <v>2</v>
      </c>
      <c r="B3" s="128" t="s">
        <v>4</v>
      </c>
      <c r="C3" s="163"/>
      <c r="D3" s="164"/>
      <c r="E3" s="165" t="s">
        <v>3</v>
      </c>
      <c r="F3" s="164"/>
      <c r="G3" s="166"/>
    </row>
    <row r="4" spans="1:7" x14ac:dyDescent="0.3">
      <c r="A4" s="156">
        <v>3</v>
      </c>
      <c r="B4" s="128" t="s">
        <v>6</v>
      </c>
      <c r="C4" s="163"/>
      <c r="D4" s="164"/>
      <c r="E4" s="165" t="s">
        <v>5</v>
      </c>
      <c r="F4" s="164"/>
      <c r="G4" s="166"/>
    </row>
    <row r="5" spans="1:7" ht="16.2" thickBot="1" x14ac:dyDescent="0.35">
      <c r="A5" s="155">
        <v>4</v>
      </c>
      <c r="B5" s="128" t="s">
        <v>8</v>
      </c>
      <c r="C5" s="167"/>
      <c r="D5" s="168"/>
      <c r="E5" s="168"/>
      <c r="F5" s="168"/>
      <c r="G5" s="169"/>
    </row>
    <row r="6" spans="1:7" x14ac:dyDescent="0.3">
      <c r="A6" s="156">
        <v>5</v>
      </c>
      <c r="B6" s="128" t="s">
        <v>9</v>
      </c>
    </row>
    <row r="7" spans="1:7" x14ac:dyDescent="0.3">
      <c r="A7" s="155">
        <v>6</v>
      </c>
      <c r="B7" s="128" t="s">
        <v>10</v>
      </c>
    </row>
    <row r="8" spans="1:7" x14ac:dyDescent="0.3">
      <c r="A8" s="156">
        <v>7</v>
      </c>
      <c r="B8" s="128" t="s">
        <v>11</v>
      </c>
    </row>
    <row r="9" spans="1:7" x14ac:dyDescent="0.3">
      <c r="A9" s="156">
        <v>8</v>
      </c>
      <c r="B9" s="128" t="s">
        <v>12</v>
      </c>
    </row>
    <row r="10" spans="1:7" x14ac:dyDescent="0.3">
      <c r="A10" s="155">
        <v>9</v>
      </c>
      <c r="B10" s="128" t="s">
        <v>13</v>
      </c>
    </row>
    <row r="11" spans="1:7" x14ac:dyDescent="0.3">
      <c r="A11" s="156">
        <v>10</v>
      </c>
      <c r="B11" s="128" t="s">
        <v>14</v>
      </c>
    </row>
    <row r="12" spans="1:7" x14ac:dyDescent="0.3">
      <c r="A12" s="155">
        <v>11</v>
      </c>
      <c r="B12" s="128" t="s">
        <v>15</v>
      </c>
    </row>
    <row r="13" spans="1:7" x14ac:dyDescent="0.3">
      <c r="A13" s="156">
        <v>12</v>
      </c>
      <c r="B13" s="128" t="s">
        <v>16</v>
      </c>
    </row>
    <row r="14" spans="1:7" x14ac:dyDescent="0.3">
      <c r="A14" s="155">
        <v>13</v>
      </c>
      <c r="B14" s="128" t="s">
        <v>17</v>
      </c>
    </row>
    <row r="15" spans="1:7" x14ac:dyDescent="0.3">
      <c r="A15" s="156">
        <v>14</v>
      </c>
      <c r="B15" s="128" t="s">
        <v>18</v>
      </c>
    </row>
    <row r="16" spans="1:7" x14ac:dyDescent="0.3">
      <c r="A16" s="156">
        <v>15</v>
      </c>
      <c r="B16" s="128" t="s">
        <v>19</v>
      </c>
    </row>
    <row r="17" spans="1:2" x14ac:dyDescent="0.3">
      <c r="A17" s="155">
        <v>16</v>
      </c>
      <c r="B17" s="128" t="s">
        <v>20</v>
      </c>
    </row>
    <row r="18" spans="1:2" x14ac:dyDescent="0.3">
      <c r="A18" s="156">
        <v>17</v>
      </c>
      <c r="B18" s="128" t="s">
        <v>21</v>
      </c>
    </row>
    <row r="19" spans="1:2" x14ac:dyDescent="0.3">
      <c r="A19" s="155">
        <v>18</v>
      </c>
      <c r="B19" s="128" t="s">
        <v>22</v>
      </c>
    </row>
    <row r="20" spans="1:2" x14ac:dyDescent="0.3">
      <c r="A20" s="156">
        <v>19</v>
      </c>
      <c r="B20" s="128" t="s">
        <v>23</v>
      </c>
    </row>
    <row r="21" spans="1:2" x14ac:dyDescent="0.3">
      <c r="A21" s="155">
        <v>20</v>
      </c>
      <c r="B21" s="128" t="s">
        <v>24</v>
      </c>
    </row>
    <row r="22" spans="1:2" ht="16.2" thickBot="1" x14ac:dyDescent="0.35">
      <c r="A22" s="157">
        <v>21</v>
      </c>
      <c r="B22" s="158" t="s">
        <v>25</v>
      </c>
    </row>
    <row r="23" spans="1:2" ht="18" x14ac:dyDescent="0.3">
      <c r="A23" s="141"/>
    </row>
    <row r="25" spans="1:2" ht="18" x14ac:dyDescent="0.3">
      <c r="A25" s="141"/>
    </row>
    <row r="27" spans="1:2" ht="18" x14ac:dyDescent="0.3">
      <c r="A27" s="141"/>
    </row>
    <row r="29" spans="1:2" ht="18" x14ac:dyDescent="0.3">
      <c r="A29" s="141"/>
    </row>
    <row r="30" spans="1:2" ht="18" x14ac:dyDescent="0.3">
      <c r="A30" s="141"/>
    </row>
    <row r="32" spans="1:2" ht="18" x14ac:dyDescent="0.3">
      <c r="A32" s="141"/>
    </row>
    <row r="34" spans="1:1" ht="18" x14ac:dyDescent="0.3">
      <c r="A34" s="141"/>
    </row>
  </sheetData>
  <mergeCells count="1">
    <mergeCell ref="C1:G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0.249977111117893"/>
  </sheetPr>
  <dimension ref="A1:U2211"/>
  <sheetViews>
    <sheetView topLeftCell="B1" zoomScale="70" zoomScaleNormal="70" workbookViewId="0">
      <selection activeCell="H14" sqref="H14"/>
    </sheetView>
  </sheetViews>
  <sheetFormatPr defaultColWidth="11" defaultRowHeight="15.6" outlineLevelCol="1" x14ac:dyDescent="0.3"/>
  <cols>
    <col min="1" max="1" width="0" hidden="1" customWidth="1"/>
    <col min="2" max="2" width="13.59765625" customWidth="1"/>
    <col min="3" max="4" width="15" customWidth="1"/>
    <col min="5" max="5" width="13.09765625" customWidth="1"/>
    <col min="6" max="8" width="23" customWidth="1"/>
    <col min="9" max="10" width="26.3984375" customWidth="1"/>
    <col min="11" max="11" width="20.69921875" customWidth="1"/>
    <col min="12" max="12" width="15.8984375" style="16" customWidth="1"/>
    <col min="13" max="13" width="15.8984375" customWidth="1"/>
    <col min="14" max="14" width="12.59765625" customWidth="1"/>
    <col min="15" max="15" width="10.8984375" customWidth="1" outlineLevel="1"/>
    <col min="16" max="16" width="11" customWidth="1" outlineLevel="1"/>
    <col min="17" max="17" width="11.3984375" customWidth="1" outlineLevel="1"/>
    <col min="18" max="19" width="11" customWidth="1" outlineLevel="1"/>
    <col min="21" max="21" width="10" customWidth="1"/>
    <col min="24" max="24" width="17.5" bestFit="1" customWidth="1"/>
    <col min="25" max="25" width="16.3984375" bestFit="1" customWidth="1"/>
    <col min="26" max="26" width="20.09765625" bestFit="1" customWidth="1"/>
    <col min="27" max="27" width="19.59765625" bestFit="1" customWidth="1"/>
    <col min="28" max="28" width="11" bestFit="1" customWidth="1"/>
    <col min="29" max="29" width="15.8984375" bestFit="1" customWidth="1"/>
    <col min="30" max="30" width="16.69921875" bestFit="1" customWidth="1"/>
    <col min="31" max="31" width="6.8984375" bestFit="1" customWidth="1"/>
    <col min="32" max="32" width="13" bestFit="1" customWidth="1"/>
    <col min="33" max="90" width="3.3984375" bestFit="1" customWidth="1"/>
    <col min="91" max="187" width="4.3984375" bestFit="1" customWidth="1"/>
    <col min="188" max="188" width="6.8984375" bestFit="1" customWidth="1"/>
    <col min="189" max="189" width="8" bestFit="1" customWidth="1"/>
    <col min="190" max="190" width="6.8984375" bestFit="1" customWidth="1"/>
  </cols>
  <sheetData>
    <row r="1" spans="1:21" ht="30" customHeight="1" x14ac:dyDescent="0.3">
      <c r="A1" s="2" t="s">
        <v>26</v>
      </c>
      <c r="B1" s="2" t="s">
        <v>27</v>
      </c>
      <c r="C1" s="2" t="s">
        <v>28</v>
      </c>
      <c r="D1" s="2" t="s">
        <v>29</v>
      </c>
      <c r="E1" s="2" t="s">
        <v>30</v>
      </c>
      <c r="F1" s="2" t="s">
        <v>31</v>
      </c>
      <c r="G1" s="2" t="s">
        <v>32</v>
      </c>
      <c r="H1" s="14" t="s">
        <v>33</v>
      </c>
      <c r="I1" s="2" t="s">
        <v>34</v>
      </c>
      <c r="J1" s="2" t="s">
        <v>35</v>
      </c>
      <c r="K1" s="2" t="s">
        <v>36</v>
      </c>
      <c r="L1" s="43" t="s">
        <v>37</v>
      </c>
      <c r="M1" s="15" t="s">
        <v>38</v>
      </c>
      <c r="N1" s="15" t="s">
        <v>39</v>
      </c>
      <c r="O1" s="12" t="s">
        <v>40</v>
      </c>
      <c r="P1" s="13" t="s">
        <v>41</v>
      </c>
      <c r="Q1" s="13" t="s">
        <v>42</v>
      </c>
      <c r="R1" s="13" t="s">
        <v>43</v>
      </c>
      <c r="S1" s="13" t="s">
        <v>44</v>
      </c>
      <c r="T1" s="13" t="s">
        <v>45</v>
      </c>
      <c r="U1" s="13" t="s">
        <v>46</v>
      </c>
    </row>
    <row r="2" spans="1:21" x14ac:dyDescent="0.3">
      <c r="A2" s="3">
        <v>1</v>
      </c>
      <c r="B2" s="3" t="s">
        <v>47</v>
      </c>
      <c r="C2" s="3" t="s">
        <v>48</v>
      </c>
      <c r="D2" s="7">
        <f>B2-WEEKDAY(B2,11)</f>
        <v>41364</v>
      </c>
      <c r="E2" s="4">
        <v>5.6250000000000001E-2</v>
      </c>
      <c r="F2" s="3" t="s">
        <v>49</v>
      </c>
      <c r="G2" s="3" t="str">
        <f>IF(ISNUMBER(SEARCH("unplanned",F2)),"UNPLANNED",IF(ISNUMBER(SEARCH("PLANNED",F2)),"PLANNED","OTHER"))</f>
        <v>UNPLANNED</v>
      </c>
      <c r="H2" s="3" t="str">
        <f t="shared" ref="H2:H65" si="0">IF(ISNUMBER(SEARCH("Unplanned",F2)),"UNPLANNED",IF(ISNUMBER(SEARCH("not as sched",F2)),"PLANNED - NOT SCHED",IF(ISNUMBER(SEARCH("as scheduled",F2)),"PLANNED - SCHED","OTHER")))</f>
        <v>UNPLANNED</v>
      </c>
      <c r="I2" s="1">
        <v>41365.032349537039</v>
      </c>
      <c r="J2" s="1">
        <v>41365.160694444443</v>
      </c>
      <c r="K2" s="5">
        <f>HOUR(J2-I2)*60+MINUTE(J2-I2)</f>
        <v>184</v>
      </c>
      <c r="L2" s="16">
        <f t="shared" ref="L2:L65" si="1">IFERROR(O2,R2)</f>
        <v>184</v>
      </c>
      <c r="M2">
        <f t="shared" ref="M2:M65" si="2">YEAR(B2)</f>
        <v>2013</v>
      </c>
      <c r="N2" t="str">
        <f t="shared" ref="N2:N65" si="3">TEXT(B2,"MMM")</f>
        <v>Apr</v>
      </c>
      <c r="O2" s="6">
        <f t="shared" ref="O2:O65" si="4">IFERROR(K2,#N/A)</f>
        <v>184</v>
      </c>
      <c r="P2">
        <f t="shared" ref="P2:P65" si="5">SUMIFS(O:O,B:B,B2,O:O,"&lt;&gt;#N/A")</f>
        <v>489</v>
      </c>
      <c r="Q2">
        <f t="shared" ref="Q2:Q65" si="6">COUNTIF(B:B,B2)</f>
        <v>5</v>
      </c>
      <c r="R2" s="8">
        <f>P2/Q2</f>
        <v>97.8</v>
      </c>
      <c r="S2">
        <f t="shared" ref="S2:S65" si="7">COUNTIF(D:D,D2)</f>
        <v>39</v>
      </c>
      <c r="T2">
        <f t="shared" ref="T2:T65" si="8">SUMIFS(O:O,D:D,D2,O:O,"&lt;&gt;#N/A")</f>
        <v>3252</v>
      </c>
      <c r="U2" s="18">
        <f t="shared" ref="U2" si="9">T2/S2</f>
        <v>83.384615384615387</v>
      </c>
    </row>
    <row r="3" spans="1:21" x14ac:dyDescent="0.3">
      <c r="A3" s="3">
        <v>2</v>
      </c>
      <c r="B3" s="3" t="s">
        <v>47</v>
      </c>
      <c r="C3" s="3" t="s">
        <v>48</v>
      </c>
      <c r="D3" s="7">
        <f t="shared" ref="D3:D66" si="10">B3-WEEKDAY(B3,11)</f>
        <v>41364</v>
      </c>
      <c r="E3" s="4">
        <v>0.41597222222222219</v>
      </c>
      <c r="F3" s="3" t="s">
        <v>50</v>
      </c>
      <c r="G3" s="3" t="str">
        <f t="shared" ref="G3:G66" si="11">IF(ISNUMBER(SEARCH("unplanned",F3)),"UNPLANNED",IF(ISNUMBER(SEARCH("PLANNED",F3)),"PLANNED","OTHER"))</f>
        <v>OTHER</v>
      </c>
      <c r="H3" s="3" t="str">
        <f t="shared" si="0"/>
        <v>OTHER</v>
      </c>
      <c r="I3" s="1">
        <v>41365.393285219907</v>
      </c>
      <c r="J3" s="1">
        <v>41365.444812997681</v>
      </c>
      <c r="K3" s="5">
        <f t="shared" ref="K3:K66" si="12">HOUR(J3-I3)*60+MINUTE(J3-I3)</f>
        <v>74</v>
      </c>
      <c r="L3" s="16">
        <f t="shared" si="1"/>
        <v>74</v>
      </c>
      <c r="M3">
        <f t="shared" si="2"/>
        <v>2013</v>
      </c>
      <c r="N3" t="str">
        <f t="shared" si="3"/>
        <v>Apr</v>
      </c>
      <c r="O3" s="6">
        <f t="shared" si="4"/>
        <v>74</v>
      </c>
      <c r="P3">
        <f t="shared" si="5"/>
        <v>489</v>
      </c>
      <c r="Q3">
        <f t="shared" si="6"/>
        <v>5</v>
      </c>
      <c r="R3" s="8">
        <f t="shared" ref="R3:R66" si="13">P3/Q3</f>
        <v>97.8</v>
      </c>
      <c r="S3">
        <f t="shared" si="7"/>
        <v>39</v>
      </c>
      <c r="T3">
        <f t="shared" si="8"/>
        <v>3252</v>
      </c>
      <c r="U3" s="18">
        <f t="shared" ref="U3:U66" si="14">T3/S3</f>
        <v>83.384615384615387</v>
      </c>
    </row>
    <row r="4" spans="1:21" x14ac:dyDescent="0.3">
      <c r="A4" s="3">
        <v>3</v>
      </c>
      <c r="B4" s="3" t="s">
        <v>47</v>
      </c>
      <c r="C4" s="3" t="s">
        <v>48</v>
      </c>
      <c r="D4" s="7">
        <f t="shared" si="10"/>
        <v>41364</v>
      </c>
      <c r="E4" s="4">
        <v>0.47430555555555554</v>
      </c>
      <c r="F4" s="3" t="s">
        <v>51</v>
      </c>
      <c r="G4" s="3" t="str">
        <f t="shared" si="11"/>
        <v>PLANNED</v>
      </c>
      <c r="H4" s="3" t="str">
        <f t="shared" si="0"/>
        <v>PLANNED - NOT SCHED</v>
      </c>
      <c r="I4" s="1">
        <v>41365.442252581022</v>
      </c>
      <c r="J4" s="1">
        <v>41365.501164618057</v>
      </c>
      <c r="K4" s="5">
        <f t="shared" si="12"/>
        <v>84</v>
      </c>
      <c r="L4" s="16">
        <f t="shared" si="1"/>
        <v>84</v>
      </c>
      <c r="M4">
        <f t="shared" si="2"/>
        <v>2013</v>
      </c>
      <c r="N4" t="str">
        <f t="shared" si="3"/>
        <v>Apr</v>
      </c>
      <c r="O4" s="6">
        <f t="shared" si="4"/>
        <v>84</v>
      </c>
      <c r="P4">
        <f t="shared" si="5"/>
        <v>489</v>
      </c>
      <c r="Q4">
        <f t="shared" si="6"/>
        <v>5</v>
      </c>
      <c r="R4" s="8">
        <f>P4/Q4</f>
        <v>97.8</v>
      </c>
      <c r="S4">
        <f t="shared" si="7"/>
        <v>39</v>
      </c>
      <c r="T4">
        <f t="shared" si="8"/>
        <v>3252</v>
      </c>
      <c r="U4" s="18">
        <f t="shared" si="14"/>
        <v>83.384615384615387</v>
      </c>
    </row>
    <row r="5" spans="1:21" x14ac:dyDescent="0.3">
      <c r="A5" s="3">
        <v>4</v>
      </c>
      <c r="B5" s="3" t="s">
        <v>47</v>
      </c>
      <c r="C5" s="3" t="s">
        <v>48</v>
      </c>
      <c r="D5" s="7">
        <f t="shared" si="10"/>
        <v>41364</v>
      </c>
      <c r="E5" s="4">
        <v>0.5229166666666667</v>
      </c>
      <c r="F5" s="3" t="s">
        <v>49</v>
      </c>
      <c r="G5" s="3" t="str">
        <f t="shared" si="11"/>
        <v>UNPLANNED</v>
      </c>
      <c r="H5" s="3" t="str">
        <f t="shared" si="0"/>
        <v>UNPLANNED</v>
      </c>
      <c r="I5" s="1">
        <v>41365.490987349534</v>
      </c>
      <c r="J5" s="1">
        <v>41365.545489664357</v>
      </c>
      <c r="K5" s="5">
        <f t="shared" si="12"/>
        <v>78</v>
      </c>
      <c r="L5" s="16">
        <f t="shared" si="1"/>
        <v>78</v>
      </c>
      <c r="M5">
        <f t="shared" si="2"/>
        <v>2013</v>
      </c>
      <c r="N5" t="str">
        <f t="shared" si="3"/>
        <v>Apr</v>
      </c>
      <c r="O5" s="6">
        <f t="shared" si="4"/>
        <v>78</v>
      </c>
      <c r="P5">
        <f t="shared" si="5"/>
        <v>489</v>
      </c>
      <c r="Q5">
        <f t="shared" si="6"/>
        <v>5</v>
      </c>
      <c r="R5" s="8">
        <f t="shared" si="13"/>
        <v>97.8</v>
      </c>
      <c r="S5">
        <f t="shared" si="7"/>
        <v>39</v>
      </c>
      <c r="T5">
        <f t="shared" si="8"/>
        <v>3252</v>
      </c>
      <c r="U5" s="18">
        <f t="shared" si="14"/>
        <v>83.384615384615387</v>
      </c>
    </row>
    <row r="6" spans="1:21" x14ac:dyDescent="0.3">
      <c r="A6" s="3">
        <v>5</v>
      </c>
      <c r="B6" s="3" t="s">
        <v>47</v>
      </c>
      <c r="C6" s="3" t="s">
        <v>48</v>
      </c>
      <c r="D6" s="7">
        <f t="shared" si="10"/>
        <v>41364</v>
      </c>
      <c r="E6" s="4">
        <v>0.69236111111111109</v>
      </c>
      <c r="F6" s="3" t="s">
        <v>49</v>
      </c>
      <c r="G6" s="3" t="str">
        <f t="shared" si="11"/>
        <v>UNPLANNED</v>
      </c>
      <c r="H6" s="3" t="str">
        <f t="shared" si="0"/>
        <v>UNPLANNED</v>
      </c>
      <c r="I6" s="1">
        <v>41365.680893136574</v>
      </c>
      <c r="J6" s="1">
        <v>41365.729400081014</v>
      </c>
      <c r="K6" s="5">
        <f t="shared" si="12"/>
        <v>69</v>
      </c>
      <c r="L6" s="16">
        <f t="shared" si="1"/>
        <v>69</v>
      </c>
      <c r="M6">
        <f t="shared" si="2"/>
        <v>2013</v>
      </c>
      <c r="N6" t="str">
        <f t="shared" si="3"/>
        <v>Apr</v>
      </c>
      <c r="O6" s="6">
        <f t="shared" si="4"/>
        <v>69</v>
      </c>
      <c r="P6">
        <f t="shared" si="5"/>
        <v>489</v>
      </c>
      <c r="Q6">
        <f t="shared" si="6"/>
        <v>5</v>
      </c>
      <c r="R6" s="8">
        <f t="shared" si="13"/>
        <v>97.8</v>
      </c>
      <c r="S6">
        <f t="shared" si="7"/>
        <v>39</v>
      </c>
      <c r="T6">
        <f t="shared" si="8"/>
        <v>3252</v>
      </c>
      <c r="U6" s="18">
        <f t="shared" si="14"/>
        <v>83.384615384615387</v>
      </c>
    </row>
    <row r="7" spans="1:21" x14ac:dyDescent="0.3">
      <c r="A7" s="3">
        <v>6</v>
      </c>
      <c r="B7" s="3" t="s">
        <v>52</v>
      </c>
      <c r="C7" s="3" t="s">
        <v>53</v>
      </c>
      <c r="D7" s="7">
        <f t="shared" si="10"/>
        <v>41364</v>
      </c>
      <c r="E7" s="4">
        <v>0.3527777777777778</v>
      </c>
      <c r="F7" s="3" t="s">
        <v>54</v>
      </c>
      <c r="G7" s="3" t="str">
        <f t="shared" si="11"/>
        <v>PLANNED</v>
      </c>
      <c r="H7" s="3" t="str">
        <f t="shared" si="0"/>
        <v>PLANNED - SCHED</v>
      </c>
      <c r="I7" s="1">
        <v>41366.328938194441</v>
      </c>
      <c r="J7" s="1">
        <v>41366.388290046292</v>
      </c>
      <c r="K7" s="5">
        <f t="shared" si="12"/>
        <v>85</v>
      </c>
      <c r="L7" s="16">
        <f t="shared" si="1"/>
        <v>85</v>
      </c>
      <c r="M7">
        <f t="shared" si="2"/>
        <v>2013</v>
      </c>
      <c r="N7" t="str">
        <f t="shared" si="3"/>
        <v>Apr</v>
      </c>
      <c r="O7" s="6">
        <f t="shared" si="4"/>
        <v>85</v>
      </c>
      <c r="P7">
        <f t="shared" si="5"/>
        <v>548</v>
      </c>
      <c r="Q7">
        <f t="shared" si="6"/>
        <v>6</v>
      </c>
      <c r="R7" s="8">
        <f t="shared" si="13"/>
        <v>91.333333333333329</v>
      </c>
      <c r="S7">
        <f t="shared" si="7"/>
        <v>39</v>
      </c>
      <c r="T7">
        <f t="shared" si="8"/>
        <v>3252</v>
      </c>
      <c r="U7" s="18">
        <f t="shared" si="14"/>
        <v>83.384615384615387</v>
      </c>
    </row>
    <row r="8" spans="1:21" x14ac:dyDescent="0.3">
      <c r="A8" s="3">
        <v>7</v>
      </c>
      <c r="B8" s="3" t="s">
        <v>52</v>
      </c>
      <c r="C8" s="3" t="s">
        <v>53</v>
      </c>
      <c r="D8" s="7">
        <f t="shared" si="10"/>
        <v>41364</v>
      </c>
      <c r="E8" s="4">
        <v>0.42291666666666666</v>
      </c>
      <c r="F8" s="3" t="s">
        <v>54</v>
      </c>
      <c r="G8" s="3" t="str">
        <f t="shared" si="11"/>
        <v>PLANNED</v>
      </c>
      <c r="H8" s="3" t="str">
        <f t="shared" si="0"/>
        <v>PLANNED - SCHED</v>
      </c>
      <c r="I8" s="1">
        <v>41366.395269409724</v>
      </c>
      <c r="J8" s="1">
        <v>41366.461716168982</v>
      </c>
      <c r="K8" s="5">
        <f t="shared" si="12"/>
        <v>95</v>
      </c>
      <c r="L8" s="16">
        <f t="shared" si="1"/>
        <v>95</v>
      </c>
      <c r="M8">
        <f t="shared" si="2"/>
        <v>2013</v>
      </c>
      <c r="N8" t="str">
        <f t="shared" si="3"/>
        <v>Apr</v>
      </c>
      <c r="O8" s="6">
        <f t="shared" si="4"/>
        <v>95</v>
      </c>
      <c r="P8">
        <f t="shared" si="5"/>
        <v>548</v>
      </c>
      <c r="Q8">
        <f t="shared" si="6"/>
        <v>6</v>
      </c>
      <c r="R8" s="8">
        <f t="shared" si="13"/>
        <v>91.333333333333329</v>
      </c>
      <c r="S8">
        <f t="shared" si="7"/>
        <v>39</v>
      </c>
      <c r="T8">
        <f t="shared" si="8"/>
        <v>3252</v>
      </c>
      <c r="U8" s="18">
        <f t="shared" si="14"/>
        <v>83.384615384615387</v>
      </c>
    </row>
    <row r="9" spans="1:21" x14ac:dyDescent="0.3">
      <c r="A9" s="3">
        <v>8</v>
      </c>
      <c r="B9" s="3" t="s">
        <v>52</v>
      </c>
      <c r="C9" s="3" t="s">
        <v>53</v>
      </c>
      <c r="D9" s="7">
        <f t="shared" si="10"/>
        <v>41364</v>
      </c>
      <c r="E9" s="4">
        <v>0.50972222222222219</v>
      </c>
      <c r="F9" s="3" t="s">
        <v>54</v>
      </c>
      <c r="G9" s="3" t="str">
        <f t="shared" si="11"/>
        <v>PLANNED</v>
      </c>
      <c r="H9" s="3" t="str">
        <f t="shared" si="0"/>
        <v>PLANNED - SCHED</v>
      </c>
      <c r="I9" s="1">
        <v>41366.478442129635</v>
      </c>
      <c r="J9" s="1">
        <v>41366.529310185178</v>
      </c>
      <c r="K9" s="5">
        <f t="shared" si="12"/>
        <v>73</v>
      </c>
      <c r="L9" s="16">
        <f t="shared" si="1"/>
        <v>73</v>
      </c>
      <c r="M9">
        <f t="shared" si="2"/>
        <v>2013</v>
      </c>
      <c r="N9" t="str">
        <f t="shared" si="3"/>
        <v>Apr</v>
      </c>
      <c r="O9" s="6">
        <f t="shared" si="4"/>
        <v>73</v>
      </c>
      <c r="P9">
        <f t="shared" si="5"/>
        <v>548</v>
      </c>
      <c r="Q9">
        <f t="shared" si="6"/>
        <v>6</v>
      </c>
      <c r="R9" s="8">
        <f t="shared" si="13"/>
        <v>91.333333333333329</v>
      </c>
      <c r="S9">
        <f t="shared" si="7"/>
        <v>39</v>
      </c>
      <c r="T9">
        <f t="shared" si="8"/>
        <v>3252</v>
      </c>
      <c r="U9" s="18">
        <f t="shared" si="14"/>
        <v>83.384615384615387</v>
      </c>
    </row>
    <row r="10" spans="1:21" x14ac:dyDescent="0.3">
      <c r="A10" s="3">
        <v>9</v>
      </c>
      <c r="B10" s="3" t="s">
        <v>52</v>
      </c>
      <c r="C10" s="3" t="s">
        <v>53</v>
      </c>
      <c r="D10" s="7">
        <f t="shared" si="10"/>
        <v>41364</v>
      </c>
      <c r="E10" s="4">
        <v>0.59305555555555556</v>
      </c>
      <c r="F10" s="3" t="s">
        <v>54</v>
      </c>
      <c r="G10" s="3" t="str">
        <f t="shared" si="11"/>
        <v>PLANNED</v>
      </c>
      <c r="H10" s="3" t="str">
        <f t="shared" si="0"/>
        <v>PLANNED - SCHED</v>
      </c>
      <c r="I10" s="1">
        <v>41366.55622677083</v>
      </c>
      <c r="J10" s="1">
        <v>41366.639953622682</v>
      </c>
      <c r="K10" s="5">
        <f t="shared" si="12"/>
        <v>120</v>
      </c>
      <c r="L10" s="16">
        <f t="shared" si="1"/>
        <v>120</v>
      </c>
      <c r="M10">
        <f t="shared" si="2"/>
        <v>2013</v>
      </c>
      <c r="N10" t="str">
        <f t="shared" si="3"/>
        <v>Apr</v>
      </c>
      <c r="O10" s="6">
        <f t="shared" si="4"/>
        <v>120</v>
      </c>
      <c r="P10">
        <f t="shared" si="5"/>
        <v>548</v>
      </c>
      <c r="Q10">
        <f t="shared" si="6"/>
        <v>6</v>
      </c>
      <c r="R10" s="8">
        <f t="shared" si="13"/>
        <v>91.333333333333329</v>
      </c>
      <c r="S10">
        <f t="shared" si="7"/>
        <v>39</v>
      </c>
      <c r="T10">
        <f t="shared" si="8"/>
        <v>3252</v>
      </c>
      <c r="U10" s="18">
        <f t="shared" si="14"/>
        <v>83.384615384615387</v>
      </c>
    </row>
    <row r="11" spans="1:21" x14ac:dyDescent="0.3">
      <c r="A11" s="3">
        <v>10</v>
      </c>
      <c r="B11" s="3" t="s">
        <v>52</v>
      </c>
      <c r="C11" s="3" t="s">
        <v>53</v>
      </c>
      <c r="D11" s="7">
        <f t="shared" si="10"/>
        <v>41364</v>
      </c>
      <c r="E11" s="4">
        <v>0.6791666666666667</v>
      </c>
      <c r="F11" s="3" t="s">
        <v>54</v>
      </c>
      <c r="G11" s="3" t="str">
        <f t="shared" si="11"/>
        <v>PLANNED</v>
      </c>
      <c r="H11" s="3" t="str">
        <f t="shared" si="0"/>
        <v>PLANNED - SCHED</v>
      </c>
      <c r="I11" s="1">
        <v>41366.653514664351</v>
      </c>
      <c r="J11" s="1">
        <v>41366.719313275462</v>
      </c>
      <c r="K11" s="5">
        <f t="shared" si="12"/>
        <v>94</v>
      </c>
      <c r="L11" s="16">
        <f t="shared" si="1"/>
        <v>94</v>
      </c>
      <c r="M11">
        <f t="shared" si="2"/>
        <v>2013</v>
      </c>
      <c r="N11" t="str">
        <f t="shared" si="3"/>
        <v>Apr</v>
      </c>
      <c r="O11" s="6">
        <f t="shared" si="4"/>
        <v>94</v>
      </c>
      <c r="P11">
        <f t="shared" si="5"/>
        <v>548</v>
      </c>
      <c r="Q11">
        <f t="shared" si="6"/>
        <v>6</v>
      </c>
      <c r="R11" s="8">
        <f t="shared" si="13"/>
        <v>91.333333333333329</v>
      </c>
      <c r="S11">
        <f t="shared" si="7"/>
        <v>39</v>
      </c>
      <c r="T11">
        <f t="shared" si="8"/>
        <v>3252</v>
      </c>
      <c r="U11" s="18">
        <f t="shared" si="14"/>
        <v>83.384615384615387</v>
      </c>
    </row>
    <row r="12" spans="1:21" x14ac:dyDescent="0.3">
      <c r="A12" s="3">
        <v>11</v>
      </c>
      <c r="B12" s="3" t="s">
        <v>52</v>
      </c>
      <c r="C12" s="3" t="s">
        <v>53</v>
      </c>
      <c r="D12" s="7">
        <f t="shared" si="10"/>
        <v>41364</v>
      </c>
      <c r="E12" s="4">
        <v>0.88124999999999998</v>
      </c>
      <c r="F12" s="3" t="s">
        <v>49</v>
      </c>
      <c r="G12" s="3" t="str">
        <f t="shared" si="11"/>
        <v>UNPLANNED</v>
      </c>
      <c r="H12" s="3" t="str">
        <f t="shared" si="0"/>
        <v>UNPLANNED</v>
      </c>
      <c r="I12" s="1">
        <v>41366.858279548607</v>
      </c>
      <c r="J12" s="1">
        <v>41366.915212418979</v>
      </c>
      <c r="K12" s="5">
        <f t="shared" si="12"/>
        <v>81</v>
      </c>
      <c r="L12" s="16">
        <f t="shared" si="1"/>
        <v>81</v>
      </c>
      <c r="M12">
        <f t="shared" si="2"/>
        <v>2013</v>
      </c>
      <c r="N12" t="str">
        <f t="shared" si="3"/>
        <v>Apr</v>
      </c>
      <c r="O12" s="6">
        <f t="shared" si="4"/>
        <v>81</v>
      </c>
      <c r="P12">
        <f t="shared" si="5"/>
        <v>548</v>
      </c>
      <c r="Q12">
        <f t="shared" si="6"/>
        <v>6</v>
      </c>
      <c r="R12" s="8">
        <f t="shared" si="13"/>
        <v>91.333333333333329</v>
      </c>
      <c r="S12">
        <f t="shared" si="7"/>
        <v>39</v>
      </c>
      <c r="T12">
        <f t="shared" si="8"/>
        <v>3252</v>
      </c>
      <c r="U12" s="18">
        <f t="shared" si="14"/>
        <v>83.384615384615387</v>
      </c>
    </row>
    <row r="13" spans="1:21" x14ac:dyDescent="0.3">
      <c r="A13" s="3">
        <v>12</v>
      </c>
      <c r="B13" s="3" t="s">
        <v>55</v>
      </c>
      <c r="C13" s="3" t="s">
        <v>56</v>
      </c>
      <c r="D13" s="7">
        <f t="shared" si="10"/>
        <v>41364</v>
      </c>
      <c r="E13" s="4">
        <v>0.18055555555555555</v>
      </c>
      <c r="F13" s="3" t="s">
        <v>57</v>
      </c>
      <c r="G13" s="3" t="str">
        <f t="shared" si="11"/>
        <v>UNPLANNED</v>
      </c>
      <c r="H13" s="3" t="str">
        <f t="shared" si="0"/>
        <v>UNPLANNED</v>
      </c>
      <c r="I13" s="1">
        <v>41367.168809803246</v>
      </c>
      <c r="J13" s="1">
        <v>41367.220765821759</v>
      </c>
      <c r="K13" s="5">
        <f t="shared" si="12"/>
        <v>74</v>
      </c>
      <c r="L13" s="16">
        <f t="shared" si="1"/>
        <v>74</v>
      </c>
      <c r="M13">
        <f t="shared" si="2"/>
        <v>2013</v>
      </c>
      <c r="N13" t="str">
        <f t="shared" si="3"/>
        <v>Apr</v>
      </c>
      <c r="O13" s="6">
        <f t="shared" si="4"/>
        <v>74</v>
      </c>
      <c r="P13">
        <f t="shared" si="5"/>
        <v>659</v>
      </c>
      <c r="Q13">
        <f t="shared" si="6"/>
        <v>9</v>
      </c>
      <c r="R13" s="8">
        <f t="shared" si="13"/>
        <v>73.222222222222229</v>
      </c>
      <c r="S13">
        <f t="shared" si="7"/>
        <v>39</v>
      </c>
      <c r="T13">
        <f t="shared" si="8"/>
        <v>3252</v>
      </c>
      <c r="U13" s="18">
        <f t="shared" si="14"/>
        <v>83.384615384615387</v>
      </c>
    </row>
    <row r="14" spans="1:21" x14ac:dyDescent="0.3">
      <c r="A14" s="3">
        <v>13</v>
      </c>
      <c r="B14" s="3" t="s">
        <v>55</v>
      </c>
      <c r="C14" s="3" t="s">
        <v>56</v>
      </c>
      <c r="D14" s="7">
        <f t="shared" si="10"/>
        <v>41364</v>
      </c>
      <c r="E14" s="4">
        <v>0.2986111111111111</v>
      </c>
      <c r="F14" s="3" t="s">
        <v>49</v>
      </c>
      <c r="G14" s="3" t="str">
        <f t="shared" si="11"/>
        <v>UNPLANNED</v>
      </c>
      <c r="H14" s="3" t="str">
        <f t="shared" si="0"/>
        <v>UNPLANNED</v>
      </c>
      <c r="I14" s="1">
        <v>41367.281684872687</v>
      </c>
      <c r="J14" s="1">
        <v>41367.335157094902</v>
      </c>
      <c r="K14" s="5">
        <f t="shared" si="12"/>
        <v>77</v>
      </c>
      <c r="L14" s="16">
        <f t="shared" si="1"/>
        <v>77</v>
      </c>
      <c r="M14">
        <f t="shared" si="2"/>
        <v>2013</v>
      </c>
      <c r="N14" t="str">
        <f t="shared" si="3"/>
        <v>Apr</v>
      </c>
      <c r="O14" s="6">
        <f t="shared" si="4"/>
        <v>77</v>
      </c>
      <c r="P14">
        <f t="shared" si="5"/>
        <v>659</v>
      </c>
      <c r="Q14">
        <f t="shared" si="6"/>
        <v>9</v>
      </c>
      <c r="R14" s="8">
        <f t="shared" si="13"/>
        <v>73.222222222222229</v>
      </c>
      <c r="S14">
        <f t="shared" si="7"/>
        <v>39</v>
      </c>
      <c r="T14">
        <f t="shared" si="8"/>
        <v>3252</v>
      </c>
      <c r="U14" s="18">
        <f t="shared" si="14"/>
        <v>83.384615384615387</v>
      </c>
    </row>
    <row r="15" spans="1:21" x14ac:dyDescent="0.3">
      <c r="A15" s="3">
        <v>14</v>
      </c>
      <c r="B15" s="3" t="s">
        <v>55</v>
      </c>
      <c r="C15" s="3" t="s">
        <v>56</v>
      </c>
      <c r="D15" s="7">
        <f t="shared" si="10"/>
        <v>41364</v>
      </c>
      <c r="E15" s="4">
        <v>0.34097222222222223</v>
      </c>
      <c r="F15" s="3" t="s">
        <v>54</v>
      </c>
      <c r="G15" s="3" t="str">
        <f t="shared" si="11"/>
        <v>PLANNED</v>
      </c>
      <c r="H15" s="3" t="str">
        <f t="shared" si="0"/>
        <v>PLANNED - SCHED</v>
      </c>
      <c r="I15" s="1">
        <v>41367.321755937497</v>
      </c>
      <c r="J15" s="1">
        <v>41367.359105474541</v>
      </c>
      <c r="K15" s="5">
        <f t="shared" si="12"/>
        <v>53</v>
      </c>
      <c r="L15" s="16">
        <f t="shared" si="1"/>
        <v>53</v>
      </c>
      <c r="M15">
        <f t="shared" si="2"/>
        <v>2013</v>
      </c>
      <c r="N15" t="str">
        <f t="shared" si="3"/>
        <v>Apr</v>
      </c>
      <c r="O15" s="6">
        <f t="shared" si="4"/>
        <v>53</v>
      </c>
      <c r="P15">
        <f t="shared" si="5"/>
        <v>659</v>
      </c>
      <c r="Q15">
        <f t="shared" si="6"/>
        <v>9</v>
      </c>
      <c r="R15" s="8">
        <f t="shared" si="13"/>
        <v>73.222222222222229</v>
      </c>
      <c r="S15">
        <f t="shared" si="7"/>
        <v>39</v>
      </c>
      <c r="T15">
        <f t="shared" si="8"/>
        <v>3252</v>
      </c>
      <c r="U15" s="18">
        <f t="shared" si="14"/>
        <v>83.384615384615387</v>
      </c>
    </row>
    <row r="16" spans="1:21" x14ac:dyDescent="0.3">
      <c r="A16" s="3">
        <v>15</v>
      </c>
      <c r="B16" s="3" t="s">
        <v>55</v>
      </c>
      <c r="C16" s="3" t="s">
        <v>56</v>
      </c>
      <c r="D16" s="7">
        <f t="shared" si="10"/>
        <v>41364</v>
      </c>
      <c r="E16" s="4">
        <v>0.4291666666666667</v>
      </c>
      <c r="F16" s="3" t="s">
        <v>54</v>
      </c>
      <c r="G16" s="3" t="str">
        <f t="shared" si="11"/>
        <v>PLANNED</v>
      </c>
      <c r="H16" s="3" t="str">
        <f t="shared" si="0"/>
        <v>PLANNED - SCHED</v>
      </c>
      <c r="I16" s="1">
        <v>41367.399980752321</v>
      </c>
      <c r="J16" s="1">
        <v>41367.452098807866</v>
      </c>
      <c r="K16" s="5">
        <f t="shared" si="12"/>
        <v>75</v>
      </c>
      <c r="L16" s="16">
        <f t="shared" si="1"/>
        <v>75</v>
      </c>
      <c r="M16">
        <f t="shared" si="2"/>
        <v>2013</v>
      </c>
      <c r="N16" t="str">
        <f t="shared" si="3"/>
        <v>Apr</v>
      </c>
      <c r="O16" s="6">
        <f t="shared" si="4"/>
        <v>75</v>
      </c>
      <c r="P16">
        <f t="shared" si="5"/>
        <v>659</v>
      </c>
      <c r="Q16">
        <f t="shared" si="6"/>
        <v>9</v>
      </c>
      <c r="R16" s="8">
        <f t="shared" si="13"/>
        <v>73.222222222222229</v>
      </c>
      <c r="S16">
        <f t="shared" si="7"/>
        <v>39</v>
      </c>
      <c r="T16">
        <f t="shared" si="8"/>
        <v>3252</v>
      </c>
      <c r="U16" s="18">
        <f t="shared" si="14"/>
        <v>83.384615384615387</v>
      </c>
    </row>
    <row r="17" spans="1:21" x14ac:dyDescent="0.3">
      <c r="A17" s="3">
        <v>16</v>
      </c>
      <c r="B17" s="3" t="s">
        <v>55</v>
      </c>
      <c r="C17" s="3" t="s">
        <v>56</v>
      </c>
      <c r="D17" s="7">
        <f t="shared" si="10"/>
        <v>41364</v>
      </c>
      <c r="E17" s="4">
        <v>0.50069444444444444</v>
      </c>
      <c r="F17" s="3" t="s">
        <v>54</v>
      </c>
      <c r="G17" s="3" t="str">
        <f t="shared" si="11"/>
        <v>PLANNED</v>
      </c>
      <c r="H17" s="3" t="str">
        <f t="shared" si="0"/>
        <v>PLANNED - SCHED</v>
      </c>
      <c r="I17" s="1">
        <v>41367.443566701389</v>
      </c>
      <c r="J17" s="1">
        <v>41367.528381516204</v>
      </c>
      <c r="K17" s="5">
        <f t="shared" si="12"/>
        <v>122</v>
      </c>
      <c r="L17" s="16">
        <f t="shared" si="1"/>
        <v>122</v>
      </c>
      <c r="M17">
        <f t="shared" si="2"/>
        <v>2013</v>
      </c>
      <c r="N17" t="str">
        <f t="shared" si="3"/>
        <v>Apr</v>
      </c>
      <c r="O17" s="6">
        <f t="shared" si="4"/>
        <v>122</v>
      </c>
      <c r="P17">
        <f t="shared" si="5"/>
        <v>659</v>
      </c>
      <c r="Q17">
        <f t="shared" si="6"/>
        <v>9</v>
      </c>
      <c r="R17" s="8">
        <f t="shared" si="13"/>
        <v>73.222222222222229</v>
      </c>
      <c r="S17">
        <f t="shared" si="7"/>
        <v>39</v>
      </c>
      <c r="T17">
        <f t="shared" si="8"/>
        <v>3252</v>
      </c>
      <c r="U17" s="18">
        <f t="shared" si="14"/>
        <v>83.384615384615387</v>
      </c>
    </row>
    <row r="18" spans="1:21" x14ac:dyDescent="0.3">
      <c r="A18" s="3">
        <v>17</v>
      </c>
      <c r="B18" s="3" t="s">
        <v>55</v>
      </c>
      <c r="C18" s="3" t="s">
        <v>56</v>
      </c>
      <c r="D18" s="7">
        <f t="shared" si="10"/>
        <v>41364</v>
      </c>
      <c r="E18" s="4">
        <v>0.51527777777777783</v>
      </c>
      <c r="F18" s="3" t="s">
        <v>54</v>
      </c>
      <c r="G18" s="3" t="str">
        <f t="shared" si="11"/>
        <v>PLANNED</v>
      </c>
      <c r="H18" s="3" t="str">
        <f t="shared" si="0"/>
        <v>PLANNED - SCHED</v>
      </c>
      <c r="I18" s="1">
        <v>41367.483189120372</v>
      </c>
      <c r="J18" s="1">
        <v>41367.527332638885</v>
      </c>
      <c r="K18" s="5">
        <f t="shared" si="12"/>
        <v>63</v>
      </c>
      <c r="L18" s="16">
        <f t="shared" si="1"/>
        <v>63</v>
      </c>
      <c r="M18">
        <f t="shared" si="2"/>
        <v>2013</v>
      </c>
      <c r="N18" t="str">
        <f t="shared" si="3"/>
        <v>Apr</v>
      </c>
      <c r="O18" s="6">
        <f t="shared" si="4"/>
        <v>63</v>
      </c>
      <c r="P18">
        <f t="shared" si="5"/>
        <v>659</v>
      </c>
      <c r="Q18">
        <f t="shared" si="6"/>
        <v>9</v>
      </c>
      <c r="R18" s="8">
        <f t="shared" si="13"/>
        <v>73.222222222222229</v>
      </c>
      <c r="S18">
        <f t="shared" si="7"/>
        <v>39</v>
      </c>
      <c r="T18">
        <f t="shared" si="8"/>
        <v>3252</v>
      </c>
      <c r="U18" s="18">
        <f t="shared" si="14"/>
        <v>83.384615384615387</v>
      </c>
    </row>
    <row r="19" spans="1:21" x14ac:dyDescent="0.3">
      <c r="A19" s="3">
        <v>18</v>
      </c>
      <c r="B19" s="3" t="s">
        <v>55</v>
      </c>
      <c r="C19" s="3" t="s">
        <v>56</v>
      </c>
      <c r="D19" s="7">
        <f t="shared" si="10"/>
        <v>41364</v>
      </c>
      <c r="E19" s="4">
        <v>0.58958333333333335</v>
      </c>
      <c r="F19" s="3" t="s">
        <v>54</v>
      </c>
      <c r="G19" s="3" t="str">
        <f t="shared" si="11"/>
        <v>PLANNED</v>
      </c>
      <c r="H19" s="3" t="str">
        <f t="shared" si="0"/>
        <v>PLANNED - SCHED</v>
      </c>
      <c r="I19" s="1">
        <v>41367.567852048611</v>
      </c>
      <c r="J19" s="1">
        <v>41367.63314140046</v>
      </c>
      <c r="K19" s="5">
        <f t="shared" si="12"/>
        <v>94</v>
      </c>
      <c r="L19" s="16">
        <f t="shared" si="1"/>
        <v>94</v>
      </c>
      <c r="M19">
        <f t="shared" si="2"/>
        <v>2013</v>
      </c>
      <c r="N19" t="str">
        <f t="shared" si="3"/>
        <v>Apr</v>
      </c>
      <c r="O19" s="6">
        <f t="shared" si="4"/>
        <v>94</v>
      </c>
      <c r="P19">
        <f t="shared" si="5"/>
        <v>659</v>
      </c>
      <c r="Q19">
        <f t="shared" si="6"/>
        <v>9</v>
      </c>
      <c r="R19" s="8">
        <f t="shared" si="13"/>
        <v>73.222222222222229</v>
      </c>
      <c r="S19">
        <f t="shared" si="7"/>
        <v>39</v>
      </c>
      <c r="T19">
        <f t="shared" si="8"/>
        <v>3252</v>
      </c>
      <c r="U19" s="18">
        <f t="shared" si="14"/>
        <v>83.384615384615387</v>
      </c>
    </row>
    <row r="20" spans="1:21" x14ac:dyDescent="0.3">
      <c r="A20" s="3">
        <v>19</v>
      </c>
      <c r="B20" s="3" t="s">
        <v>55</v>
      </c>
      <c r="C20" s="3" t="s">
        <v>56</v>
      </c>
      <c r="D20" s="7">
        <f t="shared" si="10"/>
        <v>41364</v>
      </c>
      <c r="E20" s="4">
        <v>0.6972222222222223</v>
      </c>
      <c r="F20" s="3" t="s">
        <v>54</v>
      </c>
      <c r="G20" s="3" t="str">
        <f t="shared" si="11"/>
        <v>PLANNED</v>
      </c>
      <c r="H20" s="3" t="str">
        <f t="shared" si="0"/>
        <v>PLANNED - SCHED</v>
      </c>
      <c r="I20" s="1">
        <v>41367.65242017361</v>
      </c>
      <c r="J20" s="1">
        <v>41367.723184062503</v>
      </c>
      <c r="K20" s="5">
        <f t="shared" si="12"/>
        <v>101</v>
      </c>
      <c r="L20" s="16">
        <f t="shared" si="1"/>
        <v>101</v>
      </c>
      <c r="M20">
        <f t="shared" si="2"/>
        <v>2013</v>
      </c>
      <c r="N20" t="str">
        <f t="shared" si="3"/>
        <v>Apr</v>
      </c>
      <c r="O20" s="6">
        <f t="shared" si="4"/>
        <v>101</v>
      </c>
      <c r="P20">
        <f t="shared" si="5"/>
        <v>659</v>
      </c>
      <c r="Q20">
        <f t="shared" si="6"/>
        <v>9</v>
      </c>
      <c r="R20" s="8">
        <f t="shared" si="13"/>
        <v>73.222222222222229</v>
      </c>
      <c r="S20">
        <f t="shared" si="7"/>
        <v>39</v>
      </c>
      <c r="T20">
        <f t="shared" si="8"/>
        <v>3252</v>
      </c>
      <c r="U20" s="18">
        <f t="shared" si="14"/>
        <v>83.384615384615387</v>
      </c>
    </row>
    <row r="21" spans="1:21" x14ac:dyDescent="0.3">
      <c r="A21" s="3">
        <v>20</v>
      </c>
      <c r="B21" s="3" t="s">
        <v>55</v>
      </c>
      <c r="C21" s="3" t="s">
        <v>56</v>
      </c>
      <c r="D21" s="7">
        <f t="shared" si="10"/>
        <v>41364</v>
      </c>
      <c r="E21" s="4">
        <v>0.8569444444444444</v>
      </c>
      <c r="F21" s="3" t="s">
        <v>49</v>
      </c>
      <c r="G21" s="3" t="str">
        <f t="shared" si="11"/>
        <v>UNPLANNED</v>
      </c>
      <c r="H21" s="3" t="str">
        <f t="shared" si="0"/>
        <v>UNPLANNED</v>
      </c>
      <c r="I21" s="1">
        <v>41367.823828437504</v>
      </c>
      <c r="J21" s="1" t="e">
        <v>#VALUE!</v>
      </c>
      <c r="K21" s="5" t="e">
        <f t="shared" si="12"/>
        <v>#VALUE!</v>
      </c>
      <c r="L21" s="16">
        <f t="shared" si="1"/>
        <v>73.222222222222229</v>
      </c>
      <c r="M21">
        <f t="shared" si="2"/>
        <v>2013</v>
      </c>
      <c r="N21" t="str">
        <f t="shared" si="3"/>
        <v>Apr</v>
      </c>
      <c r="O21" s="6" t="e">
        <f t="shared" si="4"/>
        <v>#N/A</v>
      </c>
      <c r="P21">
        <f t="shared" si="5"/>
        <v>659</v>
      </c>
      <c r="Q21">
        <f t="shared" si="6"/>
        <v>9</v>
      </c>
      <c r="R21" s="8">
        <f t="shared" si="13"/>
        <v>73.222222222222229</v>
      </c>
      <c r="S21">
        <f t="shared" si="7"/>
        <v>39</v>
      </c>
      <c r="T21">
        <f t="shared" si="8"/>
        <v>3252</v>
      </c>
      <c r="U21" s="18">
        <f t="shared" si="14"/>
        <v>83.384615384615387</v>
      </c>
    </row>
    <row r="22" spans="1:21" x14ac:dyDescent="0.3">
      <c r="A22" s="3">
        <v>21</v>
      </c>
      <c r="B22" s="3" t="s">
        <v>58</v>
      </c>
      <c r="C22" s="3" t="s">
        <v>59</v>
      </c>
      <c r="D22" s="7">
        <f t="shared" si="10"/>
        <v>41364</v>
      </c>
      <c r="E22" s="4">
        <v>2.361111111111111E-2</v>
      </c>
      <c r="F22" s="3" t="s">
        <v>49</v>
      </c>
      <c r="G22" s="3" t="str">
        <f t="shared" si="11"/>
        <v>UNPLANNED</v>
      </c>
      <c r="H22" s="3" t="str">
        <f t="shared" si="0"/>
        <v>UNPLANNED</v>
      </c>
      <c r="I22" s="1">
        <v>41367.997390312499</v>
      </c>
      <c r="J22" s="1" t="e">
        <v>#VALUE!</v>
      </c>
      <c r="K22" s="5" t="e">
        <f t="shared" si="12"/>
        <v>#VALUE!</v>
      </c>
      <c r="L22" s="16">
        <f t="shared" si="1"/>
        <v>68</v>
      </c>
      <c r="M22">
        <f t="shared" si="2"/>
        <v>2013</v>
      </c>
      <c r="N22" t="str">
        <f t="shared" si="3"/>
        <v>Apr</v>
      </c>
      <c r="O22" s="6" t="e">
        <f t="shared" si="4"/>
        <v>#N/A</v>
      </c>
      <c r="P22">
        <f t="shared" si="5"/>
        <v>408</v>
      </c>
      <c r="Q22">
        <f t="shared" si="6"/>
        <v>6</v>
      </c>
      <c r="R22" s="8">
        <f t="shared" si="13"/>
        <v>68</v>
      </c>
      <c r="S22">
        <f t="shared" si="7"/>
        <v>39</v>
      </c>
      <c r="T22">
        <f t="shared" si="8"/>
        <v>3252</v>
      </c>
      <c r="U22" s="18">
        <f t="shared" si="14"/>
        <v>83.384615384615387</v>
      </c>
    </row>
    <row r="23" spans="1:21" x14ac:dyDescent="0.3">
      <c r="A23" s="3">
        <v>22</v>
      </c>
      <c r="B23" s="3" t="s">
        <v>58</v>
      </c>
      <c r="C23" s="3" t="s">
        <v>59</v>
      </c>
      <c r="D23" s="7">
        <f t="shared" si="10"/>
        <v>41364</v>
      </c>
      <c r="E23" s="4">
        <v>0.18402777777777779</v>
      </c>
      <c r="F23" s="3" t="s">
        <v>49</v>
      </c>
      <c r="G23" s="3" t="str">
        <f t="shared" si="11"/>
        <v>UNPLANNED</v>
      </c>
      <c r="H23" s="3" t="str">
        <f t="shared" si="0"/>
        <v>UNPLANNED</v>
      </c>
      <c r="I23" s="1">
        <v>41368.162396793981</v>
      </c>
      <c r="J23" s="1">
        <v>41368.222570405094</v>
      </c>
      <c r="K23" s="5">
        <f t="shared" si="12"/>
        <v>86</v>
      </c>
      <c r="L23" s="16">
        <f t="shared" si="1"/>
        <v>86</v>
      </c>
      <c r="M23">
        <f t="shared" si="2"/>
        <v>2013</v>
      </c>
      <c r="N23" t="str">
        <f t="shared" si="3"/>
        <v>Apr</v>
      </c>
      <c r="O23" s="6">
        <f t="shared" si="4"/>
        <v>86</v>
      </c>
      <c r="P23">
        <f t="shared" si="5"/>
        <v>408</v>
      </c>
      <c r="Q23">
        <f t="shared" si="6"/>
        <v>6</v>
      </c>
      <c r="R23" s="8">
        <f t="shared" si="13"/>
        <v>68</v>
      </c>
      <c r="S23">
        <f t="shared" si="7"/>
        <v>39</v>
      </c>
      <c r="T23">
        <f t="shared" si="8"/>
        <v>3252</v>
      </c>
      <c r="U23" s="18">
        <f t="shared" si="14"/>
        <v>83.384615384615387</v>
      </c>
    </row>
    <row r="24" spans="1:21" x14ac:dyDescent="0.3">
      <c r="A24" s="3">
        <v>23</v>
      </c>
      <c r="B24" s="3" t="s">
        <v>58</v>
      </c>
      <c r="C24" s="3" t="s">
        <v>59</v>
      </c>
      <c r="D24" s="7">
        <f t="shared" si="10"/>
        <v>41364</v>
      </c>
      <c r="E24" s="4">
        <v>0.3979166666666667</v>
      </c>
      <c r="F24" s="3" t="s">
        <v>54</v>
      </c>
      <c r="G24" s="3" t="str">
        <f t="shared" si="11"/>
        <v>PLANNED</v>
      </c>
      <c r="H24" s="3" t="str">
        <f t="shared" si="0"/>
        <v>PLANNED - SCHED</v>
      </c>
      <c r="I24" s="1">
        <v>41368.380530520837</v>
      </c>
      <c r="J24" s="1">
        <v>41368.442220335644</v>
      </c>
      <c r="K24" s="5">
        <f t="shared" si="12"/>
        <v>88</v>
      </c>
      <c r="L24" s="16">
        <f t="shared" si="1"/>
        <v>88</v>
      </c>
      <c r="M24">
        <f t="shared" si="2"/>
        <v>2013</v>
      </c>
      <c r="N24" t="str">
        <f t="shared" si="3"/>
        <v>Apr</v>
      </c>
      <c r="O24" s="6">
        <f t="shared" si="4"/>
        <v>88</v>
      </c>
      <c r="P24">
        <f t="shared" si="5"/>
        <v>408</v>
      </c>
      <c r="Q24">
        <f t="shared" si="6"/>
        <v>6</v>
      </c>
      <c r="R24" s="8">
        <f t="shared" si="13"/>
        <v>68</v>
      </c>
      <c r="S24">
        <f t="shared" si="7"/>
        <v>39</v>
      </c>
      <c r="T24">
        <f t="shared" si="8"/>
        <v>3252</v>
      </c>
      <c r="U24" s="18">
        <f t="shared" si="14"/>
        <v>83.384615384615387</v>
      </c>
    </row>
    <row r="25" spans="1:21" x14ac:dyDescent="0.3">
      <c r="A25" s="3">
        <v>24</v>
      </c>
      <c r="B25" s="3" t="s">
        <v>58</v>
      </c>
      <c r="C25" s="3" t="s">
        <v>59</v>
      </c>
      <c r="D25" s="7">
        <f t="shared" si="10"/>
        <v>41364</v>
      </c>
      <c r="E25" s="4">
        <v>0.5756944444444444</v>
      </c>
      <c r="F25" s="3" t="s">
        <v>54</v>
      </c>
      <c r="G25" s="3" t="str">
        <f t="shared" si="11"/>
        <v>PLANNED</v>
      </c>
      <c r="H25" s="3" t="str">
        <f t="shared" si="0"/>
        <v>PLANNED - SCHED</v>
      </c>
      <c r="I25" s="1">
        <v>41368.548294363427</v>
      </c>
      <c r="J25" s="1">
        <v>41368.601349918979</v>
      </c>
      <c r="K25" s="5">
        <f t="shared" si="12"/>
        <v>76</v>
      </c>
      <c r="L25" s="16">
        <f t="shared" si="1"/>
        <v>76</v>
      </c>
      <c r="M25">
        <f t="shared" si="2"/>
        <v>2013</v>
      </c>
      <c r="N25" t="str">
        <f t="shared" si="3"/>
        <v>Apr</v>
      </c>
      <c r="O25" s="6">
        <f t="shared" si="4"/>
        <v>76</v>
      </c>
      <c r="P25">
        <f t="shared" si="5"/>
        <v>408</v>
      </c>
      <c r="Q25">
        <f t="shared" si="6"/>
        <v>6</v>
      </c>
      <c r="R25" s="8">
        <f t="shared" si="13"/>
        <v>68</v>
      </c>
      <c r="S25">
        <f t="shared" si="7"/>
        <v>39</v>
      </c>
      <c r="T25">
        <f t="shared" si="8"/>
        <v>3252</v>
      </c>
      <c r="U25" s="18">
        <f t="shared" si="14"/>
        <v>83.384615384615387</v>
      </c>
    </row>
    <row r="26" spans="1:21" x14ac:dyDescent="0.3">
      <c r="A26" s="3">
        <v>25</v>
      </c>
      <c r="B26" s="3" t="s">
        <v>58</v>
      </c>
      <c r="C26" s="3" t="s">
        <v>59</v>
      </c>
      <c r="D26" s="7">
        <f t="shared" si="10"/>
        <v>41364</v>
      </c>
      <c r="E26" s="4">
        <v>0.67499999999999993</v>
      </c>
      <c r="F26" s="3" t="s">
        <v>49</v>
      </c>
      <c r="G26" s="3" t="str">
        <f t="shared" si="11"/>
        <v>UNPLANNED</v>
      </c>
      <c r="H26" s="3" t="str">
        <f t="shared" si="0"/>
        <v>UNPLANNED</v>
      </c>
      <c r="I26" s="1">
        <v>41368.648988622685</v>
      </c>
      <c r="J26" s="1">
        <v>41368.699983993058</v>
      </c>
      <c r="K26" s="5">
        <f t="shared" si="12"/>
        <v>73</v>
      </c>
      <c r="L26" s="16">
        <f t="shared" si="1"/>
        <v>73</v>
      </c>
      <c r="M26">
        <f t="shared" si="2"/>
        <v>2013</v>
      </c>
      <c r="N26" t="str">
        <f t="shared" si="3"/>
        <v>Apr</v>
      </c>
      <c r="O26" s="6">
        <f t="shared" si="4"/>
        <v>73</v>
      </c>
      <c r="P26">
        <f t="shared" si="5"/>
        <v>408</v>
      </c>
      <c r="Q26">
        <f t="shared" si="6"/>
        <v>6</v>
      </c>
      <c r="R26" s="8">
        <f t="shared" si="13"/>
        <v>68</v>
      </c>
      <c r="S26">
        <f t="shared" si="7"/>
        <v>39</v>
      </c>
      <c r="T26">
        <f t="shared" si="8"/>
        <v>3252</v>
      </c>
      <c r="U26" s="18">
        <f t="shared" si="14"/>
        <v>83.384615384615387</v>
      </c>
    </row>
    <row r="27" spans="1:21" x14ac:dyDescent="0.3">
      <c r="A27" s="3">
        <v>26</v>
      </c>
      <c r="B27" s="3" t="s">
        <v>58</v>
      </c>
      <c r="C27" s="3" t="s">
        <v>59</v>
      </c>
      <c r="D27" s="7">
        <f t="shared" si="10"/>
        <v>41364</v>
      </c>
      <c r="E27" s="4">
        <v>0.98958333333333337</v>
      </c>
      <c r="F27" s="3" t="s">
        <v>51</v>
      </c>
      <c r="G27" s="3" t="str">
        <f t="shared" si="11"/>
        <v>PLANNED</v>
      </c>
      <c r="H27" s="3" t="str">
        <f t="shared" si="0"/>
        <v>PLANNED - NOT SCHED</v>
      </c>
      <c r="I27" s="1">
        <v>41368.956582372688</v>
      </c>
      <c r="J27" s="1">
        <v>41369.016258298616</v>
      </c>
      <c r="K27" s="5">
        <f t="shared" si="12"/>
        <v>85</v>
      </c>
      <c r="L27" s="16">
        <f t="shared" si="1"/>
        <v>85</v>
      </c>
      <c r="M27">
        <f t="shared" si="2"/>
        <v>2013</v>
      </c>
      <c r="N27" t="str">
        <f t="shared" si="3"/>
        <v>Apr</v>
      </c>
      <c r="O27" s="6">
        <f t="shared" si="4"/>
        <v>85</v>
      </c>
      <c r="P27">
        <f t="shared" si="5"/>
        <v>408</v>
      </c>
      <c r="Q27">
        <f t="shared" si="6"/>
        <v>6</v>
      </c>
      <c r="R27" s="8">
        <f t="shared" si="13"/>
        <v>68</v>
      </c>
      <c r="S27">
        <f t="shared" si="7"/>
        <v>39</v>
      </c>
      <c r="T27">
        <f t="shared" si="8"/>
        <v>3252</v>
      </c>
      <c r="U27" s="18">
        <f t="shared" si="14"/>
        <v>83.384615384615387</v>
      </c>
    </row>
    <row r="28" spans="1:21" x14ac:dyDescent="0.3">
      <c r="A28" s="3">
        <v>27</v>
      </c>
      <c r="B28" s="3" t="s">
        <v>60</v>
      </c>
      <c r="C28" s="3" t="s">
        <v>61</v>
      </c>
      <c r="D28" s="7">
        <f t="shared" si="10"/>
        <v>41364</v>
      </c>
      <c r="E28" s="4">
        <v>0.1423611111111111</v>
      </c>
      <c r="F28" s="3" t="s">
        <v>54</v>
      </c>
      <c r="G28" s="3" t="str">
        <f t="shared" si="11"/>
        <v>PLANNED</v>
      </c>
      <c r="H28" s="3" t="str">
        <f t="shared" si="0"/>
        <v>PLANNED - SCHED</v>
      </c>
      <c r="I28" s="1">
        <v>41369.119440428243</v>
      </c>
      <c r="J28" s="1">
        <v>41369.202137187502</v>
      </c>
      <c r="K28" s="5">
        <f t="shared" si="12"/>
        <v>119</v>
      </c>
      <c r="L28" s="16">
        <f t="shared" si="1"/>
        <v>119</v>
      </c>
      <c r="M28">
        <f t="shared" si="2"/>
        <v>2013</v>
      </c>
      <c r="N28" t="str">
        <f t="shared" si="3"/>
        <v>Apr</v>
      </c>
      <c r="O28" s="6">
        <f t="shared" si="4"/>
        <v>119</v>
      </c>
      <c r="P28">
        <f t="shared" si="5"/>
        <v>582</v>
      </c>
      <c r="Q28">
        <f t="shared" si="6"/>
        <v>6</v>
      </c>
      <c r="R28" s="8">
        <f t="shared" si="13"/>
        <v>97</v>
      </c>
      <c r="S28">
        <f t="shared" si="7"/>
        <v>39</v>
      </c>
      <c r="T28">
        <f t="shared" si="8"/>
        <v>3252</v>
      </c>
      <c r="U28" s="18">
        <f t="shared" si="14"/>
        <v>83.384615384615387</v>
      </c>
    </row>
    <row r="29" spans="1:21" x14ac:dyDescent="0.3">
      <c r="A29" s="3">
        <v>28</v>
      </c>
      <c r="B29" s="3" t="s">
        <v>60</v>
      </c>
      <c r="C29" s="3" t="s">
        <v>61</v>
      </c>
      <c r="D29" s="7">
        <f t="shared" si="10"/>
        <v>41364</v>
      </c>
      <c r="E29" s="4">
        <v>0.39652777777777781</v>
      </c>
      <c r="F29" s="3" t="s">
        <v>54</v>
      </c>
      <c r="G29" s="3" t="str">
        <f t="shared" si="11"/>
        <v>PLANNED</v>
      </c>
      <c r="H29" s="3" t="str">
        <f t="shared" si="0"/>
        <v>PLANNED - SCHED</v>
      </c>
      <c r="I29" s="1">
        <v>41369.370064664348</v>
      </c>
      <c r="J29" s="1">
        <v>41369.466650312497</v>
      </c>
      <c r="K29" s="5">
        <f t="shared" si="12"/>
        <v>139</v>
      </c>
      <c r="L29" s="16">
        <f t="shared" si="1"/>
        <v>139</v>
      </c>
      <c r="M29">
        <f t="shared" si="2"/>
        <v>2013</v>
      </c>
      <c r="N29" t="str">
        <f t="shared" si="3"/>
        <v>Apr</v>
      </c>
      <c r="O29" s="6">
        <f t="shared" si="4"/>
        <v>139</v>
      </c>
      <c r="P29">
        <f t="shared" si="5"/>
        <v>582</v>
      </c>
      <c r="Q29">
        <f t="shared" si="6"/>
        <v>6</v>
      </c>
      <c r="R29" s="8">
        <f t="shared" si="13"/>
        <v>97</v>
      </c>
      <c r="S29">
        <f t="shared" si="7"/>
        <v>39</v>
      </c>
      <c r="T29">
        <f t="shared" si="8"/>
        <v>3252</v>
      </c>
      <c r="U29" s="18">
        <f t="shared" si="14"/>
        <v>83.384615384615387</v>
      </c>
    </row>
    <row r="30" spans="1:21" x14ac:dyDescent="0.3">
      <c r="A30" s="3">
        <v>29</v>
      </c>
      <c r="B30" s="3" t="s">
        <v>60</v>
      </c>
      <c r="C30" s="3" t="s">
        <v>61</v>
      </c>
      <c r="D30" s="7">
        <f t="shared" si="10"/>
        <v>41364</v>
      </c>
      <c r="E30" s="4">
        <v>0.44236111111111115</v>
      </c>
      <c r="F30" s="3" t="s">
        <v>54</v>
      </c>
      <c r="G30" s="3" t="str">
        <f t="shared" si="11"/>
        <v>PLANNED</v>
      </c>
      <c r="H30" s="3" t="str">
        <f t="shared" si="0"/>
        <v>PLANNED - SCHED</v>
      </c>
      <c r="I30" s="1">
        <v>41369.40990697917</v>
      </c>
      <c r="J30" s="1">
        <v>41369.466041238426</v>
      </c>
      <c r="K30" s="5">
        <f t="shared" si="12"/>
        <v>80</v>
      </c>
      <c r="L30" s="16">
        <f t="shared" si="1"/>
        <v>80</v>
      </c>
      <c r="M30">
        <f t="shared" si="2"/>
        <v>2013</v>
      </c>
      <c r="N30" t="str">
        <f t="shared" si="3"/>
        <v>Apr</v>
      </c>
      <c r="O30" s="6">
        <f t="shared" si="4"/>
        <v>80</v>
      </c>
      <c r="P30">
        <f t="shared" si="5"/>
        <v>582</v>
      </c>
      <c r="Q30">
        <f t="shared" si="6"/>
        <v>6</v>
      </c>
      <c r="R30" s="8">
        <f t="shared" si="13"/>
        <v>97</v>
      </c>
      <c r="S30">
        <f t="shared" si="7"/>
        <v>39</v>
      </c>
      <c r="T30">
        <f t="shared" si="8"/>
        <v>3252</v>
      </c>
      <c r="U30" s="18">
        <f t="shared" si="14"/>
        <v>83.384615384615387</v>
      </c>
    </row>
    <row r="31" spans="1:21" x14ac:dyDescent="0.3">
      <c r="A31" s="3">
        <v>30</v>
      </c>
      <c r="B31" s="3" t="s">
        <v>60</v>
      </c>
      <c r="C31" s="3" t="s">
        <v>61</v>
      </c>
      <c r="D31" s="7">
        <f t="shared" si="10"/>
        <v>41364</v>
      </c>
      <c r="E31" s="4">
        <v>0.51111111111111118</v>
      </c>
      <c r="F31" s="3" t="s">
        <v>49</v>
      </c>
      <c r="G31" s="3" t="str">
        <f t="shared" si="11"/>
        <v>UNPLANNED</v>
      </c>
      <c r="H31" s="3" t="str">
        <f t="shared" si="0"/>
        <v>UNPLANNED</v>
      </c>
      <c r="I31" s="1">
        <v>41369.470449502311</v>
      </c>
      <c r="J31" s="1">
        <v>41369.54127126158</v>
      </c>
      <c r="K31" s="5">
        <f t="shared" si="12"/>
        <v>101</v>
      </c>
      <c r="L31" s="16">
        <f t="shared" si="1"/>
        <v>101</v>
      </c>
      <c r="M31">
        <f t="shared" si="2"/>
        <v>2013</v>
      </c>
      <c r="N31" t="str">
        <f t="shared" si="3"/>
        <v>Apr</v>
      </c>
      <c r="O31" s="6">
        <f t="shared" si="4"/>
        <v>101</v>
      </c>
      <c r="P31">
        <f t="shared" si="5"/>
        <v>582</v>
      </c>
      <c r="Q31">
        <f t="shared" si="6"/>
        <v>6</v>
      </c>
      <c r="R31" s="8">
        <f t="shared" si="13"/>
        <v>97</v>
      </c>
      <c r="S31">
        <f t="shared" si="7"/>
        <v>39</v>
      </c>
      <c r="T31">
        <f t="shared" si="8"/>
        <v>3252</v>
      </c>
      <c r="U31" s="18">
        <f t="shared" si="14"/>
        <v>83.384615384615387</v>
      </c>
    </row>
    <row r="32" spans="1:21" x14ac:dyDescent="0.3">
      <c r="A32" s="3">
        <v>31</v>
      </c>
      <c r="B32" s="3" t="s">
        <v>60</v>
      </c>
      <c r="C32" s="3" t="s">
        <v>61</v>
      </c>
      <c r="D32" s="7">
        <f t="shared" si="10"/>
        <v>41364</v>
      </c>
      <c r="E32" s="4">
        <v>0.53749999999999998</v>
      </c>
      <c r="F32" s="3" t="s">
        <v>54</v>
      </c>
      <c r="G32" s="3" t="str">
        <f t="shared" si="11"/>
        <v>PLANNED</v>
      </c>
      <c r="H32" s="3" t="str">
        <f t="shared" si="0"/>
        <v>PLANNED - SCHED</v>
      </c>
      <c r="I32" s="1">
        <v>41369.520535416668</v>
      </c>
      <c r="J32" s="1">
        <v>41369.582734490745</v>
      </c>
      <c r="K32" s="5">
        <f t="shared" si="12"/>
        <v>89</v>
      </c>
      <c r="L32" s="16">
        <f t="shared" si="1"/>
        <v>89</v>
      </c>
      <c r="M32">
        <f t="shared" si="2"/>
        <v>2013</v>
      </c>
      <c r="N32" t="str">
        <f t="shared" si="3"/>
        <v>Apr</v>
      </c>
      <c r="O32" s="6">
        <f t="shared" si="4"/>
        <v>89</v>
      </c>
      <c r="P32">
        <f t="shared" si="5"/>
        <v>582</v>
      </c>
      <c r="Q32">
        <f t="shared" si="6"/>
        <v>6</v>
      </c>
      <c r="R32" s="8">
        <f t="shared" si="13"/>
        <v>97</v>
      </c>
      <c r="S32">
        <f t="shared" si="7"/>
        <v>39</v>
      </c>
      <c r="T32">
        <f t="shared" si="8"/>
        <v>3252</v>
      </c>
      <c r="U32" s="18">
        <f t="shared" si="14"/>
        <v>83.384615384615387</v>
      </c>
    </row>
    <row r="33" spans="1:21" x14ac:dyDescent="0.3">
      <c r="A33" s="3">
        <v>32</v>
      </c>
      <c r="B33" s="3" t="s">
        <v>60</v>
      </c>
      <c r="C33" s="3" t="s">
        <v>61</v>
      </c>
      <c r="D33" s="7">
        <f t="shared" si="10"/>
        <v>41364</v>
      </c>
      <c r="E33" s="4">
        <v>0.78888888888888886</v>
      </c>
      <c r="F33" s="3" t="s">
        <v>49</v>
      </c>
      <c r="G33" s="3" t="str">
        <f t="shared" si="11"/>
        <v>UNPLANNED</v>
      </c>
      <c r="H33" s="3" t="str">
        <f t="shared" si="0"/>
        <v>UNPLANNED</v>
      </c>
      <c r="I33" s="1">
        <v>41369.77794320602</v>
      </c>
      <c r="J33" s="1">
        <v>41369.815501076388</v>
      </c>
      <c r="K33" s="5">
        <f t="shared" si="12"/>
        <v>54</v>
      </c>
      <c r="L33" s="16">
        <f t="shared" si="1"/>
        <v>54</v>
      </c>
      <c r="M33">
        <f t="shared" si="2"/>
        <v>2013</v>
      </c>
      <c r="N33" t="str">
        <f t="shared" si="3"/>
        <v>Apr</v>
      </c>
      <c r="O33" s="6">
        <f t="shared" si="4"/>
        <v>54</v>
      </c>
      <c r="P33">
        <f t="shared" si="5"/>
        <v>582</v>
      </c>
      <c r="Q33">
        <f t="shared" si="6"/>
        <v>6</v>
      </c>
      <c r="R33" s="8">
        <f t="shared" si="13"/>
        <v>97</v>
      </c>
      <c r="S33">
        <f t="shared" si="7"/>
        <v>39</v>
      </c>
      <c r="T33">
        <f t="shared" si="8"/>
        <v>3252</v>
      </c>
      <c r="U33" s="18">
        <f t="shared" si="14"/>
        <v>83.384615384615387</v>
      </c>
    </row>
    <row r="34" spans="1:21" x14ac:dyDescent="0.3">
      <c r="A34" s="3">
        <v>33</v>
      </c>
      <c r="B34" s="3" t="s">
        <v>62</v>
      </c>
      <c r="C34" s="3" t="s">
        <v>63</v>
      </c>
      <c r="D34" s="7">
        <f t="shared" si="10"/>
        <v>41364</v>
      </c>
      <c r="E34" s="4">
        <v>0.18611111111111112</v>
      </c>
      <c r="F34" s="3" t="s">
        <v>50</v>
      </c>
      <c r="G34" s="3" t="str">
        <f t="shared" si="11"/>
        <v>OTHER</v>
      </c>
      <c r="H34" s="3" t="str">
        <f t="shared" si="0"/>
        <v>OTHER</v>
      </c>
      <c r="I34" s="1">
        <v>41370.158622650459</v>
      </c>
      <c r="J34" s="1">
        <v>41370.194791631948</v>
      </c>
      <c r="K34" s="5">
        <f t="shared" si="12"/>
        <v>52</v>
      </c>
      <c r="L34" s="16">
        <f t="shared" si="1"/>
        <v>52</v>
      </c>
      <c r="M34">
        <f t="shared" si="2"/>
        <v>2013</v>
      </c>
      <c r="N34" t="str">
        <f t="shared" si="3"/>
        <v>Apr</v>
      </c>
      <c r="O34" s="6">
        <f t="shared" si="4"/>
        <v>52</v>
      </c>
      <c r="P34">
        <f t="shared" si="5"/>
        <v>206</v>
      </c>
      <c r="Q34">
        <f t="shared" si="6"/>
        <v>3</v>
      </c>
      <c r="R34" s="8">
        <f t="shared" si="13"/>
        <v>68.666666666666671</v>
      </c>
      <c r="S34">
        <f t="shared" si="7"/>
        <v>39</v>
      </c>
      <c r="T34">
        <f t="shared" si="8"/>
        <v>3252</v>
      </c>
      <c r="U34" s="18">
        <f t="shared" si="14"/>
        <v>83.384615384615387</v>
      </c>
    </row>
    <row r="35" spans="1:21" x14ac:dyDescent="0.3">
      <c r="A35" s="3">
        <v>34</v>
      </c>
      <c r="B35" s="3" t="s">
        <v>62</v>
      </c>
      <c r="C35" s="3" t="s">
        <v>63</v>
      </c>
      <c r="D35" s="7">
        <f t="shared" si="10"/>
        <v>41364</v>
      </c>
      <c r="E35" s="4">
        <v>0.26666666666666666</v>
      </c>
      <c r="F35" s="3" t="s">
        <v>49</v>
      </c>
      <c r="G35" s="3" t="str">
        <f t="shared" si="11"/>
        <v>UNPLANNED</v>
      </c>
      <c r="H35" s="3" t="str">
        <f t="shared" si="0"/>
        <v>UNPLANNED</v>
      </c>
      <c r="I35" s="1">
        <v>41370.222248148144</v>
      </c>
      <c r="J35" s="1">
        <v>41370.300662499998</v>
      </c>
      <c r="K35" s="5">
        <f t="shared" si="12"/>
        <v>112</v>
      </c>
      <c r="L35" s="16">
        <f t="shared" si="1"/>
        <v>112</v>
      </c>
      <c r="M35">
        <f t="shared" si="2"/>
        <v>2013</v>
      </c>
      <c r="N35" t="str">
        <f t="shared" si="3"/>
        <v>Apr</v>
      </c>
      <c r="O35" s="6">
        <f t="shared" si="4"/>
        <v>112</v>
      </c>
      <c r="P35">
        <f t="shared" si="5"/>
        <v>206</v>
      </c>
      <c r="Q35">
        <f t="shared" si="6"/>
        <v>3</v>
      </c>
      <c r="R35" s="8">
        <f t="shared" si="13"/>
        <v>68.666666666666671</v>
      </c>
      <c r="S35">
        <f t="shared" si="7"/>
        <v>39</v>
      </c>
      <c r="T35">
        <f t="shared" si="8"/>
        <v>3252</v>
      </c>
      <c r="U35" s="18">
        <f t="shared" si="14"/>
        <v>83.384615384615387</v>
      </c>
    </row>
    <row r="36" spans="1:21" x14ac:dyDescent="0.3">
      <c r="A36" s="3">
        <v>35</v>
      </c>
      <c r="B36" s="3" t="s">
        <v>62</v>
      </c>
      <c r="C36" s="3" t="s">
        <v>63</v>
      </c>
      <c r="D36" s="7">
        <f t="shared" si="10"/>
        <v>41364</v>
      </c>
      <c r="E36" s="4">
        <v>0.2902777777777778</v>
      </c>
      <c r="F36" s="3" t="s">
        <v>49</v>
      </c>
      <c r="G36" s="3" t="str">
        <f t="shared" si="11"/>
        <v>UNPLANNED</v>
      </c>
      <c r="H36" s="3" t="str">
        <f t="shared" si="0"/>
        <v>UNPLANNED</v>
      </c>
      <c r="I36" s="1">
        <v>41370.285717708328</v>
      </c>
      <c r="J36" s="1">
        <v>41370.315220023149</v>
      </c>
      <c r="K36" s="5">
        <f t="shared" si="12"/>
        <v>42</v>
      </c>
      <c r="L36" s="16">
        <f t="shared" si="1"/>
        <v>42</v>
      </c>
      <c r="M36">
        <f t="shared" si="2"/>
        <v>2013</v>
      </c>
      <c r="N36" t="str">
        <f t="shared" si="3"/>
        <v>Apr</v>
      </c>
      <c r="O36" s="6">
        <f t="shared" si="4"/>
        <v>42</v>
      </c>
      <c r="P36">
        <f t="shared" si="5"/>
        <v>206</v>
      </c>
      <c r="Q36">
        <f t="shared" si="6"/>
        <v>3</v>
      </c>
      <c r="R36" s="8">
        <f t="shared" si="13"/>
        <v>68.666666666666671</v>
      </c>
      <c r="S36">
        <f t="shared" si="7"/>
        <v>39</v>
      </c>
      <c r="T36">
        <f t="shared" si="8"/>
        <v>3252</v>
      </c>
      <c r="U36" s="18">
        <f t="shared" si="14"/>
        <v>83.384615384615387</v>
      </c>
    </row>
    <row r="37" spans="1:21" x14ac:dyDescent="0.3">
      <c r="A37" s="3">
        <v>36</v>
      </c>
      <c r="B37" s="3" t="s">
        <v>64</v>
      </c>
      <c r="C37" s="3" t="s">
        <v>65</v>
      </c>
      <c r="D37" s="7">
        <f t="shared" si="10"/>
        <v>41364</v>
      </c>
      <c r="E37" s="4">
        <v>0.13472222222222222</v>
      </c>
      <c r="F37" s="3" t="s">
        <v>50</v>
      </c>
      <c r="G37" s="3" t="str">
        <f t="shared" si="11"/>
        <v>OTHER</v>
      </c>
      <c r="H37" s="3" t="str">
        <f t="shared" si="0"/>
        <v>OTHER</v>
      </c>
      <c r="I37" s="1">
        <v>41371.11912314815</v>
      </c>
      <c r="J37" s="1">
        <v>41371.166356944443</v>
      </c>
      <c r="K37" s="5">
        <f t="shared" si="12"/>
        <v>68</v>
      </c>
      <c r="L37" s="16">
        <f t="shared" si="1"/>
        <v>68</v>
      </c>
      <c r="M37">
        <f t="shared" si="2"/>
        <v>2013</v>
      </c>
      <c r="N37" t="str">
        <f t="shared" si="3"/>
        <v>Apr</v>
      </c>
      <c r="O37" s="6">
        <f t="shared" si="4"/>
        <v>68</v>
      </c>
      <c r="P37">
        <f t="shared" si="5"/>
        <v>360</v>
      </c>
      <c r="Q37">
        <f t="shared" si="6"/>
        <v>4</v>
      </c>
      <c r="R37" s="8">
        <f t="shared" si="13"/>
        <v>90</v>
      </c>
      <c r="S37">
        <f t="shared" si="7"/>
        <v>39</v>
      </c>
      <c r="T37">
        <f t="shared" si="8"/>
        <v>3252</v>
      </c>
      <c r="U37" s="18">
        <f t="shared" si="14"/>
        <v>83.384615384615387</v>
      </c>
    </row>
    <row r="38" spans="1:21" x14ac:dyDescent="0.3">
      <c r="A38" s="3">
        <v>37</v>
      </c>
      <c r="B38" s="3" t="s">
        <v>64</v>
      </c>
      <c r="C38" s="3" t="s">
        <v>65</v>
      </c>
      <c r="D38" s="7">
        <f t="shared" si="10"/>
        <v>41364</v>
      </c>
      <c r="E38" s="4">
        <v>0.82916666666666661</v>
      </c>
      <c r="F38" s="3" t="s">
        <v>49</v>
      </c>
      <c r="G38" s="3" t="str">
        <f t="shared" si="11"/>
        <v>UNPLANNED</v>
      </c>
      <c r="H38" s="3" t="str">
        <f t="shared" si="0"/>
        <v>UNPLANNED</v>
      </c>
      <c r="I38" s="1">
        <v>41371.79793862268</v>
      </c>
      <c r="J38" s="1">
        <v>41371.8655659375</v>
      </c>
      <c r="K38" s="5">
        <f t="shared" si="12"/>
        <v>97</v>
      </c>
      <c r="L38" s="16">
        <f t="shared" si="1"/>
        <v>97</v>
      </c>
      <c r="M38">
        <f t="shared" si="2"/>
        <v>2013</v>
      </c>
      <c r="N38" t="str">
        <f t="shared" si="3"/>
        <v>Apr</v>
      </c>
      <c r="O38" s="6">
        <f t="shared" si="4"/>
        <v>97</v>
      </c>
      <c r="P38">
        <f t="shared" si="5"/>
        <v>360</v>
      </c>
      <c r="Q38">
        <f t="shared" si="6"/>
        <v>4</v>
      </c>
      <c r="R38" s="8">
        <f t="shared" si="13"/>
        <v>90</v>
      </c>
      <c r="S38">
        <f t="shared" si="7"/>
        <v>39</v>
      </c>
      <c r="T38">
        <f t="shared" si="8"/>
        <v>3252</v>
      </c>
      <c r="U38" s="18">
        <f t="shared" si="14"/>
        <v>83.384615384615387</v>
      </c>
    </row>
    <row r="39" spans="1:21" x14ac:dyDescent="0.3">
      <c r="A39" s="3">
        <v>38</v>
      </c>
      <c r="B39" s="3" t="s">
        <v>64</v>
      </c>
      <c r="C39" s="3" t="s">
        <v>65</v>
      </c>
      <c r="D39" s="7">
        <f t="shared" si="10"/>
        <v>41364</v>
      </c>
      <c r="E39" s="4">
        <v>0.90347222222222223</v>
      </c>
      <c r="F39" s="3" t="s">
        <v>49</v>
      </c>
      <c r="G39" s="3" t="str">
        <f t="shared" si="11"/>
        <v>UNPLANNED</v>
      </c>
      <c r="H39" s="3" t="str">
        <f t="shared" si="0"/>
        <v>UNPLANNED</v>
      </c>
      <c r="I39" s="1">
        <v>41371.86632025463</v>
      </c>
      <c r="J39" s="1">
        <v>41371.930706828702</v>
      </c>
      <c r="K39" s="5">
        <f t="shared" si="12"/>
        <v>92</v>
      </c>
      <c r="L39" s="16">
        <f t="shared" si="1"/>
        <v>92</v>
      </c>
      <c r="M39">
        <f t="shared" si="2"/>
        <v>2013</v>
      </c>
      <c r="N39" t="str">
        <f t="shared" si="3"/>
        <v>Apr</v>
      </c>
      <c r="O39" s="6">
        <f t="shared" si="4"/>
        <v>92</v>
      </c>
      <c r="P39">
        <f t="shared" si="5"/>
        <v>360</v>
      </c>
      <c r="Q39">
        <f t="shared" si="6"/>
        <v>4</v>
      </c>
      <c r="R39" s="8">
        <f t="shared" si="13"/>
        <v>90</v>
      </c>
      <c r="S39">
        <f t="shared" si="7"/>
        <v>39</v>
      </c>
      <c r="T39">
        <f t="shared" si="8"/>
        <v>3252</v>
      </c>
      <c r="U39" s="18">
        <f t="shared" si="14"/>
        <v>83.384615384615387</v>
      </c>
    </row>
    <row r="40" spans="1:21" x14ac:dyDescent="0.3">
      <c r="A40" s="3">
        <v>39</v>
      </c>
      <c r="B40" s="3" t="s">
        <v>64</v>
      </c>
      <c r="C40" s="3" t="s">
        <v>65</v>
      </c>
      <c r="D40" s="7">
        <f t="shared" si="10"/>
        <v>41364</v>
      </c>
      <c r="E40" s="4">
        <v>0.99791666666666667</v>
      </c>
      <c r="F40" s="3" t="s">
        <v>49</v>
      </c>
      <c r="G40" s="3" t="str">
        <f t="shared" si="11"/>
        <v>UNPLANNED</v>
      </c>
      <c r="H40" s="3" t="str">
        <f t="shared" si="0"/>
        <v>UNPLANNED</v>
      </c>
      <c r="I40" s="1">
        <v>41371.966932025462</v>
      </c>
      <c r="J40" s="1">
        <v>41372.038494525463</v>
      </c>
      <c r="K40" s="5">
        <f t="shared" si="12"/>
        <v>103</v>
      </c>
      <c r="L40" s="16">
        <f t="shared" si="1"/>
        <v>103</v>
      </c>
      <c r="M40">
        <f t="shared" si="2"/>
        <v>2013</v>
      </c>
      <c r="N40" t="str">
        <f t="shared" si="3"/>
        <v>Apr</v>
      </c>
      <c r="O40" s="6">
        <f t="shared" si="4"/>
        <v>103</v>
      </c>
      <c r="P40">
        <f t="shared" si="5"/>
        <v>360</v>
      </c>
      <c r="Q40">
        <f t="shared" si="6"/>
        <v>4</v>
      </c>
      <c r="R40" s="8">
        <f t="shared" si="13"/>
        <v>90</v>
      </c>
      <c r="S40">
        <f t="shared" si="7"/>
        <v>39</v>
      </c>
      <c r="T40">
        <f t="shared" si="8"/>
        <v>3252</v>
      </c>
      <c r="U40" s="18">
        <f t="shared" si="14"/>
        <v>83.384615384615387</v>
      </c>
    </row>
    <row r="41" spans="1:21" x14ac:dyDescent="0.3">
      <c r="A41" s="3">
        <v>40</v>
      </c>
      <c r="B41" s="3" t="s">
        <v>66</v>
      </c>
      <c r="C41" s="3" t="s">
        <v>48</v>
      </c>
      <c r="D41" s="7">
        <f t="shared" si="10"/>
        <v>41371</v>
      </c>
      <c r="E41" s="4">
        <v>0.33958333333333335</v>
      </c>
      <c r="F41" s="3" t="s">
        <v>54</v>
      </c>
      <c r="G41" s="3" t="str">
        <f t="shared" si="11"/>
        <v>PLANNED</v>
      </c>
      <c r="H41" s="3" t="str">
        <f t="shared" si="0"/>
        <v>PLANNED - SCHED</v>
      </c>
      <c r="I41" s="1">
        <v>41372.314308680558</v>
      </c>
      <c r="J41" s="1">
        <v>41372.372827199077</v>
      </c>
      <c r="K41" s="5">
        <f t="shared" si="12"/>
        <v>84</v>
      </c>
      <c r="L41" s="16">
        <f t="shared" si="1"/>
        <v>84</v>
      </c>
      <c r="M41">
        <f t="shared" si="2"/>
        <v>2013</v>
      </c>
      <c r="N41" t="str">
        <f t="shared" si="3"/>
        <v>Apr</v>
      </c>
      <c r="O41" s="6">
        <f t="shared" si="4"/>
        <v>84</v>
      </c>
      <c r="P41">
        <f t="shared" si="5"/>
        <v>543</v>
      </c>
      <c r="Q41">
        <f t="shared" si="6"/>
        <v>7</v>
      </c>
      <c r="R41" s="8">
        <f t="shared" si="13"/>
        <v>77.571428571428569</v>
      </c>
      <c r="S41">
        <f t="shared" si="7"/>
        <v>33</v>
      </c>
      <c r="T41">
        <f t="shared" si="8"/>
        <v>2464</v>
      </c>
      <c r="U41" s="18">
        <f t="shared" si="14"/>
        <v>74.666666666666671</v>
      </c>
    </row>
    <row r="42" spans="1:21" x14ac:dyDescent="0.3">
      <c r="A42" s="3">
        <v>41</v>
      </c>
      <c r="B42" s="3" t="s">
        <v>66</v>
      </c>
      <c r="C42" s="3" t="s">
        <v>48</v>
      </c>
      <c r="D42" s="7">
        <f t="shared" si="10"/>
        <v>41371</v>
      </c>
      <c r="E42" s="4">
        <v>0.4236111111111111</v>
      </c>
      <c r="F42" s="3" t="s">
        <v>54</v>
      </c>
      <c r="G42" s="3" t="str">
        <f t="shared" si="11"/>
        <v>PLANNED</v>
      </c>
      <c r="H42" s="3" t="str">
        <f t="shared" si="0"/>
        <v>PLANNED - SCHED</v>
      </c>
      <c r="I42" s="1">
        <v>41372.384048842592</v>
      </c>
      <c r="J42" s="1">
        <v>41372.435680787035</v>
      </c>
      <c r="K42" s="5">
        <f t="shared" si="12"/>
        <v>74</v>
      </c>
      <c r="L42" s="16">
        <f t="shared" si="1"/>
        <v>74</v>
      </c>
      <c r="M42">
        <f t="shared" si="2"/>
        <v>2013</v>
      </c>
      <c r="N42" t="str">
        <f t="shared" si="3"/>
        <v>Apr</v>
      </c>
      <c r="O42" s="6">
        <f t="shared" si="4"/>
        <v>74</v>
      </c>
      <c r="P42">
        <f t="shared" si="5"/>
        <v>543</v>
      </c>
      <c r="Q42">
        <f t="shared" si="6"/>
        <v>7</v>
      </c>
      <c r="R42" s="8">
        <f t="shared" si="13"/>
        <v>77.571428571428569</v>
      </c>
      <c r="S42">
        <f t="shared" si="7"/>
        <v>33</v>
      </c>
      <c r="T42">
        <f t="shared" si="8"/>
        <v>2464</v>
      </c>
      <c r="U42" s="18">
        <f t="shared" si="14"/>
        <v>74.666666666666671</v>
      </c>
    </row>
    <row r="43" spans="1:21" x14ac:dyDescent="0.3">
      <c r="A43" s="3">
        <v>42</v>
      </c>
      <c r="B43" s="3" t="s">
        <v>66</v>
      </c>
      <c r="C43" s="3" t="s">
        <v>48</v>
      </c>
      <c r="D43" s="7">
        <f t="shared" si="10"/>
        <v>41371</v>
      </c>
      <c r="E43" s="4">
        <v>0.41805555555555557</v>
      </c>
      <c r="F43" s="3" t="s">
        <v>54</v>
      </c>
      <c r="G43" s="3" t="str">
        <f t="shared" si="11"/>
        <v>PLANNED</v>
      </c>
      <c r="H43" s="3" t="str">
        <f t="shared" si="0"/>
        <v>PLANNED - SCHED</v>
      </c>
      <c r="I43" s="1">
        <v>41372.396786261575</v>
      </c>
      <c r="J43" s="1">
        <v>41372.455675150464</v>
      </c>
      <c r="K43" s="5">
        <f t="shared" si="12"/>
        <v>84</v>
      </c>
      <c r="L43" s="16">
        <f t="shared" si="1"/>
        <v>84</v>
      </c>
      <c r="M43">
        <f t="shared" si="2"/>
        <v>2013</v>
      </c>
      <c r="N43" t="str">
        <f t="shared" si="3"/>
        <v>Apr</v>
      </c>
      <c r="O43" s="6">
        <f t="shared" si="4"/>
        <v>84</v>
      </c>
      <c r="P43">
        <f t="shared" si="5"/>
        <v>543</v>
      </c>
      <c r="Q43">
        <f t="shared" si="6"/>
        <v>7</v>
      </c>
      <c r="R43" s="8">
        <f t="shared" si="13"/>
        <v>77.571428571428569</v>
      </c>
      <c r="S43">
        <f t="shared" si="7"/>
        <v>33</v>
      </c>
      <c r="T43">
        <f t="shared" si="8"/>
        <v>2464</v>
      </c>
      <c r="U43" s="18">
        <f t="shared" si="14"/>
        <v>74.666666666666671</v>
      </c>
    </row>
    <row r="44" spans="1:21" x14ac:dyDescent="0.3">
      <c r="A44" s="3">
        <v>43</v>
      </c>
      <c r="B44" s="3" t="s">
        <v>66</v>
      </c>
      <c r="C44" s="3" t="s">
        <v>48</v>
      </c>
      <c r="D44" s="7">
        <f t="shared" si="10"/>
        <v>41371</v>
      </c>
      <c r="E44" s="4">
        <v>0.51180555555555551</v>
      </c>
      <c r="F44" s="3" t="s">
        <v>54</v>
      </c>
      <c r="G44" s="3" t="str">
        <f t="shared" si="11"/>
        <v>PLANNED</v>
      </c>
      <c r="H44" s="3" t="str">
        <f t="shared" si="0"/>
        <v>PLANNED - SCHED</v>
      </c>
      <c r="I44" s="1">
        <v>41372.497796145835</v>
      </c>
      <c r="J44" s="1">
        <v>41372.535539201388</v>
      </c>
      <c r="K44" s="5">
        <f t="shared" si="12"/>
        <v>54</v>
      </c>
      <c r="L44" s="16">
        <f t="shared" si="1"/>
        <v>54</v>
      </c>
      <c r="M44">
        <f t="shared" si="2"/>
        <v>2013</v>
      </c>
      <c r="N44" t="str">
        <f t="shared" si="3"/>
        <v>Apr</v>
      </c>
      <c r="O44" s="6">
        <f t="shared" si="4"/>
        <v>54</v>
      </c>
      <c r="P44">
        <f t="shared" si="5"/>
        <v>543</v>
      </c>
      <c r="Q44">
        <f t="shared" si="6"/>
        <v>7</v>
      </c>
      <c r="R44" s="8">
        <f t="shared" si="13"/>
        <v>77.571428571428569</v>
      </c>
      <c r="S44">
        <f t="shared" si="7"/>
        <v>33</v>
      </c>
      <c r="T44">
        <f t="shared" si="8"/>
        <v>2464</v>
      </c>
      <c r="U44" s="18">
        <f t="shared" si="14"/>
        <v>74.666666666666671</v>
      </c>
    </row>
    <row r="45" spans="1:21" x14ac:dyDescent="0.3">
      <c r="A45" s="3">
        <v>44</v>
      </c>
      <c r="B45" s="3" t="s">
        <v>66</v>
      </c>
      <c r="C45" s="3" t="s">
        <v>48</v>
      </c>
      <c r="D45" s="7">
        <f t="shared" si="10"/>
        <v>41371</v>
      </c>
      <c r="E45" s="4">
        <v>0.6</v>
      </c>
      <c r="F45" s="3" t="s">
        <v>49</v>
      </c>
      <c r="G45" s="3" t="str">
        <f t="shared" si="11"/>
        <v>UNPLANNED</v>
      </c>
      <c r="H45" s="3" t="str">
        <f t="shared" si="0"/>
        <v>UNPLANNED</v>
      </c>
      <c r="I45" s="1">
        <v>41372.564464085648</v>
      </c>
      <c r="J45" s="1">
        <v>41372.629290474535</v>
      </c>
      <c r="K45" s="5">
        <f t="shared" si="12"/>
        <v>93</v>
      </c>
      <c r="L45" s="16">
        <f t="shared" si="1"/>
        <v>93</v>
      </c>
      <c r="M45">
        <f t="shared" si="2"/>
        <v>2013</v>
      </c>
      <c r="N45" t="str">
        <f t="shared" si="3"/>
        <v>Apr</v>
      </c>
      <c r="O45" s="6">
        <f t="shared" si="4"/>
        <v>93</v>
      </c>
      <c r="P45">
        <f t="shared" si="5"/>
        <v>543</v>
      </c>
      <c r="Q45">
        <f t="shared" si="6"/>
        <v>7</v>
      </c>
      <c r="R45" s="8">
        <f t="shared" si="13"/>
        <v>77.571428571428569</v>
      </c>
      <c r="S45">
        <f t="shared" si="7"/>
        <v>33</v>
      </c>
      <c r="T45">
        <f t="shared" si="8"/>
        <v>2464</v>
      </c>
      <c r="U45" s="18">
        <f t="shared" si="14"/>
        <v>74.666666666666671</v>
      </c>
    </row>
    <row r="46" spans="1:21" x14ac:dyDescent="0.3">
      <c r="A46" s="3">
        <v>45</v>
      </c>
      <c r="B46" s="3" t="s">
        <v>66</v>
      </c>
      <c r="C46" s="3" t="s">
        <v>48</v>
      </c>
      <c r="D46" s="7">
        <f t="shared" si="10"/>
        <v>41371</v>
      </c>
      <c r="E46" s="4">
        <v>0.60069444444444442</v>
      </c>
      <c r="F46" s="3" t="s">
        <v>54</v>
      </c>
      <c r="G46" s="3" t="str">
        <f t="shared" si="11"/>
        <v>PLANNED</v>
      </c>
      <c r="H46" s="3" t="str">
        <f t="shared" si="0"/>
        <v>PLANNED - SCHED</v>
      </c>
      <c r="I46" s="1">
        <v>41372.569271793982</v>
      </c>
      <c r="J46" s="1">
        <v>41372.61535975695</v>
      </c>
      <c r="K46" s="5">
        <f t="shared" si="12"/>
        <v>66</v>
      </c>
      <c r="L46" s="16">
        <f t="shared" si="1"/>
        <v>66</v>
      </c>
      <c r="M46">
        <f t="shared" si="2"/>
        <v>2013</v>
      </c>
      <c r="N46" t="str">
        <f t="shared" si="3"/>
        <v>Apr</v>
      </c>
      <c r="O46" s="6">
        <f t="shared" si="4"/>
        <v>66</v>
      </c>
      <c r="P46">
        <f t="shared" si="5"/>
        <v>543</v>
      </c>
      <c r="Q46">
        <f t="shared" si="6"/>
        <v>7</v>
      </c>
      <c r="R46" s="8">
        <f t="shared" si="13"/>
        <v>77.571428571428569</v>
      </c>
      <c r="S46">
        <f t="shared" si="7"/>
        <v>33</v>
      </c>
      <c r="T46">
        <f t="shared" si="8"/>
        <v>2464</v>
      </c>
      <c r="U46" s="18">
        <f t="shared" si="14"/>
        <v>74.666666666666671</v>
      </c>
    </row>
    <row r="47" spans="1:21" x14ac:dyDescent="0.3">
      <c r="A47" s="3">
        <v>46</v>
      </c>
      <c r="B47" s="3" t="s">
        <v>66</v>
      </c>
      <c r="C47" s="3" t="s">
        <v>48</v>
      </c>
      <c r="D47" s="7">
        <f t="shared" si="10"/>
        <v>41371</v>
      </c>
      <c r="E47" s="4">
        <v>0.64722222222222225</v>
      </c>
      <c r="F47" s="3" t="s">
        <v>54</v>
      </c>
      <c r="G47" s="3" t="str">
        <f t="shared" si="11"/>
        <v>PLANNED</v>
      </c>
      <c r="H47" s="3" t="str">
        <f t="shared" si="0"/>
        <v>PLANNED - SCHED</v>
      </c>
      <c r="I47" s="1">
        <v>41372.650603935188</v>
      </c>
      <c r="J47" s="1">
        <v>41372.71215486111</v>
      </c>
      <c r="K47" s="5">
        <f t="shared" si="12"/>
        <v>88</v>
      </c>
      <c r="L47" s="16">
        <f t="shared" si="1"/>
        <v>88</v>
      </c>
      <c r="M47">
        <f t="shared" si="2"/>
        <v>2013</v>
      </c>
      <c r="N47" t="str">
        <f t="shared" si="3"/>
        <v>Apr</v>
      </c>
      <c r="O47" s="6">
        <f t="shared" si="4"/>
        <v>88</v>
      </c>
      <c r="P47">
        <f t="shared" si="5"/>
        <v>543</v>
      </c>
      <c r="Q47">
        <f t="shared" si="6"/>
        <v>7</v>
      </c>
      <c r="R47" s="8">
        <f t="shared" si="13"/>
        <v>77.571428571428569</v>
      </c>
      <c r="S47">
        <f t="shared" si="7"/>
        <v>33</v>
      </c>
      <c r="T47">
        <f t="shared" si="8"/>
        <v>2464</v>
      </c>
      <c r="U47" s="18">
        <f t="shared" si="14"/>
        <v>74.666666666666671</v>
      </c>
    </row>
    <row r="48" spans="1:21" x14ac:dyDescent="0.3">
      <c r="A48" s="3">
        <v>47</v>
      </c>
      <c r="B48" s="3" t="s">
        <v>67</v>
      </c>
      <c r="C48" s="3" t="s">
        <v>53</v>
      </c>
      <c r="D48" s="7">
        <f t="shared" si="10"/>
        <v>41371</v>
      </c>
      <c r="E48" s="4">
        <v>0.41319444444444442</v>
      </c>
      <c r="F48" s="3" t="s">
        <v>54</v>
      </c>
      <c r="G48" s="3" t="str">
        <f t="shared" si="11"/>
        <v>PLANNED</v>
      </c>
      <c r="H48" s="3" t="str">
        <f t="shared" si="0"/>
        <v>PLANNED - SCHED</v>
      </c>
      <c r="I48" s="1">
        <v>41373.370878784721</v>
      </c>
      <c r="J48" s="1" t="e">
        <v>#VALUE!</v>
      </c>
      <c r="K48" s="5" t="e">
        <f t="shared" si="12"/>
        <v>#VALUE!</v>
      </c>
      <c r="L48" s="16">
        <f t="shared" si="1"/>
        <v>56.6</v>
      </c>
      <c r="M48">
        <f t="shared" si="2"/>
        <v>2013</v>
      </c>
      <c r="N48" t="str">
        <f t="shared" si="3"/>
        <v>Apr</v>
      </c>
      <c r="O48" s="6" t="e">
        <f t="shared" si="4"/>
        <v>#N/A</v>
      </c>
      <c r="P48">
        <f t="shared" si="5"/>
        <v>283</v>
      </c>
      <c r="Q48">
        <f t="shared" si="6"/>
        <v>5</v>
      </c>
      <c r="R48" s="8">
        <f t="shared" si="13"/>
        <v>56.6</v>
      </c>
      <c r="S48">
        <f t="shared" si="7"/>
        <v>33</v>
      </c>
      <c r="T48">
        <f t="shared" si="8"/>
        <v>2464</v>
      </c>
      <c r="U48" s="18">
        <f t="shared" si="14"/>
        <v>74.666666666666671</v>
      </c>
    </row>
    <row r="49" spans="1:21" x14ac:dyDescent="0.3">
      <c r="A49" s="3">
        <v>48</v>
      </c>
      <c r="B49" s="3" t="s">
        <v>67</v>
      </c>
      <c r="C49" s="3" t="s">
        <v>53</v>
      </c>
      <c r="D49" s="7">
        <f t="shared" si="10"/>
        <v>41371</v>
      </c>
      <c r="E49" s="4">
        <v>0.43263888888888885</v>
      </c>
      <c r="F49" s="3" t="s">
        <v>49</v>
      </c>
      <c r="G49" s="3" t="str">
        <f t="shared" si="11"/>
        <v>UNPLANNED</v>
      </c>
      <c r="H49" s="3" t="str">
        <f t="shared" si="0"/>
        <v>UNPLANNED</v>
      </c>
      <c r="I49" s="1">
        <v>41373.405340972226</v>
      </c>
      <c r="J49" s="1">
        <v>41373.452644212957</v>
      </c>
      <c r="K49" s="5">
        <f t="shared" si="12"/>
        <v>68</v>
      </c>
      <c r="L49" s="16">
        <f t="shared" si="1"/>
        <v>68</v>
      </c>
      <c r="M49">
        <f t="shared" si="2"/>
        <v>2013</v>
      </c>
      <c r="N49" t="str">
        <f t="shared" si="3"/>
        <v>Apr</v>
      </c>
      <c r="O49" s="6">
        <f t="shared" si="4"/>
        <v>68</v>
      </c>
      <c r="P49">
        <f t="shared" si="5"/>
        <v>283</v>
      </c>
      <c r="Q49">
        <f t="shared" si="6"/>
        <v>5</v>
      </c>
      <c r="R49" s="8">
        <f t="shared" si="13"/>
        <v>56.6</v>
      </c>
      <c r="S49">
        <f t="shared" si="7"/>
        <v>33</v>
      </c>
      <c r="T49">
        <f t="shared" si="8"/>
        <v>2464</v>
      </c>
      <c r="U49" s="18">
        <f t="shared" si="14"/>
        <v>74.666666666666671</v>
      </c>
    </row>
    <row r="50" spans="1:21" x14ac:dyDescent="0.3">
      <c r="A50" s="3">
        <v>49</v>
      </c>
      <c r="B50" s="3" t="s">
        <v>67</v>
      </c>
      <c r="C50" s="3" t="s">
        <v>53</v>
      </c>
      <c r="D50" s="7">
        <f t="shared" si="10"/>
        <v>41371</v>
      </c>
      <c r="E50" s="4">
        <v>0.53749999999999998</v>
      </c>
      <c r="F50" s="3" t="s">
        <v>51</v>
      </c>
      <c r="G50" s="3" t="str">
        <f t="shared" si="11"/>
        <v>PLANNED</v>
      </c>
      <c r="H50" s="3" t="str">
        <f t="shared" si="0"/>
        <v>PLANNED - NOT SCHED</v>
      </c>
      <c r="I50" s="1">
        <v>41373.500095949072</v>
      </c>
      <c r="J50" s="1">
        <v>41373.55154270833</v>
      </c>
      <c r="K50" s="5">
        <f t="shared" si="12"/>
        <v>74</v>
      </c>
      <c r="L50" s="16">
        <f t="shared" si="1"/>
        <v>74</v>
      </c>
      <c r="M50">
        <f t="shared" si="2"/>
        <v>2013</v>
      </c>
      <c r="N50" t="str">
        <f t="shared" si="3"/>
        <v>Apr</v>
      </c>
      <c r="O50" s="6">
        <f t="shared" si="4"/>
        <v>74</v>
      </c>
      <c r="P50">
        <f t="shared" si="5"/>
        <v>283</v>
      </c>
      <c r="Q50">
        <f t="shared" si="6"/>
        <v>5</v>
      </c>
      <c r="R50" s="8">
        <f t="shared" si="13"/>
        <v>56.6</v>
      </c>
      <c r="S50">
        <f t="shared" si="7"/>
        <v>33</v>
      </c>
      <c r="T50">
        <f t="shared" si="8"/>
        <v>2464</v>
      </c>
      <c r="U50" s="18">
        <f t="shared" si="14"/>
        <v>74.666666666666671</v>
      </c>
    </row>
    <row r="51" spans="1:21" x14ac:dyDescent="0.3">
      <c r="A51" s="3">
        <v>50</v>
      </c>
      <c r="B51" s="3" t="s">
        <v>67</v>
      </c>
      <c r="C51" s="3" t="s">
        <v>53</v>
      </c>
      <c r="D51" s="7">
        <f t="shared" si="10"/>
        <v>41371</v>
      </c>
      <c r="E51" s="4">
        <v>0.59583333333333333</v>
      </c>
      <c r="F51" s="3" t="s">
        <v>49</v>
      </c>
      <c r="G51" s="3" t="str">
        <f t="shared" si="11"/>
        <v>UNPLANNED</v>
      </c>
      <c r="H51" s="3" t="str">
        <f t="shared" si="0"/>
        <v>UNPLANNED</v>
      </c>
      <c r="I51" s="1">
        <v>41373.571396215273</v>
      </c>
      <c r="J51" s="1" t="e">
        <v>#VALUE!</v>
      </c>
      <c r="K51" s="5" t="e">
        <f t="shared" si="12"/>
        <v>#VALUE!</v>
      </c>
      <c r="L51" s="16">
        <f t="shared" si="1"/>
        <v>56.6</v>
      </c>
      <c r="M51">
        <f t="shared" si="2"/>
        <v>2013</v>
      </c>
      <c r="N51" t="str">
        <f t="shared" si="3"/>
        <v>Apr</v>
      </c>
      <c r="O51" s="6" t="e">
        <f t="shared" si="4"/>
        <v>#N/A</v>
      </c>
      <c r="P51">
        <f t="shared" si="5"/>
        <v>283</v>
      </c>
      <c r="Q51">
        <f t="shared" si="6"/>
        <v>5</v>
      </c>
      <c r="R51" s="8">
        <f t="shared" si="13"/>
        <v>56.6</v>
      </c>
      <c r="S51">
        <f t="shared" si="7"/>
        <v>33</v>
      </c>
      <c r="T51">
        <f t="shared" si="8"/>
        <v>2464</v>
      </c>
      <c r="U51" s="18">
        <f t="shared" si="14"/>
        <v>74.666666666666671</v>
      </c>
    </row>
    <row r="52" spans="1:21" x14ac:dyDescent="0.3">
      <c r="A52" s="3">
        <v>51</v>
      </c>
      <c r="B52" s="3" t="s">
        <v>67</v>
      </c>
      <c r="C52" s="3" t="s">
        <v>53</v>
      </c>
      <c r="D52" s="7">
        <f t="shared" si="10"/>
        <v>41371</v>
      </c>
      <c r="E52" s="4">
        <v>0.68194444444444446</v>
      </c>
      <c r="F52" s="3" t="s">
        <v>54</v>
      </c>
      <c r="G52" s="3" t="str">
        <f t="shared" si="11"/>
        <v>PLANNED</v>
      </c>
      <c r="H52" s="3" t="str">
        <f t="shared" si="0"/>
        <v>PLANNED - SCHED</v>
      </c>
      <c r="I52" s="1">
        <v>41373.637825578699</v>
      </c>
      <c r="J52" s="1">
        <v>41373.736401967595</v>
      </c>
      <c r="K52" s="5">
        <f t="shared" si="12"/>
        <v>141</v>
      </c>
      <c r="L52" s="16">
        <f t="shared" si="1"/>
        <v>141</v>
      </c>
      <c r="M52">
        <f t="shared" si="2"/>
        <v>2013</v>
      </c>
      <c r="N52" t="str">
        <f t="shared" si="3"/>
        <v>Apr</v>
      </c>
      <c r="O52" s="6">
        <f t="shared" si="4"/>
        <v>141</v>
      </c>
      <c r="P52">
        <f t="shared" si="5"/>
        <v>283</v>
      </c>
      <c r="Q52">
        <f t="shared" si="6"/>
        <v>5</v>
      </c>
      <c r="R52" s="8">
        <f t="shared" si="13"/>
        <v>56.6</v>
      </c>
      <c r="S52">
        <f t="shared" si="7"/>
        <v>33</v>
      </c>
      <c r="T52">
        <f t="shared" si="8"/>
        <v>2464</v>
      </c>
      <c r="U52" s="18">
        <f t="shared" si="14"/>
        <v>74.666666666666671</v>
      </c>
    </row>
    <row r="53" spans="1:21" x14ac:dyDescent="0.3">
      <c r="A53" s="3">
        <v>52</v>
      </c>
      <c r="B53" s="3" t="s">
        <v>68</v>
      </c>
      <c r="C53" s="3" t="s">
        <v>56</v>
      </c>
      <c r="D53" s="7">
        <f t="shared" si="10"/>
        <v>41371</v>
      </c>
      <c r="E53" s="4">
        <v>0.40972222222222227</v>
      </c>
      <c r="F53" s="3" t="s">
        <v>54</v>
      </c>
      <c r="G53" s="3" t="str">
        <f t="shared" si="11"/>
        <v>PLANNED</v>
      </c>
      <c r="H53" s="3" t="str">
        <f t="shared" si="0"/>
        <v>PLANNED - SCHED</v>
      </c>
      <c r="I53" s="1">
        <v>41374.381093483797</v>
      </c>
      <c r="J53" s="1">
        <v>41374.438998576392</v>
      </c>
      <c r="K53" s="5">
        <f t="shared" si="12"/>
        <v>83</v>
      </c>
      <c r="L53" s="16">
        <f t="shared" si="1"/>
        <v>83</v>
      </c>
      <c r="M53">
        <f t="shared" si="2"/>
        <v>2013</v>
      </c>
      <c r="N53" t="str">
        <f t="shared" si="3"/>
        <v>Apr</v>
      </c>
      <c r="O53" s="6">
        <f t="shared" si="4"/>
        <v>83</v>
      </c>
      <c r="P53">
        <f t="shared" si="5"/>
        <v>625</v>
      </c>
      <c r="Q53">
        <f t="shared" si="6"/>
        <v>7</v>
      </c>
      <c r="R53" s="8">
        <f t="shared" si="13"/>
        <v>89.285714285714292</v>
      </c>
      <c r="S53">
        <f t="shared" si="7"/>
        <v>33</v>
      </c>
      <c r="T53">
        <f t="shared" si="8"/>
        <v>2464</v>
      </c>
      <c r="U53" s="18">
        <f t="shared" si="14"/>
        <v>74.666666666666671</v>
      </c>
    </row>
    <row r="54" spans="1:21" x14ac:dyDescent="0.3">
      <c r="A54" s="3">
        <v>53</v>
      </c>
      <c r="B54" s="3" t="s">
        <v>68</v>
      </c>
      <c r="C54" s="3" t="s">
        <v>56</v>
      </c>
      <c r="D54" s="7">
        <f t="shared" si="10"/>
        <v>41371</v>
      </c>
      <c r="E54" s="4">
        <v>0.4381944444444445</v>
      </c>
      <c r="F54" s="3" t="s">
        <v>54</v>
      </c>
      <c r="G54" s="3" t="str">
        <f t="shared" si="11"/>
        <v>PLANNED</v>
      </c>
      <c r="H54" s="3" t="str">
        <f t="shared" si="0"/>
        <v>PLANNED - SCHED</v>
      </c>
      <c r="I54" s="1">
        <v>41374.395035497684</v>
      </c>
      <c r="J54" s="1">
        <v>41374.464688275461</v>
      </c>
      <c r="K54" s="5">
        <f t="shared" si="12"/>
        <v>100</v>
      </c>
      <c r="L54" s="16">
        <f t="shared" si="1"/>
        <v>100</v>
      </c>
      <c r="M54">
        <f t="shared" si="2"/>
        <v>2013</v>
      </c>
      <c r="N54" t="str">
        <f t="shared" si="3"/>
        <v>Apr</v>
      </c>
      <c r="O54" s="6">
        <f t="shared" si="4"/>
        <v>100</v>
      </c>
      <c r="P54">
        <f t="shared" si="5"/>
        <v>625</v>
      </c>
      <c r="Q54">
        <f t="shared" si="6"/>
        <v>7</v>
      </c>
      <c r="R54" s="8">
        <f t="shared" si="13"/>
        <v>89.285714285714292</v>
      </c>
      <c r="S54">
        <f t="shared" si="7"/>
        <v>33</v>
      </c>
      <c r="T54">
        <f t="shared" si="8"/>
        <v>2464</v>
      </c>
      <c r="U54" s="18">
        <f t="shared" si="14"/>
        <v>74.666666666666671</v>
      </c>
    </row>
    <row r="55" spans="1:21" x14ac:dyDescent="0.3">
      <c r="A55" s="3">
        <v>54</v>
      </c>
      <c r="B55" s="3" t="s">
        <v>68</v>
      </c>
      <c r="C55" s="3" t="s">
        <v>56</v>
      </c>
      <c r="D55" s="7">
        <f t="shared" si="10"/>
        <v>41371</v>
      </c>
      <c r="E55" s="4">
        <v>0.50069444444444444</v>
      </c>
      <c r="F55" s="3" t="s">
        <v>54</v>
      </c>
      <c r="G55" s="3" t="str">
        <f t="shared" si="11"/>
        <v>PLANNED</v>
      </c>
      <c r="H55" s="3" t="str">
        <f t="shared" si="0"/>
        <v>PLANNED - SCHED</v>
      </c>
      <c r="I55" s="1">
        <v>41374.480371331018</v>
      </c>
      <c r="J55" s="1">
        <v>41374.544665312504</v>
      </c>
      <c r="K55" s="5">
        <f t="shared" si="12"/>
        <v>92</v>
      </c>
      <c r="L55" s="16">
        <f t="shared" si="1"/>
        <v>92</v>
      </c>
      <c r="M55">
        <f t="shared" si="2"/>
        <v>2013</v>
      </c>
      <c r="N55" t="str">
        <f t="shared" si="3"/>
        <v>Apr</v>
      </c>
      <c r="O55" s="6">
        <f t="shared" si="4"/>
        <v>92</v>
      </c>
      <c r="P55">
        <f t="shared" si="5"/>
        <v>625</v>
      </c>
      <c r="Q55">
        <f t="shared" si="6"/>
        <v>7</v>
      </c>
      <c r="R55" s="8">
        <f t="shared" si="13"/>
        <v>89.285714285714292</v>
      </c>
      <c r="S55">
        <f t="shared" si="7"/>
        <v>33</v>
      </c>
      <c r="T55">
        <f t="shared" si="8"/>
        <v>2464</v>
      </c>
      <c r="U55" s="18">
        <f t="shared" si="14"/>
        <v>74.666666666666671</v>
      </c>
    </row>
    <row r="56" spans="1:21" x14ac:dyDescent="0.3">
      <c r="A56" s="3">
        <v>55</v>
      </c>
      <c r="B56" s="3" t="s">
        <v>68</v>
      </c>
      <c r="C56" s="3" t="s">
        <v>56</v>
      </c>
      <c r="D56" s="7">
        <f t="shared" si="10"/>
        <v>41371</v>
      </c>
      <c r="E56" s="4">
        <v>0.59861111111111109</v>
      </c>
      <c r="F56" s="3" t="s">
        <v>54</v>
      </c>
      <c r="G56" s="3" t="str">
        <f t="shared" si="11"/>
        <v>PLANNED</v>
      </c>
      <c r="H56" s="3" t="str">
        <f t="shared" si="0"/>
        <v>PLANNED - SCHED</v>
      </c>
      <c r="I56" s="1">
        <v>41374.562792557874</v>
      </c>
      <c r="J56" s="1">
        <v>41374.618405983798</v>
      </c>
      <c r="K56" s="5">
        <f t="shared" si="12"/>
        <v>80</v>
      </c>
      <c r="L56" s="16">
        <f t="shared" si="1"/>
        <v>80</v>
      </c>
      <c r="M56">
        <f t="shared" si="2"/>
        <v>2013</v>
      </c>
      <c r="N56" t="str">
        <f t="shared" si="3"/>
        <v>Apr</v>
      </c>
      <c r="O56" s="6">
        <f t="shared" si="4"/>
        <v>80</v>
      </c>
      <c r="P56">
        <f t="shared" si="5"/>
        <v>625</v>
      </c>
      <c r="Q56">
        <f t="shared" si="6"/>
        <v>7</v>
      </c>
      <c r="R56" s="8">
        <f t="shared" si="13"/>
        <v>89.285714285714292</v>
      </c>
      <c r="S56">
        <f t="shared" si="7"/>
        <v>33</v>
      </c>
      <c r="T56">
        <f t="shared" si="8"/>
        <v>2464</v>
      </c>
      <c r="U56" s="18">
        <f t="shared" si="14"/>
        <v>74.666666666666671</v>
      </c>
    </row>
    <row r="57" spans="1:21" x14ac:dyDescent="0.3">
      <c r="A57" s="3">
        <v>56</v>
      </c>
      <c r="B57" s="3" t="s">
        <v>68</v>
      </c>
      <c r="C57" s="3" t="s">
        <v>56</v>
      </c>
      <c r="D57" s="7">
        <f t="shared" si="10"/>
        <v>41371</v>
      </c>
      <c r="E57" s="4">
        <v>0.6777777777777777</v>
      </c>
      <c r="F57" s="3" t="s">
        <v>54</v>
      </c>
      <c r="G57" s="3" t="str">
        <f t="shared" si="11"/>
        <v>PLANNED</v>
      </c>
      <c r="H57" s="3" t="str">
        <f t="shared" si="0"/>
        <v>PLANNED - SCHED</v>
      </c>
      <c r="I57" s="1">
        <v>41374.658199768521</v>
      </c>
      <c r="J57" s="1">
        <v>41374.73911412037</v>
      </c>
      <c r="K57" s="5">
        <f t="shared" si="12"/>
        <v>116</v>
      </c>
      <c r="L57" s="16">
        <f t="shared" si="1"/>
        <v>116</v>
      </c>
      <c r="M57">
        <f t="shared" si="2"/>
        <v>2013</v>
      </c>
      <c r="N57" t="str">
        <f t="shared" si="3"/>
        <v>Apr</v>
      </c>
      <c r="O57" s="6">
        <f t="shared" si="4"/>
        <v>116</v>
      </c>
      <c r="P57">
        <f t="shared" si="5"/>
        <v>625</v>
      </c>
      <c r="Q57">
        <f t="shared" si="6"/>
        <v>7</v>
      </c>
      <c r="R57" s="8">
        <f t="shared" si="13"/>
        <v>89.285714285714292</v>
      </c>
      <c r="S57">
        <f t="shared" si="7"/>
        <v>33</v>
      </c>
      <c r="T57">
        <f t="shared" si="8"/>
        <v>2464</v>
      </c>
      <c r="U57" s="18">
        <f t="shared" si="14"/>
        <v>74.666666666666671</v>
      </c>
    </row>
    <row r="58" spans="1:21" x14ac:dyDescent="0.3">
      <c r="A58" s="3">
        <v>57</v>
      </c>
      <c r="B58" s="3" t="s">
        <v>68</v>
      </c>
      <c r="C58" s="3" t="s">
        <v>56</v>
      </c>
      <c r="D58" s="7">
        <f t="shared" si="10"/>
        <v>41371</v>
      </c>
      <c r="E58" s="4">
        <v>0.69236111111111109</v>
      </c>
      <c r="F58" s="3" t="s">
        <v>49</v>
      </c>
      <c r="G58" s="3" t="str">
        <f t="shared" si="11"/>
        <v>UNPLANNED</v>
      </c>
      <c r="H58" s="3" t="str">
        <f t="shared" si="0"/>
        <v>UNPLANNED</v>
      </c>
      <c r="I58" s="1">
        <v>41374.670426539349</v>
      </c>
      <c r="J58" s="1">
        <v>41374.710299224542</v>
      </c>
      <c r="K58" s="5">
        <f t="shared" si="12"/>
        <v>57</v>
      </c>
      <c r="L58" s="16">
        <f t="shared" si="1"/>
        <v>57</v>
      </c>
      <c r="M58">
        <f t="shared" si="2"/>
        <v>2013</v>
      </c>
      <c r="N58" t="str">
        <f t="shared" si="3"/>
        <v>Apr</v>
      </c>
      <c r="O58" s="6">
        <f t="shared" si="4"/>
        <v>57</v>
      </c>
      <c r="P58">
        <f t="shared" si="5"/>
        <v>625</v>
      </c>
      <c r="Q58">
        <f t="shared" si="6"/>
        <v>7</v>
      </c>
      <c r="R58" s="8">
        <f t="shared" si="13"/>
        <v>89.285714285714292</v>
      </c>
      <c r="S58">
        <f t="shared" si="7"/>
        <v>33</v>
      </c>
      <c r="T58">
        <f t="shared" si="8"/>
        <v>2464</v>
      </c>
      <c r="U58" s="18">
        <f t="shared" si="14"/>
        <v>74.666666666666671</v>
      </c>
    </row>
    <row r="59" spans="1:21" x14ac:dyDescent="0.3">
      <c r="A59" s="3">
        <v>58</v>
      </c>
      <c r="B59" s="3" t="s">
        <v>68</v>
      </c>
      <c r="C59" s="3" t="s">
        <v>56</v>
      </c>
      <c r="D59" s="7">
        <f t="shared" si="10"/>
        <v>41371</v>
      </c>
      <c r="E59" s="4">
        <v>0.75624999999999998</v>
      </c>
      <c r="F59" s="3" t="s">
        <v>49</v>
      </c>
      <c r="G59" s="3" t="str">
        <f t="shared" si="11"/>
        <v>UNPLANNED</v>
      </c>
      <c r="H59" s="3" t="str">
        <f t="shared" si="0"/>
        <v>UNPLANNED</v>
      </c>
      <c r="I59" s="1">
        <v>41374.730107175928</v>
      </c>
      <c r="J59" s="1">
        <v>41374.797676620372</v>
      </c>
      <c r="K59" s="5">
        <f t="shared" si="12"/>
        <v>97</v>
      </c>
      <c r="L59" s="16">
        <f t="shared" si="1"/>
        <v>97</v>
      </c>
      <c r="M59">
        <f t="shared" si="2"/>
        <v>2013</v>
      </c>
      <c r="N59" t="str">
        <f t="shared" si="3"/>
        <v>Apr</v>
      </c>
      <c r="O59" s="6">
        <f t="shared" si="4"/>
        <v>97</v>
      </c>
      <c r="P59">
        <f t="shared" si="5"/>
        <v>625</v>
      </c>
      <c r="Q59">
        <f t="shared" si="6"/>
        <v>7</v>
      </c>
      <c r="R59" s="8">
        <f t="shared" si="13"/>
        <v>89.285714285714292</v>
      </c>
      <c r="S59">
        <f t="shared" si="7"/>
        <v>33</v>
      </c>
      <c r="T59">
        <f t="shared" si="8"/>
        <v>2464</v>
      </c>
      <c r="U59" s="18">
        <f t="shared" si="14"/>
        <v>74.666666666666671</v>
      </c>
    </row>
    <row r="60" spans="1:21" x14ac:dyDescent="0.3">
      <c r="A60" s="3">
        <v>59</v>
      </c>
      <c r="B60" s="3" t="s">
        <v>69</v>
      </c>
      <c r="C60" s="3" t="s">
        <v>59</v>
      </c>
      <c r="D60" s="7">
        <f t="shared" si="10"/>
        <v>41371</v>
      </c>
      <c r="E60" s="4">
        <v>0.3611111111111111</v>
      </c>
      <c r="F60" s="3" t="s">
        <v>49</v>
      </c>
      <c r="G60" s="3" t="str">
        <f t="shared" si="11"/>
        <v>UNPLANNED</v>
      </c>
      <c r="H60" s="3" t="str">
        <f t="shared" si="0"/>
        <v>UNPLANNED</v>
      </c>
      <c r="I60" s="1">
        <v>41375.331422997682</v>
      </c>
      <c r="J60" s="1">
        <v>41375.38769614583</v>
      </c>
      <c r="K60" s="5">
        <f t="shared" si="12"/>
        <v>81</v>
      </c>
      <c r="L60" s="16">
        <f t="shared" si="1"/>
        <v>81</v>
      </c>
      <c r="M60">
        <f t="shared" si="2"/>
        <v>2013</v>
      </c>
      <c r="N60" t="str">
        <f t="shared" si="3"/>
        <v>Apr</v>
      </c>
      <c r="O60" s="6">
        <f t="shared" si="4"/>
        <v>81</v>
      </c>
      <c r="P60">
        <f t="shared" si="5"/>
        <v>182</v>
      </c>
      <c r="Q60">
        <f t="shared" si="6"/>
        <v>2</v>
      </c>
      <c r="R60" s="8">
        <f t="shared" si="13"/>
        <v>91</v>
      </c>
      <c r="S60">
        <f t="shared" si="7"/>
        <v>33</v>
      </c>
      <c r="T60">
        <f t="shared" si="8"/>
        <v>2464</v>
      </c>
      <c r="U60" s="18">
        <f t="shared" si="14"/>
        <v>74.666666666666671</v>
      </c>
    </row>
    <row r="61" spans="1:21" x14ac:dyDescent="0.3">
      <c r="A61" s="3">
        <v>60</v>
      </c>
      <c r="B61" s="3" t="s">
        <v>69</v>
      </c>
      <c r="C61" s="3" t="s">
        <v>59</v>
      </c>
      <c r="D61" s="7">
        <f t="shared" si="10"/>
        <v>41371</v>
      </c>
      <c r="E61" s="4">
        <v>0.4694444444444445</v>
      </c>
      <c r="F61" s="3" t="s">
        <v>54</v>
      </c>
      <c r="G61" s="3" t="str">
        <f t="shared" si="11"/>
        <v>PLANNED</v>
      </c>
      <c r="H61" s="3" t="str">
        <f t="shared" si="0"/>
        <v>PLANNED - SCHED</v>
      </c>
      <c r="I61" s="1">
        <v>41375.423284918979</v>
      </c>
      <c r="J61" s="1">
        <v>41375.493458530094</v>
      </c>
      <c r="K61" s="5">
        <f t="shared" si="12"/>
        <v>101</v>
      </c>
      <c r="L61" s="16">
        <f t="shared" si="1"/>
        <v>101</v>
      </c>
      <c r="M61">
        <f t="shared" si="2"/>
        <v>2013</v>
      </c>
      <c r="N61" t="str">
        <f t="shared" si="3"/>
        <v>Apr</v>
      </c>
      <c r="O61" s="6">
        <f t="shared" si="4"/>
        <v>101</v>
      </c>
      <c r="P61">
        <f t="shared" si="5"/>
        <v>182</v>
      </c>
      <c r="Q61">
        <f t="shared" si="6"/>
        <v>2</v>
      </c>
      <c r="R61" s="8">
        <f t="shared" si="13"/>
        <v>91</v>
      </c>
      <c r="S61">
        <f t="shared" si="7"/>
        <v>33</v>
      </c>
      <c r="T61">
        <f t="shared" si="8"/>
        <v>2464</v>
      </c>
      <c r="U61" s="18">
        <f t="shared" si="14"/>
        <v>74.666666666666671</v>
      </c>
    </row>
    <row r="62" spans="1:21" x14ac:dyDescent="0.3">
      <c r="A62" s="3">
        <v>61</v>
      </c>
      <c r="B62" s="3" t="s">
        <v>70</v>
      </c>
      <c r="C62" s="3" t="s">
        <v>61</v>
      </c>
      <c r="D62" s="7">
        <f t="shared" si="10"/>
        <v>41371</v>
      </c>
      <c r="E62" s="4">
        <v>0.34166666666666662</v>
      </c>
      <c r="F62" s="3" t="s">
        <v>49</v>
      </c>
      <c r="G62" s="3" t="str">
        <f t="shared" si="11"/>
        <v>UNPLANNED</v>
      </c>
      <c r="H62" s="3" t="str">
        <f t="shared" si="0"/>
        <v>UNPLANNED</v>
      </c>
      <c r="I62" s="1">
        <v>41376.313536770831</v>
      </c>
      <c r="J62" s="1">
        <v>41376.368976585647</v>
      </c>
      <c r="K62" s="5">
        <f t="shared" si="12"/>
        <v>79</v>
      </c>
      <c r="L62" s="16">
        <f t="shared" si="1"/>
        <v>79</v>
      </c>
      <c r="M62">
        <f t="shared" si="2"/>
        <v>2013</v>
      </c>
      <c r="N62" t="str">
        <f t="shared" si="3"/>
        <v>Apr</v>
      </c>
      <c r="O62" s="6">
        <f t="shared" si="4"/>
        <v>79</v>
      </c>
      <c r="P62">
        <f t="shared" si="5"/>
        <v>692</v>
      </c>
      <c r="Q62">
        <f t="shared" si="6"/>
        <v>9</v>
      </c>
      <c r="R62" s="8">
        <f t="shared" si="13"/>
        <v>76.888888888888886</v>
      </c>
      <c r="S62">
        <f t="shared" si="7"/>
        <v>33</v>
      </c>
      <c r="T62">
        <f t="shared" si="8"/>
        <v>2464</v>
      </c>
      <c r="U62" s="18">
        <f t="shared" si="14"/>
        <v>74.666666666666671</v>
      </c>
    </row>
    <row r="63" spans="1:21" x14ac:dyDescent="0.3">
      <c r="A63" s="3">
        <v>62</v>
      </c>
      <c r="B63" s="3" t="s">
        <v>70</v>
      </c>
      <c r="C63" s="3" t="s">
        <v>61</v>
      </c>
      <c r="D63" s="7">
        <f t="shared" si="10"/>
        <v>41371</v>
      </c>
      <c r="E63" s="4">
        <v>0.40208333333333335</v>
      </c>
      <c r="F63" s="3" t="s">
        <v>54</v>
      </c>
      <c r="G63" s="3" t="str">
        <f t="shared" si="11"/>
        <v>PLANNED</v>
      </c>
      <c r="H63" s="3" t="str">
        <f t="shared" si="0"/>
        <v>PLANNED - SCHED</v>
      </c>
      <c r="I63" s="1">
        <v>41376.368020173613</v>
      </c>
      <c r="J63" s="1">
        <v>41376.428228506942</v>
      </c>
      <c r="K63" s="5">
        <f t="shared" si="12"/>
        <v>86</v>
      </c>
      <c r="L63" s="16">
        <f t="shared" si="1"/>
        <v>86</v>
      </c>
      <c r="M63">
        <f t="shared" si="2"/>
        <v>2013</v>
      </c>
      <c r="N63" t="str">
        <f t="shared" si="3"/>
        <v>Apr</v>
      </c>
      <c r="O63" s="6">
        <f t="shared" si="4"/>
        <v>86</v>
      </c>
      <c r="P63">
        <f t="shared" si="5"/>
        <v>692</v>
      </c>
      <c r="Q63">
        <f t="shared" si="6"/>
        <v>9</v>
      </c>
      <c r="R63" s="8">
        <f t="shared" si="13"/>
        <v>76.888888888888886</v>
      </c>
      <c r="S63">
        <f t="shared" si="7"/>
        <v>33</v>
      </c>
      <c r="T63">
        <f t="shared" si="8"/>
        <v>2464</v>
      </c>
      <c r="U63" s="18">
        <f t="shared" si="14"/>
        <v>74.666666666666671</v>
      </c>
    </row>
    <row r="64" spans="1:21" x14ac:dyDescent="0.3">
      <c r="A64" s="3">
        <v>63</v>
      </c>
      <c r="B64" s="3" t="s">
        <v>70</v>
      </c>
      <c r="C64" s="3" t="s">
        <v>61</v>
      </c>
      <c r="D64" s="7">
        <f t="shared" si="10"/>
        <v>41371</v>
      </c>
      <c r="E64" s="4">
        <v>0.42986111111111108</v>
      </c>
      <c r="F64" s="3" t="s">
        <v>54</v>
      </c>
      <c r="G64" s="3" t="str">
        <f t="shared" si="11"/>
        <v>PLANNED</v>
      </c>
      <c r="H64" s="3" t="str">
        <f t="shared" si="0"/>
        <v>PLANNED - SCHED</v>
      </c>
      <c r="I64" s="1">
        <v>41376.393981909721</v>
      </c>
      <c r="J64" s="1">
        <v>41376.457801354161</v>
      </c>
      <c r="K64" s="5">
        <f t="shared" si="12"/>
        <v>91</v>
      </c>
      <c r="L64" s="16">
        <f t="shared" si="1"/>
        <v>91</v>
      </c>
      <c r="M64">
        <f t="shared" si="2"/>
        <v>2013</v>
      </c>
      <c r="N64" t="str">
        <f t="shared" si="3"/>
        <v>Apr</v>
      </c>
      <c r="O64" s="6">
        <f t="shared" si="4"/>
        <v>91</v>
      </c>
      <c r="P64">
        <f t="shared" si="5"/>
        <v>692</v>
      </c>
      <c r="Q64">
        <f t="shared" si="6"/>
        <v>9</v>
      </c>
      <c r="R64" s="8">
        <f t="shared" si="13"/>
        <v>76.888888888888886</v>
      </c>
      <c r="S64">
        <f t="shared" si="7"/>
        <v>33</v>
      </c>
      <c r="T64">
        <f t="shared" si="8"/>
        <v>2464</v>
      </c>
      <c r="U64" s="18">
        <f t="shared" si="14"/>
        <v>74.666666666666671</v>
      </c>
    </row>
    <row r="65" spans="1:21" x14ac:dyDescent="0.3">
      <c r="A65" s="3">
        <v>64</v>
      </c>
      <c r="B65" s="3" t="s">
        <v>70</v>
      </c>
      <c r="C65" s="3" t="s">
        <v>61</v>
      </c>
      <c r="D65" s="7">
        <f t="shared" si="10"/>
        <v>41371</v>
      </c>
      <c r="E65" s="4">
        <v>0.47083333333333338</v>
      </c>
      <c r="F65" s="3" t="s">
        <v>54</v>
      </c>
      <c r="G65" s="3" t="str">
        <f t="shared" si="11"/>
        <v>PLANNED</v>
      </c>
      <c r="H65" s="3" t="str">
        <f t="shared" si="0"/>
        <v>PLANNED - SCHED</v>
      </c>
      <c r="I65" s="1">
        <v>41376.441587881942</v>
      </c>
      <c r="J65" s="1">
        <v>41376.497432789351</v>
      </c>
      <c r="K65" s="5">
        <f t="shared" si="12"/>
        <v>80</v>
      </c>
      <c r="L65" s="16">
        <f t="shared" si="1"/>
        <v>80</v>
      </c>
      <c r="M65">
        <f t="shared" si="2"/>
        <v>2013</v>
      </c>
      <c r="N65" t="str">
        <f t="shared" si="3"/>
        <v>Apr</v>
      </c>
      <c r="O65" s="6">
        <f t="shared" si="4"/>
        <v>80</v>
      </c>
      <c r="P65">
        <f t="shared" si="5"/>
        <v>692</v>
      </c>
      <c r="Q65">
        <f t="shared" si="6"/>
        <v>9</v>
      </c>
      <c r="R65" s="8">
        <f t="shared" si="13"/>
        <v>76.888888888888886</v>
      </c>
      <c r="S65">
        <f t="shared" si="7"/>
        <v>33</v>
      </c>
      <c r="T65">
        <f t="shared" si="8"/>
        <v>2464</v>
      </c>
      <c r="U65" s="18">
        <f t="shared" si="14"/>
        <v>74.666666666666671</v>
      </c>
    </row>
    <row r="66" spans="1:21" x14ac:dyDescent="0.3">
      <c r="A66" s="3">
        <v>65</v>
      </c>
      <c r="B66" s="3" t="s">
        <v>70</v>
      </c>
      <c r="C66" s="3" t="s">
        <v>61</v>
      </c>
      <c r="D66" s="7">
        <f t="shared" si="10"/>
        <v>41371</v>
      </c>
      <c r="E66" s="4">
        <v>0.50416666666666665</v>
      </c>
      <c r="F66" s="3" t="s">
        <v>54</v>
      </c>
      <c r="G66" s="3" t="str">
        <f t="shared" si="11"/>
        <v>PLANNED</v>
      </c>
      <c r="H66" s="3" t="str">
        <f t="shared" ref="H66:H129" si="15">IF(ISNUMBER(SEARCH("Unplanned",F66)),"UNPLANNED",IF(ISNUMBER(SEARCH("not as sched",F66)),"PLANNED - NOT SCHED",IF(ISNUMBER(SEARCH("as scheduled",F66)),"PLANNED - SCHED","OTHER")))</f>
        <v>PLANNED - SCHED</v>
      </c>
      <c r="I66" s="1">
        <v>41376.474592673614</v>
      </c>
      <c r="J66" s="1">
        <v>41376.536930636576</v>
      </c>
      <c r="K66" s="5">
        <f t="shared" si="12"/>
        <v>89</v>
      </c>
      <c r="L66" s="16">
        <f t="shared" ref="L66:L129" si="16">IFERROR(O66,R66)</f>
        <v>89</v>
      </c>
      <c r="M66">
        <f t="shared" ref="M66:M129" si="17">YEAR(B66)</f>
        <v>2013</v>
      </c>
      <c r="N66" t="str">
        <f t="shared" ref="N66:N129" si="18">TEXT(B66,"MMM")</f>
        <v>Apr</v>
      </c>
      <c r="O66" s="6">
        <f t="shared" ref="O66:O129" si="19">IFERROR(K66,#N/A)</f>
        <v>89</v>
      </c>
      <c r="P66">
        <f t="shared" ref="P66:P129" si="20">SUMIFS(O:O,B:B,B66,O:O,"&lt;&gt;#N/A")</f>
        <v>692</v>
      </c>
      <c r="Q66">
        <f t="shared" ref="Q66:Q129" si="21">COUNTIF(B:B,B66)</f>
        <v>9</v>
      </c>
      <c r="R66" s="8">
        <f t="shared" si="13"/>
        <v>76.888888888888886</v>
      </c>
      <c r="S66">
        <f t="shared" ref="S66:S129" si="22">COUNTIF(D:D,D66)</f>
        <v>33</v>
      </c>
      <c r="T66">
        <f t="shared" ref="T66:T129" si="23">SUMIFS(O:O,D:D,D66,O:O,"&lt;&gt;#N/A")</f>
        <v>2464</v>
      </c>
      <c r="U66" s="18">
        <f t="shared" si="14"/>
        <v>74.666666666666671</v>
      </c>
    </row>
    <row r="67" spans="1:21" x14ac:dyDescent="0.3">
      <c r="A67" s="3">
        <v>66</v>
      </c>
      <c r="B67" s="3" t="s">
        <v>70</v>
      </c>
      <c r="C67" s="3" t="s">
        <v>61</v>
      </c>
      <c r="D67" s="7">
        <f t="shared" ref="D67:D130" si="24">B67-WEEKDAY(B67,11)</f>
        <v>41371</v>
      </c>
      <c r="E67" s="4">
        <v>0.56319444444444444</v>
      </c>
      <c r="F67" s="3" t="s">
        <v>54</v>
      </c>
      <c r="G67" s="3" t="str">
        <f t="shared" ref="G67:G130" si="25">IF(ISNUMBER(SEARCH("unplanned",F67)),"UNPLANNED",IF(ISNUMBER(SEARCH("PLANNED",F67)),"PLANNED","OTHER"))</f>
        <v>PLANNED</v>
      </c>
      <c r="H67" s="3" t="str">
        <f t="shared" si="15"/>
        <v>PLANNED - SCHED</v>
      </c>
      <c r="I67" s="1">
        <v>41376.534789733792</v>
      </c>
      <c r="J67" s="1">
        <v>41376.581086030092</v>
      </c>
      <c r="K67" s="5">
        <f t="shared" ref="K67:K130" si="26">HOUR(J67-I67)*60+MINUTE(J67-I67)</f>
        <v>66</v>
      </c>
      <c r="L67" s="16">
        <f t="shared" si="16"/>
        <v>66</v>
      </c>
      <c r="M67">
        <f t="shared" si="17"/>
        <v>2013</v>
      </c>
      <c r="N67" t="str">
        <f t="shared" si="18"/>
        <v>Apr</v>
      </c>
      <c r="O67" s="6">
        <f t="shared" si="19"/>
        <v>66</v>
      </c>
      <c r="P67">
        <f t="shared" si="20"/>
        <v>692</v>
      </c>
      <c r="Q67">
        <f t="shared" si="21"/>
        <v>9</v>
      </c>
      <c r="R67" s="8">
        <f t="shared" ref="R67:R130" si="27">P67/Q67</f>
        <v>76.888888888888886</v>
      </c>
      <c r="S67">
        <f t="shared" si="22"/>
        <v>33</v>
      </c>
      <c r="T67">
        <f t="shared" si="23"/>
        <v>2464</v>
      </c>
      <c r="U67" s="18">
        <f t="shared" ref="U67:U130" si="28">T67/S67</f>
        <v>74.666666666666671</v>
      </c>
    </row>
    <row r="68" spans="1:21" x14ac:dyDescent="0.3">
      <c r="A68" s="3">
        <v>67</v>
      </c>
      <c r="B68" s="3" t="s">
        <v>70</v>
      </c>
      <c r="C68" s="3" t="s">
        <v>61</v>
      </c>
      <c r="D68" s="7">
        <f t="shared" si="24"/>
        <v>41371</v>
      </c>
      <c r="E68" s="4">
        <v>0.65833333333333333</v>
      </c>
      <c r="F68" s="3" t="s">
        <v>54</v>
      </c>
      <c r="G68" s="3" t="str">
        <f t="shared" si="25"/>
        <v>PLANNED</v>
      </c>
      <c r="H68" s="3" t="str">
        <f t="shared" si="15"/>
        <v>PLANNED - SCHED</v>
      </c>
      <c r="I68" s="1">
        <v>41376.608829166667</v>
      </c>
      <c r="J68" s="1">
        <v>41376.691225000002</v>
      </c>
      <c r="K68" s="5">
        <f t="shared" si="26"/>
        <v>118</v>
      </c>
      <c r="L68" s="16">
        <f t="shared" si="16"/>
        <v>118</v>
      </c>
      <c r="M68">
        <f t="shared" si="17"/>
        <v>2013</v>
      </c>
      <c r="N68" t="str">
        <f t="shared" si="18"/>
        <v>Apr</v>
      </c>
      <c r="O68" s="6">
        <f t="shared" si="19"/>
        <v>118</v>
      </c>
      <c r="P68">
        <f t="shared" si="20"/>
        <v>692</v>
      </c>
      <c r="Q68">
        <f t="shared" si="21"/>
        <v>9</v>
      </c>
      <c r="R68" s="8">
        <f t="shared" si="27"/>
        <v>76.888888888888886</v>
      </c>
      <c r="S68">
        <f t="shared" si="22"/>
        <v>33</v>
      </c>
      <c r="T68">
        <f t="shared" si="23"/>
        <v>2464</v>
      </c>
      <c r="U68" s="18">
        <f t="shared" si="28"/>
        <v>74.666666666666671</v>
      </c>
    </row>
    <row r="69" spans="1:21" x14ac:dyDescent="0.3">
      <c r="A69" s="3">
        <v>68</v>
      </c>
      <c r="B69" s="3" t="s">
        <v>70</v>
      </c>
      <c r="C69" s="3" t="s">
        <v>61</v>
      </c>
      <c r="D69" s="7">
        <f t="shared" si="24"/>
        <v>41371</v>
      </c>
      <c r="E69" s="4">
        <v>0.71388888888888891</v>
      </c>
      <c r="F69" s="3" t="s">
        <v>49</v>
      </c>
      <c r="G69" s="3" t="str">
        <f t="shared" si="25"/>
        <v>UNPLANNED</v>
      </c>
      <c r="H69" s="3" t="str">
        <f t="shared" si="15"/>
        <v>UNPLANNED</v>
      </c>
      <c r="I69" s="1">
        <v>41376.690266284721</v>
      </c>
      <c r="J69" s="1" t="e">
        <v>#VALUE!</v>
      </c>
      <c r="K69" s="5" t="e">
        <f t="shared" si="26"/>
        <v>#VALUE!</v>
      </c>
      <c r="L69" s="16">
        <f t="shared" si="16"/>
        <v>76.888888888888886</v>
      </c>
      <c r="M69">
        <f t="shared" si="17"/>
        <v>2013</v>
      </c>
      <c r="N69" t="str">
        <f t="shared" si="18"/>
        <v>Apr</v>
      </c>
      <c r="O69" s="6" t="e">
        <f t="shared" si="19"/>
        <v>#N/A</v>
      </c>
      <c r="P69">
        <f t="shared" si="20"/>
        <v>692</v>
      </c>
      <c r="Q69">
        <f t="shared" si="21"/>
        <v>9</v>
      </c>
      <c r="R69" s="8">
        <f t="shared" si="27"/>
        <v>76.888888888888886</v>
      </c>
      <c r="S69">
        <f t="shared" si="22"/>
        <v>33</v>
      </c>
      <c r="T69">
        <f t="shared" si="23"/>
        <v>2464</v>
      </c>
      <c r="U69" s="18">
        <f t="shared" si="28"/>
        <v>74.666666666666671</v>
      </c>
    </row>
    <row r="70" spans="1:21" x14ac:dyDescent="0.3">
      <c r="A70" s="3">
        <v>69</v>
      </c>
      <c r="B70" s="3" t="s">
        <v>70</v>
      </c>
      <c r="C70" s="3" t="s">
        <v>61</v>
      </c>
      <c r="D70" s="7">
        <f t="shared" si="24"/>
        <v>41371</v>
      </c>
      <c r="E70" s="4">
        <v>0.92291666666666661</v>
      </c>
      <c r="F70" s="3" t="s">
        <v>49</v>
      </c>
      <c r="G70" s="3" t="str">
        <f t="shared" si="25"/>
        <v>UNPLANNED</v>
      </c>
      <c r="H70" s="3" t="str">
        <f t="shared" si="15"/>
        <v>UNPLANNED</v>
      </c>
      <c r="I70" s="1">
        <v>41376.910270138891</v>
      </c>
      <c r="J70" s="1">
        <v>41376.967966898148</v>
      </c>
      <c r="K70" s="5">
        <f t="shared" si="26"/>
        <v>83</v>
      </c>
      <c r="L70" s="16">
        <f t="shared" si="16"/>
        <v>83</v>
      </c>
      <c r="M70">
        <f t="shared" si="17"/>
        <v>2013</v>
      </c>
      <c r="N70" t="str">
        <f t="shared" si="18"/>
        <v>Apr</v>
      </c>
      <c r="O70" s="6">
        <f t="shared" si="19"/>
        <v>83</v>
      </c>
      <c r="P70">
        <f t="shared" si="20"/>
        <v>692</v>
      </c>
      <c r="Q70">
        <f t="shared" si="21"/>
        <v>9</v>
      </c>
      <c r="R70" s="8">
        <f t="shared" si="27"/>
        <v>76.888888888888886</v>
      </c>
      <c r="S70">
        <f t="shared" si="22"/>
        <v>33</v>
      </c>
      <c r="T70">
        <f t="shared" si="23"/>
        <v>2464</v>
      </c>
      <c r="U70" s="18">
        <f t="shared" si="28"/>
        <v>74.666666666666671</v>
      </c>
    </row>
    <row r="71" spans="1:21" x14ac:dyDescent="0.3">
      <c r="A71" s="3">
        <v>70</v>
      </c>
      <c r="B71" s="7">
        <v>41377</v>
      </c>
      <c r="C71" s="3" t="s">
        <v>63</v>
      </c>
      <c r="D71" s="7">
        <f t="shared" si="24"/>
        <v>41371</v>
      </c>
      <c r="E71" s="4">
        <v>0.11180555555555556</v>
      </c>
      <c r="F71" s="3" t="s">
        <v>49</v>
      </c>
      <c r="G71" s="3" t="str">
        <f t="shared" si="25"/>
        <v>UNPLANNED</v>
      </c>
      <c r="H71" s="3" t="str">
        <f t="shared" si="15"/>
        <v>UNPLANNED</v>
      </c>
      <c r="I71" s="1">
        <v>41377.090587928244</v>
      </c>
      <c r="J71" s="1">
        <v>41377.144997650466</v>
      </c>
      <c r="K71" s="5">
        <f t="shared" si="26"/>
        <v>78</v>
      </c>
      <c r="L71" s="16">
        <f t="shared" si="16"/>
        <v>78</v>
      </c>
      <c r="M71">
        <f t="shared" si="17"/>
        <v>2013</v>
      </c>
      <c r="N71" t="str">
        <f t="shared" si="18"/>
        <v>Apr</v>
      </c>
      <c r="O71" s="6">
        <f t="shared" si="19"/>
        <v>78</v>
      </c>
      <c r="P71">
        <f t="shared" si="20"/>
        <v>78</v>
      </c>
      <c r="Q71">
        <f t="shared" si="21"/>
        <v>1</v>
      </c>
      <c r="R71" s="8">
        <f t="shared" si="27"/>
        <v>78</v>
      </c>
      <c r="S71">
        <f t="shared" si="22"/>
        <v>33</v>
      </c>
      <c r="T71">
        <f t="shared" si="23"/>
        <v>2464</v>
      </c>
      <c r="U71" s="18">
        <f t="shared" si="28"/>
        <v>74.666666666666671</v>
      </c>
    </row>
    <row r="72" spans="1:21" x14ac:dyDescent="0.3">
      <c r="A72" s="3">
        <v>71</v>
      </c>
      <c r="B72" s="3" t="s">
        <v>71</v>
      </c>
      <c r="C72" s="3" t="s">
        <v>65</v>
      </c>
      <c r="D72" s="7">
        <f t="shared" si="24"/>
        <v>41371</v>
      </c>
      <c r="E72" s="4">
        <v>0.4368055555555555</v>
      </c>
      <c r="F72" s="3" t="s">
        <v>49</v>
      </c>
      <c r="G72" s="3" t="str">
        <f t="shared" si="25"/>
        <v>UNPLANNED</v>
      </c>
      <c r="H72" s="3" t="str">
        <f t="shared" si="15"/>
        <v>UNPLANNED</v>
      </c>
      <c r="I72" s="1">
        <v>41378.423249305561</v>
      </c>
      <c r="J72" s="1">
        <v>41378.465818749995</v>
      </c>
      <c r="K72" s="5">
        <f t="shared" si="26"/>
        <v>61</v>
      </c>
      <c r="L72" s="16">
        <f t="shared" si="16"/>
        <v>61</v>
      </c>
      <c r="M72">
        <f t="shared" si="17"/>
        <v>2013</v>
      </c>
      <c r="N72" t="str">
        <f t="shared" si="18"/>
        <v>Apr</v>
      </c>
      <c r="O72" s="6">
        <f t="shared" si="19"/>
        <v>61</v>
      </c>
      <c r="P72">
        <f t="shared" si="20"/>
        <v>61</v>
      </c>
      <c r="Q72">
        <f t="shared" si="21"/>
        <v>2</v>
      </c>
      <c r="R72" s="8">
        <f t="shared" si="27"/>
        <v>30.5</v>
      </c>
      <c r="S72">
        <f t="shared" si="22"/>
        <v>33</v>
      </c>
      <c r="T72">
        <f t="shared" si="23"/>
        <v>2464</v>
      </c>
      <c r="U72" s="18">
        <f t="shared" si="28"/>
        <v>74.666666666666671</v>
      </c>
    </row>
    <row r="73" spans="1:21" x14ac:dyDescent="0.3">
      <c r="A73" s="3">
        <v>72</v>
      </c>
      <c r="B73" s="3" t="s">
        <v>71</v>
      </c>
      <c r="C73" s="3" t="s">
        <v>65</v>
      </c>
      <c r="D73" s="7">
        <f t="shared" si="24"/>
        <v>41371</v>
      </c>
      <c r="E73" s="4">
        <v>0.51250000000000007</v>
      </c>
      <c r="F73" s="3" t="s">
        <v>49</v>
      </c>
      <c r="G73" s="3" t="str">
        <f t="shared" si="25"/>
        <v>UNPLANNED</v>
      </c>
      <c r="H73" s="3" t="str">
        <f t="shared" si="15"/>
        <v>UNPLANNED</v>
      </c>
      <c r="I73" s="1">
        <v>41378.501086076394</v>
      </c>
      <c r="J73" s="1" t="e">
        <v>#VALUE!</v>
      </c>
      <c r="K73" s="5" t="e">
        <f t="shared" si="26"/>
        <v>#VALUE!</v>
      </c>
      <c r="L73" s="16">
        <f t="shared" si="16"/>
        <v>30.5</v>
      </c>
      <c r="M73">
        <f t="shared" si="17"/>
        <v>2013</v>
      </c>
      <c r="N73" t="str">
        <f t="shared" si="18"/>
        <v>Apr</v>
      </c>
      <c r="O73" s="6" t="e">
        <f t="shared" si="19"/>
        <v>#N/A</v>
      </c>
      <c r="P73">
        <f t="shared" si="20"/>
        <v>61</v>
      </c>
      <c r="Q73">
        <f t="shared" si="21"/>
        <v>2</v>
      </c>
      <c r="R73" s="8">
        <f t="shared" si="27"/>
        <v>30.5</v>
      </c>
      <c r="S73">
        <f t="shared" si="22"/>
        <v>33</v>
      </c>
      <c r="T73">
        <f t="shared" si="23"/>
        <v>2464</v>
      </c>
      <c r="U73" s="18">
        <f t="shared" si="28"/>
        <v>74.666666666666671</v>
      </c>
    </row>
    <row r="74" spans="1:21" x14ac:dyDescent="0.3">
      <c r="A74" s="3">
        <v>73</v>
      </c>
      <c r="B74" s="3" t="s">
        <v>72</v>
      </c>
      <c r="C74" s="3" t="s">
        <v>48</v>
      </c>
      <c r="D74" s="7">
        <f t="shared" si="24"/>
        <v>41378</v>
      </c>
      <c r="E74" s="4">
        <v>0.28472222222222221</v>
      </c>
      <c r="F74" s="3" t="s">
        <v>49</v>
      </c>
      <c r="G74" s="3" t="str">
        <f t="shared" si="25"/>
        <v>UNPLANNED</v>
      </c>
      <c r="H74" s="3" t="str">
        <f t="shared" si="15"/>
        <v>UNPLANNED</v>
      </c>
      <c r="I74" s="1">
        <v>41379.263837268518</v>
      </c>
      <c r="J74" s="1">
        <v>41379.369103472221</v>
      </c>
      <c r="K74" s="5">
        <f t="shared" si="26"/>
        <v>151</v>
      </c>
      <c r="L74" s="16">
        <f t="shared" si="16"/>
        <v>151</v>
      </c>
      <c r="M74">
        <f t="shared" si="17"/>
        <v>2013</v>
      </c>
      <c r="N74" t="str">
        <f t="shared" si="18"/>
        <v>Apr</v>
      </c>
      <c r="O74" s="6">
        <f t="shared" si="19"/>
        <v>151</v>
      </c>
      <c r="P74">
        <f t="shared" si="20"/>
        <v>615</v>
      </c>
      <c r="Q74">
        <f t="shared" si="21"/>
        <v>6</v>
      </c>
      <c r="R74" s="8">
        <f t="shared" si="27"/>
        <v>102.5</v>
      </c>
      <c r="S74">
        <f t="shared" si="22"/>
        <v>42</v>
      </c>
      <c r="T74">
        <f t="shared" si="23"/>
        <v>3504</v>
      </c>
      <c r="U74" s="18">
        <f t="shared" si="28"/>
        <v>83.428571428571431</v>
      </c>
    </row>
    <row r="75" spans="1:21" x14ac:dyDescent="0.3">
      <c r="A75" s="3">
        <v>74</v>
      </c>
      <c r="B75" s="3" t="s">
        <v>72</v>
      </c>
      <c r="C75" s="3" t="s">
        <v>48</v>
      </c>
      <c r="D75" s="7">
        <f t="shared" si="24"/>
        <v>41378</v>
      </c>
      <c r="E75" s="4">
        <v>0.34930555555555554</v>
      </c>
      <c r="F75" s="3" t="s">
        <v>54</v>
      </c>
      <c r="G75" s="3" t="str">
        <f t="shared" si="25"/>
        <v>PLANNED</v>
      </c>
      <c r="H75" s="3" t="str">
        <f t="shared" si="15"/>
        <v>PLANNED - SCHED</v>
      </c>
      <c r="I75" s="1">
        <v>41379.325392511571</v>
      </c>
      <c r="J75" s="1">
        <v>41379.385982789354</v>
      </c>
      <c r="K75" s="5">
        <f t="shared" si="26"/>
        <v>87</v>
      </c>
      <c r="L75" s="16">
        <f t="shared" si="16"/>
        <v>87</v>
      </c>
      <c r="M75">
        <f t="shared" si="17"/>
        <v>2013</v>
      </c>
      <c r="N75" t="str">
        <f t="shared" si="18"/>
        <v>Apr</v>
      </c>
      <c r="O75" s="6">
        <f t="shared" si="19"/>
        <v>87</v>
      </c>
      <c r="P75">
        <f t="shared" si="20"/>
        <v>615</v>
      </c>
      <c r="Q75">
        <f t="shared" si="21"/>
        <v>6</v>
      </c>
      <c r="R75" s="8">
        <f t="shared" si="27"/>
        <v>102.5</v>
      </c>
      <c r="S75">
        <f t="shared" si="22"/>
        <v>42</v>
      </c>
      <c r="T75">
        <f t="shared" si="23"/>
        <v>3504</v>
      </c>
      <c r="U75" s="18">
        <f t="shared" si="28"/>
        <v>83.428571428571431</v>
      </c>
    </row>
    <row r="76" spans="1:21" x14ac:dyDescent="0.3">
      <c r="A76" s="3">
        <v>75</v>
      </c>
      <c r="B76" s="3" t="s">
        <v>72</v>
      </c>
      <c r="C76" s="3" t="s">
        <v>48</v>
      </c>
      <c r="D76" s="7">
        <f t="shared" si="24"/>
        <v>41378</v>
      </c>
      <c r="E76" s="4">
        <v>0.44236111111111115</v>
      </c>
      <c r="F76" s="3" t="s">
        <v>54</v>
      </c>
      <c r="G76" s="3" t="str">
        <f t="shared" si="25"/>
        <v>PLANNED</v>
      </c>
      <c r="H76" s="3" t="str">
        <f t="shared" si="15"/>
        <v>PLANNED - SCHED</v>
      </c>
      <c r="I76" s="1">
        <v>41379.402860300928</v>
      </c>
      <c r="J76" s="1">
        <v>41379.476297800924</v>
      </c>
      <c r="K76" s="5">
        <f t="shared" si="26"/>
        <v>105</v>
      </c>
      <c r="L76" s="16">
        <f t="shared" si="16"/>
        <v>105</v>
      </c>
      <c r="M76">
        <f t="shared" si="17"/>
        <v>2013</v>
      </c>
      <c r="N76" t="str">
        <f t="shared" si="18"/>
        <v>Apr</v>
      </c>
      <c r="O76" s="6">
        <f t="shared" si="19"/>
        <v>105</v>
      </c>
      <c r="P76">
        <f t="shared" si="20"/>
        <v>615</v>
      </c>
      <c r="Q76">
        <f t="shared" si="21"/>
        <v>6</v>
      </c>
      <c r="R76" s="8">
        <f t="shared" si="27"/>
        <v>102.5</v>
      </c>
      <c r="S76">
        <f t="shared" si="22"/>
        <v>42</v>
      </c>
      <c r="T76">
        <f t="shared" si="23"/>
        <v>3504</v>
      </c>
      <c r="U76" s="18">
        <f t="shared" si="28"/>
        <v>83.428571428571431</v>
      </c>
    </row>
    <row r="77" spans="1:21" x14ac:dyDescent="0.3">
      <c r="A77" s="3">
        <v>76</v>
      </c>
      <c r="B77" s="3" t="s">
        <v>72</v>
      </c>
      <c r="C77" s="3" t="s">
        <v>48</v>
      </c>
      <c r="D77" s="7">
        <f t="shared" si="24"/>
        <v>41378</v>
      </c>
      <c r="E77" s="4">
        <v>0.51527777777777783</v>
      </c>
      <c r="F77" s="3" t="s">
        <v>54</v>
      </c>
      <c r="G77" s="3" t="str">
        <f t="shared" si="25"/>
        <v>PLANNED</v>
      </c>
      <c r="H77" s="3" t="str">
        <f t="shared" si="15"/>
        <v>PLANNED - SCHED</v>
      </c>
      <c r="I77" s="1">
        <v>41379.48174166667</v>
      </c>
      <c r="J77" s="1">
        <v>41379.530919907411</v>
      </c>
      <c r="K77" s="5">
        <f t="shared" si="26"/>
        <v>70</v>
      </c>
      <c r="L77" s="16">
        <f t="shared" si="16"/>
        <v>70</v>
      </c>
      <c r="M77">
        <f t="shared" si="17"/>
        <v>2013</v>
      </c>
      <c r="N77" t="str">
        <f t="shared" si="18"/>
        <v>Apr</v>
      </c>
      <c r="O77" s="6">
        <f t="shared" si="19"/>
        <v>70</v>
      </c>
      <c r="P77">
        <f t="shared" si="20"/>
        <v>615</v>
      </c>
      <c r="Q77">
        <f t="shared" si="21"/>
        <v>6</v>
      </c>
      <c r="R77" s="8">
        <f t="shared" si="27"/>
        <v>102.5</v>
      </c>
      <c r="S77">
        <f t="shared" si="22"/>
        <v>42</v>
      </c>
      <c r="T77">
        <f t="shared" si="23"/>
        <v>3504</v>
      </c>
      <c r="U77" s="18">
        <f t="shared" si="28"/>
        <v>83.428571428571431</v>
      </c>
    </row>
    <row r="78" spans="1:21" x14ac:dyDescent="0.3">
      <c r="A78" s="3">
        <v>77</v>
      </c>
      <c r="B78" s="3" t="s">
        <v>72</v>
      </c>
      <c r="C78" s="3" t="s">
        <v>48</v>
      </c>
      <c r="D78" s="7">
        <f t="shared" si="24"/>
        <v>41378</v>
      </c>
      <c r="E78" s="4">
        <v>0.59166666666666667</v>
      </c>
      <c r="F78" s="3" t="s">
        <v>54</v>
      </c>
      <c r="G78" s="3" t="str">
        <f t="shared" si="25"/>
        <v>PLANNED</v>
      </c>
      <c r="H78" s="3" t="str">
        <f t="shared" si="15"/>
        <v>PLANNED - SCHED</v>
      </c>
      <c r="I78" s="1">
        <v>41379.571836261573</v>
      </c>
      <c r="J78" s="1">
        <v>41379.622958946762</v>
      </c>
      <c r="K78" s="5">
        <f t="shared" si="26"/>
        <v>73</v>
      </c>
      <c r="L78" s="16">
        <f t="shared" si="16"/>
        <v>73</v>
      </c>
      <c r="M78">
        <f t="shared" si="17"/>
        <v>2013</v>
      </c>
      <c r="N78" t="str">
        <f t="shared" si="18"/>
        <v>Apr</v>
      </c>
      <c r="O78" s="6">
        <f t="shared" si="19"/>
        <v>73</v>
      </c>
      <c r="P78">
        <f t="shared" si="20"/>
        <v>615</v>
      </c>
      <c r="Q78">
        <f t="shared" si="21"/>
        <v>6</v>
      </c>
      <c r="R78" s="8">
        <f t="shared" si="27"/>
        <v>102.5</v>
      </c>
      <c r="S78">
        <f t="shared" si="22"/>
        <v>42</v>
      </c>
      <c r="T78">
        <f t="shared" si="23"/>
        <v>3504</v>
      </c>
      <c r="U78" s="18">
        <f t="shared" si="28"/>
        <v>83.428571428571431</v>
      </c>
    </row>
    <row r="79" spans="1:21" x14ac:dyDescent="0.3">
      <c r="A79" s="3">
        <v>78</v>
      </c>
      <c r="B79" s="3" t="s">
        <v>72</v>
      </c>
      <c r="C79" s="3" t="s">
        <v>48</v>
      </c>
      <c r="D79" s="7">
        <f t="shared" si="24"/>
        <v>41378</v>
      </c>
      <c r="E79" s="4">
        <v>0.69166666666666676</v>
      </c>
      <c r="F79" s="3" t="s">
        <v>54</v>
      </c>
      <c r="G79" s="3" t="str">
        <f t="shared" si="25"/>
        <v>PLANNED</v>
      </c>
      <c r="H79" s="3" t="str">
        <f t="shared" si="15"/>
        <v>PLANNED - SCHED</v>
      </c>
      <c r="I79" s="1">
        <v>41379.652230324071</v>
      </c>
      <c r="J79" s="1">
        <v>41379.742322916667</v>
      </c>
      <c r="K79" s="5">
        <f t="shared" si="26"/>
        <v>129</v>
      </c>
      <c r="L79" s="16">
        <f t="shared" si="16"/>
        <v>129</v>
      </c>
      <c r="M79">
        <f t="shared" si="17"/>
        <v>2013</v>
      </c>
      <c r="N79" t="str">
        <f t="shared" si="18"/>
        <v>Apr</v>
      </c>
      <c r="O79" s="6">
        <f t="shared" si="19"/>
        <v>129</v>
      </c>
      <c r="P79">
        <f t="shared" si="20"/>
        <v>615</v>
      </c>
      <c r="Q79">
        <f t="shared" si="21"/>
        <v>6</v>
      </c>
      <c r="R79" s="8">
        <f t="shared" si="27"/>
        <v>102.5</v>
      </c>
      <c r="S79">
        <f t="shared" si="22"/>
        <v>42</v>
      </c>
      <c r="T79">
        <f t="shared" si="23"/>
        <v>3504</v>
      </c>
      <c r="U79" s="18">
        <f t="shared" si="28"/>
        <v>83.428571428571431</v>
      </c>
    </row>
    <row r="80" spans="1:21" x14ac:dyDescent="0.3">
      <c r="A80" s="3">
        <v>79</v>
      </c>
      <c r="B80" s="3" t="s">
        <v>73</v>
      </c>
      <c r="C80" s="3" t="s">
        <v>53</v>
      </c>
      <c r="D80" s="7">
        <f t="shared" si="24"/>
        <v>41378</v>
      </c>
      <c r="E80" s="4">
        <v>4.7916666666666663E-2</v>
      </c>
      <c r="F80" s="3" t="s">
        <v>49</v>
      </c>
      <c r="G80" s="3" t="str">
        <f t="shared" si="25"/>
        <v>UNPLANNED</v>
      </c>
      <c r="H80" s="3" t="str">
        <f t="shared" si="15"/>
        <v>UNPLANNED</v>
      </c>
      <c r="I80" s="1">
        <v>41380.017867048613</v>
      </c>
      <c r="J80" s="1">
        <v>41380.081466585645</v>
      </c>
      <c r="K80" s="5">
        <f t="shared" si="26"/>
        <v>91</v>
      </c>
      <c r="L80" s="16">
        <f t="shared" si="16"/>
        <v>91</v>
      </c>
      <c r="M80">
        <f t="shared" si="17"/>
        <v>2013</v>
      </c>
      <c r="N80" t="str">
        <f t="shared" si="18"/>
        <v>Apr</v>
      </c>
      <c r="O80" s="6">
        <f t="shared" si="19"/>
        <v>91</v>
      </c>
      <c r="P80">
        <f t="shared" si="20"/>
        <v>593</v>
      </c>
      <c r="Q80">
        <f t="shared" si="21"/>
        <v>8</v>
      </c>
      <c r="R80" s="8">
        <f t="shared" si="27"/>
        <v>74.125</v>
      </c>
      <c r="S80">
        <f t="shared" si="22"/>
        <v>42</v>
      </c>
      <c r="T80">
        <f t="shared" si="23"/>
        <v>3504</v>
      </c>
      <c r="U80" s="18">
        <f t="shared" si="28"/>
        <v>83.428571428571431</v>
      </c>
    </row>
    <row r="81" spans="1:21" x14ac:dyDescent="0.3">
      <c r="A81" s="3">
        <v>80</v>
      </c>
      <c r="B81" s="3" t="s">
        <v>73</v>
      </c>
      <c r="C81" s="3" t="s">
        <v>53</v>
      </c>
      <c r="D81" s="7">
        <f t="shared" si="24"/>
        <v>41378</v>
      </c>
      <c r="E81" s="4">
        <v>0.35416666666666669</v>
      </c>
      <c r="F81" s="3" t="s">
        <v>54</v>
      </c>
      <c r="G81" s="3" t="str">
        <f t="shared" si="25"/>
        <v>PLANNED</v>
      </c>
      <c r="H81" s="3" t="str">
        <f t="shared" si="15"/>
        <v>PLANNED - SCHED</v>
      </c>
      <c r="I81" s="1">
        <v>41380.329265856482</v>
      </c>
      <c r="J81" s="1">
        <v>41380.38313159722</v>
      </c>
      <c r="K81" s="5">
        <f t="shared" si="26"/>
        <v>77</v>
      </c>
      <c r="L81" s="16">
        <f t="shared" si="16"/>
        <v>77</v>
      </c>
      <c r="M81">
        <f t="shared" si="17"/>
        <v>2013</v>
      </c>
      <c r="N81" t="str">
        <f t="shared" si="18"/>
        <v>Apr</v>
      </c>
      <c r="O81" s="6">
        <f t="shared" si="19"/>
        <v>77</v>
      </c>
      <c r="P81">
        <f t="shared" si="20"/>
        <v>593</v>
      </c>
      <c r="Q81">
        <f t="shared" si="21"/>
        <v>8</v>
      </c>
      <c r="R81" s="8">
        <f t="shared" si="27"/>
        <v>74.125</v>
      </c>
      <c r="S81">
        <f t="shared" si="22"/>
        <v>42</v>
      </c>
      <c r="T81">
        <f t="shared" si="23"/>
        <v>3504</v>
      </c>
      <c r="U81" s="18">
        <f t="shared" si="28"/>
        <v>83.428571428571431</v>
      </c>
    </row>
    <row r="82" spans="1:21" x14ac:dyDescent="0.3">
      <c r="A82" s="3">
        <v>81</v>
      </c>
      <c r="B82" s="3" t="s">
        <v>73</v>
      </c>
      <c r="C82" s="3" t="s">
        <v>53</v>
      </c>
      <c r="D82" s="7">
        <f t="shared" si="24"/>
        <v>41378</v>
      </c>
      <c r="E82" s="4">
        <v>0.4201388888888889</v>
      </c>
      <c r="F82" s="3" t="s">
        <v>54</v>
      </c>
      <c r="G82" s="3" t="str">
        <f t="shared" si="25"/>
        <v>PLANNED</v>
      </c>
      <c r="H82" s="3" t="str">
        <f t="shared" si="15"/>
        <v>PLANNED - SCHED</v>
      </c>
      <c r="I82" s="1">
        <v>41380.402602083333</v>
      </c>
      <c r="J82" s="1">
        <v>41380.463875231486</v>
      </c>
      <c r="K82" s="5">
        <f t="shared" si="26"/>
        <v>88</v>
      </c>
      <c r="L82" s="16">
        <f t="shared" si="16"/>
        <v>88</v>
      </c>
      <c r="M82">
        <f t="shared" si="17"/>
        <v>2013</v>
      </c>
      <c r="N82" t="str">
        <f t="shared" si="18"/>
        <v>Apr</v>
      </c>
      <c r="O82" s="6">
        <f t="shared" si="19"/>
        <v>88</v>
      </c>
      <c r="P82">
        <f t="shared" si="20"/>
        <v>593</v>
      </c>
      <c r="Q82">
        <f t="shared" si="21"/>
        <v>8</v>
      </c>
      <c r="R82" s="8">
        <f t="shared" si="27"/>
        <v>74.125</v>
      </c>
      <c r="S82">
        <f t="shared" si="22"/>
        <v>42</v>
      </c>
      <c r="T82">
        <f t="shared" si="23"/>
        <v>3504</v>
      </c>
      <c r="U82" s="18">
        <f t="shared" si="28"/>
        <v>83.428571428571431</v>
      </c>
    </row>
    <row r="83" spans="1:21" x14ac:dyDescent="0.3">
      <c r="A83" s="3">
        <v>82</v>
      </c>
      <c r="B83" s="3" t="s">
        <v>73</v>
      </c>
      <c r="C83" s="3" t="s">
        <v>53</v>
      </c>
      <c r="D83" s="7">
        <f t="shared" si="24"/>
        <v>41378</v>
      </c>
      <c r="E83" s="4">
        <v>0.4381944444444445</v>
      </c>
      <c r="F83" s="3" t="s">
        <v>54</v>
      </c>
      <c r="G83" s="3" t="str">
        <f t="shared" si="25"/>
        <v>PLANNED</v>
      </c>
      <c r="H83" s="3" t="str">
        <f t="shared" si="15"/>
        <v>PLANNED - SCHED</v>
      </c>
      <c r="I83" s="1">
        <v>41380.406020798611</v>
      </c>
      <c r="J83" s="1">
        <v>41380.467942094911</v>
      </c>
      <c r="K83" s="5">
        <f t="shared" si="26"/>
        <v>89</v>
      </c>
      <c r="L83" s="16">
        <f t="shared" si="16"/>
        <v>89</v>
      </c>
      <c r="M83">
        <f t="shared" si="17"/>
        <v>2013</v>
      </c>
      <c r="N83" t="str">
        <f t="shared" si="18"/>
        <v>Apr</v>
      </c>
      <c r="O83" s="6">
        <f t="shared" si="19"/>
        <v>89</v>
      </c>
      <c r="P83">
        <f t="shared" si="20"/>
        <v>593</v>
      </c>
      <c r="Q83">
        <f t="shared" si="21"/>
        <v>8</v>
      </c>
      <c r="R83" s="8">
        <f t="shared" si="27"/>
        <v>74.125</v>
      </c>
      <c r="S83">
        <f t="shared" si="22"/>
        <v>42</v>
      </c>
      <c r="T83">
        <f t="shared" si="23"/>
        <v>3504</v>
      </c>
      <c r="U83" s="18">
        <f t="shared" si="28"/>
        <v>83.428571428571431</v>
      </c>
    </row>
    <row r="84" spans="1:21" x14ac:dyDescent="0.3">
      <c r="A84" s="3">
        <v>83</v>
      </c>
      <c r="B84" s="3" t="s">
        <v>73</v>
      </c>
      <c r="C84" s="3" t="s">
        <v>53</v>
      </c>
      <c r="D84" s="7">
        <f t="shared" si="24"/>
        <v>41378</v>
      </c>
      <c r="E84" s="4">
        <v>0.50416666666666665</v>
      </c>
      <c r="F84" s="3" t="s">
        <v>54</v>
      </c>
      <c r="G84" s="3" t="str">
        <f t="shared" si="25"/>
        <v>PLANNED</v>
      </c>
      <c r="H84" s="3" t="str">
        <f t="shared" si="15"/>
        <v>PLANNED - SCHED</v>
      </c>
      <c r="I84" s="1">
        <v>41380.475506481482</v>
      </c>
      <c r="J84" s="1">
        <v>41380.529522685181</v>
      </c>
      <c r="K84" s="5">
        <f t="shared" si="26"/>
        <v>77</v>
      </c>
      <c r="L84" s="16">
        <f t="shared" si="16"/>
        <v>77</v>
      </c>
      <c r="M84">
        <f t="shared" si="17"/>
        <v>2013</v>
      </c>
      <c r="N84" t="str">
        <f t="shared" si="18"/>
        <v>Apr</v>
      </c>
      <c r="O84" s="6">
        <f t="shared" si="19"/>
        <v>77</v>
      </c>
      <c r="P84">
        <f t="shared" si="20"/>
        <v>593</v>
      </c>
      <c r="Q84">
        <f t="shared" si="21"/>
        <v>8</v>
      </c>
      <c r="R84" s="8">
        <f t="shared" si="27"/>
        <v>74.125</v>
      </c>
      <c r="S84">
        <f t="shared" si="22"/>
        <v>42</v>
      </c>
      <c r="T84">
        <f t="shared" si="23"/>
        <v>3504</v>
      </c>
      <c r="U84" s="18">
        <f t="shared" si="28"/>
        <v>83.428571428571431</v>
      </c>
    </row>
    <row r="85" spans="1:21" x14ac:dyDescent="0.3">
      <c r="A85" s="3">
        <v>84</v>
      </c>
      <c r="B85" s="3" t="s">
        <v>73</v>
      </c>
      <c r="C85" s="3" t="s">
        <v>53</v>
      </c>
      <c r="D85" s="7">
        <f t="shared" si="24"/>
        <v>41378</v>
      </c>
      <c r="E85" s="4">
        <v>0.56319444444444444</v>
      </c>
      <c r="F85" s="3" t="s">
        <v>51</v>
      </c>
      <c r="G85" s="3" t="str">
        <f t="shared" si="25"/>
        <v>PLANNED</v>
      </c>
      <c r="H85" s="3" t="str">
        <f t="shared" si="15"/>
        <v>PLANNED - NOT SCHED</v>
      </c>
      <c r="I85" s="1">
        <v>41380.542039699074</v>
      </c>
      <c r="J85" s="1">
        <v>41380.599250347223</v>
      </c>
      <c r="K85" s="5">
        <f t="shared" si="26"/>
        <v>82</v>
      </c>
      <c r="L85" s="16">
        <f t="shared" si="16"/>
        <v>82</v>
      </c>
      <c r="M85">
        <f t="shared" si="17"/>
        <v>2013</v>
      </c>
      <c r="N85" t="str">
        <f t="shared" si="18"/>
        <v>Apr</v>
      </c>
      <c r="O85" s="6">
        <f t="shared" si="19"/>
        <v>82</v>
      </c>
      <c r="P85">
        <f t="shared" si="20"/>
        <v>593</v>
      </c>
      <c r="Q85">
        <f t="shared" si="21"/>
        <v>8</v>
      </c>
      <c r="R85" s="8">
        <f t="shared" si="27"/>
        <v>74.125</v>
      </c>
      <c r="S85">
        <f t="shared" si="22"/>
        <v>42</v>
      </c>
      <c r="T85">
        <f t="shared" si="23"/>
        <v>3504</v>
      </c>
      <c r="U85" s="18">
        <f t="shared" si="28"/>
        <v>83.428571428571431</v>
      </c>
    </row>
    <row r="86" spans="1:21" x14ac:dyDescent="0.3">
      <c r="A86" s="3">
        <v>85</v>
      </c>
      <c r="B86" s="3" t="s">
        <v>73</v>
      </c>
      <c r="C86" s="3" t="s">
        <v>53</v>
      </c>
      <c r="D86" s="7">
        <f t="shared" si="24"/>
        <v>41378</v>
      </c>
      <c r="E86" s="4">
        <v>0.84375</v>
      </c>
      <c r="F86" s="3" t="s">
        <v>49</v>
      </c>
      <c r="G86" s="3" t="str">
        <f t="shared" si="25"/>
        <v>UNPLANNED</v>
      </c>
      <c r="H86" s="3" t="str">
        <f t="shared" si="15"/>
        <v>UNPLANNED</v>
      </c>
      <c r="I86" s="1">
        <v>41380.773421909718</v>
      </c>
      <c r="J86" s="1" t="e">
        <v>#VALUE!</v>
      </c>
      <c r="K86" s="5" t="e">
        <f t="shared" si="26"/>
        <v>#VALUE!</v>
      </c>
      <c r="L86" s="16">
        <f t="shared" si="16"/>
        <v>74.125</v>
      </c>
      <c r="M86">
        <f t="shared" si="17"/>
        <v>2013</v>
      </c>
      <c r="N86" t="str">
        <f t="shared" si="18"/>
        <v>Apr</v>
      </c>
      <c r="O86" s="6" t="e">
        <f t="shared" si="19"/>
        <v>#N/A</v>
      </c>
      <c r="P86">
        <f t="shared" si="20"/>
        <v>593</v>
      </c>
      <c r="Q86">
        <f t="shared" si="21"/>
        <v>8</v>
      </c>
      <c r="R86" s="8">
        <f t="shared" si="27"/>
        <v>74.125</v>
      </c>
      <c r="S86">
        <f t="shared" si="22"/>
        <v>42</v>
      </c>
      <c r="T86">
        <f t="shared" si="23"/>
        <v>3504</v>
      </c>
      <c r="U86" s="18">
        <f t="shared" si="28"/>
        <v>83.428571428571431</v>
      </c>
    </row>
    <row r="87" spans="1:21" x14ac:dyDescent="0.3">
      <c r="A87" s="3">
        <v>86</v>
      </c>
      <c r="B87" s="3" t="s">
        <v>73</v>
      </c>
      <c r="C87" s="3" t="s">
        <v>53</v>
      </c>
      <c r="D87" s="7">
        <f t="shared" si="24"/>
        <v>41378</v>
      </c>
      <c r="E87" s="4">
        <v>0.91041666666666676</v>
      </c>
      <c r="F87" s="3" t="s">
        <v>49</v>
      </c>
      <c r="G87" s="3" t="str">
        <f t="shared" si="25"/>
        <v>UNPLANNED</v>
      </c>
      <c r="H87" s="3" t="str">
        <f t="shared" si="15"/>
        <v>UNPLANNED</v>
      </c>
      <c r="I87" s="1">
        <v>41380.884065277773</v>
      </c>
      <c r="J87" s="1">
        <v>41380.946391666665</v>
      </c>
      <c r="K87" s="5">
        <f t="shared" si="26"/>
        <v>89</v>
      </c>
      <c r="L87" s="16">
        <f t="shared" si="16"/>
        <v>89</v>
      </c>
      <c r="M87">
        <f t="shared" si="17"/>
        <v>2013</v>
      </c>
      <c r="N87" t="str">
        <f t="shared" si="18"/>
        <v>Apr</v>
      </c>
      <c r="O87" s="6">
        <f t="shared" si="19"/>
        <v>89</v>
      </c>
      <c r="P87">
        <f t="shared" si="20"/>
        <v>593</v>
      </c>
      <c r="Q87">
        <f t="shared" si="21"/>
        <v>8</v>
      </c>
      <c r="R87" s="8">
        <f t="shared" si="27"/>
        <v>74.125</v>
      </c>
      <c r="S87">
        <f t="shared" si="22"/>
        <v>42</v>
      </c>
      <c r="T87">
        <f t="shared" si="23"/>
        <v>3504</v>
      </c>
      <c r="U87" s="18">
        <f t="shared" si="28"/>
        <v>83.428571428571431</v>
      </c>
    </row>
    <row r="88" spans="1:21" x14ac:dyDescent="0.3">
      <c r="A88" s="3">
        <v>87</v>
      </c>
      <c r="B88" s="3" t="s">
        <v>74</v>
      </c>
      <c r="C88" s="3" t="s">
        <v>56</v>
      </c>
      <c r="D88" s="7">
        <f t="shared" si="24"/>
        <v>41378</v>
      </c>
      <c r="E88" s="4">
        <v>0.3527777777777778</v>
      </c>
      <c r="F88" s="3" t="s">
        <v>54</v>
      </c>
      <c r="G88" s="3" t="str">
        <f t="shared" si="25"/>
        <v>PLANNED</v>
      </c>
      <c r="H88" s="3" t="str">
        <f t="shared" si="15"/>
        <v>PLANNED - SCHED</v>
      </c>
      <c r="I88" s="1">
        <v>41381.320305520829</v>
      </c>
      <c r="J88" s="1">
        <v>41381.374298576389</v>
      </c>
      <c r="K88" s="5">
        <f t="shared" si="26"/>
        <v>77</v>
      </c>
      <c r="L88" s="16">
        <f t="shared" si="16"/>
        <v>77</v>
      </c>
      <c r="M88">
        <f t="shared" si="17"/>
        <v>2013</v>
      </c>
      <c r="N88" t="str">
        <f t="shared" si="18"/>
        <v>Apr</v>
      </c>
      <c r="O88" s="6">
        <f t="shared" si="19"/>
        <v>77</v>
      </c>
      <c r="P88">
        <f t="shared" si="20"/>
        <v>534</v>
      </c>
      <c r="Q88">
        <f t="shared" si="21"/>
        <v>7</v>
      </c>
      <c r="R88" s="8">
        <f t="shared" si="27"/>
        <v>76.285714285714292</v>
      </c>
      <c r="S88">
        <f t="shared" si="22"/>
        <v>42</v>
      </c>
      <c r="T88">
        <f t="shared" si="23"/>
        <v>3504</v>
      </c>
      <c r="U88" s="18">
        <f t="shared" si="28"/>
        <v>83.428571428571431</v>
      </c>
    </row>
    <row r="89" spans="1:21" x14ac:dyDescent="0.3">
      <c r="A89" s="3">
        <v>88</v>
      </c>
      <c r="B89" s="3" t="s">
        <v>74</v>
      </c>
      <c r="C89" s="3" t="s">
        <v>56</v>
      </c>
      <c r="D89" s="7">
        <f t="shared" si="24"/>
        <v>41378</v>
      </c>
      <c r="E89" s="4">
        <v>0.41875000000000001</v>
      </c>
      <c r="F89" s="3" t="s">
        <v>54</v>
      </c>
      <c r="G89" s="3" t="str">
        <f t="shared" si="25"/>
        <v>PLANNED</v>
      </c>
      <c r="H89" s="3" t="str">
        <f t="shared" si="15"/>
        <v>PLANNED - SCHED</v>
      </c>
      <c r="I89" s="1">
        <v>41381.39372133102</v>
      </c>
      <c r="J89" s="1">
        <v>41381.461371793979</v>
      </c>
      <c r="K89" s="5">
        <f t="shared" si="26"/>
        <v>97</v>
      </c>
      <c r="L89" s="16">
        <f t="shared" si="16"/>
        <v>97</v>
      </c>
      <c r="M89">
        <f t="shared" si="17"/>
        <v>2013</v>
      </c>
      <c r="N89" t="str">
        <f t="shared" si="18"/>
        <v>Apr</v>
      </c>
      <c r="O89" s="6">
        <f t="shared" si="19"/>
        <v>97</v>
      </c>
      <c r="P89">
        <f t="shared" si="20"/>
        <v>534</v>
      </c>
      <c r="Q89">
        <f t="shared" si="21"/>
        <v>7</v>
      </c>
      <c r="R89" s="8">
        <f t="shared" si="27"/>
        <v>76.285714285714292</v>
      </c>
      <c r="S89">
        <f t="shared" si="22"/>
        <v>42</v>
      </c>
      <c r="T89">
        <f t="shared" si="23"/>
        <v>3504</v>
      </c>
      <c r="U89" s="18">
        <f t="shared" si="28"/>
        <v>83.428571428571431</v>
      </c>
    </row>
    <row r="90" spans="1:21" x14ac:dyDescent="0.3">
      <c r="A90" s="3">
        <v>89</v>
      </c>
      <c r="B90" s="3" t="s">
        <v>74</v>
      </c>
      <c r="C90" s="3" t="s">
        <v>56</v>
      </c>
      <c r="D90" s="7">
        <f t="shared" si="24"/>
        <v>41378</v>
      </c>
      <c r="E90" s="4">
        <v>0.42708333333333331</v>
      </c>
      <c r="F90" s="3" t="s">
        <v>54</v>
      </c>
      <c r="G90" s="3" t="str">
        <f t="shared" si="25"/>
        <v>PLANNED</v>
      </c>
      <c r="H90" s="3" t="str">
        <f t="shared" si="15"/>
        <v>PLANNED - SCHED</v>
      </c>
      <c r="I90" s="1">
        <v>41381.395140972221</v>
      </c>
      <c r="J90" s="1">
        <v>41381.445823842594</v>
      </c>
      <c r="K90" s="5">
        <f t="shared" si="26"/>
        <v>72</v>
      </c>
      <c r="L90" s="16">
        <f t="shared" si="16"/>
        <v>72</v>
      </c>
      <c r="M90">
        <f t="shared" si="17"/>
        <v>2013</v>
      </c>
      <c r="N90" t="str">
        <f t="shared" si="18"/>
        <v>Apr</v>
      </c>
      <c r="O90" s="6">
        <f t="shared" si="19"/>
        <v>72</v>
      </c>
      <c r="P90">
        <f t="shared" si="20"/>
        <v>534</v>
      </c>
      <c r="Q90">
        <f t="shared" si="21"/>
        <v>7</v>
      </c>
      <c r="R90" s="8">
        <f t="shared" si="27"/>
        <v>76.285714285714292</v>
      </c>
      <c r="S90">
        <f t="shared" si="22"/>
        <v>42</v>
      </c>
      <c r="T90">
        <f t="shared" si="23"/>
        <v>3504</v>
      </c>
      <c r="U90" s="18">
        <f t="shared" si="28"/>
        <v>83.428571428571431</v>
      </c>
    </row>
    <row r="91" spans="1:21" x14ac:dyDescent="0.3">
      <c r="A91" s="3">
        <v>90</v>
      </c>
      <c r="B91" s="3" t="s">
        <v>74</v>
      </c>
      <c r="C91" s="3" t="s">
        <v>56</v>
      </c>
      <c r="D91" s="7">
        <f t="shared" si="24"/>
        <v>41378</v>
      </c>
      <c r="E91" s="4">
        <v>0.51388888888888895</v>
      </c>
      <c r="F91" s="3" t="s">
        <v>54</v>
      </c>
      <c r="G91" s="3" t="str">
        <f t="shared" si="25"/>
        <v>PLANNED</v>
      </c>
      <c r="H91" s="3" t="str">
        <f t="shared" si="15"/>
        <v>PLANNED - SCHED</v>
      </c>
      <c r="I91" s="1">
        <v>41381.475605358799</v>
      </c>
      <c r="J91" s="1">
        <v>41381.547873877316</v>
      </c>
      <c r="K91" s="5">
        <f t="shared" si="26"/>
        <v>104</v>
      </c>
      <c r="L91" s="16">
        <f t="shared" si="16"/>
        <v>104</v>
      </c>
      <c r="M91">
        <f t="shared" si="17"/>
        <v>2013</v>
      </c>
      <c r="N91" t="str">
        <f t="shared" si="18"/>
        <v>Apr</v>
      </c>
      <c r="O91" s="6">
        <f t="shared" si="19"/>
        <v>104</v>
      </c>
      <c r="P91">
        <f t="shared" si="20"/>
        <v>534</v>
      </c>
      <c r="Q91">
        <f t="shared" si="21"/>
        <v>7</v>
      </c>
      <c r="R91" s="8">
        <f t="shared" si="27"/>
        <v>76.285714285714292</v>
      </c>
      <c r="S91">
        <f t="shared" si="22"/>
        <v>42</v>
      </c>
      <c r="T91">
        <f t="shared" si="23"/>
        <v>3504</v>
      </c>
      <c r="U91" s="18">
        <f t="shared" si="28"/>
        <v>83.428571428571431</v>
      </c>
    </row>
    <row r="92" spans="1:21" x14ac:dyDescent="0.3">
      <c r="A92" s="3">
        <v>91</v>
      </c>
      <c r="B92" s="3" t="s">
        <v>74</v>
      </c>
      <c r="C92" s="3" t="s">
        <v>56</v>
      </c>
      <c r="D92" s="7">
        <f t="shared" si="24"/>
        <v>41378</v>
      </c>
      <c r="E92" s="4">
        <v>0.65138888888888891</v>
      </c>
      <c r="F92" s="3" t="s">
        <v>54</v>
      </c>
      <c r="G92" s="3" t="str">
        <f t="shared" si="25"/>
        <v>PLANNED</v>
      </c>
      <c r="H92" s="3" t="str">
        <f t="shared" si="15"/>
        <v>PLANNED - SCHED</v>
      </c>
      <c r="I92" s="1">
        <v>41381.614897719912</v>
      </c>
      <c r="J92" s="1">
        <v>41381.67134447916</v>
      </c>
      <c r="K92" s="5">
        <f t="shared" si="26"/>
        <v>81</v>
      </c>
      <c r="L92" s="16">
        <f t="shared" si="16"/>
        <v>81</v>
      </c>
      <c r="M92">
        <f t="shared" si="17"/>
        <v>2013</v>
      </c>
      <c r="N92" t="str">
        <f t="shared" si="18"/>
        <v>Apr</v>
      </c>
      <c r="O92" s="6">
        <f t="shared" si="19"/>
        <v>81</v>
      </c>
      <c r="P92">
        <f t="shared" si="20"/>
        <v>534</v>
      </c>
      <c r="Q92">
        <f t="shared" si="21"/>
        <v>7</v>
      </c>
      <c r="R92" s="8">
        <f t="shared" si="27"/>
        <v>76.285714285714292</v>
      </c>
      <c r="S92">
        <f t="shared" si="22"/>
        <v>42</v>
      </c>
      <c r="T92">
        <f t="shared" si="23"/>
        <v>3504</v>
      </c>
      <c r="U92" s="18">
        <f t="shared" si="28"/>
        <v>83.428571428571431</v>
      </c>
    </row>
    <row r="93" spans="1:21" x14ac:dyDescent="0.3">
      <c r="A93" s="3">
        <v>92</v>
      </c>
      <c r="B93" s="3" t="s">
        <v>74</v>
      </c>
      <c r="C93" s="3" t="s">
        <v>56</v>
      </c>
      <c r="D93" s="7">
        <f t="shared" si="24"/>
        <v>41378</v>
      </c>
      <c r="E93" s="4">
        <v>0.88402777777777775</v>
      </c>
      <c r="F93" s="3" t="s">
        <v>49</v>
      </c>
      <c r="G93" s="3" t="str">
        <f t="shared" si="25"/>
        <v>UNPLANNED</v>
      </c>
      <c r="H93" s="3" t="str">
        <f t="shared" si="15"/>
        <v>UNPLANNED</v>
      </c>
      <c r="I93" s="1">
        <v>41381.850904664352</v>
      </c>
      <c r="J93" s="1">
        <v>41381.922698645831</v>
      </c>
      <c r="K93" s="5">
        <f t="shared" si="26"/>
        <v>103</v>
      </c>
      <c r="L93" s="16">
        <f t="shared" si="16"/>
        <v>103</v>
      </c>
      <c r="M93">
        <f t="shared" si="17"/>
        <v>2013</v>
      </c>
      <c r="N93" t="str">
        <f t="shared" si="18"/>
        <v>Apr</v>
      </c>
      <c r="O93" s="6">
        <f t="shared" si="19"/>
        <v>103</v>
      </c>
      <c r="P93">
        <f t="shared" si="20"/>
        <v>534</v>
      </c>
      <c r="Q93">
        <f t="shared" si="21"/>
        <v>7</v>
      </c>
      <c r="R93" s="8">
        <f t="shared" si="27"/>
        <v>76.285714285714292</v>
      </c>
      <c r="S93">
        <f t="shared" si="22"/>
        <v>42</v>
      </c>
      <c r="T93">
        <f t="shared" si="23"/>
        <v>3504</v>
      </c>
      <c r="U93" s="18">
        <f t="shared" si="28"/>
        <v>83.428571428571431</v>
      </c>
    </row>
    <row r="94" spans="1:21" x14ac:dyDescent="0.3">
      <c r="A94" s="3">
        <v>93</v>
      </c>
      <c r="B94" s="3" t="s">
        <v>74</v>
      </c>
      <c r="C94" s="3" t="s">
        <v>56</v>
      </c>
      <c r="D94" s="7">
        <f t="shared" si="24"/>
        <v>41378</v>
      </c>
      <c r="E94" s="4">
        <v>0.9604166666666667</v>
      </c>
      <c r="F94" s="3" t="s">
        <v>49</v>
      </c>
      <c r="G94" s="3" t="str">
        <f t="shared" si="25"/>
        <v>UNPLANNED</v>
      </c>
      <c r="H94" s="3" t="str">
        <f t="shared" si="15"/>
        <v>UNPLANNED</v>
      </c>
      <c r="I94" s="1">
        <v>41381.926671643516</v>
      </c>
      <c r="J94" s="1" t="e">
        <v>#VALUE!</v>
      </c>
      <c r="K94" s="5" t="e">
        <f t="shared" si="26"/>
        <v>#VALUE!</v>
      </c>
      <c r="L94" s="16">
        <f t="shared" si="16"/>
        <v>76.285714285714292</v>
      </c>
      <c r="M94">
        <f t="shared" si="17"/>
        <v>2013</v>
      </c>
      <c r="N94" t="str">
        <f t="shared" si="18"/>
        <v>Apr</v>
      </c>
      <c r="O94" s="6" t="e">
        <f t="shared" si="19"/>
        <v>#N/A</v>
      </c>
      <c r="P94">
        <f t="shared" si="20"/>
        <v>534</v>
      </c>
      <c r="Q94">
        <f t="shared" si="21"/>
        <v>7</v>
      </c>
      <c r="R94" s="8">
        <f t="shared" si="27"/>
        <v>76.285714285714292</v>
      </c>
      <c r="S94">
        <f t="shared" si="22"/>
        <v>42</v>
      </c>
      <c r="T94">
        <f t="shared" si="23"/>
        <v>3504</v>
      </c>
      <c r="U94" s="18">
        <f t="shared" si="28"/>
        <v>83.428571428571431</v>
      </c>
    </row>
    <row r="95" spans="1:21" x14ac:dyDescent="0.3">
      <c r="A95" s="3">
        <v>94</v>
      </c>
      <c r="B95" s="3" t="s">
        <v>75</v>
      </c>
      <c r="C95" s="3" t="s">
        <v>59</v>
      </c>
      <c r="D95" s="7">
        <f t="shared" si="24"/>
        <v>41378</v>
      </c>
      <c r="E95" s="4">
        <v>0.45555555555555555</v>
      </c>
      <c r="F95" s="3" t="s">
        <v>49</v>
      </c>
      <c r="G95" s="3" t="str">
        <f t="shared" si="25"/>
        <v>UNPLANNED</v>
      </c>
      <c r="H95" s="3" t="str">
        <f t="shared" si="15"/>
        <v>UNPLANNED</v>
      </c>
      <c r="I95" s="1">
        <v>41382.366217789357</v>
      </c>
      <c r="J95" s="1" t="e">
        <v>#VALUE!</v>
      </c>
      <c r="K95" s="5" t="e">
        <f t="shared" si="26"/>
        <v>#VALUE!</v>
      </c>
      <c r="L95" s="16">
        <f t="shared" si="16"/>
        <v>73</v>
      </c>
      <c r="M95">
        <f t="shared" si="17"/>
        <v>2013</v>
      </c>
      <c r="N95" t="str">
        <f t="shared" si="18"/>
        <v>Apr</v>
      </c>
      <c r="O95" s="6" t="e">
        <f t="shared" si="19"/>
        <v>#N/A</v>
      </c>
      <c r="P95">
        <f t="shared" si="20"/>
        <v>219</v>
      </c>
      <c r="Q95">
        <f t="shared" si="21"/>
        <v>3</v>
      </c>
      <c r="R95" s="8">
        <f t="shared" si="27"/>
        <v>73</v>
      </c>
      <c r="S95">
        <f t="shared" si="22"/>
        <v>42</v>
      </c>
      <c r="T95">
        <f t="shared" si="23"/>
        <v>3504</v>
      </c>
      <c r="U95" s="18">
        <f t="shared" si="28"/>
        <v>83.428571428571431</v>
      </c>
    </row>
    <row r="96" spans="1:21" x14ac:dyDescent="0.3">
      <c r="A96" s="3">
        <v>95</v>
      </c>
      <c r="B96" s="3" t="s">
        <v>75</v>
      </c>
      <c r="C96" s="3" t="s">
        <v>59</v>
      </c>
      <c r="D96" s="7">
        <f t="shared" si="24"/>
        <v>41378</v>
      </c>
      <c r="E96" s="4">
        <v>0.52361111111111114</v>
      </c>
      <c r="F96" s="3" t="s">
        <v>54</v>
      </c>
      <c r="G96" s="3" t="str">
        <f t="shared" si="25"/>
        <v>PLANNED</v>
      </c>
      <c r="H96" s="3" t="str">
        <f t="shared" si="15"/>
        <v>PLANNED - SCHED</v>
      </c>
      <c r="I96" s="1">
        <v>41382.493650497687</v>
      </c>
      <c r="J96" s="1">
        <v>41382.577469942131</v>
      </c>
      <c r="K96" s="5">
        <f t="shared" si="26"/>
        <v>120</v>
      </c>
      <c r="L96" s="16">
        <f t="shared" si="16"/>
        <v>120</v>
      </c>
      <c r="M96">
        <f t="shared" si="17"/>
        <v>2013</v>
      </c>
      <c r="N96" t="str">
        <f t="shared" si="18"/>
        <v>Apr</v>
      </c>
      <c r="O96" s="6">
        <f t="shared" si="19"/>
        <v>120</v>
      </c>
      <c r="P96">
        <f t="shared" si="20"/>
        <v>219</v>
      </c>
      <c r="Q96">
        <f t="shared" si="21"/>
        <v>3</v>
      </c>
      <c r="R96" s="8">
        <f t="shared" si="27"/>
        <v>73</v>
      </c>
      <c r="S96">
        <f t="shared" si="22"/>
        <v>42</v>
      </c>
      <c r="T96">
        <f t="shared" si="23"/>
        <v>3504</v>
      </c>
      <c r="U96" s="18">
        <f t="shared" si="28"/>
        <v>83.428571428571431</v>
      </c>
    </row>
    <row r="97" spans="1:21" x14ac:dyDescent="0.3">
      <c r="A97" s="3">
        <v>96</v>
      </c>
      <c r="B97" s="3" t="s">
        <v>75</v>
      </c>
      <c r="C97" s="3" t="s">
        <v>59</v>
      </c>
      <c r="D97" s="7">
        <f t="shared" si="24"/>
        <v>41378</v>
      </c>
      <c r="E97" s="4">
        <v>0.64027777777777783</v>
      </c>
      <c r="F97" s="3" t="s">
        <v>54</v>
      </c>
      <c r="G97" s="3" t="str">
        <f t="shared" si="25"/>
        <v>PLANNED</v>
      </c>
      <c r="H97" s="3" t="str">
        <f t="shared" si="15"/>
        <v>PLANNED - SCHED</v>
      </c>
      <c r="I97" s="1">
        <v>41382.606595370373</v>
      </c>
      <c r="J97" s="1">
        <v>41382.675530555549</v>
      </c>
      <c r="K97" s="5">
        <f t="shared" si="26"/>
        <v>99</v>
      </c>
      <c r="L97" s="16">
        <f t="shared" si="16"/>
        <v>99</v>
      </c>
      <c r="M97">
        <f t="shared" si="17"/>
        <v>2013</v>
      </c>
      <c r="N97" t="str">
        <f t="shared" si="18"/>
        <v>Apr</v>
      </c>
      <c r="O97" s="6">
        <f t="shared" si="19"/>
        <v>99</v>
      </c>
      <c r="P97">
        <f t="shared" si="20"/>
        <v>219</v>
      </c>
      <c r="Q97">
        <f t="shared" si="21"/>
        <v>3</v>
      </c>
      <c r="R97" s="8">
        <f t="shared" si="27"/>
        <v>73</v>
      </c>
      <c r="S97">
        <f t="shared" si="22"/>
        <v>42</v>
      </c>
      <c r="T97">
        <f t="shared" si="23"/>
        <v>3504</v>
      </c>
      <c r="U97" s="18">
        <f t="shared" si="28"/>
        <v>83.428571428571431</v>
      </c>
    </row>
    <row r="98" spans="1:21" x14ac:dyDescent="0.3">
      <c r="A98" s="3">
        <v>97</v>
      </c>
      <c r="B98" s="3" t="s">
        <v>76</v>
      </c>
      <c r="C98" s="3" t="s">
        <v>61</v>
      </c>
      <c r="D98" s="7">
        <f t="shared" si="24"/>
        <v>41378</v>
      </c>
      <c r="E98" s="4">
        <v>0.37847222222222227</v>
      </c>
      <c r="F98" s="3" t="s">
        <v>49</v>
      </c>
      <c r="G98" s="3" t="str">
        <f t="shared" si="25"/>
        <v>UNPLANNED</v>
      </c>
      <c r="H98" s="3" t="str">
        <f t="shared" si="15"/>
        <v>UNPLANNED</v>
      </c>
      <c r="I98" s="1">
        <v>41383.349167164357</v>
      </c>
      <c r="J98" s="1">
        <v>41383.407083831022</v>
      </c>
      <c r="K98" s="5">
        <f t="shared" si="26"/>
        <v>83</v>
      </c>
      <c r="L98" s="16">
        <f t="shared" si="16"/>
        <v>83</v>
      </c>
      <c r="M98">
        <f t="shared" si="17"/>
        <v>2013</v>
      </c>
      <c r="N98" t="str">
        <f t="shared" si="18"/>
        <v>Apr</v>
      </c>
      <c r="O98" s="6">
        <f t="shared" si="19"/>
        <v>83</v>
      </c>
      <c r="P98">
        <f t="shared" si="20"/>
        <v>509</v>
      </c>
      <c r="Q98">
        <f t="shared" si="21"/>
        <v>6</v>
      </c>
      <c r="R98" s="8">
        <f t="shared" si="27"/>
        <v>84.833333333333329</v>
      </c>
      <c r="S98">
        <f t="shared" si="22"/>
        <v>42</v>
      </c>
      <c r="T98">
        <f t="shared" si="23"/>
        <v>3504</v>
      </c>
      <c r="U98" s="18">
        <f t="shared" si="28"/>
        <v>83.428571428571431</v>
      </c>
    </row>
    <row r="99" spans="1:21" x14ac:dyDescent="0.3">
      <c r="A99" s="3">
        <v>98</v>
      </c>
      <c r="B99" s="3" t="s">
        <v>76</v>
      </c>
      <c r="C99" s="3" t="s">
        <v>61</v>
      </c>
      <c r="D99" s="7">
        <f t="shared" si="24"/>
        <v>41378</v>
      </c>
      <c r="E99" s="4">
        <v>0.3979166666666667</v>
      </c>
      <c r="F99" s="3" t="s">
        <v>54</v>
      </c>
      <c r="G99" s="3" t="str">
        <f t="shared" si="25"/>
        <v>PLANNED</v>
      </c>
      <c r="H99" s="3" t="str">
        <f t="shared" si="15"/>
        <v>PLANNED - SCHED</v>
      </c>
      <c r="I99" s="1">
        <v>41383.365155636573</v>
      </c>
      <c r="J99" s="1">
        <v>41383.431995914354</v>
      </c>
      <c r="K99" s="5">
        <f t="shared" si="26"/>
        <v>96</v>
      </c>
      <c r="L99" s="16">
        <f t="shared" si="16"/>
        <v>96</v>
      </c>
      <c r="M99">
        <f t="shared" si="17"/>
        <v>2013</v>
      </c>
      <c r="N99" t="str">
        <f t="shared" si="18"/>
        <v>Apr</v>
      </c>
      <c r="O99" s="6">
        <f t="shared" si="19"/>
        <v>96</v>
      </c>
      <c r="P99">
        <f t="shared" si="20"/>
        <v>509</v>
      </c>
      <c r="Q99">
        <f t="shared" si="21"/>
        <v>6</v>
      </c>
      <c r="R99" s="8">
        <f t="shared" si="27"/>
        <v>84.833333333333329</v>
      </c>
      <c r="S99">
        <f t="shared" si="22"/>
        <v>42</v>
      </c>
      <c r="T99">
        <f t="shared" si="23"/>
        <v>3504</v>
      </c>
      <c r="U99" s="18">
        <f t="shared" si="28"/>
        <v>83.428571428571431</v>
      </c>
    </row>
    <row r="100" spans="1:21" x14ac:dyDescent="0.3">
      <c r="A100" s="3">
        <v>99</v>
      </c>
      <c r="B100" s="3" t="s">
        <v>76</v>
      </c>
      <c r="C100" s="3" t="s">
        <v>61</v>
      </c>
      <c r="D100" s="7">
        <f t="shared" si="24"/>
        <v>41378</v>
      </c>
      <c r="E100" s="4">
        <v>0.55694444444444446</v>
      </c>
      <c r="F100" s="3" t="s">
        <v>54</v>
      </c>
      <c r="G100" s="3" t="str">
        <f t="shared" si="25"/>
        <v>PLANNED</v>
      </c>
      <c r="H100" s="3" t="str">
        <f t="shared" si="15"/>
        <v>PLANNED - SCHED</v>
      </c>
      <c r="I100" s="1">
        <v>41383.542750960652</v>
      </c>
      <c r="J100" s="1">
        <v>41383.574683831022</v>
      </c>
      <c r="K100" s="5">
        <f t="shared" si="26"/>
        <v>45</v>
      </c>
      <c r="L100" s="16">
        <f t="shared" si="16"/>
        <v>45</v>
      </c>
      <c r="M100">
        <f t="shared" si="17"/>
        <v>2013</v>
      </c>
      <c r="N100" t="str">
        <f t="shared" si="18"/>
        <v>Apr</v>
      </c>
      <c r="O100" s="6">
        <f t="shared" si="19"/>
        <v>45</v>
      </c>
      <c r="P100">
        <f t="shared" si="20"/>
        <v>509</v>
      </c>
      <c r="Q100">
        <f t="shared" si="21"/>
        <v>6</v>
      </c>
      <c r="R100" s="8">
        <f t="shared" si="27"/>
        <v>84.833333333333329</v>
      </c>
      <c r="S100">
        <f t="shared" si="22"/>
        <v>42</v>
      </c>
      <c r="T100">
        <f t="shared" si="23"/>
        <v>3504</v>
      </c>
      <c r="U100" s="18">
        <f t="shared" si="28"/>
        <v>83.428571428571431</v>
      </c>
    </row>
    <row r="101" spans="1:21" x14ac:dyDescent="0.3">
      <c r="A101" s="3">
        <v>100</v>
      </c>
      <c r="B101" s="3" t="s">
        <v>76</v>
      </c>
      <c r="C101" s="3" t="s">
        <v>61</v>
      </c>
      <c r="D101" s="7">
        <f t="shared" si="24"/>
        <v>41378</v>
      </c>
      <c r="E101" s="4">
        <v>0.59513888888888888</v>
      </c>
      <c r="F101" s="3" t="s">
        <v>49</v>
      </c>
      <c r="G101" s="3" t="str">
        <f t="shared" si="25"/>
        <v>UNPLANNED</v>
      </c>
      <c r="H101" s="3" t="str">
        <f t="shared" si="15"/>
        <v>UNPLANNED</v>
      </c>
      <c r="I101" s="1">
        <v>41383.570169062499</v>
      </c>
      <c r="J101" s="1">
        <v>41383.621372766203</v>
      </c>
      <c r="K101" s="5">
        <f t="shared" si="26"/>
        <v>73</v>
      </c>
      <c r="L101" s="16">
        <f t="shared" si="16"/>
        <v>73</v>
      </c>
      <c r="M101">
        <f t="shared" si="17"/>
        <v>2013</v>
      </c>
      <c r="N101" t="str">
        <f t="shared" si="18"/>
        <v>Apr</v>
      </c>
      <c r="O101" s="6">
        <f t="shared" si="19"/>
        <v>73</v>
      </c>
      <c r="P101">
        <f t="shared" si="20"/>
        <v>509</v>
      </c>
      <c r="Q101">
        <f t="shared" si="21"/>
        <v>6</v>
      </c>
      <c r="R101" s="8">
        <f t="shared" si="27"/>
        <v>84.833333333333329</v>
      </c>
      <c r="S101">
        <f t="shared" si="22"/>
        <v>42</v>
      </c>
      <c r="T101">
        <f t="shared" si="23"/>
        <v>3504</v>
      </c>
      <c r="U101" s="18">
        <f t="shared" si="28"/>
        <v>83.428571428571431</v>
      </c>
    </row>
    <row r="102" spans="1:21" x14ac:dyDescent="0.3">
      <c r="A102" s="3">
        <v>101</v>
      </c>
      <c r="B102" s="3" t="s">
        <v>76</v>
      </c>
      <c r="C102" s="3" t="s">
        <v>61</v>
      </c>
      <c r="D102" s="7">
        <f t="shared" si="24"/>
        <v>41378</v>
      </c>
      <c r="E102" s="4">
        <v>0.65277777777777779</v>
      </c>
      <c r="F102" s="3" t="s">
        <v>54</v>
      </c>
      <c r="G102" s="3" t="str">
        <f t="shared" si="25"/>
        <v>PLANNED</v>
      </c>
      <c r="H102" s="3" t="str">
        <f t="shared" si="15"/>
        <v>PLANNED - SCHED</v>
      </c>
      <c r="I102" s="1">
        <v>41383.609527164357</v>
      </c>
      <c r="J102" s="1">
        <v>41383.69818457176</v>
      </c>
      <c r="K102" s="5">
        <f t="shared" si="26"/>
        <v>127</v>
      </c>
      <c r="L102" s="16">
        <f t="shared" si="16"/>
        <v>127</v>
      </c>
      <c r="M102">
        <f t="shared" si="17"/>
        <v>2013</v>
      </c>
      <c r="N102" t="str">
        <f t="shared" si="18"/>
        <v>Apr</v>
      </c>
      <c r="O102" s="6">
        <f t="shared" si="19"/>
        <v>127</v>
      </c>
      <c r="P102">
        <f t="shared" si="20"/>
        <v>509</v>
      </c>
      <c r="Q102">
        <f t="shared" si="21"/>
        <v>6</v>
      </c>
      <c r="R102" s="8">
        <f t="shared" si="27"/>
        <v>84.833333333333329</v>
      </c>
      <c r="S102">
        <f t="shared" si="22"/>
        <v>42</v>
      </c>
      <c r="T102">
        <f t="shared" si="23"/>
        <v>3504</v>
      </c>
      <c r="U102" s="18">
        <f t="shared" si="28"/>
        <v>83.428571428571431</v>
      </c>
    </row>
    <row r="103" spans="1:21" x14ac:dyDescent="0.3">
      <c r="A103" s="3">
        <v>102</v>
      </c>
      <c r="B103" s="3" t="s">
        <v>76</v>
      </c>
      <c r="C103" s="3" t="s">
        <v>61</v>
      </c>
      <c r="D103" s="7">
        <f t="shared" si="24"/>
        <v>41378</v>
      </c>
      <c r="E103" s="4">
        <v>0.72499999999999998</v>
      </c>
      <c r="F103" s="3" t="s">
        <v>49</v>
      </c>
      <c r="G103" s="3" t="str">
        <f t="shared" si="25"/>
        <v>UNPLANNED</v>
      </c>
      <c r="H103" s="3" t="str">
        <f t="shared" si="15"/>
        <v>UNPLANNED</v>
      </c>
      <c r="I103" s="1">
        <v>41383.702176817133</v>
      </c>
      <c r="J103" s="1">
        <v>41383.76144765046</v>
      </c>
      <c r="K103" s="5">
        <f t="shared" si="26"/>
        <v>85</v>
      </c>
      <c r="L103" s="16">
        <f t="shared" si="16"/>
        <v>85</v>
      </c>
      <c r="M103">
        <f t="shared" si="17"/>
        <v>2013</v>
      </c>
      <c r="N103" t="str">
        <f t="shared" si="18"/>
        <v>Apr</v>
      </c>
      <c r="O103" s="6">
        <f t="shared" si="19"/>
        <v>85</v>
      </c>
      <c r="P103">
        <f t="shared" si="20"/>
        <v>509</v>
      </c>
      <c r="Q103">
        <f t="shared" si="21"/>
        <v>6</v>
      </c>
      <c r="R103" s="8">
        <f t="shared" si="27"/>
        <v>84.833333333333329</v>
      </c>
      <c r="S103">
        <f t="shared" si="22"/>
        <v>42</v>
      </c>
      <c r="T103">
        <f t="shared" si="23"/>
        <v>3504</v>
      </c>
      <c r="U103" s="18">
        <f t="shared" si="28"/>
        <v>83.428571428571431</v>
      </c>
    </row>
    <row r="104" spans="1:21" x14ac:dyDescent="0.3">
      <c r="A104" s="3">
        <v>103</v>
      </c>
      <c r="B104" s="3" t="s">
        <v>77</v>
      </c>
      <c r="C104" s="3" t="s">
        <v>63</v>
      </c>
      <c r="D104" s="7">
        <f t="shared" si="24"/>
        <v>41378</v>
      </c>
      <c r="E104" s="4">
        <v>9.375E-2</v>
      </c>
      <c r="F104" s="3" t="s">
        <v>49</v>
      </c>
      <c r="G104" s="3" t="str">
        <f t="shared" si="25"/>
        <v>UNPLANNED</v>
      </c>
      <c r="H104" s="3" t="str">
        <f t="shared" si="15"/>
        <v>UNPLANNED</v>
      </c>
      <c r="I104" s="1">
        <v>41384.05855277778</v>
      </c>
      <c r="J104" s="1" t="e">
        <v>#VALUE!</v>
      </c>
      <c r="K104" s="5" t="e">
        <f t="shared" si="26"/>
        <v>#VALUE!</v>
      </c>
      <c r="L104" s="16">
        <f t="shared" si="16"/>
        <v>83.142857142857139</v>
      </c>
      <c r="M104">
        <f t="shared" si="17"/>
        <v>2013</v>
      </c>
      <c r="N104" t="str">
        <f t="shared" si="18"/>
        <v>Apr</v>
      </c>
      <c r="O104" s="6" t="e">
        <f t="shared" si="19"/>
        <v>#N/A</v>
      </c>
      <c r="P104">
        <f t="shared" si="20"/>
        <v>582</v>
      </c>
      <c r="Q104">
        <f t="shared" si="21"/>
        <v>7</v>
      </c>
      <c r="R104" s="8">
        <f t="shared" si="27"/>
        <v>83.142857142857139</v>
      </c>
      <c r="S104">
        <f t="shared" si="22"/>
        <v>42</v>
      </c>
      <c r="T104">
        <f t="shared" si="23"/>
        <v>3504</v>
      </c>
      <c r="U104" s="18">
        <f t="shared" si="28"/>
        <v>83.428571428571431</v>
      </c>
    </row>
    <row r="105" spans="1:21" x14ac:dyDescent="0.3">
      <c r="A105" s="3">
        <v>104</v>
      </c>
      <c r="B105" s="3" t="s">
        <v>77</v>
      </c>
      <c r="C105" s="3" t="s">
        <v>63</v>
      </c>
      <c r="D105" s="7">
        <f t="shared" si="24"/>
        <v>41378</v>
      </c>
      <c r="E105" s="4">
        <v>0.18263888888888891</v>
      </c>
      <c r="F105" s="3" t="s">
        <v>49</v>
      </c>
      <c r="G105" s="3" t="str">
        <f t="shared" si="25"/>
        <v>UNPLANNED</v>
      </c>
      <c r="H105" s="3" t="str">
        <f t="shared" si="15"/>
        <v>UNPLANNED</v>
      </c>
      <c r="I105" s="1">
        <v>41384.148127118053</v>
      </c>
      <c r="J105" s="1">
        <v>41384.233914155091</v>
      </c>
      <c r="K105" s="5">
        <f t="shared" si="26"/>
        <v>123</v>
      </c>
      <c r="L105" s="16">
        <f t="shared" si="16"/>
        <v>123</v>
      </c>
      <c r="M105">
        <f t="shared" si="17"/>
        <v>2013</v>
      </c>
      <c r="N105" t="str">
        <f t="shared" si="18"/>
        <v>Apr</v>
      </c>
      <c r="O105" s="6">
        <f t="shared" si="19"/>
        <v>123</v>
      </c>
      <c r="P105">
        <f t="shared" si="20"/>
        <v>582</v>
      </c>
      <c r="Q105">
        <f t="shared" si="21"/>
        <v>7</v>
      </c>
      <c r="R105" s="8">
        <f t="shared" si="27"/>
        <v>83.142857142857139</v>
      </c>
      <c r="S105">
        <f t="shared" si="22"/>
        <v>42</v>
      </c>
      <c r="T105">
        <f t="shared" si="23"/>
        <v>3504</v>
      </c>
      <c r="U105" s="18">
        <f t="shared" si="28"/>
        <v>83.428571428571431</v>
      </c>
    </row>
    <row r="106" spans="1:21" x14ac:dyDescent="0.3">
      <c r="A106" s="3">
        <v>105</v>
      </c>
      <c r="B106" s="3" t="s">
        <v>77</v>
      </c>
      <c r="C106" s="3" t="s">
        <v>63</v>
      </c>
      <c r="D106" s="7">
        <f t="shared" si="24"/>
        <v>41378</v>
      </c>
      <c r="E106" s="4">
        <v>0.21180555555555555</v>
      </c>
      <c r="F106" s="3" t="s">
        <v>57</v>
      </c>
      <c r="G106" s="3" t="str">
        <f t="shared" si="25"/>
        <v>UNPLANNED</v>
      </c>
      <c r="H106" s="3" t="str">
        <f t="shared" si="15"/>
        <v>UNPLANNED</v>
      </c>
      <c r="I106" s="1">
        <v>41384.208335416661</v>
      </c>
      <c r="J106" s="1">
        <v>41384.263439583337</v>
      </c>
      <c r="K106" s="5">
        <f t="shared" si="26"/>
        <v>79</v>
      </c>
      <c r="L106" s="16">
        <f t="shared" si="16"/>
        <v>79</v>
      </c>
      <c r="M106">
        <f t="shared" si="17"/>
        <v>2013</v>
      </c>
      <c r="N106" t="str">
        <f t="shared" si="18"/>
        <v>Apr</v>
      </c>
      <c r="O106" s="6">
        <f t="shared" si="19"/>
        <v>79</v>
      </c>
      <c r="P106">
        <f t="shared" si="20"/>
        <v>582</v>
      </c>
      <c r="Q106">
        <f t="shared" si="21"/>
        <v>7</v>
      </c>
      <c r="R106" s="8">
        <f t="shared" si="27"/>
        <v>83.142857142857139</v>
      </c>
      <c r="S106">
        <f t="shared" si="22"/>
        <v>42</v>
      </c>
      <c r="T106">
        <f t="shared" si="23"/>
        <v>3504</v>
      </c>
      <c r="U106" s="18">
        <f t="shared" si="28"/>
        <v>83.428571428571431</v>
      </c>
    </row>
    <row r="107" spans="1:21" x14ac:dyDescent="0.3">
      <c r="A107" s="3">
        <v>106</v>
      </c>
      <c r="B107" s="3" t="s">
        <v>77</v>
      </c>
      <c r="C107" s="3" t="s">
        <v>63</v>
      </c>
      <c r="D107" s="7">
        <f t="shared" si="24"/>
        <v>41378</v>
      </c>
      <c r="E107" s="4">
        <v>0.59930555555555554</v>
      </c>
      <c r="F107" s="3" t="s">
        <v>51</v>
      </c>
      <c r="G107" s="3" t="str">
        <f t="shared" si="25"/>
        <v>PLANNED</v>
      </c>
      <c r="H107" s="3" t="str">
        <f t="shared" si="15"/>
        <v>PLANNED - NOT SCHED</v>
      </c>
      <c r="I107" s="1">
        <v>41384.553349502312</v>
      </c>
      <c r="J107" s="1">
        <v>41384.644969872686</v>
      </c>
      <c r="K107" s="5">
        <f t="shared" si="26"/>
        <v>131</v>
      </c>
      <c r="L107" s="16">
        <f t="shared" si="16"/>
        <v>131</v>
      </c>
      <c r="M107">
        <f t="shared" si="17"/>
        <v>2013</v>
      </c>
      <c r="N107" t="str">
        <f t="shared" si="18"/>
        <v>Apr</v>
      </c>
      <c r="O107" s="6">
        <f t="shared" si="19"/>
        <v>131</v>
      </c>
      <c r="P107">
        <f t="shared" si="20"/>
        <v>582</v>
      </c>
      <c r="Q107">
        <f t="shared" si="21"/>
        <v>7</v>
      </c>
      <c r="R107" s="8">
        <f t="shared" si="27"/>
        <v>83.142857142857139</v>
      </c>
      <c r="S107">
        <f t="shared" si="22"/>
        <v>42</v>
      </c>
      <c r="T107">
        <f t="shared" si="23"/>
        <v>3504</v>
      </c>
      <c r="U107" s="18">
        <f t="shared" si="28"/>
        <v>83.428571428571431</v>
      </c>
    </row>
    <row r="108" spans="1:21" x14ac:dyDescent="0.3">
      <c r="A108" s="3">
        <v>107</v>
      </c>
      <c r="B108" s="3" t="s">
        <v>77</v>
      </c>
      <c r="C108" s="3" t="s">
        <v>63</v>
      </c>
      <c r="D108" s="7">
        <f t="shared" si="24"/>
        <v>41378</v>
      </c>
      <c r="E108" s="4">
        <v>0.70277777777777783</v>
      </c>
      <c r="F108" s="3" t="s">
        <v>49</v>
      </c>
      <c r="G108" s="3" t="str">
        <f t="shared" si="25"/>
        <v>UNPLANNED</v>
      </c>
      <c r="H108" s="3" t="str">
        <f t="shared" si="15"/>
        <v>UNPLANNED</v>
      </c>
      <c r="I108" s="1">
        <v>41384.676849386575</v>
      </c>
      <c r="J108" s="1">
        <v>41384.734904942125</v>
      </c>
      <c r="K108" s="5">
        <f t="shared" si="26"/>
        <v>83</v>
      </c>
      <c r="L108" s="16">
        <f t="shared" si="16"/>
        <v>83</v>
      </c>
      <c r="M108">
        <f t="shared" si="17"/>
        <v>2013</v>
      </c>
      <c r="N108" t="str">
        <f t="shared" si="18"/>
        <v>Apr</v>
      </c>
      <c r="O108" s="6">
        <f t="shared" si="19"/>
        <v>83</v>
      </c>
      <c r="P108">
        <f t="shared" si="20"/>
        <v>582</v>
      </c>
      <c r="Q108">
        <f t="shared" si="21"/>
        <v>7</v>
      </c>
      <c r="R108" s="8">
        <f t="shared" si="27"/>
        <v>83.142857142857139</v>
      </c>
      <c r="S108">
        <f t="shared" si="22"/>
        <v>42</v>
      </c>
      <c r="T108">
        <f t="shared" si="23"/>
        <v>3504</v>
      </c>
      <c r="U108" s="18">
        <f t="shared" si="28"/>
        <v>83.428571428571431</v>
      </c>
    </row>
    <row r="109" spans="1:21" x14ac:dyDescent="0.3">
      <c r="A109" s="3">
        <v>108</v>
      </c>
      <c r="B109" s="3" t="s">
        <v>77</v>
      </c>
      <c r="C109" s="3" t="s">
        <v>63</v>
      </c>
      <c r="D109" s="7">
        <f t="shared" si="24"/>
        <v>41378</v>
      </c>
      <c r="E109" s="4">
        <v>0.88888888888888884</v>
      </c>
      <c r="F109" s="3" t="s">
        <v>49</v>
      </c>
      <c r="G109" s="3" t="str">
        <f t="shared" si="25"/>
        <v>UNPLANNED</v>
      </c>
      <c r="H109" s="3" t="str">
        <f t="shared" si="15"/>
        <v>UNPLANNED</v>
      </c>
      <c r="I109" s="1">
        <v>41384.864073611112</v>
      </c>
      <c r="J109" s="1">
        <v>41384.935624537036</v>
      </c>
      <c r="K109" s="5">
        <f t="shared" si="26"/>
        <v>103</v>
      </c>
      <c r="L109" s="16">
        <f t="shared" si="16"/>
        <v>103</v>
      </c>
      <c r="M109">
        <f t="shared" si="17"/>
        <v>2013</v>
      </c>
      <c r="N109" t="str">
        <f t="shared" si="18"/>
        <v>Apr</v>
      </c>
      <c r="O109" s="6">
        <f t="shared" si="19"/>
        <v>103</v>
      </c>
      <c r="P109">
        <f t="shared" si="20"/>
        <v>582</v>
      </c>
      <c r="Q109">
        <f t="shared" si="21"/>
        <v>7</v>
      </c>
      <c r="R109" s="8">
        <f t="shared" si="27"/>
        <v>83.142857142857139</v>
      </c>
      <c r="S109">
        <f t="shared" si="22"/>
        <v>42</v>
      </c>
      <c r="T109">
        <f t="shared" si="23"/>
        <v>3504</v>
      </c>
      <c r="U109" s="18">
        <f t="shared" si="28"/>
        <v>83.428571428571431</v>
      </c>
    </row>
    <row r="110" spans="1:21" x14ac:dyDescent="0.3">
      <c r="A110" s="3">
        <v>109</v>
      </c>
      <c r="B110" s="3" t="s">
        <v>77</v>
      </c>
      <c r="C110" s="3" t="s">
        <v>63</v>
      </c>
      <c r="D110" s="7">
        <f t="shared" si="24"/>
        <v>41378</v>
      </c>
      <c r="E110" s="4">
        <v>0.96180555555555547</v>
      </c>
      <c r="F110" s="3" t="s">
        <v>49</v>
      </c>
      <c r="G110" s="3" t="str">
        <f t="shared" si="25"/>
        <v>UNPLANNED</v>
      </c>
      <c r="H110" s="3" t="str">
        <f t="shared" si="15"/>
        <v>UNPLANNED</v>
      </c>
      <c r="I110" s="1">
        <v>41384.946703553243</v>
      </c>
      <c r="J110" s="1">
        <v>41384.99051142361</v>
      </c>
      <c r="K110" s="5">
        <f t="shared" si="26"/>
        <v>63</v>
      </c>
      <c r="L110" s="16">
        <f t="shared" si="16"/>
        <v>63</v>
      </c>
      <c r="M110">
        <f t="shared" si="17"/>
        <v>2013</v>
      </c>
      <c r="N110" t="str">
        <f t="shared" si="18"/>
        <v>Apr</v>
      </c>
      <c r="O110" s="6">
        <f t="shared" si="19"/>
        <v>63</v>
      </c>
      <c r="P110">
        <f t="shared" si="20"/>
        <v>582</v>
      </c>
      <c r="Q110">
        <f t="shared" si="21"/>
        <v>7</v>
      </c>
      <c r="R110" s="8">
        <f t="shared" si="27"/>
        <v>83.142857142857139</v>
      </c>
      <c r="S110">
        <f t="shared" si="22"/>
        <v>42</v>
      </c>
      <c r="T110">
        <f t="shared" si="23"/>
        <v>3504</v>
      </c>
      <c r="U110" s="18">
        <f t="shared" si="28"/>
        <v>83.428571428571431</v>
      </c>
    </row>
    <row r="111" spans="1:21" x14ac:dyDescent="0.3">
      <c r="A111" s="3">
        <v>110</v>
      </c>
      <c r="B111" s="3" t="s">
        <v>78</v>
      </c>
      <c r="C111" s="3" t="s">
        <v>65</v>
      </c>
      <c r="D111" s="7">
        <f t="shared" si="24"/>
        <v>41378</v>
      </c>
      <c r="E111" s="4">
        <v>2.4999999999999998E-2</v>
      </c>
      <c r="F111" s="3" t="s">
        <v>49</v>
      </c>
      <c r="G111" s="3" t="str">
        <f t="shared" si="25"/>
        <v>UNPLANNED</v>
      </c>
      <c r="H111" s="3" t="str">
        <f t="shared" si="15"/>
        <v>UNPLANNED</v>
      </c>
      <c r="I111" s="1">
        <v>41385.013643750004</v>
      </c>
      <c r="J111" s="1">
        <v>41385.055750231484</v>
      </c>
      <c r="K111" s="5">
        <f t="shared" si="26"/>
        <v>60</v>
      </c>
      <c r="L111" s="16">
        <f t="shared" si="16"/>
        <v>60</v>
      </c>
      <c r="M111">
        <f t="shared" si="17"/>
        <v>2013</v>
      </c>
      <c r="N111" t="str">
        <f t="shared" si="18"/>
        <v>Apr</v>
      </c>
      <c r="O111" s="6">
        <f t="shared" si="19"/>
        <v>60</v>
      </c>
      <c r="P111">
        <f t="shared" si="20"/>
        <v>452</v>
      </c>
      <c r="Q111">
        <f t="shared" si="21"/>
        <v>5</v>
      </c>
      <c r="R111" s="8">
        <f t="shared" si="27"/>
        <v>90.4</v>
      </c>
      <c r="S111">
        <f t="shared" si="22"/>
        <v>42</v>
      </c>
      <c r="T111">
        <f t="shared" si="23"/>
        <v>3504</v>
      </c>
      <c r="U111" s="18">
        <f t="shared" si="28"/>
        <v>83.428571428571431</v>
      </c>
    </row>
    <row r="112" spans="1:21" x14ac:dyDescent="0.3">
      <c r="A112" s="3">
        <v>111</v>
      </c>
      <c r="B112" s="3" t="s">
        <v>78</v>
      </c>
      <c r="C112" s="3" t="s">
        <v>65</v>
      </c>
      <c r="D112" s="7">
        <f t="shared" si="24"/>
        <v>41378</v>
      </c>
      <c r="E112" s="4">
        <v>1.8749999999999999E-2</v>
      </c>
      <c r="F112" s="3" t="s">
        <v>57</v>
      </c>
      <c r="G112" s="3" t="str">
        <f t="shared" si="25"/>
        <v>UNPLANNED</v>
      </c>
      <c r="H112" s="3" t="str">
        <f t="shared" si="15"/>
        <v>UNPLANNED</v>
      </c>
      <c r="I112" s="1">
        <v>41385.01427561343</v>
      </c>
      <c r="J112" s="1">
        <v>41385.10052561343</v>
      </c>
      <c r="K112" s="5">
        <f t="shared" si="26"/>
        <v>124</v>
      </c>
      <c r="L112" s="16">
        <f t="shared" si="16"/>
        <v>124</v>
      </c>
      <c r="M112">
        <f t="shared" si="17"/>
        <v>2013</v>
      </c>
      <c r="N112" t="str">
        <f t="shared" si="18"/>
        <v>Apr</v>
      </c>
      <c r="O112" s="6">
        <f t="shared" si="19"/>
        <v>124</v>
      </c>
      <c r="P112">
        <f t="shared" si="20"/>
        <v>452</v>
      </c>
      <c r="Q112">
        <f t="shared" si="21"/>
        <v>5</v>
      </c>
      <c r="R112" s="8">
        <f t="shared" si="27"/>
        <v>90.4</v>
      </c>
      <c r="S112">
        <f t="shared" si="22"/>
        <v>42</v>
      </c>
      <c r="T112">
        <f t="shared" si="23"/>
        <v>3504</v>
      </c>
      <c r="U112" s="18">
        <f t="shared" si="28"/>
        <v>83.428571428571431</v>
      </c>
    </row>
    <row r="113" spans="1:21" x14ac:dyDescent="0.3">
      <c r="A113" s="3">
        <v>112</v>
      </c>
      <c r="B113" s="3" t="s">
        <v>78</v>
      </c>
      <c r="C113" s="3" t="s">
        <v>65</v>
      </c>
      <c r="D113" s="7">
        <f t="shared" si="24"/>
        <v>41378</v>
      </c>
      <c r="E113" s="4">
        <v>9.930555555555555E-2</v>
      </c>
      <c r="F113" s="3" t="s">
        <v>49</v>
      </c>
      <c r="G113" s="3" t="str">
        <f t="shared" si="25"/>
        <v>UNPLANNED</v>
      </c>
      <c r="H113" s="3" t="str">
        <f t="shared" si="15"/>
        <v>UNPLANNED</v>
      </c>
      <c r="I113" s="1">
        <v>41385.082060069442</v>
      </c>
      <c r="J113" s="1">
        <v>41385.127592476856</v>
      </c>
      <c r="K113" s="5">
        <f t="shared" si="26"/>
        <v>65</v>
      </c>
      <c r="L113" s="16">
        <f t="shared" si="16"/>
        <v>65</v>
      </c>
      <c r="M113">
        <f t="shared" si="17"/>
        <v>2013</v>
      </c>
      <c r="N113" t="str">
        <f t="shared" si="18"/>
        <v>Apr</v>
      </c>
      <c r="O113" s="6">
        <f t="shared" si="19"/>
        <v>65</v>
      </c>
      <c r="P113">
        <f t="shared" si="20"/>
        <v>452</v>
      </c>
      <c r="Q113">
        <f t="shared" si="21"/>
        <v>5</v>
      </c>
      <c r="R113" s="8">
        <f t="shared" si="27"/>
        <v>90.4</v>
      </c>
      <c r="S113">
        <f t="shared" si="22"/>
        <v>42</v>
      </c>
      <c r="T113">
        <f t="shared" si="23"/>
        <v>3504</v>
      </c>
      <c r="U113" s="18">
        <f t="shared" si="28"/>
        <v>83.428571428571431</v>
      </c>
    </row>
    <row r="114" spans="1:21" x14ac:dyDescent="0.3">
      <c r="A114" s="3">
        <v>113</v>
      </c>
      <c r="B114" s="3" t="s">
        <v>78</v>
      </c>
      <c r="C114" s="3" t="s">
        <v>65</v>
      </c>
      <c r="D114" s="7">
        <f t="shared" si="24"/>
        <v>41378</v>
      </c>
      <c r="E114" s="4">
        <v>0.15902777777777777</v>
      </c>
      <c r="F114" s="3" t="s">
        <v>49</v>
      </c>
      <c r="G114" s="3" t="str">
        <f t="shared" si="25"/>
        <v>UNPLANNED</v>
      </c>
      <c r="H114" s="3" t="str">
        <f t="shared" si="15"/>
        <v>UNPLANNED</v>
      </c>
      <c r="I114" s="1">
        <v>41385.133099421299</v>
      </c>
      <c r="J114" s="1">
        <v>41385.211826273146</v>
      </c>
      <c r="K114" s="5">
        <f t="shared" si="26"/>
        <v>113</v>
      </c>
      <c r="L114" s="16">
        <f t="shared" si="16"/>
        <v>113</v>
      </c>
      <c r="M114">
        <f t="shared" si="17"/>
        <v>2013</v>
      </c>
      <c r="N114" t="str">
        <f t="shared" si="18"/>
        <v>Apr</v>
      </c>
      <c r="O114" s="6">
        <f t="shared" si="19"/>
        <v>113</v>
      </c>
      <c r="P114">
        <f t="shared" si="20"/>
        <v>452</v>
      </c>
      <c r="Q114">
        <f t="shared" si="21"/>
        <v>5</v>
      </c>
      <c r="R114" s="8">
        <f t="shared" si="27"/>
        <v>90.4</v>
      </c>
      <c r="S114">
        <f t="shared" si="22"/>
        <v>42</v>
      </c>
      <c r="T114">
        <f t="shared" si="23"/>
        <v>3504</v>
      </c>
      <c r="U114" s="18">
        <f t="shared" si="28"/>
        <v>83.428571428571431</v>
      </c>
    </row>
    <row r="115" spans="1:21" x14ac:dyDescent="0.3">
      <c r="A115" s="3">
        <v>114</v>
      </c>
      <c r="B115" s="3" t="s">
        <v>78</v>
      </c>
      <c r="C115" s="3" t="s">
        <v>65</v>
      </c>
      <c r="D115" s="7">
        <f t="shared" si="24"/>
        <v>41378</v>
      </c>
      <c r="E115" s="4">
        <v>0.37013888888888885</v>
      </c>
      <c r="F115" s="3" t="s">
        <v>51</v>
      </c>
      <c r="G115" s="3" t="str">
        <f t="shared" si="25"/>
        <v>PLANNED</v>
      </c>
      <c r="H115" s="3" t="str">
        <f t="shared" si="15"/>
        <v>PLANNED - NOT SCHED</v>
      </c>
      <c r="I115" s="1">
        <v>41385.340440162036</v>
      </c>
      <c r="J115" s="1">
        <v>41385.403414699074</v>
      </c>
      <c r="K115" s="5">
        <f t="shared" si="26"/>
        <v>90</v>
      </c>
      <c r="L115" s="16">
        <f t="shared" si="16"/>
        <v>90</v>
      </c>
      <c r="M115">
        <f t="shared" si="17"/>
        <v>2013</v>
      </c>
      <c r="N115" t="str">
        <f t="shared" si="18"/>
        <v>Apr</v>
      </c>
      <c r="O115" s="6">
        <f t="shared" si="19"/>
        <v>90</v>
      </c>
      <c r="P115">
        <f t="shared" si="20"/>
        <v>452</v>
      </c>
      <c r="Q115">
        <f t="shared" si="21"/>
        <v>5</v>
      </c>
      <c r="R115" s="8">
        <f t="shared" si="27"/>
        <v>90.4</v>
      </c>
      <c r="S115">
        <f t="shared" si="22"/>
        <v>42</v>
      </c>
      <c r="T115">
        <f t="shared" si="23"/>
        <v>3504</v>
      </c>
      <c r="U115" s="18">
        <f t="shared" si="28"/>
        <v>83.428571428571431</v>
      </c>
    </row>
    <row r="116" spans="1:21" x14ac:dyDescent="0.3">
      <c r="A116" s="3">
        <v>115</v>
      </c>
      <c r="B116" s="3" t="s">
        <v>79</v>
      </c>
      <c r="C116" s="3" t="s">
        <v>48</v>
      </c>
      <c r="D116" s="7">
        <f t="shared" si="24"/>
        <v>41385</v>
      </c>
      <c r="E116" s="4">
        <v>0.34652777777777777</v>
      </c>
      <c r="F116" s="3" t="s">
        <v>54</v>
      </c>
      <c r="G116" s="3" t="str">
        <f t="shared" si="25"/>
        <v>PLANNED</v>
      </c>
      <c r="H116" s="3" t="str">
        <f t="shared" si="15"/>
        <v>PLANNED - SCHED</v>
      </c>
      <c r="I116" s="1">
        <v>41386.326861030095</v>
      </c>
      <c r="J116" s="1">
        <v>41386.367289270835</v>
      </c>
      <c r="K116" s="5">
        <f t="shared" si="26"/>
        <v>58</v>
      </c>
      <c r="L116" s="16">
        <f t="shared" si="16"/>
        <v>58</v>
      </c>
      <c r="M116">
        <f t="shared" si="17"/>
        <v>2013</v>
      </c>
      <c r="N116" t="str">
        <f t="shared" si="18"/>
        <v>Apr</v>
      </c>
      <c r="O116" s="6">
        <f t="shared" si="19"/>
        <v>58</v>
      </c>
      <c r="P116">
        <f t="shared" si="20"/>
        <v>359</v>
      </c>
      <c r="Q116">
        <f t="shared" si="21"/>
        <v>5</v>
      </c>
      <c r="R116" s="8">
        <f t="shared" si="27"/>
        <v>71.8</v>
      </c>
      <c r="S116">
        <f t="shared" si="22"/>
        <v>35</v>
      </c>
      <c r="T116">
        <f t="shared" si="23"/>
        <v>2945</v>
      </c>
      <c r="U116" s="18">
        <f t="shared" si="28"/>
        <v>84.142857142857139</v>
      </c>
    </row>
    <row r="117" spans="1:21" x14ac:dyDescent="0.3">
      <c r="A117" s="3">
        <v>116</v>
      </c>
      <c r="B117" s="3" t="s">
        <v>79</v>
      </c>
      <c r="C117" s="3" t="s">
        <v>48</v>
      </c>
      <c r="D117" s="7">
        <f t="shared" si="24"/>
        <v>41385</v>
      </c>
      <c r="E117" s="4">
        <v>0.41944444444444445</v>
      </c>
      <c r="F117" s="3" t="s">
        <v>54</v>
      </c>
      <c r="G117" s="3" t="str">
        <f t="shared" si="25"/>
        <v>PLANNED</v>
      </c>
      <c r="H117" s="3" t="str">
        <f t="shared" si="15"/>
        <v>PLANNED - SCHED</v>
      </c>
      <c r="I117" s="1">
        <v>41386.393196030091</v>
      </c>
      <c r="J117" s="1">
        <v>41386.450684456016</v>
      </c>
      <c r="K117" s="5">
        <f t="shared" si="26"/>
        <v>82</v>
      </c>
      <c r="L117" s="16">
        <f t="shared" si="16"/>
        <v>82</v>
      </c>
      <c r="M117">
        <f t="shared" si="17"/>
        <v>2013</v>
      </c>
      <c r="N117" t="str">
        <f t="shared" si="18"/>
        <v>Apr</v>
      </c>
      <c r="O117" s="6">
        <f t="shared" si="19"/>
        <v>82</v>
      </c>
      <c r="P117">
        <f t="shared" si="20"/>
        <v>359</v>
      </c>
      <c r="Q117">
        <f t="shared" si="21"/>
        <v>5</v>
      </c>
      <c r="R117" s="8">
        <f t="shared" si="27"/>
        <v>71.8</v>
      </c>
      <c r="S117">
        <f t="shared" si="22"/>
        <v>35</v>
      </c>
      <c r="T117">
        <f t="shared" si="23"/>
        <v>2945</v>
      </c>
      <c r="U117" s="18">
        <f t="shared" si="28"/>
        <v>84.142857142857139</v>
      </c>
    </row>
    <row r="118" spans="1:21" x14ac:dyDescent="0.3">
      <c r="A118" s="3">
        <v>117</v>
      </c>
      <c r="B118" s="3" t="s">
        <v>79</v>
      </c>
      <c r="C118" s="3" t="s">
        <v>48</v>
      </c>
      <c r="D118" s="7">
        <f t="shared" si="24"/>
        <v>41385</v>
      </c>
      <c r="E118" s="4">
        <v>0.42291666666666666</v>
      </c>
      <c r="F118" s="3" t="s">
        <v>54</v>
      </c>
      <c r="G118" s="3" t="str">
        <f t="shared" si="25"/>
        <v>PLANNED</v>
      </c>
      <c r="H118" s="3" t="str">
        <f t="shared" si="15"/>
        <v>PLANNED - SCHED</v>
      </c>
      <c r="I118" s="1">
        <v>41386.404296446766</v>
      </c>
      <c r="J118" s="1">
        <v>41386.447583483794</v>
      </c>
      <c r="K118" s="5">
        <f t="shared" si="26"/>
        <v>62</v>
      </c>
      <c r="L118" s="16">
        <f t="shared" si="16"/>
        <v>62</v>
      </c>
      <c r="M118">
        <f t="shared" si="17"/>
        <v>2013</v>
      </c>
      <c r="N118" t="str">
        <f t="shared" si="18"/>
        <v>Apr</v>
      </c>
      <c r="O118" s="6">
        <f t="shared" si="19"/>
        <v>62</v>
      </c>
      <c r="P118">
        <f t="shared" si="20"/>
        <v>359</v>
      </c>
      <c r="Q118">
        <f t="shared" si="21"/>
        <v>5</v>
      </c>
      <c r="R118" s="8">
        <f t="shared" si="27"/>
        <v>71.8</v>
      </c>
      <c r="S118">
        <f t="shared" si="22"/>
        <v>35</v>
      </c>
      <c r="T118">
        <f t="shared" si="23"/>
        <v>2945</v>
      </c>
      <c r="U118" s="18">
        <f t="shared" si="28"/>
        <v>84.142857142857139</v>
      </c>
    </row>
    <row r="119" spans="1:21" x14ac:dyDescent="0.3">
      <c r="A119" s="3">
        <v>118</v>
      </c>
      <c r="B119" s="3" t="s">
        <v>79</v>
      </c>
      <c r="C119" s="3" t="s">
        <v>48</v>
      </c>
      <c r="D119" s="7">
        <f t="shared" si="24"/>
        <v>41385</v>
      </c>
      <c r="E119" s="4">
        <v>0.50972222222222219</v>
      </c>
      <c r="F119" s="3" t="s">
        <v>54</v>
      </c>
      <c r="G119" s="3" t="str">
        <f t="shared" si="25"/>
        <v>PLANNED</v>
      </c>
      <c r="H119" s="3" t="str">
        <f t="shared" si="15"/>
        <v>PLANNED - SCHED</v>
      </c>
      <c r="I119" s="1">
        <v>41386.482407141208</v>
      </c>
      <c r="J119" s="1">
        <v>41386.540196493057</v>
      </c>
      <c r="K119" s="5">
        <f t="shared" si="26"/>
        <v>83</v>
      </c>
      <c r="L119" s="16">
        <f t="shared" si="16"/>
        <v>83</v>
      </c>
      <c r="M119">
        <f t="shared" si="17"/>
        <v>2013</v>
      </c>
      <c r="N119" t="str">
        <f t="shared" si="18"/>
        <v>Apr</v>
      </c>
      <c r="O119" s="6">
        <f t="shared" si="19"/>
        <v>83</v>
      </c>
      <c r="P119">
        <f t="shared" si="20"/>
        <v>359</v>
      </c>
      <c r="Q119">
        <f t="shared" si="21"/>
        <v>5</v>
      </c>
      <c r="R119" s="8">
        <f t="shared" si="27"/>
        <v>71.8</v>
      </c>
      <c r="S119">
        <f t="shared" si="22"/>
        <v>35</v>
      </c>
      <c r="T119">
        <f t="shared" si="23"/>
        <v>2945</v>
      </c>
      <c r="U119" s="18">
        <f t="shared" si="28"/>
        <v>84.142857142857139</v>
      </c>
    </row>
    <row r="120" spans="1:21" x14ac:dyDescent="0.3">
      <c r="A120" s="3">
        <v>119</v>
      </c>
      <c r="B120" s="3" t="s">
        <v>79</v>
      </c>
      <c r="C120" s="3" t="s">
        <v>48</v>
      </c>
      <c r="D120" s="7">
        <f t="shared" si="24"/>
        <v>41385</v>
      </c>
      <c r="E120" s="4">
        <v>0.6958333333333333</v>
      </c>
      <c r="F120" s="3" t="s">
        <v>49</v>
      </c>
      <c r="G120" s="3" t="str">
        <f t="shared" si="25"/>
        <v>UNPLANNED</v>
      </c>
      <c r="H120" s="3" t="str">
        <f t="shared" si="15"/>
        <v>UNPLANNED</v>
      </c>
      <c r="I120" s="1">
        <v>41386.68211400463</v>
      </c>
      <c r="J120" s="1">
        <v>41386.733919560182</v>
      </c>
      <c r="K120" s="5">
        <f t="shared" si="26"/>
        <v>74</v>
      </c>
      <c r="L120" s="16">
        <f t="shared" si="16"/>
        <v>74</v>
      </c>
      <c r="M120">
        <f t="shared" si="17"/>
        <v>2013</v>
      </c>
      <c r="N120" t="str">
        <f t="shared" si="18"/>
        <v>Apr</v>
      </c>
      <c r="O120" s="6">
        <f t="shared" si="19"/>
        <v>74</v>
      </c>
      <c r="P120">
        <f t="shared" si="20"/>
        <v>359</v>
      </c>
      <c r="Q120">
        <f t="shared" si="21"/>
        <v>5</v>
      </c>
      <c r="R120" s="8">
        <f t="shared" si="27"/>
        <v>71.8</v>
      </c>
      <c r="S120">
        <f t="shared" si="22"/>
        <v>35</v>
      </c>
      <c r="T120">
        <f t="shared" si="23"/>
        <v>2945</v>
      </c>
      <c r="U120" s="18">
        <f t="shared" si="28"/>
        <v>84.142857142857139</v>
      </c>
    </row>
    <row r="121" spans="1:21" x14ac:dyDescent="0.3">
      <c r="A121" s="3">
        <v>120</v>
      </c>
      <c r="B121" s="3" t="s">
        <v>80</v>
      </c>
      <c r="C121" s="3" t="s">
        <v>53</v>
      </c>
      <c r="D121" s="7">
        <f t="shared" si="24"/>
        <v>41385</v>
      </c>
      <c r="E121" s="4">
        <v>0.19930555555555554</v>
      </c>
      <c r="F121" s="3" t="s">
        <v>57</v>
      </c>
      <c r="G121" s="3" t="str">
        <f t="shared" si="25"/>
        <v>UNPLANNED</v>
      </c>
      <c r="H121" s="3" t="str">
        <f t="shared" si="15"/>
        <v>UNPLANNED</v>
      </c>
      <c r="I121" s="1">
        <v>41387.17866203704</v>
      </c>
      <c r="J121" s="1">
        <v>41387.242203703703</v>
      </c>
      <c r="K121" s="5">
        <f t="shared" si="26"/>
        <v>91</v>
      </c>
      <c r="L121" s="16">
        <f t="shared" si="16"/>
        <v>91</v>
      </c>
      <c r="M121">
        <f t="shared" si="17"/>
        <v>2013</v>
      </c>
      <c r="N121" t="str">
        <f t="shared" si="18"/>
        <v>Apr</v>
      </c>
      <c r="O121" s="6">
        <f t="shared" si="19"/>
        <v>91</v>
      </c>
      <c r="P121">
        <f t="shared" si="20"/>
        <v>372</v>
      </c>
      <c r="Q121">
        <f t="shared" si="21"/>
        <v>4</v>
      </c>
      <c r="R121" s="8">
        <f t="shared" si="27"/>
        <v>93</v>
      </c>
      <c r="S121">
        <f t="shared" si="22"/>
        <v>35</v>
      </c>
      <c r="T121">
        <f t="shared" si="23"/>
        <v>2945</v>
      </c>
      <c r="U121" s="18">
        <f t="shared" si="28"/>
        <v>84.142857142857139</v>
      </c>
    </row>
    <row r="122" spans="1:21" x14ac:dyDescent="0.3">
      <c r="A122" s="3">
        <v>121</v>
      </c>
      <c r="B122" s="3" t="s">
        <v>80</v>
      </c>
      <c r="C122" s="3" t="s">
        <v>53</v>
      </c>
      <c r="D122" s="7">
        <f t="shared" si="24"/>
        <v>41385</v>
      </c>
      <c r="E122" s="4">
        <v>0.38958333333333334</v>
      </c>
      <c r="F122" s="3" t="s">
        <v>49</v>
      </c>
      <c r="G122" s="3" t="str">
        <f t="shared" si="25"/>
        <v>UNPLANNED</v>
      </c>
      <c r="H122" s="3" t="str">
        <f t="shared" si="15"/>
        <v>UNPLANNED</v>
      </c>
      <c r="I122" s="1">
        <v>41387.375179861112</v>
      </c>
      <c r="J122" s="1">
        <v>41387.435064120371</v>
      </c>
      <c r="K122" s="5">
        <f t="shared" si="26"/>
        <v>86</v>
      </c>
      <c r="L122" s="16">
        <f t="shared" si="16"/>
        <v>86</v>
      </c>
      <c r="M122">
        <f t="shared" si="17"/>
        <v>2013</v>
      </c>
      <c r="N122" t="str">
        <f t="shared" si="18"/>
        <v>Apr</v>
      </c>
      <c r="O122" s="6">
        <f t="shared" si="19"/>
        <v>86</v>
      </c>
      <c r="P122">
        <f t="shared" si="20"/>
        <v>372</v>
      </c>
      <c r="Q122">
        <f t="shared" si="21"/>
        <v>4</v>
      </c>
      <c r="R122" s="8">
        <f t="shared" si="27"/>
        <v>93</v>
      </c>
      <c r="S122">
        <f t="shared" si="22"/>
        <v>35</v>
      </c>
      <c r="T122">
        <f t="shared" si="23"/>
        <v>2945</v>
      </c>
      <c r="U122" s="18">
        <f t="shared" si="28"/>
        <v>84.142857142857139</v>
      </c>
    </row>
    <row r="123" spans="1:21" x14ac:dyDescent="0.3">
      <c r="A123" s="3">
        <v>122</v>
      </c>
      <c r="B123" s="3" t="s">
        <v>80</v>
      </c>
      <c r="C123" s="3" t="s">
        <v>53</v>
      </c>
      <c r="D123" s="7">
        <f t="shared" si="24"/>
        <v>41385</v>
      </c>
      <c r="E123" s="4">
        <v>0.44375000000000003</v>
      </c>
      <c r="F123" s="3" t="s">
        <v>54</v>
      </c>
      <c r="G123" s="3" t="str">
        <f t="shared" si="25"/>
        <v>PLANNED</v>
      </c>
      <c r="H123" s="3" t="str">
        <f t="shared" si="15"/>
        <v>PLANNED - SCHED</v>
      </c>
      <c r="I123" s="1">
        <v>41387.414116863423</v>
      </c>
      <c r="J123" s="1">
        <v>41387.471524270833</v>
      </c>
      <c r="K123" s="5">
        <f t="shared" si="26"/>
        <v>82</v>
      </c>
      <c r="L123" s="16">
        <f t="shared" si="16"/>
        <v>82</v>
      </c>
      <c r="M123">
        <f t="shared" si="17"/>
        <v>2013</v>
      </c>
      <c r="N123" t="str">
        <f t="shared" si="18"/>
        <v>Apr</v>
      </c>
      <c r="O123" s="6">
        <f t="shared" si="19"/>
        <v>82</v>
      </c>
      <c r="P123">
        <f t="shared" si="20"/>
        <v>372</v>
      </c>
      <c r="Q123">
        <f t="shared" si="21"/>
        <v>4</v>
      </c>
      <c r="R123" s="8">
        <f t="shared" si="27"/>
        <v>93</v>
      </c>
      <c r="S123">
        <f t="shared" si="22"/>
        <v>35</v>
      </c>
      <c r="T123">
        <f t="shared" si="23"/>
        <v>2945</v>
      </c>
      <c r="U123" s="18">
        <f t="shared" si="28"/>
        <v>84.142857142857139</v>
      </c>
    </row>
    <row r="124" spans="1:21" x14ac:dyDescent="0.3">
      <c r="A124" s="3">
        <v>123</v>
      </c>
      <c r="B124" s="3" t="s">
        <v>80</v>
      </c>
      <c r="C124" s="3" t="s">
        <v>53</v>
      </c>
      <c r="D124" s="7">
        <f t="shared" si="24"/>
        <v>41385</v>
      </c>
      <c r="E124" s="4">
        <v>0.63472222222222219</v>
      </c>
      <c r="F124" s="3" t="s">
        <v>51</v>
      </c>
      <c r="G124" s="3" t="str">
        <f t="shared" si="25"/>
        <v>PLANNED</v>
      </c>
      <c r="H124" s="3" t="str">
        <f t="shared" si="15"/>
        <v>PLANNED - NOT SCHED</v>
      </c>
      <c r="I124" s="1">
        <v>41387.595843981486</v>
      </c>
      <c r="J124" s="1">
        <v>41387.674593981486</v>
      </c>
      <c r="K124" s="5">
        <f t="shared" si="26"/>
        <v>113</v>
      </c>
      <c r="L124" s="16">
        <f t="shared" si="16"/>
        <v>113</v>
      </c>
      <c r="M124">
        <f t="shared" si="17"/>
        <v>2013</v>
      </c>
      <c r="N124" t="str">
        <f t="shared" si="18"/>
        <v>Apr</v>
      </c>
      <c r="O124" s="6">
        <f t="shared" si="19"/>
        <v>113</v>
      </c>
      <c r="P124">
        <f t="shared" si="20"/>
        <v>372</v>
      </c>
      <c r="Q124">
        <f t="shared" si="21"/>
        <v>4</v>
      </c>
      <c r="R124" s="8">
        <f t="shared" si="27"/>
        <v>93</v>
      </c>
      <c r="S124">
        <f t="shared" si="22"/>
        <v>35</v>
      </c>
      <c r="T124">
        <f t="shared" si="23"/>
        <v>2945</v>
      </c>
      <c r="U124" s="18">
        <f t="shared" si="28"/>
        <v>84.142857142857139</v>
      </c>
    </row>
    <row r="125" spans="1:21" x14ac:dyDescent="0.3">
      <c r="A125" s="3">
        <v>124</v>
      </c>
      <c r="B125" s="3" t="s">
        <v>81</v>
      </c>
      <c r="C125" s="3" t="s">
        <v>56</v>
      </c>
      <c r="D125" s="7">
        <f t="shared" si="24"/>
        <v>41385</v>
      </c>
      <c r="E125" s="4">
        <v>0.18958333333333333</v>
      </c>
      <c r="F125" s="3" t="s">
        <v>49</v>
      </c>
      <c r="G125" s="3" t="str">
        <f t="shared" si="25"/>
        <v>UNPLANNED</v>
      </c>
      <c r="H125" s="3" t="str">
        <f t="shared" si="15"/>
        <v>UNPLANNED</v>
      </c>
      <c r="I125" s="1">
        <v>41388.165827118057</v>
      </c>
      <c r="J125" s="1">
        <v>41388.219785451387</v>
      </c>
      <c r="K125" s="5">
        <f t="shared" si="26"/>
        <v>77</v>
      </c>
      <c r="L125" s="16">
        <f t="shared" si="16"/>
        <v>77</v>
      </c>
      <c r="M125">
        <f t="shared" si="17"/>
        <v>2013</v>
      </c>
      <c r="N125" t="str">
        <f t="shared" si="18"/>
        <v>Apr</v>
      </c>
      <c r="O125" s="6">
        <f t="shared" si="19"/>
        <v>77</v>
      </c>
      <c r="P125">
        <f t="shared" si="20"/>
        <v>1037</v>
      </c>
      <c r="Q125">
        <f t="shared" si="21"/>
        <v>11</v>
      </c>
      <c r="R125" s="8">
        <f t="shared" si="27"/>
        <v>94.272727272727266</v>
      </c>
      <c r="S125">
        <f t="shared" si="22"/>
        <v>35</v>
      </c>
      <c r="T125">
        <f t="shared" si="23"/>
        <v>2945</v>
      </c>
      <c r="U125" s="18">
        <f t="shared" si="28"/>
        <v>84.142857142857139</v>
      </c>
    </row>
    <row r="126" spans="1:21" x14ac:dyDescent="0.3">
      <c r="A126" s="3">
        <v>125</v>
      </c>
      <c r="B126" s="3" t="s">
        <v>81</v>
      </c>
      <c r="C126" s="3" t="s">
        <v>56</v>
      </c>
      <c r="D126" s="7">
        <f t="shared" si="24"/>
        <v>41385</v>
      </c>
      <c r="E126" s="4">
        <v>0.35000000000000003</v>
      </c>
      <c r="F126" s="3" t="s">
        <v>54</v>
      </c>
      <c r="G126" s="3" t="str">
        <f t="shared" si="25"/>
        <v>PLANNED</v>
      </c>
      <c r="H126" s="3" t="str">
        <f t="shared" si="15"/>
        <v>PLANNED - SCHED</v>
      </c>
      <c r="I126" s="1">
        <v>41388.318402233795</v>
      </c>
      <c r="J126" s="1">
        <v>41388.371411493055</v>
      </c>
      <c r="K126" s="5">
        <f t="shared" si="26"/>
        <v>76</v>
      </c>
      <c r="L126" s="16">
        <f t="shared" si="16"/>
        <v>76</v>
      </c>
      <c r="M126">
        <f t="shared" si="17"/>
        <v>2013</v>
      </c>
      <c r="N126" t="str">
        <f t="shared" si="18"/>
        <v>Apr</v>
      </c>
      <c r="O126" s="6">
        <f t="shared" si="19"/>
        <v>76</v>
      </c>
      <c r="P126">
        <f t="shared" si="20"/>
        <v>1037</v>
      </c>
      <c r="Q126">
        <f t="shared" si="21"/>
        <v>11</v>
      </c>
      <c r="R126" s="8">
        <f t="shared" si="27"/>
        <v>94.272727272727266</v>
      </c>
      <c r="S126">
        <f t="shared" si="22"/>
        <v>35</v>
      </c>
      <c r="T126">
        <f t="shared" si="23"/>
        <v>2945</v>
      </c>
      <c r="U126" s="18">
        <f t="shared" si="28"/>
        <v>84.142857142857139</v>
      </c>
    </row>
    <row r="127" spans="1:21" x14ac:dyDescent="0.3">
      <c r="A127" s="3">
        <v>126</v>
      </c>
      <c r="B127" s="3" t="s">
        <v>81</v>
      </c>
      <c r="C127" s="3" t="s">
        <v>56</v>
      </c>
      <c r="D127" s="7">
        <f t="shared" si="24"/>
        <v>41385</v>
      </c>
      <c r="E127" s="4">
        <v>0.38263888888888892</v>
      </c>
      <c r="F127" s="3" t="s">
        <v>57</v>
      </c>
      <c r="G127" s="3" t="str">
        <f t="shared" si="25"/>
        <v>UNPLANNED</v>
      </c>
      <c r="H127" s="3" t="str">
        <f t="shared" si="15"/>
        <v>UNPLANNED</v>
      </c>
      <c r="I127" s="1">
        <v>41388.351364004629</v>
      </c>
      <c r="J127" s="1">
        <v>41388.419407986112</v>
      </c>
      <c r="K127" s="5">
        <f t="shared" si="26"/>
        <v>97</v>
      </c>
      <c r="L127" s="16">
        <f t="shared" si="16"/>
        <v>97</v>
      </c>
      <c r="M127">
        <f t="shared" si="17"/>
        <v>2013</v>
      </c>
      <c r="N127" t="str">
        <f t="shared" si="18"/>
        <v>Apr</v>
      </c>
      <c r="O127" s="6">
        <f t="shared" si="19"/>
        <v>97</v>
      </c>
      <c r="P127">
        <f t="shared" si="20"/>
        <v>1037</v>
      </c>
      <c r="Q127">
        <f t="shared" si="21"/>
        <v>11</v>
      </c>
      <c r="R127" s="8">
        <f t="shared" si="27"/>
        <v>94.272727272727266</v>
      </c>
      <c r="S127">
        <f t="shared" si="22"/>
        <v>35</v>
      </c>
      <c r="T127">
        <f t="shared" si="23"/>
        <v>2945</v>
      </c>
      <c r="U127" s="18">
        <f t="shared" si="28"/>
        <v>84.142857142857139</v>
      </c>
    </row>
    <row r="128" spans="1:21" x14ac:dyDescent="0.3">
      <c r="A128" s="3">
        <v>127</v>
      </c>
      <c r="B128" s="3" t="s">
        <v>81</v>
      </c>
      <c r="C128" s="3" t="s">
        <v>56</v>
      </c>
      <c r="D128" s="7">
        <f t="shared" si="24"/>
        <v>41385</v>
      </c>
      <c r="E128" s="4">
        <v>0.42569444444444443</v>
      </c>
      <c r="F128" s="3" t="s">
        <v>54</v>
      </c>
      <c r="G128" s="3" t="str">
        <f t="shared" si="25"/>
        <v>PLANNED</v>
      </c>
      <c r="H128" s="3" t="str">
        <f t="shared" si="15"/>
        <v>PLANNED - SCHED</v>
      </c>
      <c r="I128" s="1">
        <v>41388.387747187502</v>
      </c>
      <c r="J128" s="1">
        <v>41388.463545798615</v>
      </c>
      <c r="K128" s="5">
        <f t="shared" si="26"/>
        <v>109</v>
      </c>
      <c r="L128" s="16">
        <f t="shared" si="16"/>
        <v>109</v>
      </c>
      <c r="M128">
        <f t="shared" si="17"/>
        <v>2013</v>
      </c>
      <c r="N128" t="str">
        <f t="shared" si="18"/>
        <v>Apr</v>
      </c>
      <c r="O128" s="6">
        <f t="shared" si="19"/>
        <v>109</v>
      </c>
      <c r="P128">
        <f t="shared" si="20"/>
        <v>1037</v>
      </c>
      <c r="Q128">
        <f t="shared" si="21"/>
        <v>11</v>
      </c>
      <c r="R128" s="8">
        <f t="shared" si="27"/>
        <v>94.272727272727266</v>
      </c>
      <c r="S128">
        <f t="shared" si="22"/>
        <v>35</v>
      </c>
      <c r="T128">
        <f t="shared" si="23"/>
        <v>2945</v>
      </c>
      <c r="U128" s="18">
        <f t="shared" si="28"/>
        <v>84.142857142857139</v>
      </c>
    </row>
    <row r="129" spans="1:21" x14ac:dyDescent="0.3">
      <c r="A129" s="3">
        <v>128</v>
      </c>
      <c r="B129" s="3" t="s">
        <v>81</v>
      </c>
      <c r="C129" s="3" t="s">
        <v>56</v>
      </c>
      <c r="D129" s="7">
        <f t="shared" si="24"/>
        <v>41385</v>
      </c>
      <c r="E129" s="4">
        <v>0.5</v>
      </c>
      <c r="F129" s="3" t="s">
        <v>49</v>
      </c>
      <c r="G129" s="3" t="str">
        <f t="shared" si="25"/>
        <v>UNPLANNED</v>
      </c>
      <c r="H129" s="3" t="str">
        <f t="shared" si="15"/>
        <v>UNPLANNED</v>
      </c>
      <c r="I129" s="1">
        <v>41388.471072418986</v>
      </c>
      <c r="J129" s="1">
        <v>41388.543398807873</v>
      </c>
      <c r="K129" s="5">
        <f t="shared" si="26"/>
        <v>104</v>
      </c>
      <c r="L129" s="16">
        <f t="shared" si="16"/>
        <v>104</v>
      </c>
      <c r="M129">
        <f t="shared" si="17"/>
        <v>2013</v>
      </c>
      <c r="N129" t="str">
        <f t="shared" si="18"/>
        <v>Apr</v>
      </c>
      <c r="O129" s="6">
        <f t="shared" si="19"/>
        <v>104</v>
      </c>
      <c r="P129">
        <f t="shared" si="20"/>
        <v>1037</v>
      </c>
      <c r="Q129">
        <f t="shared" si="21"/>
        <v>11</v>
      </c>
      <c r="R129" s="8">
        <f t="shared" si="27"/>
        <v>94.272727272727266</v>
      </c>
      <c r="S129">
        <f t="shared" si="22"/>
        <v>35</v>
      </c>
      <c r="T129">
        <f t="shared" si="23"/>
        <v>2945</v>
      </c>
      <c r="U129" s="18">
        <f t="shared" si="28"/>
        <v>84.142857142857139</v>
      </c>
    </row>
    <row r="130" spans="1:21" x14ac:dyDescent="0.3">
      <c r="A130" s="3">
        <v>129</v>
      </c>
      <c r="B130" s="3" t="s">
        <v>81</v>
      </c>
      <c r="C130" s="3" t="s">
        <v>56</v>
      </c>
      <c r="D130" s="7">
        <f t="shared" si="24"/>
        <v>41385</v>
      </c>
      <c r="E130" s="4">
        <v>0.50694444444444442</v>
      </c>
      <c r="F130" s="3" t="s">
        <v>54</v>
      </c>
      <c r="G130" s="3" t="str">
        <f t="shared" si="25"/>
        <v>PLANNED</v>
      </c>
      <c r="H130" s="3" t="str">
        <f t="shared" ref="H130:H193" si="29">IF(ISNUMBER(SEARCH("Unplanned",F130)),"UNPLANNED",IF(ISNUMBER(SEARCH("not as sched",F130)),"PLANNED - NOT SCHED",IF(ISNUMBER(SEARCH("as scheduled",F130)),"PLANNED - SCHED","OTHER")))</f>
        <v>PLANNED - SCHED</v>
      </c>
      <c r="I130" s="1">
        <v>41388.484465162037</v>
      </c>
      <c r="J130" s="1">
        <v>41388.531212847229</v>
      </c>
      <c r="K130" s="5">
        <f t="shared" si="26"/>
        <v>67</v>
      </c>
      <c r="L130" s="16">
        <f t="shared" ref="L130:L193" si="30">IFERROR(O130,R130)</f>
        <v>67</v>
      </c>
      <c r="M130">
        <f t="shared" ref="M130:M193" si="31">YEAR(B130)</f>
        <v>2013</v>
      </c>
      <c r="N130" t="str">
        <f t="shared" ref="N130:N193" si="32">TEXT(B130,"MMM")</f>
        <v>Apr</v>
      </c>
      <c r="O130" s="6">
        <f t="shared" ref="O130:O193" si="33">IFERROR(K130,#N/A)</f>
        <v>67</v>
      </c>
      <c r="P130">
        <f t="shared" ref="P130:P193" si="34">SUMIFS(O:O,B:B,B130,O:O,"&lt;&gt;#N/A")</f>
        <v>1037</v>
      </c>
      <c r="Q130">
        <f t="shared" ref="Q130:Q193" si="35">COUNTIF(B:B,B130)</f>
        <v>11</v>
      </c>
      <c r="R130" s="8">
        <f t="shared" si="27"/>
        <v>94.272727272727266</v>
      </c>
      <c r="S130">
        <f t="shared" ref="S130:S193" si="36">COUNTIF(D:D,D130)</f>
        <v>35</v>
      </c>
      <c r="T130">
        <f t="shared" ref="T130:T193" si="37">SUMIFS(O:O,D:D,D130,O:O,"&lt;&gt;#N/A")</f>
        <v>2945</v>
      </c>
      <c r="U130" s="18">
        <f t="shared" si="28"/>
        <v>84.142857142857139</v>
      </c>
    </row>
    <row r="131" spans="1:21" x14ac:dyDescent="0.3">
      <c r="A131" s="3">
        <v>130</v>
      </c>
      <c r="B131" s="3" t="s">
        <v>81</v>
      </c>
      <c r="C131" s="3" t="s">
        <v>56</v>
      </c>
      <c r="D131" s="7">
        <f t="shared" ref="D131:D194" si="38">B131-WEEKDAY(B131,11)</f>
        <v>41385</v>
      </c>
      <c r="E131" s="4">
        <v>0.58750000000000002</v>
      </c>
      <c r="F131" s="3" t="s">
        <v>54</v>
      </c>
      <c r="G131" s="3" t="str">
        <f t="shared" ref="G131:G194" si="39">IF(ISNUMBER(SEARCH("unplanned",F131)),"UNPLANNED",IF(ISNUMBER(SEARCH("PLANNED",F131)),"PLANNED","OTHER"))</f>
        <v>PLANNED</v>
      </c>
      <c r="H131" s="3" t="str">
        <f t="shared" si="29"/>
        <v>PLANNED - SCHED</v>
      </c>
      <c r="I131" s="1">
        <v>41388.563274155094</v>
      </c>
      <c r="J131" s="1">
        <v>41388.608702395832</v>
      </c>
      <c r="K131" s="5">
        <f t="shared" ref="K131:K194" si="40">HOUR(J131-I131)*60+MINUTE(J131-I131)</f>
        <v>65</v>
      </c>
      <c r="L131" s="16">
        <f t="shared" si="30"/>
        <v>65</v>
      </c>
      <c r="M131">
        <f t="shared" si="31"/>
        <v>2013</v>
      </c>
      <c r="N131" t="str">
        <f t="shared" si="32"/>
        <v>Apr</v>
      </c>
      <c r="O131" s="6">
        <f t="shared" si="33"/>
        <v>65</v>
      </c>
      <c r="P131">
        <f t="shared" si="34"/>
        <v>1037</v>
      </c>
      <c r="Q131">
        <f t="shared" si="35"/>
        <v>11</v>
      </c>
      <c r="R131" s="8">
        <f t="shared" ref="R131:R194" si="41">P131/Q131</f>
        <v>94.272727272727266</v>
      </c>
      <c r="S131">
        <f t="shared" si="36"/>
        <v>35</v>
      </c>
      <c r="T131">
        <f t="shared" si="37"/>
        <v>2945</v>
      </c>
      <c r="U131" s="18">
        <f t="shared" ref="U131:U194" si="42">T131/S131</f>
        <v>84.142857142857139</v>
      </c>
    </row>
    <row r="132" spans="1:21" x14ac:dyDescent="0.3">
      <c r="A132" s="3">
        <v>131</v>
      </c>
      <c r="B132" s="3" t="s">
        <v>81</v>
      </c>
      <c r="C132" s="3" t="s">
        <v>56</v>
      </c>
      <c r="D132" s="7">
        <f t="shared" si="38"/>
        <v>41385</v>
      </c>
      <c r="E132" s="4">
        <v>0.63541666666666663</v>
      </c>
      <c r="F132" s="3" t="s">
        <v>49</v>
      </c>
      <c r="G132" s="3" t="str">
        <f t="shared" si="39"/>
        <v>UNPLANNED</v>
      </c>
      <c r="H132" s="3" t="str">
        <f t="shared" si="29"/>
        <v>UNPLANNED</v>
      </c>
      <c r="I132" s="1">
        <v>41388.603869710649</v>
      </c>
      <c r="J132" s="1">
        <v>41388.667804895835</v>
      </c>
      <c r="K132" s="5">
        <f t="shared" si="40"/>
        <v>92</v>
      </c>
      <c r="L132" s="16">
        <f t="shared" si="30"/>
        <v>92</v>
      </c>
      <c r="M132">
        <f t="shared" si="31"/>
        <v>2013</v>
      </c>
      <c r="N132" t="str">
        <f t="shared" si="32"/>
        <v>Apr</v>
      </c>
      <c r="O132" s="6">
        <f t="shared" si="33"/>
        <v>92</v>
      </c>
      <c r="P132">
        <f t="shared" si="34"/>
        <v>1037</v>
      </c>
      <c r="Q132">
        <f t="shared" si="35"/>
        <v>11</v>
      </c>
      <c r="R132" s="8">
        <f t="shared" si="41"/>
        <v>94.272727272727266</v>
      </c>
      <c r="S132">
        <f t="shared" si="36"/>
        <v>35</v>
      </c>
      <c r="T132">
        <f t="shared" si="37"/>
        <v>2945</v>
      </c>
      <c r="U132" s="18">
        <f t="shared" si="42"/>
        <v>84.142857142857139</v>
      </c>
    </row>
    <row r="133" spans="1:21" x14ac:dyDescent="0.3">
      <c r="A133" s="3">
        <v>132</v>
      </c>
      <c r="B133" s="3" t="s">
        <v>81</v>
      </c>
      <c r="C133" s="3" t="s">
        <v>56</v>
      </c>
      <c r="D133" s="7">
        <f t="shared" si="38"/>
        <v>41385</v>
      </c>
      <c r="E133" s="4">
        <v>0.65902777777777777</v>
      </c>
      <c r="F133" s="3" t="s">
        <v>54</v>
      </c>
      <c r="G133" s="3" t="str">
        <f t="shared" si="39"/>
        <v>PLANNED</v>
      </c>
      <c r="H133" s="3" t="str">
        <f t="shared" si="29"/>
        <v>PLANNED - SCHED</v>
      </c>
      <c r="I133" s="1">
        <v>41388.634350891203</v>
      </c>
      <c r="J133" s="1">
        <v>41388.671364780086</v>
      </c>
      <c r="K133" s="5">
        <f t="shared" si="40"/>
        <v>53</v>
      </c>
      <c r="L133" s="16">
        <f t="shared" si="30"/>
        <v>53</v>
      </c>
      <c r="M133">
        <f t="shared" si="31"/>
        <v>2013</v>
      </c>
      <c r="N133" t="str">
        <f t="shared" si="32"/>
        <v>Apr</v>
      </c>
      <c r="O133" s="6">
        <f t="shared" si="33"/>
        <v>53</v>
      </c>
      <c r="P133">
        <f t="shared" si="34"/>
        <v>1037</v>
      </c>
      <c r="Q133">
        <f t="shared" si="35"/>
        <v>11</v>
      </c>
      <c r="R133" s="8">
        <f t="shared" si="41"/>
        <v>94.272727272727266</v>
      </c>
      <c r="S133">
        <f t="shared" si="36"/>
        <v>35</v>
      </c>
      <c r="T133">
        <f t="shared" si="37"/>
        <v>2945</v>
      </c>
      <c r="U133" s="18">
        <f t="shared" si="42"/>
        <v>84.142857142857139</v>
      </c>
    </row>
    <row r="134" spans="1:21" x14ac:dyDescent="0.3">
      <c r="A134" s="3">
        <v>133</v>
      </c>
      <c r="B134" s="3" t="s">
        <v>81</v>
      </c>
      <c r="C134" s="3" t="s">
        <v>56</v>
      </c>
      <c r="D134" s="7">
        <f t="shared" si="38"/>
        <v>41385</v>
      </c>
      <c r="E134" s="4">
        <v>0.77638888888888891</v>
      </c>
      <c r="F134" s="3" t="s">
        <v>57</v>
      </c>
      <c r="G134" s="3" t="str">
        <f t="shared" si="39"/>
        <v>UNPLANNED</v>
      </c>
      <c r="H134" s="3" t="str">
        <f t="shared" si="29"/>
        <v>UNPLANNED</v>
      </c>
      <c r="I134" s="1">
        <v>41388.776422881951</v>
      </c>
      <c r="J134" s="1">
        <v>41388.91030019676</v>
      </c>
      <c r="K134" s="5">
        <f t="shared" si="40"/>
        <v>192</v>
      </c>
      <c r="L134" s="16">
        <f t="shared" si="30"/>
        <v>192</v>
      </c>
      <c r="M134">
        <f t="shared" si="31"/>
        <v>2013</v>
      </c>
      <c r="N134" t="str">
        <f t="shared" si="32"/>
        <v>Apr</v>
      </c>
      <c r="O134" s="6">
        <f t="shared" si="33"/>
        <v>192</v>
      </c>
      <c r="P134">
        <f t="shared" si="34"/>
        <v>1037</v>
      </c>
      <c r="Q134">
        <f t="shared" si="35"/>
        <v>11</v>
      </c>
      <c r="R134" s="8">
        <f t="shared" si="41"/>
        <v>94.272727272727266</v>
      </c>
      <c r="S134">
        <f t="shared" si="36"/>
        <v>35</v>
      </c>
      <c r="T134">
        <f t="shared" si="37"/>
        <v>2945</v>
      </c>
      <c r="U134" s="18">
        <f t="shared" si="42"/>
        <v>84.142857142857139</v>
      </c>
    </row>
    <row r="135" spans="1:21" x14ac:dyDescent="0.3">
      <c r="A135" s="3">
        <v>134</v>
      </c>
      <c r="B135" s="3" t="s">
        <v>81</v>
      </c>
      <c r="C135" s="3" t="s">
        <v>56</v>
      </c>
      <c r="D135" s="7">
        <f t="shared" si="38"/>
        <v>41385</v>
      </c>
      <c r="E135" s="4">
        <v>0.77986111111111101</v>
      </c>
      <c r="F135" s="3" t="s">
        <v>54</v>
      </c>
      <c r="G135" s="3" t="str">
        <f t="shared" si="39"/>
        <v>PLANNED</v>
      </c>
      <c r="H135" s="3" t="str">
        <f t="shared" si="29"/>
        <v>PLANNED - SCHED</v>
      </c>
      <c r="I135" s="1">
        <v>41388.75129320602</v>
      </c>
      <c r="J135" s="1">
        <v>41388.824418206015</v>
      </c>
      <c r="K135" s="5">
        <f t="shared" si="40"/>
        <v>105</v>
      </c>
      <c r="L135" s="16">
        <f t="shared" si="30"/>
        <v>105</v>
      </c>
      <c r="M135">
        <f t="shared" si="31"/>
        <v>2013</v>
      </c>
      <c r="N135" t="str">
        <f t="shared" si="32"/>
        <v>Apr</v>
      </c>
      <c r="O135" s="6">
        <f t="shared" si="33"/>
        <v>105</v>
      </c>
      <c r="P135">
        <f t="shared" si="34"/>
        <v>1037</v>
      </c>
      <c r="Q135">
        <f t="shared" si="35"/>
        <v>11</v>
      </c>
      <c r="R135" s="8">
        <f t="shared" si="41"/>
        <v>94.272727272727266</v>
      </c>
      <c r="S135">
        <f t="shared" si="36"/>
        <v>35</v>
      </c>
      <c r="T135">
        <f t="shared" si="37"/>
        <v>2945</v>
      </c>
      <c r="U135" s="18">
        <f t="shared" si="42"/>
        <v>84.142857142857139</v>
      </c>
    </row>
    <row r="136" spans="1:21" x14ac:dyDescent="0.3">
      <c r="A136" s="3">
        <v>135</v>
      </c>
      <c r="B136" s="3" t="s">
        <v>82</v>
      </c>
      <c r="C136" s="3" t="s">
        <v>59</v>
      </c>
      <c r="D136" s="7">
        <f t="shared" si="38"/>
        <v>41385</v>
      </c>
      <c r="E136" s="4">
        <v>3.3333333333333333E-2</v>
      </c>
      <c r="F136" s="3" t="s">
        <v>49</v>
      </c>
      <c r="G136" s="3" t="str">
        <f t="shared" si="39"/>
        <v>UNPLANNED</v>
      </c>
      <c r="H136" s="3" t="str">
        <f t="shared" si="29"/>
        <v>UNPLANNED</v>
      </c>
      <c r="I136" s="1">
        <v>41388.997955868057</v>
      </c>
      <c r="J136" s="1">
        <v>41389.052608645834</v>
      </c>
      <c r="K136" s="5">
        <f t="shared" si="40"/>
        <v>78</v>
      </c>
      <c r="L136" s="16">
        <f t="shared" si="30"/>
        <v>78</v>
      </c>
      <c r="M136">
        <f t="shared" si="31"/>
        <v>2013</v>
      </c>
      <c r="N136" t="str">
        <f t="shared" si="32"/>
        <v>Apr</v>
      </c>
      <c r="O136" s="6">
        <f t="shared" si="33"/>
        <v>78</v>
      </c>
      <c r="P136">
        <f t="shared" si="34"/>
        <v>363</v>
      </c>
      <c r="Q136">
        <f t="shared" si="35"/>
        <v>4</v>
      </c>
      <c r="R136" s="8">
        <f t="shared" si="41"/>
        <v>90.75</v>
      </c>
      <c r="S136">
        <f t="shared" si="36"/>
        <v>35</v>
      </c>
      <c r="T136">
        <f t="shared" si="37"/>
        <v>2945</v>
      </c>
      <c r="U136" s="18">
        <f t="shared" si="42"/>
        <v>84.142857142857139</v>
      </c>
    </row>
    <row r="137" spans="1:21" x14ac:dyDescent="0.3">
      <c r="A137" s="3">
        <v>136</v>
      </c>
      <c r="B137" s="3" t="s">
        <v>82</v>
      </c>
      <c r="C137" s="3" t="s">
        <v>59</v>
      </c>
      <c r="D137" s="7">
        <f t="shared" si="38"/>
        <v>41385</v>
      </c>
      <c r="E137" s="4">
        <v>0.41041666666666665</v>
      </c>
      <c r="F137" s="3" t="s">
        <v>49</v>
      </c>
      <c r="G137" s="3" t="str">
        <f t="shared" si="39"/>
        <v>UNPLANNED</v>
      </c>
      <c r="H137" s="3" t="str">
        <f t="shared" si="29"/>
        <v>UNPLANNED</v>
      </c>
      <c r="I137" s="1">
        <v>41389.379215821755</v>
      </c>
      <c r="J137" s="1">
        <v>41389.438833877313</v>
      </c>
      <c r="K137" s="5">
        <f t="shared" si="40"/>
        <v>85</v>
      </c>
      <c r="L137" s="16">
        <f t="shared" si="30"/>
        <v>85</v>
      </c>
      <c r="M137">
        <f t="shared" si="31"/>
        <v>2013</v>
      </c>
      <c r="N137" t="str">
        <f t="shared" si="32"/>
        <v>Apr</v>
      </c>
      <c r="O137" s="6">
        <f t="shared" si="33"/>
        <v>85</v>
      </c>
      <c r="P137">
        <f t="shared" si="34"/>
        <v>363</v>
      </c>
      <c r="Q137">
        <f t="shared" si="35"/>
        <v>4</v>
      </c>
      <c r="R137" s="8">
        <f t="shared" si="41"/>
        <v>90.75</v>
      </c>
      <c r="S137">
        <f t="shared" si="36"/>
        <v>35</v>
      </c>
      <c r="T137">
        <f t="shared" si="37"/>
        <v>2945</v>
      </c>
      <c r="U137" s="18">
        <f t="shared" si="42"/>
        <v>84.142857142857139</v>
      </c>
    </row>
    <row r="138" spans="1:21" x14ac:dyDescent="0.3">
      <c r="A138" s="3">
        <v>137</v>
      </c>
      <c r="B138" s="3" t="s">
        <v>82</v>
      </c>
      <c r="C138" s="3" t="s">
        <v>59</v>
      </c>
      <c r="D138" s="7">
        <f t="shared" si="38"/>
        <v>41385</v>
      </c>
      <c r="E138" s="4">
        <v>0.62291666666666667</v>
      </c>
      <c r="F138" s="3" t="s">
        <v>49</v>
      </c>
      <c r="G138" s="3" t="str">
        <f t="shared" si="39"/>
        <v>UNPLANNED</v>
      </c>
      <c r="H138" s="3" t="str">
        <f t="shared" si="29"/>
        <v>UNPLANNED</v>
      </c>
      <c r="I138" s="1">
        <v>41389.597363043977</v>
      </c>
      <c r="J138" s="1">
        <v>41389.661356099539</v>
      </c>
      <c r="K138" s="5">
        <f t="shared" si="40"/>
        <v>92</v>
      </c>
      <c r="L138" s="16">
        <f t="shared" si="30"/>
        <v>92</v>
      </c>
      <c r="M138">
        <f t="shared" si="31"/>
        <v>2013</v>
      </c>
      <c r="N138" t="str">
        <f t="shared" si="32"/>
        <v>Apr</v>
      </c>
      <c r="O138" s="6">
        <f t="shared" si="33"/>
        <v>92</v>
      </c>
      <c r="P138">
        <f t="shared" si="34"/>
        <v>363</v>
      </c>
      <c r="Q138">
        <f t="shared" si="35"/>
        <v>4</v>
      </c>
      <c r="R138" s="8">
        <f t="shared" si="41"/>
        <v>90.75</v>
      </c>
      <c r="S138">
        <f t="shared" si="36"/>
        <v>35</v>
      </c>
      <c r="T138">
        <f t="shared" si="37"/>
        <v>2945</v>
      </c>
      <c r="U138" s="18">
        <f t="shared" si="42"/>
        <v>84.142857142857139</v>
      </c>
    </row>
    <row r="139" spans="1:21" x14ac:dyDescent="0.3">
      <c r="A139" s="3">
        <v>138</v>
      </c>
      <c r="B139" s="3" t="s">
        <v>82</v>
      </c>
      <c r="C139" s="3" t="s">
        <v>59</v>
      </c>
      <c r="D139" s="7">
        <f t="shared" si="38"/>
        <v>41385</v>
      </c>
      <c r="E139" s="4">
        <v>0.72013888888888899</v>
      </c>
      <c r="F139" s="3" t="s">
        <v>49</v>
      </c>
      <c r="G139" s="3" t="str">
        <f t="shared" si="39"/>
        <v>UNPLANNED</v>
      </c>
      <c r="H139" s="3" t="str">
        <f t="shared" si="29"/>
        <v>UNPLANNED</v>
      </c>
      <c r="I139" s="1">
        <v>41389.686325543982</v>
      </c>
      <c r="J139" s="1">
        <v>41389.762008414349</v>
      </c>
      <c r="K139" s="5">
        <f t="shared" si="40"/>
        <v>108</v>
      </c>
      <c r="L139" s="16">
        <f t="shared" si="30"/>
        <v>108</v>
      </c>
      <c r="M139">
        <f t="shared" si="31"/>
        <v>2013</v>
      </c>
      <c r="N139" t="str">
        <f t="shared" si="32"/>
        <v>Apr</v>
      </c>
      <c r="O139" s="6">
        <f t="shared" si="33"/>
        <v>108</v>
      </c>
      <c r="P139">
        <f t="shared" si="34"/>
        <v>363</v>
      </c>
      <c r="Q139">
        <f t="shared" si="35"/>
        <v>4</v>
      </c>
      <c r="R139" s="8">
        <f t="shared" si="41"/>
        <v>90.75</v>
      </c>
      <c r="S139">
        <f t="shared" si="36"/>
        <v>35</v>
      </c>
      <c r="T139">
        <f t="shared" si="37"/>
        <v>2945</v>
      </c>
      <c r="U139" s="18">
        <f t="shared" si="42"/>
        <v>84.142857142857139</v>
      </c>
    </row>
    <row r="140" spans="1:21" x14ac:dyDescent="0.3">
      <c r="A140" s="3">
        <v>139</v>
      </c>
      <c r="B140" s="3" t="s">
        <v>83</v>
      </c>
      <c r="C140" s="3" t="s">
        <v>61</v>
      </c>
      <c r="D140" s="7">
        <f t="shared" si="38"/>
        <v>41385</v>
      </c>
      <c r="E140" s="4">
        <v>4.3055555555555562E-2</v>
      </c>
      <c r="F140" s="3" t="s">
        <v>51</v>
      </c>
      <c r="G140" s="3" t="str">
        <f t="shared" si="39"/>
        <v>PLANNED</v>
      </c>
      <c r="H140" s="3" t="str">
        <f t="shared" si="29"/>
        <v>PLANNED - NOT SCHED</v>
      </c>
      <c r="I140" s="1">
        <v>41390.015292164353</v>
      </c>
      <c r="J140" s="1">
        <v>41390.069516701384</v>
      </c>
      <c r="K140" s="5">
        <f t="shared" si="40"/>
        <v>78</v>
      </c>
      <c r="L140" s="16">
        <f t="shared" si="30"/>
        <v>78</v>
      </c>
      <c r="M140">
        <f t="shared" si="31"/>
        <v>2013</v>
      </c>
      <c r="N140" t="str">
        <f t="shared" si="32"/>
        <v>Apr</v>
      </c>
      <c r="O140" s="6">
        <f t="shared" si="33"/>
        <v>78</v>
      </c>
      <c r="P140">
        <f t="shared" si="34"/>
        <v>492</v>
      </c>
      <c r="Q140">
        <f t="shared" si="35"/>
        <v>7</v>
      </c>
      <c r="R140" s="8">
        <f t="shared" si="41"/>
        <v>70.285714285714292</v>
      </c>
      <c r="S140">
        <f t="shared" si="36"/>
        <v>35</v>
      </c>
      <c r="T140">
        <f t="shared" si="37"/>
        <v>2945</v>
      </c>
      <c r="U140" s="18">
        <f t="shared" si="42"/>
        <v>84.142857142857139</v>
      </c>
    </row>
    <row r="141" spans="1:21" x14ac:dyDescent="0.3">
      <c r="A141" s="3">
        <v>140</v>
      </c>
      <c r="B141" s="3" t="s">
        <v>83</v>
      </c>
      <c r="C141" s="3" t="s">
        <v>61</v>
      </c>
      <c r="D141" s="7">
        <f t="shared" si="38"/>
        <v>41385</v>
      </c>
      <c r="E141" s="4">
        <v>0.47291666666666665</v>
      </c>
      <c r="F141" s="3" t="s">
        <v>54</v>
      </c>
      <c r="G141" s="3" t="str">
        <f t="shared" si="39"/>
        <v>PLANNED</v>
      </c>
      <c r="H141" s="3" t="str">
        <f t="shared" si="29"/>
        <v>PLANNED - SCHED</v>
      </c>
      <c r="I141" s="1">
        <v>41390.450451504628</v>
      </c>
      <c r="J141" s="1">
        <v>41390.497025578705</v>
      </c>
      <c r="K141" s="5">
        <f t="shared" si="40"/>
        <v>67</v>
      </c>
      <c r="L141" s="16">
        <f t="shared" si="30"/>
        <v>67</v>
      </c>
      <c r="M141">
        <f t="shared" si="31"/>
        <v>2013</v>
      </c>
      <c r="N141" t="str">
        <f t="shared" si="32"/>
        <v>Apr</v>
      </c>
      <c r="O141" s="6">
        <f t="shared" si="33"/>
        <v>67</v>
      </c>
      <c r="P141">
        <f t="shared" si="34"/>
        <v>492</v>
      </c>
      <c r="Q141">
        <f t="shared" si="35"/>
        <v>7</v>
      </c>
      <c r="R141" s="8">
        <f t="shared" si="41"/>
        <v>70.285714285714292</v>
      </c>
      <c r="S141">
        <f t="shared" si="36"/>
        <v>35</v>
      </c>
      <c r="T141">
        <f t="shared" si="37"/>
        <v>2945</v>
      </c>
      <c r="U141" s="18">
        <f t="shared" si="42"/>
        <v>84.142857142857139</v>
      </c>
    </row>
    <row r="142" spans="1:21" x14ac:dyDescent="0.3">
      <c r="A142" s="3">
        <v>141</v>
      </c>
      <c r="B142" s="3" t="s">
        <v>83</v>
      </c>
      <c r="C142" s="3" t="s">
        <v>61</v>
      </c>
      <c r="D142" s="7">
        <f t="shared" si="38"/>
        <v>41385</v>
      </c>
      <c r="E142" s="4">
        <v>0.54513888888888895</v>
      </c>
      <c r="F142" s="3" t="s">
        <v>54</v>
      </c>
      <c r="G142" s="3" t="str">
        <f t="shared" si="39"/>
        <v>PLANNED</v>
      </c>
      <c r="H142" s="3" t="str">
        <f t="shared" si="29"/>
        <v>PLANNED - SCHED</v>
      </c>
      <c r="I142" s="1">
        <v>41390.521234918982</v>
      </c>
      <c r="J142" s="1">
        <v>41390.564961770833</v>
      </c>
      <c r="K142" s="5">
        <f t="shared" si="40"/>
        <v>62</v>
      </c>
      <c r="L142" s="16">
        <f t="shared" si="30"/>
        <v>62</v>
      </c>
      <c r="M142">
        <f t="shared" si="31"/>
        <v>2013</v>
      </c>
      <c r="N142" t="str">
        <f t="shared" si="32"/>
        <v>Apr</v>
      </c>
      <c r="O142" s="6">
        <f t="shared" si="33"/>
        <v>62</v>
      </c>
      <c r="P142">
        <f t="shared" si="34"/>
        <v>492</v>
      </c>
      <c r="Q142">
        <f t="shared" si="35"/>
        <v>7</v>
      </c>
      <c r="R142" s="8">
        <f t="shared" si="41"/>
        <v>70.285714285714292</v>
      </c>
      <c r="S142">
        <f t="shared" si="36"/>
        <v>35</v>
      </c>
      <c r="T142">
        <f t="shared" si="37"/>
        <v>2945</v>
      </c>
      <c r="U142" s="18">
        <f t="shared" si="42"/>
        <v>84.142857142857139</v>
      </c>
    </row>
    <row r="143" spans="1:21" x14ac:dyDescent="0.3">
      <c r="A143" s="3">
        <v>142</v>
      </c>
      <c r="B143" s="3" t="s">
        <v>83</v>
      </c>
      <c r="C143" s="3" t="s">
        <v>61</v>
      </c>
      <c r="D143" s="7">
        <f t="shared" si="38"/>
        <v>41385</v>
      </c>
      <c r="E143" s="4">
        <v>0.63680555555555551</v>
      </c>
      <c r="F143" s="3" t="s">
        <v>49</v>
      </c>
      <c r="G143" s="3" t="str">
        <f t="shared" si="39"/>
        <v>UNPLANNED</v>
      </c>
      <c r="H143" s="3" t="str">
        <f t="shared" si="29"/>
        <v>UNPLANNED</v>
      </c>
      <c r="I143" s="1">
        <v>41390.61222052083</v>
      </c>
      <c r="J143" s="1">
        <v>41390.653354780094</v>
      </c>
      <c r="K143" s="5">
        <f t="shared" si="40"/>
        <v>59</v>
      </c>
      <c r="L143" s="16">
        <f t="shared" si="30"/>
        <v>59</v>
      </c>
      <c r="M143">
        <f t="shared" si="31"/>
        <v>2013</v>
      </c>
      <c r="N143" t="str">
        <f t="shared" si="32"/>
        <v>Apr</v>
      </c>
      <c r="O143" s="6">
        <f t="shared" si="33"/>
        <v>59</v>
      </c>
      <c r="P143">
        <f t="shared" si="34"/>
        <v>492</v>
      </c>
      <c r="Q143">
        <f t="shared" si="35"/>
        <v>7</v>
      </c>
      <c r="R143" s="8">
        <f t="shared" si="41"/>
        <v>70.285714285714292</v>
      </c>
      <c r="S143">
        <f t="shared" si="36"/>
        <v>35</v>
      </c>
      <c r="T143">
        <f t="shared" si="37"/>
        <v>2945</v>
      </c>
      <c r="U143" s="18">
        <f t="shared" si="42"/>
        <v>84.142857142857139</v>
      </c>
    </row>
    <row r="144" spans="1:21" x14ac:dyDescent="0.3">
      <c r="A144" s="3">
        <v>143</v>
      </c>
      <c r="B144" s="3" t="s">
        <v>83</v>
      </c>
      <c r="C144" s="3" t="s">
        <v>61</v>
      </c>
      <c r="D144" s="7">
        <f t="shared" si="38"/>
        <v>41385</v>
      </c>
      <c r="E144" s="4">
        <v>0.71180555555555547</v>
      </c>
      <c r="F144" s="3" t="s">
        <v>49</v>
      </c>
      <c r="G144" s="3" t="str">
        <f t="shared" si="39"/>
        <v>UNPLANNED</v>
      </c>
      <c r="H144" s="3" t="str">
        <f t="shared" si="29"/>
        <v>UNPLANNED</v>
      </c>
      <c r="I144" s="1">
        <v>41390.696296759255</v>
      </c>
      <c r="J144" s="1">
        <v>41390.732581481483</v>
      </c>
      <c r="K144" s="5">
        <f t="shared" si="40"/>
        <v>52</v>
      </c>
      <c r="L144" s="16">
        <f t="shared" si="30"/>
        <v>52</v>
      </c>
      <c r="M144">
        <f t="shared" si="31"/>
        <v>2013</v>
      </c>
      <c r="N144" t="str">
        <f t="shared" si="32"/>
        <v>Apr</v>
      </c>
      <c r="O144" s="6">
        <f t="shared" si="33"/>
        <v>52</v>
      </c>
      <c r="P144">
        <f t="shared" si="34"/>
        <v>492</v>
      </c>
      <c r="Q144">
        <f t="shared" si="35"/>
        <v>7</v>
      </c>
      <c r="R144" s="8">
        <f t="shared" si="41"/>
        <v>70.285714285714292</v>
      </c>
      <c r="S144">
        <f t="shared" si="36"/>
        <v>35</v>
      </c>
      <c r="T144">
        <f t="shared" si="37"/>
        <v>2945</v>
      </c>
      <c r="U144" s="18">
        <f t="shared" si="42"/>
        <v>84.142857142857139</v>
      </c>
    </row>
    <row r="145" spans="1:21" x14ac:dyDescent="0.3">
      <c r="A145" s="3">
        <v>144</v>
      </c>
      <c r="B145" s="3" t="s">
        <v>83</v>
      </c>
      <c r="C145" s="3" t="s">
        <v>61</v>
      </c>
      <c r="D145" s="7">
        <f t="shared" si="38"/>
        <v>41385</v>
      </c>
      <c r="E145" s="4">
        <v>0.79583333333333339</v>
      </c>
      <c r="F145" s="3" t="s">
        <v>49</v>
      </c>
      <c r="G145" s="3" t="str">
        <f t="shared" si="39"/>
        <v>UNPLANNED</v>
      </c>
      <c r="H145" s="3" t="str">
        <f t="shared" si="29"/>
        <v>UNPLANNED</v>
      </c>
      <c r="I145" s="1">
        <v>41390.762714386576</v>
      </c>
      <c r="J145" s="1" t="e">
        <v>#VALUE!</v>
      </c>
      <c r="K145" s="5" t="e">
        <f t="shared" si="40"/>
        <v>#VALUE!</v>
      </c>
      <c r="L145" s="16">
        <f t="shared" si="30"/>
        <v>70.285714285714292</v>
      </c>
      <c r="M145">
        <f t="shared" si="31"/>
        <v>2013</v>
      </c>
      <c r="N145" t="str">
        <f t="shared" si="32"/>
        <v>Apr</v>
      </c>
      <c r="O145" s="6" t="e">
        <f t="shared" si="33"/>
        <v>#N/A</v>
      </c>
      <c r="P145">
        <f t="shared" si="34"/>
        <v>492</v>
      </c>
      <c r="Q145">
        <f t="shared" si="35"/>
        <v>7</v>
      </c>
      <c r="R145" s="8">
        <f t="shared" si="41"/>
        <v>70.285714285714292</v>
      </c>
      <c r="S145">
        <f t="shared" si="36"/>
        <v>35</v>
      </c>
      <c r="T145">
        <f t="shared" si="37"/>
        <v>2945</v>
      </c>
      <c r="U145" s="18">
        <f t="shared" si="42"/>
        <v>84.142857142857139</v>
      </c>
    </row>
    <row r="146" spans="1:21" x14ac:dyDescent="0.3">
      <c r="A146" s="3">
        <v>145</v>
      </c>
      <c r="B146" s="3" t="s">
        <v>83</v>
      </c>
      <c r="C146" s="3" t="s">
        <v>61</v>
      </c>
      <c r="D146" s="7">
        <f t="shared" si="38"/>
        <v>41385</v>
      </c>
      <c r="E146" s="4">
        <v>0.97499999999999998</v>
      </c>
      <c r="F146" s="3" t="s">
        <v>49</v>
      </c>
      <c r="G146" s="3" t="str">
        <f t="shared" si="39"/>
        <v>UNPLANNED</v>
      </c>
      <c r="H146" s="3" t="str">
        <f t="shared" si="29"/>
        <v>UNPLANNED</v>
      </c>
      <c r="I146" s="1">
        <v>41390.952311886576</v>
      </c>
      <c r="J146" s="1">
        <v>41391.073237812496</v>
      </c>
      <c r="K146" s="5">
        <f t="shared" si="40"/>
        <v>174</v>
      </c>
      <c r="L146" s="16">
        <f t="shared" si="30"/>
        <v>174</v>
      </c>
      <c r="M146">
        <f t="shared" si="31"/>
        <v>2013</v>
      </c>
      <c r="N146" t="str">
        <f t="shared" si="32"/>
        <v>Apr</v>
      </c>
      <c r="O146" s="6">
        <f t="shared" si="33"/>
        <v>174</v>
      </c>
      <c r="P146">
        <f t="shared" si="34"/>
        <v>492</v>
      </c>
      <c r="Q146">
        <f t="shared" si="35"/>
        <v>7</v>
      </c>
      <c r="R146" s="8">
        <f t="shared" si="41"/>
        <v>70.285714285714292</v>
      </c>
      <c r="S146">
        <f t="shared" si="36"/>
        <v>35</v>
      </c>
      <c r="T146">
        <f t="shared" si="37"/>
        <v>2945</v>
      </c>
      <c r="U146" s="18">
        <f t="shared" si="42"/>
        <v>84.142857142857139</v>
      </c>
    </row>
    <row r="147" spans="1:21" x14ac:dyDescent="0.3">
      <c r="A147" s="3">
        <v>146</v>
      </c>
      <c r="B147" s="3" t="s">
        <v>84</v>
      </c>
      <c r="C147" s="3" t="s">
        <v>63</v>
      </c>
      <c r="D147" s="7">
        <f t="shared" si="38"/>
        <v>41385</v>
      </c>
      <c r="E147" s="4">
        <v>0.24930555555555556</v>
      </c>
      <c r="F147" s="3" t="s">
        <v>57</v>
      </c>
      <c r="G147" s="3" t="str">
        <f t="shared" si="39"/>
        <v>UNPLANNED</v>
      </c>
      <c r="H147" s="3" t="str">
        <f t="shared" si="29"/>
        <v>UNPLANNED</v>
      </c>
      <c r="I147" s="1">
        <v>41391.241571296297</v>
      </c>
      <c r="J147" s="1">
        <v>41391.293052777779</v>
      </c>
      <c r="K147" s="5">
        <f t="shared" si="40"/>
        <v>74</v>
      </c>
      <c r="L147" s="16">
        <f t="shared" si="30"/>
        <v>74</v>
      </c>
      <c r="M147">
        <f t="shared" si="31"/>
        <v>2013</v>
      </c>
      <c r="N147" t="str">
        <f t="shared" si="32"/>
        <v>Apr</v>
      </c>
      <c r="O147" s="6">
        <f t="shared" si="33"/>
        <v>74</v>
      </c>
      <c r="P147">
        <f t="shared" si="34"/>
        <v>213</v>
      </c>
      <c r="Q147">
        <f t="shared" si="35"/>
        <v>3</v>
      </c>
      <c r="R147" s="8">
        <f t="shared" si="41"/>
        <v>71</v>
      </c>
      <c r="S147">
        <f t="shared" si="36"/>
        <v>35</v>
      </c>
      <c r="T147">
        <f t="shared" si="37"/>
        <v>2945</v>
      </c>
      <c r="U147" s="18">
        <f t="shared" si="42"/>
        <v>84.142857142857139</v>
      </c>
    </row>
    <row r="148" spans="1:21" x14ac:dyDescent="0.3">
      <c r="A148" s="3">
        <v>147</v>
      </c>
      <c r="B148" s="3" t="s">
        <v>84</v>
      </c>
      <c r="C148" s="3" t="s">
        <v>63</v>
      </c>
      <c r="D148" s="7">
        <f t="shared" si="38"/>
        <v>41385</v>
      </c>
      <c r="E148" s="4">
        <v>0.61805555555555558</v>
      </c>
      <c r="F148" s="3" t="s">
        <v>51</v>
      </c>
      <c r="G148" s="3" t="str">
        <f t="shared" si="39"/>
        <v>PLANNED</v>
      </c>
      <c r="H148" s="3" t="str">
        <f t="shared" si="29"/>
        <v>PLANNED - NOT SCHED</v>
      </c>
      <c r="I148" s="1">
        <v>41391.58392592593</v>
      </c>
      <c r="J148" s="1">
        <v>41391.639886574078</v>
      </c>
      <c r="K148" s="5">
        <f t="shared" si="40"/>
        <v>80</v>
      </c>
      <c r="L148" s="16">
        <f t="shared" si="30"/>
        <v>80</v>
      </c>
      <c r="M148">
        <f t="shared" si="31"/>
        <v>2013</v>
      </c>
      <c r="N148" t="str">
        <f t="shared" si="32"/>
        <v>Apr</v>
      </c>
      <c r="O148" s="6">
        <f t="shared" si="33"/>
        <v>80</v>
      </c>
      <c r="P148">
        <f t="shared" si="34"/>
        <v>213</v>
      </c>
      <c r="Q148">
        <f t="shared" si="35"/>
        <v>3</v>
      </c>
      <c r="R148" s="8">
        <f t="shared" si="41"/>
        <v>71</v>
      </c>
      <c r="S148">
        <f t="shared" si="36"/>
        <v>35</v>
      </c>
      <c r="T148">
        <f t="shared" si="37"/>
        <v>2945</v>
      </c>
      <c r="U148" s="18">
        <f t="shared" si="42"/>
        <v>84.142857142857139</v>
      </c>
    </row>
    <row r="149" spans="1:21" x14ac:dyDescent="0.3">
      <c r="A149" s="3">
        <v>148</v>
      </c>
      <c r="B149" s="3" t="s">
        <v>84</v>
      </c>
      <c r="C149" s="3" t="s">
        <v>63</v>
      </c>
      <c r="D149" s="7">
        <f t="shared" si="38"/>
        <v>41385</v>
      </c>
      <c r="E149" s="4">
        <v>0.68333333333333324</v>
      </c>
      <c r="F149" s="3" t="s">
        <v>49</v>
      </c>
      <c r="G149" s="3" t="str">
        <f t="shared" si="39"/>
        <v>UNPLANNED</v>
      </c>
      <c r="H149" s="3" t="str">
        <f t="shared" si="29"/>
        <v>UNPLANNED</v>
      </c>
      <c r="I149" s="1">
        <v>41391.661401469908</v>
      </c>
      <c r="J149" s="1">
        <v>41391.702489432864</v>
      </c>
      <c r="K149" s="5">
        <f t="shared" si="40"/>
        <v>59</v>
      </c>
      <c r="L149" s="16">
        <f t="shared" si="30"/>
        <v>59</v>
      </c>
      <c r="M149">
        <f t="shared" si="31"/>
        <v>2013</v>
      </c>
      <c r="N149" t="str">
        <f t="shared" si="32"/>
        <v>Apr</v>
      </c>
      <c r="O149" s="6">
        <f t="shared" si="33"/>
        <v>59</v>
      </c>
      <c r="P149">
        <f t="shared" si="34"/>
        <v>213</v>
      </c>
      <c r="Q149">
        <f t="shared" si="35"/>
        <v>3</v>
      </c>
      <c r="R149" s="8">
        <f t="shared" si="41"/>
        <v>71</v>
      </c>
      <c r="S149">
        <f t="shared" si="36"/>
        <v>35</v>
      </c>
      <c r="T149">
        <f t="shared" si="37"/>
        <v>2945</v>
      </c>
      <c r="U149" s="18">
        <f t="shared" si="42"/>
        <v>84.142857142857139</v>
      </c>
    </row>
    <row r="150" spans="1:21" x14ac:dyDescent="0.3">
      <c r="A150" s="3">
        <v>149</v>
      </c>
      <c r="B150" s="3" t="s">
        <v>85</v>
      </c>
      <c r="C150" s="3" t="s">
        <v>65</v>
      </c>
      <c r="D150" s="7">
        <f t="shared" si="38"/>
        <v>41385</v>
      </c>
      <c r="E150" s="4">
        <v>0.16111111111111112</v>
      </c>
      <c r="F150" s="3" t="s">
        <v>49</v>
      </c>
      <c r="G150" s="3" t="str">
        <f t="shared" si="39"/>
        <v>UNPLANNED</v>
      </c>
      <c r="H150" s="3" t="str">
        <f t="shared" si="29"/>
        <v>UNPLANNED</v>
      </c>
      <c r="I150" s="1">
        <v>41392.130643368058</v>
      </c>
      <c r="J150" s="1">
        <v>41392.206476701394</v>
      </c>
      <c r="K150" s="5">
        <f t="shared" si="40"/>
        <v>109</v>
      </c>
      <c r="L150" s="16">
        <f t="shared" si="30"/>
        <v>109</v>
      </c>
      <c r="M150">
        <f t="shared" si="31"/>
        <v>2013</v>
      </c>
      <c r="N150" t="str">
        <f t="shared" si="32"/>
        <v>Apr</v>
      </c>
      <c r="O150" s="6">
        <f t="shared" si="33"/>
        <v>109</v>
      </c>
      <c r="P150">
        <f t="shared" si="34"/>
        <v>109</v>
      </c>
      <c r="Q150">
        <f t="shared" si="35"/>
        <v>1</v>
      </c>
      <c r="R150" s="8">
        <f t="shared" si="41"/>
        <v>109</v>
      </c>
      <c r="S150">
        <f t="shared" si="36"/>
        <v>35</v>
      </c>
      <c r="T150">
        <f t="shared" si="37"/>
        <v>2945</v>
      </c>
      <c r="U150" s="18">
        <f t="shared" si="42"/>
        <v>84.142857142857139</v>
      </c>
    </row>
    <row r="151" spans="1:21" x14ac:dyDescent="0.3">
      <c r="A151" s="3">
        <v>150</v>
      </c>
      <c r="B151" s="3" t="s">
        <v>86</v>
      </c>
      <c r="C151" s="3" t="s">
        <v>48</v>
      </c>
      <c r="D151" s="7">
        <f t="shared" si="38"/>
        <v>41392</v>
      </c>
      <c r="E151" s="4">
        <v>0.35902777777777778</v>
      </c>
      <c r="F151" s="3" t="s">
        <v>54</v>
      </c>
      <c r="G151" s="3" t="str">
        <f t="shared" si="39"/>
        <v>PLANNED</v>
      </c>
      <c r="H151" s="3" t="str">
        <f t="shared" si="29"/>
        <v>PLANNED - SCHED</v>
      </c>
      <c r="I151" s="1">
        <v>41393.318525150462</v>
      </c>
      <c r="J151" s="1">
        <v>41393.38264552084</v>
      </c>
      <c r="K151" s="5">
        <f t="shared" si="40"/>
        <v>92</v>
      </c>
      <c r="L151" s="16">
        <f t="shared" si="30"/>
        <v>92</v>
      </c>
      <c r="M151">
        <f t="shared" si="31"/>
        <v>2013</v>
      </c>
      <c r="N151" t="str">
        <f t="shared" si="32"/>
        <v>Apr</v>
      </c>
      <c r="O151" s="6">
        <f t="shared" si="33"/>
        <v>92</v>
      </c>
      <c r="P151">
        <f t="shared" si="34"/>
        <v>759</v>
      </c>
      <c r="Q151">
        <f t="shared" si="35"/>
        <v>9</v>
      </c>
      <c r="R151" s="8">
        <f t="shared" si="41"/>
        <v>84.333333333333329</v>
      </c>
      <c r="S151">
        <f t="shared" si="36"/>
        <v>41</v>
      </c>
      <c r="T151">
        <f t="shared" si="37"/>
        <v>3296</v>
      </c>
      <c r="U151" s="18">
        <f t="shared" si="42"/>
        <v>80.390243902439025</v>
      </c>
    </row>
    <row r="152" spans="1:21" x14ac:dyDescent="0.3">
      <c r="A152" s="3">
        <v>151</v>
      </c>
      <c r="B152" s="3" t="s">
        <v>86</v>
      </c>
      <c r="C152" s="3" t="s">
        <v>48</v>
      </c>
      <c r="D152" s="7">
        <f t="shared" si="38"/>
        <v>41392</v>
      </c>
      <c r="E152" s="4">
        <v>0.43124999999999997</v>
      </c>
      <c r="F152" s="3" t="s">
        <v>54</v>
      </c>
      <c r="G152" s="3" t="str">
        <f t="shared" si="39"/>
        <v>PLANNED</v>
      </c>
      <c r="H152" s="3" t="str">
        <f t="shared" si="29"/>
        <v>PLANNED - SCHED</v>
      </c>
      <c r="I152" s="1">
        <v>41393.40738005787</v>
      </c>
      <c r="J152" s="1">
        <v>41393.473687928243</v>
      </c>
      <c r="K152" s="5">
        <f t="shared" si="40"/>
        <v>95</v>
      </c>
      <c r="L152" s="16">
        <f t="shared" si="30"/>
        <v>95</v>
      </c>
      <c r="M152">
        <f t="shared" si="31"/>
        <v>2013</v>
      </c>
      <c r="N152" t="str">
        <f t="shared" si="32"/>
        <v>Apr</v>
      </c>
      <c r="O152" s="6">
        <f t="shared" si="33"/>
        <v>95</v>
      </c>
      <c r="P152">
        <f t="shared" si="34"/>
        <v>759</v>
      </c>
      <c r="Q152">
        <f t="shared" si="35"/>
        <v>9</v>
      </c>
      <c r="R152" s="8">
        <f t="shared" si="41"/>
        <v>84.333333333333329</v>
      </c>
      <c r="S152">
        <f t="shared" si="36"/>
        <v>41</v>
      </c>
      <c r="T152">
        <f t="shared" si="37"/>
        <v>3296</v>
      </c>
      <c r="U152" s="18">
        <f t="shared" si="42"/>
        <v>80.390243902439025</v>
      </c>
    </row>
    <row r="153" spans="1:21" x14ac:dyDescent="0.3">
      <c r="A153" s="3">
        <v>152</v>
      </c>
      <c r="B153" s="3" t="s">
        <v>86</v>
      </c>
      <c r="C153" s="3" t="s">
        <v>48</v>
      </c>
      <c r="D153" s="7">
        <f t="shared" si="38"/>
        <v>41392</v>
      </c>
      <c r="E153" s="4">
        <v>0.46736111111111112</v>
      </c>
      <c r="F153" s="3" t="s">
        <v>49</v>
      </c>
      <c r="G153" s="3" t="str">
        <f t="shared" si="39"/>
        <v>UNPLANNED</v>
      </c>
      <c r="H153" s="3" t="str">
        <f t="shared" si="29"/>
        <v>UNPLANNED</v>
      </c>
      <c r="I153" s="1">
        <v>41393.417030671291</v>
      </c>
      <c r="J153" s="1">
        <v>41393.501614004628</v>
      </c>
      <c r="K153" s="5">
        <f t="shared" si="40"/>
        <v>121</v>
      </c>
      <c r="L153" s="16">
        <f t="shared" si="30"/>
        <v>121</v>
      </c>
      <c r="M153">
        <f t="shared" si="31"/>
        <v>2013</v>
      </c>
      <c r="N153" t="str">
        <f t="shared" si="32"/>
        <v>Apr</v>
      </c>
      <c r="O153" s="6">
        <f t="shared" si="33"/>
        <v>121</v>
      </c>
      <c r="P153">
        <f t="shared" si="34"/>
        <v>759</v>
      </c>
      <c r="Q153">
        <f t="shared" si="35"/>
        <v>9</v>
      </c>
      <c r="R153" s="8">
        <f t="shared" si="41"/>
        <v>84.333333333333329</v>
      </c>
      <c r="S153">
        <f t="shared" si="36"/>
        <v>41</v>
      </c>
      <c r="T153">
        <f t="shared" si="37"/>
        <v>3296</v>
      </c>
      <c r="U153" s="18">
        <f t="shared" si="42"/>
        <v>80.390243902439025</v>
      </c>
    </row>
    <row r="154" spans="1:21" x14ac:dyDescent="0.3">
      <c r="A154" s="3">
        <v>153</v>
      </c>
      <c r="B154" s="3" t="s">
        <v>86</v>
      </c>
      <c r="C154" s="3" t="s">
        <v>48</v>
      </c>
      <c r="D154" s="7">
        <f t="shared" si="38"/>
        <v>41392</v>
      </c>
      <c r="E154" s="4">
        <v>0.51180555555555551</v>
      </c>
      <c r="F154" s="3" t="s">
        <v>54</v>
      </c>
      <c r="G154" s="3" t="str">
        <f t="shared" si="39"/>
        <v>PLANNED</v>
      </c>
      <c r="H154" s="3" t="str">
        <f t="shared" si="29"/>
        <v>PLANNED - SCHED</v>
      </c>
      <c r="I154" s="1">
        <v>41393.478156562502</v>
      </c>
      <c r="J154" s="1">
        <v>41393.554128784723</v>
      </c>
      <c r="K154" s="5">
        <f t="shared" si="40"/>
        <v>109</v>
      </c>
      <c r="L154" s="16">
        <f t="shared" si="30"/>
        <v>109</v>
      </c>
      <c r="M154">
        <f t="shared" si="31"/>
        <v>2013</v>
      </c>
      <c r="N154" t="str">
        <f t="shared" si="32"/>
        <v>Apr</v>
      </c>
      <c r="O154" s="6">
        <f t="shared" si="33"/>
        <v>109</v>
      </c>
      <c r="P154">
        <f t="shared" si="34"/>
        <v>759</v>
      </c>
      <c r="Q154">
        <f t="shared" si="35"/>
        <v>9</v>
      </c>
      <c r="R154" s="8">
        <f t="shared" si="41"/>
        <v>84.333333333333329</v>
      </c>
      <c r="S154">
        <f t="shared" si="36"/>
        <v>41</v>
      </c>
      <c r="T154">
        <f t="shared" si="37"/>
        <v>3296</v>
      </c>
      <c r="U154" s="18">
        <f t="shared" si="42"/>
        <v>80.390243902439025</v>
      </c>
    </row>
    <row r="155" spans="1:21" x14ac:dyDescent="0.3">
      <c r="A155" s="3">
        <v>154</v>
      </c>
      <c r="B155" s="3" t="s">
        <v>86</v>
      </c>
      <c r="C155" s="3" t="s">
        <v>48</v>
      </c>
      <c r="D155" s="7">
        <f t="shared" si="38"/>
        <v>41392</v>
      </c>
      <c r="E155" s="4">
        <v>0.6166666666666667</v>
      </c>
      <c r="F155" s="3" t="s">
        <v>49</v>
      </c>
      <c r="G155" s="3" t="str">
        <f t="shared" si="39"/>
        <v>UNPLANNED</v>
      </c>
      <c r="H155" s="3" t="str">
        <f t="shared" si="29"/>
        <v>UNPLANNED</v>
      </c>
      <c r="I155" s="1">
        <v>41393.583041238424</v>
      </c>
      <c r="J155" s="1">
        <v>41393.631629201387</v>
      </c>
      <c r="K155" s="5">
        <f t="shared" si="40"/>
        <v>69</v>
      </c>
      <c r="L155" s="16">
        <f t="shared" si="30"/>
        <v>69</v>
      </c>
      <c r="M155">
        <f t="shared" si="31"/>
        <v>2013</v>
      </c>
      <c r="N155" t="str">
        <f t="shared" si="32"/>
        <v>Apr</v>
      </c>
      <c r="O155" s="6">
        <f t="shared" si="33"/>
        <v>69</v>
      </c>
      <c r="P155">
        <f t="shared" si="34"/>
        <v>759</v>
      </c>
      <c r="Q155">
        <f t="shared" si="35"/>
        <v>9</v>
      </c>
      <c r="R155" s="8">
        <f t="shared" si="41"/>
        <v>84.333333333333329</v>
      </c>
      <c r="S155">
        <f t="shared" si="36"/>
        <v>41</v>
      </c>
      <c r="T155">
        <f t="shared" si="37"/>
        <v>3296</v>
      </c>
      <c r="U155" s="18">
        <f t="shared" si="42"/>
        <v>80.390243902439025</v>
      </c>
    </row>
    <row r="156" spans="1:21" x14ac:dyDescent="0.3">
      <c r="A156" s="3">
        <v>155</v>
      </c>
      <c r="B156" s="3" t="s">
        <v>86</v>
      </c>
      <c r="C156" s="3" t="s">
        <v>48</v>
      </c>
      <c r="D156" s="7">
        <f t="shared" si="38"/>
        <v>41392</v>
      </c>
      <c r="E156" s="4">
        <v>0.61388888888888882</v>
      </c>
      <c r="F156" s="3" t="s">
        <v>54</v>
      </c>
      <c r="G156" s="3" t="str">
        <f t="shared" si="39"/>
        <v>PLANNED</v>
      </c>
      <c r="H156" s="3" t="str">
        <f t="shared" si="29"/>
        <v>PLANNED - SCHED</v>
      </c>
      <c r="I156" s="1">
        <v>41393.587416932867</v>
      </c>
      <c r="J156" s="1">
        <v>41393.641826655097</v>
      </c>
      <c r="K156" s="5">
        <f t="shared" si="40"/>
        <v>78</v>
      </c>
      <c r="L156" s="16">
        <f t="shared" si="30"/>
        <v>78</v>
      </c>
      <c r="M156">
        <f t="shared" si="31"/>
        <v>2013</v>
      </c>
      <c r="N156" t="str">
        <f t="shared" si="32"/>
        <v>Apr</v>
      </c>
      <c r="O156" s="6">
        <f t="shared" si="33"/>
        <v>78</v>
      </c>
      <c r="P156">
        <f t="shared" si="34"/>
        <v>759</v>
      </c>
      <c r="Q156">
        <f t="shared" si="35"/>
        <v>9</v>
      </c>
      <c r="R156" s="8">
        <f t="shared" si="41"/>
        <v>84.333333333333329</v>
      </c>
      <c r="S156">
        <f t="shared" si="36"/>
        <v>41</v>
      </c>
      <c r="T156">
        <f t="shared" si="37"/>
        <v>3296</v>
      </c>
      <c r="U156" s="18">
        <f t="shared" si="42"/>
        <v>80.390243902439025</v>
      </c>
    </row>
    <row r="157" spans="1:21" x14ac:dyDescent="0.3">
      <c r="A157" s="3">
        <v>156</v>
      </c>
      <c r="B157" s="3" t="s">
        <v>86</v>
      </c>
      <c r="C157" s="3" t="s">
        <v>48</v>
      </c>
      <c r="D157" s="7">
        <f t="shared" si="38"/>
        <v>41392</v>
      </c>
      <c r="E157" s="4">
        <v>0.67013888888888884</v>
      </c>
      <c r="F157" s="3" t="s">
        <v>54</v>
      </c>
      <c r="G157" s="3" t="str">
        <f t="shared" si="39"/>
        <v>PLANNED</v>
      </c>
      <c r="H157" s="3" t="str">
        <f t="shared" si="29"/>
        <v>PLANNED - SCHED</v>
      </c>
      <c r="I157" s="1">
        <v>41393.64583040509</v>
      </c>
      <c r="J157" s="1">
        <v>41393.712635960648</v>
      </c>
      <c r="K157" s="5">
        <f t="shared" si="40"/>
        <v>96</v>
      </c>
      <c r="L157" s="16">
        <f t="shared" si="30"/>
        <v>96</v>
      </c>
      <c r="M157">
        <f t="shared" si="31"/>
        <v>2013</v>
      </c>
      <c r="N157" t="str">
        <f t="shared" si="32"/>
        <v>Apr</v>
      </c>
      <c r="O157" s="6">
        <f t="shared" si="33"/>
        <v>96</v>
      </c>
      <c r="P157">
        <f t="shared" si="34"/>
        <v>759</v>
      </c>
      <c r="Q157">
        <f t="shared" si="35"/>
        <v>9</v>
      </c>
      <c r="R157" s="8">
        <f t="shared" si="41"/>
        <v>84.333333333333329</v>
      </c>
      <c r="S157">
        <f t="shared" si="36"/>
        <v>41</v>
      </c>
      <c r="T157">
        <f t="shared" si="37"/>
        <v>3296</v>
      </c>
      <c r="U157" s="18">
        <f t="shared" si="42"/>
        <v>80.390243902439025</v>
      </c>
    </row>
    <row r="158" spans="1:21" x14ac:dyDescent="0.3">
      <c r="A158" s="3">
        <v>157</v>
      </c>
      <c r="B158" s="3" t="s">
        <v>86</v>
      </c>
      <c r="C158" s="3" t="s">
        <v>48</v>
      </c>
      <c r="D158" s="7">
        <f t="shared" si="38"/>
        <v>41392</v>
      </c>
      <c r="E158" s="4">
        <v>0.69097222222222221</v>
      </c>
      <c r="F158" s="3" t="s">
        <v>54</v>
      </c>
      <c r="G158" s="3" t="str">
        <f t="shared" si="39"/>
        <v>PLANNED</v>
      </c>
      <c r="H158" s="3" t="str">
        <f t="shared" si="29"/>
        <v>PLANNED - SCHED</v>
      </c>
      <c r="I158" s="1">
        <v>41393.663349884257</v>
      </c>
      <c r="J158" s="1">
        <v>41393.732412384255</v>
      </c>
      <c r="K158" s="5">
        <f t="shared" si="40"/>
        <v>99</v>
      </c>
      <c r="L158" s="16">
        <f t="shared" si="30"/>
        <v>99</v>
      </c>
      <c r="M158">
        <f t="shared" si="31"/>
        <v>2013</v>
      </c>
      <c r="N158" t="str">
        <f t="shared" si="32"/>
        <v>Apr</v>
      </c>
      <c r="O158" s="6">
        <f t="shared" si="33"/>
        <v>99</v>
      </c>
      <c r="P158">
        <f t="shared" si="34"/>
        <v>759</v>
      </c>
      <c r="Q158">
        <f t="shared" si="35"/>
        <v>9</v>
      </c>
      <c r="R158" s="8">
        <f t="shared" si="41"/>
        <v>84.333333333333329</v>
      </c>
      <c r="S158">
        <f t="shared" si="36"/>
        <v>41</v>
      </c>
      <c r="T158">
        <f t="shared" si="37"/>
        <v>3296</v>
      </c>
      <c r="U158" s="18">
        <f t="shared" si="42"/>
        <v>80.390243902439025</v>
      </c>
    </row>
    <row r="159" spans="1:21" x14ac:dyDescent="0.3">
      <c r="A159" s="3">
        <v>158</v>
      </c>
      <c r="B159" s="3" t="s">
        <v>86</v>
      </c>
      <c r="C159" s="3" t="s">
        <v>48</v>
      </c>
      <c r="D159" s="7">
        <f t="shared" si="38"/>
        <v>41392</v>
      </c>
      <c r="E159" s="4">
        <v>0.96458333333333324</v>
      </c>
      <c r="F159" s="3" t="s">
        <v>49</v>
      </c>
      <c r="G159" s="3" t="str">
        <f t="shared" si="39"/>
        <v>UNPLANNED</v>
      </c>
      <c r="H159" s="3" t="str">
        <f t="shared" si="29"/>
        <v>UNPLANNED</v>
      </c>
      <c r="I159" s="1">
        <v>41393.934488506944</v>
      </c>
      <c r="J159" s="1" t="e">
        <v>#VALUE!</v>
      </c>
      <c r="K159" s="5" t="e">
        <f t="shared" si="40"/>
        <v>#VALUE!</v>
      </c>
      <c r="L159" s="16">
        <f t="shared" si="30"/>
        <v>84.333333333333329</v>
      </c>
      <c r="M159">
        <f t="shared" si="31"/>
        <v>2013</v>
      </c>
      <c r="N159" t="str">
        <f t="shared" si="32"/>
        <v>Apr</v>
      </c>
      <c r="O159" s="6" t="e">
        <f t="shared" si="33"/>
        <v>#N/A</v>
      </c>
      <c r="P159">
        <f t="shared" si="34"/>
        <v>759</v>
      </c>
      <c r="Q159">
        <f t="shared" si="35"/>
        <v>9</v>
      </c>
      <c r="R159" s="8">
        <f t="shared" si="41"/>
        <v>84.333333333333329</v>
      </c>
      <c r="S159">
        <f t="shared" si="36"/>
        <v>41</v>
      </c>
      <c r="T159">
        <f t="shared" si="37"/>
        <v>3296</v>
      </c>
      <c r="U159" s="18">
        <f t="shared" si="42"/>
        <v>80.390243902439025</v>
      </c>
    </row>
    <row r="160" spans="1:21" x14ac:dyDescent="0.3">
      <c r="A160" s="3">
        <v>159</v>
      </c>
      <c r="B160" s="3" t="s">
        <v>87</v>
      </c>
      <c r="C160" s="3" t="s">
        <v>53</v>
      </c>
      <c r="D160" s="7">
        <f t="shared" si="38"/>
        <v>41392</v>
      </c>
      <c r="E160" s="4">
        <v>0.22916666666666666</v>
      </c>
      <c r="F160" s="3" t="s">
        <v>49</v>
      </c>
      <c r="G160" s="3" t="str">
        <f t="shared" si="39"/>
        <v>UNPLANNED</v>
      </c>
      <c r="H160" s="3" t="str">
        <f t="shared" si="29"/>
        <v>UNPLANNED</v>
      </c>
      <c r="I160" s="1">
        <v>41394.221394988424</v>
      </c>
      <c r="J160" s="1">
        <v>41394.263813969912</v>
      </c>
      <c r="K160" s="5">
        <f t="shared" si="40"/>
        <v>61</v>
      </c>
      <c r="L160" s="16">
        <f t="shared" si="30"/>
        <v>61</v>
      </c>
      <c r="M160">
        <f t="shared" si="31"/>
        <v>2013</v>
      </c>
      <c r="N160" t="str">
        <f t="shared" si="32"/>
        <v>Apr</v>
      </c>
      <c r="O160" s="6">
        <f t="shared" si="33"/>
        <v>61</v>
      </c>
      <c r="P160">
        <f t="shared" si="34"/>
        <v>351</v>
      </c>
      <c r="Q160">
        <f t="shared" si="35"/>
        <v>6</v>
      </c>
      <c r="R160" s="8">
        <f t="shared" si="41"/>
        <v>58.5</v>
      </c>
      <c r="S160">
        <f t="shared" si="36"/>
        <v>41</v>
      </c>
      <c r="T160">
        <f t="shared" si="37"/>
        <v>3296</v>
      </c>
      <c r="U160" s="18">
        <f t="shared" si="42"/>
        <v>80.390243902439025</v>
      </c>
    </row>
    <row r="161" spans="1:21" x14ac:dyDescent="0.3">
      <c r="A161" s="3">
        <v>160</v>
      </c>
      <c r="B161" s="3" t="s">
        <v>87</v>
      </c>
      <c r="C161" s="3" t="s">
        <v>53</v>
      </c>
      <c r="D161" s="7">
        <f t="shared" si="38"/>
        <v>41392</v>
      </c>
      <c r="E161" s="4">
        <v>0.35347222222222219</v>
      </c>
      <c r="F161" s="3" t="s">
        <v>54</v>
      </c>
      <c r="G161" s="3" t="str">
        <f t="shared" si="39"/>
        <v>PLANNED</v>
      </c>
      <c r="H161" s="3" t="str">
        <f t="shared" si="29"/>
        <v>PLANNED - SCHED</v>
      </c>
      <c r="I161" s="1">
        <v>41394.329218865743</v>
      </c>
      <c r="J161" s="1">
        <v>41394.382401736111</v>
      </c>
      <c r="K161" s="5">
        <f t="shared" si="40"/>
        <v>76</v>
      </c>
      <c r="L161" s="16">
        <f t="shared" si="30"/>
        <v>76</v>
      </c>
      <c r="M161">
        <f t="shared" si="31"/>
        <v>2013</v>
      </c>
      <c r="N161" t="str">
        <f t="shared" si="32"/>
        <v>Apr</v>
      </c>
      <c r="O161" s="6">
        <f t="shared" si="33"/>
        <v>76</v>
      </c>
      <c r="P161">
        <f t="shared" si="34"/>
        <v>351</v>
      </c>
      <c r="Q161">
        <f t="shared" si="35"/>
        <v>6</v>
      </c>
      <c r="R161" s="8">
        <f t="shared" si="41"/>
        <v>58.5</v>
      </c>
      <c r="S161">
        <f t="shared" si="36"/>
        <v>41</v>
      </c>
      <c r="T161">
        <f t="shared" si="37"/>
        <v>3296</v>
      </c>
      <c r="U161" s="18">
        <f t="shared" si="42"/>
        <v>80.390243902439025</v>
      </c>
    </row>
    <row r="162" spans="1:21" x14ac:dyDescent="0.3">
      <c r="A162" s="3">
        <v>161</v>
      </c>
      <c r="B162" s="3" t="s">
        <v>87</v>
      </c>
      <c r="C162" s="3" t="s">
        <v>53</v>
      </c>
      <c r="D162" s="7">
        <f t="shared" si="38"/>
        <v>41392</v>
      </c>
      <c r="E162" s="4">
        <v>0.41319444444444442</v>
      </c>
      <c r="F162" s="3" t="s">
        <v>49</v>
      </c>
      <c r="G162" s="3" t="str">
        <f t="shared" si="39"/>
        <v>UNPLANNED</v>
      </c>
      <c r="H162" s="3" t="str">
        <f t="shared" si="29"/>
        <v>UNPLANNED</v>
      </c>
      <c r="I162" s="1">
        <v>41394.361120451387</v>
      </c>
      <c r="J162" s="1" t="e">
        <v>#VALUE!</v>
      </c>
      <c r="K162" s="5" t="e">
        <f t="shared" si="40"/>
        <v>#VALUE!</v>
      </c>
      <c r="L162" s="16">
        <f t="shared" si="30"/>
        <v>58.5</v>
      </c>
      <c r="M162">
        <f t="shared" si="31"/>
        <v>2013</v>
      </c>
      <c r="N162" t="str">
        <f t="shared" si="32"/>
        <v>Apr</v>
      </c>
      <c r="O162" s="6" t="e">
        <f t="shared" si="33"/>
        <v>#N/A</v>
      </c>
      <c r="P162">
        <f t="shared" si="34"/>
        <v>351</v>
      </c>
      <c r="Q162">
        <f t="shared" si="35"/>
        <v>6</v>
      </c>
      <c r="R162" s="8">
        <f t="shared" si="41"/>
        <v>58.5</v>
      </c>
      <c r="S162">
        <f t="shared" si="36"/>
        <v>41</v>
      </c>
      <c r="T162">
        <f t="shared" si="37"/>
        <v>3296</v>
      </c>
      <c r="U162" s="18">
        <f t="shared" si="42"/>
        <v>80.390243902439025</v>
      </c>
    </row>
    <row r="163" spans="1:21" x14ac:dyDescent="0.3">
      <c r="A163" s="3">
        <v>162</v>
      </c>
      <c r="B163" s="3" t="s">
        <v>87</v>
      </c>
      <c r="C163" s="3" t="s">
        <v>53</v>
      </c>
      <c r="D163" s="7">
        <f t="shared" si="38"/>
        <v>41392</v>
      </c>
      <c r="E163" s="4">
        <v>0.45</v>
      </c>
      <c r="F163" s="3" t="s">
        <v>54</v>
      </c>
      <c r="G163" s="3" t="str">
        <f t="shared" si="39"/>
        <v>PLANNED</v>
      </c>
      <c r="H163" s="3" t="str">
        <f t="shared" si="29"/>
        <v>PLANNED - SCHED</v>
      </c>
      <c r="I163" s="1">
        <v>41394.412859641205</v>
      </c>
      <c r="J163" s="1">
        <v>41394.476470752321</v>
      </c>
      <c r="K163" s="5">
        <f t="shared" si="40"/>
        <v>91</v>
      </c>
      <c r="L163" s="16">
        <f t="shared" si="30"/>
        <v>91</v>
      </c>
      <c r="M163">
        <f t="shared" si="31"/>
        <v>2013</v>
      </c>
      <c r="N163" t="str">
        <f t="shared" si="32"/>
        <v>Apr</v>
      </c>
      <c r="O163" s="6">
        <f t="shared" si="33"/>
        <v>91</v>
      </c>
      <c r="P163">
        <f t="shared" si="34"/>
        <v>351</v>
      </c>
      <c r="Q163">
        <f t="shared" si="35"/>
        <v>6</v>
      </c>
      <c r="R163" s="8">
        <f t="shared" si="41"/>
        <v>58.5</v>
      </c>
      <c r="S163">
        <f t="shared" si="36"/>
        <v>41</v>
      </c>
      <c r="T163">
        <f t="shared" si="37"/>
        <v>3296</v>
      </c>
      <c r="U163" s="18">
        <f t="shared" si="42"/>
        <v>80.390243902439025</v>
      </c>
    </row>
    <row r="164" spans="1:21" x14ac:dyDescent="0.3">
      <c r="A164" s="3">
        <v>163</v>
      </c>
      <c r="B164" s="3" t="s">
        <v>87</v>
      </c>
      <c r="C164" s="3" t="s">
        <v>53</v>
      </c>
      <c r="D164" s="7">
        <f t="shared" si="38"/>
        <v>41392</v>
      </c>
      <c r="E164" s="4">
        <v>0.61111111111111105</v>
      </c>
      <c r="F164" s="3" t="s">
        <v>54</v>
      </c>
      <c r="G164" s="3" t="str">
        <f t="shared" si="39"/>
        <v>PLANNED</v>
      </c>
      <c r="H164" s="3" t="str">
        <f t="shared" si="29"/>
        <v>PLANNED - SCHED</v>
      </c>
      <c r="I164" s="1">
        <v>41394.584705173613</v>
      </c>
      <c r="J164" s="1">
        <v>41394.635781562494</v>
      </c>
      <c r="K164" s="5">
        <f t="shared" si="40"/>
        <v>73</v>
      </c>
      <c r="L164" s="16">
        <f t="shared" si="30"/>
        <v>73</v>
      </c>
      <c r="M164">
        <f t="shared" si="31"/>
        <v>2013</v>
      </c>
      <c r="N164" t="str">
        <f t="shared" si="32"/>
        <v>Apr</v>
      </c>
      <c r="O164" s="6">
        <f t="shared" si="33"/>
        <v>73</v>
      </c>
      <c r="P164">
        <f t="shared" si="34"/>
        <v>351</v>
      </c>
      <c r="Q164">
        <f t="shared" si="35"/>
        <v>6</v>
      </c>
      <c r="R164" s="8">
        <f t="shared" si="41"/>
        <v>58.5</v>
      </c>
      <c r="S164">
        <f t="shared" si="36"/>
        <v>41</v>
      </c>
      <c r="T164">
        <f t="shared" si="37"/>
        <v>3296</v>
      </c>
      <c r="U164" s="18">
        <f t="shared" si="42"/>
        <v>80.390243902439025</v>
      </c>
    </row>
    <row r="165" spans="1:21" x14ac:dyDescent="0.3">
      <c r="A165" s="3">
        <v>164</v>
      </c>
      <c r="B165" s="3" t="s">
        <v>87</v>
      </c>
      <c r="C165" s="3" t="s">
        <v>53</v>
      </c>
      <c r="D165" s="7">
        <f t="shared" si="38"/>
        <v>41392</v>
      </c>
      <c r="E165" s="4">
        <v>0.71805555555555556</v>
      </c>
      <c r="F165" s="3" t="s">
        <v>49</v>
      </c>
      <c r="G165" s="3" t="str">
        <f t="shared" si="39"/>
        <v>UNPLANNED</v>
      </c>
      <c r="H165" s="3" t="str">
        <f t="shared" si="29"/>
        <v>UNPLANNED</v>
      </c>
      <c r="I165" s="1">
        <v>41394.714895983801</v>
      </c>
      <c r="J165" s="1">
        <v>41394.749780243059</v>
      </c>
      <c r="K165" s="5">
        <f t="shared" si="40"/>
        <v>50</v>
      </c>
      <c r="L165" s="16">
        <f t="shared" si="30"/>
        <v>50</v>
      </c>
      <c r="M165">
        <f t="shared" si="31"/>
        <v>2013</v>
      </c>
      <c r="N165" t="str">
        <f t="shared" si="32"/>
        <v>Apr</v>
      </c>
      <c r="O165" s="6">
        <f t="shared" si="33"/>
        <v>50</v>
      </c>
      <c r="P165">
        <f t="shared" si="34"/>
        <v>351</v>
      </c>
      <c r="Q165">
        <f t="shared" si="35"/>
        <v>6</v>
      </c>
      <c r="R165" s="8">
        <f t="shared" si="41"/>
        <v>58.5</v>
      </c>
      <c r="S165">
        <f t="shared" si="36"/>
        <v>41</v>
      </c>
      <c r="T165">
        <f t="shared" si="37"/>
        <v>3296</v>
      </c>
      <c r="U165" s="18">
        <f t="shared" si="42"/>
        <v>80.390243902439025</v>
      </c>
    </row>
    <row r="166" spans="1:21" x14ac:dyDescent="0.3">
      <c r="A166" s="3">
        <v>165</v>
      </c>
      <c r="B166" s="3" t="s">
        <v>88</v>
      </c>
      <c r="C166" s="3" t="s">
        <v>56</v>
      </c>
      <c r="D166" s="7">
        <f t="shared" si="38"/>
        <v>41392</v>
      </c>
      <c r="E166" s="4">
        <v>2.4999999999999998E-2</v>
      </c>
      <c r="F166" s="3" t="s">
        <v>49</v>
      </c>
      <c r="G166" s="3" t="str">
        <f t="shared" si="39"/>
        <v>UNPLANNED</v>
      </c>
      <c r="H166" s="3" t="str">
        <f t="shared" si="29"/>
        <v>UNPLANNED</v>
      </c>
      <c r="I166" s="1">
        <v>41395.001175428239</v>
      </c>
      <c r="J166" s="1">
        <v>41395.062842094907</v>
      </c>
      <c r="K166" s="5">
        <f t="shared" si="40"/>
        <v>88</v>
      </c>
      <c r="L166" s="16">
        <f t="shared" si="30"/>
        <v>88</v>
      </c>
      <c r="M166">
        <f t="shared" si="31"/>
        <v>2013</v>
      </c>
      <c r="N166" t="str">
        <f t="shared" si="32"/>
        <v>May</v>
      </c>
      <c r="O166" s="6">
        <f t="shared" si="33"/>
        <v>88</v>
      </c>
      <c r="P166">
        <f t="shared" si="34"/>
        <v>1025</v>
      </c>
      <c r="Q166">
        <f t="shared" si="35"/>
        <v>11</v>
      </c>
      <c r="R166" s="8">
        <f t="shared" si="41"/>
        <v>93.181818181818187</v>
      </c>
      <c r="S166">
        <f t="shared" si="36"/>
        <v>41</v>
      </c>
      <c r="T166">
        <f t="shared" si="37"/>
        <v>3296</v>
      </c>
      <c r="U166" s="18">
        <f t="shared" si="42"/>
        <v>80.390243902439025</v>
      </c>
    </row>
    <row r="167" spans="1:21" x14ac:dyDescent="0.3">
      <c r="A167" s="3">
        <v>166</v>
      </c>
      <c r="B167" s="3" t="s">
        <v>88</v>
      </c>
      <c r="C167" s="3" t="s">
        <v>56</v>
      </c>
      <c r="D167" s="7">
        <f t="shared" si="38"/>
        <v>41392</v>
      </c>
      <c r="E167" s="4">
        <v>0.34583333333333338</v>
      </c>
      <c r="F167" s="3" t="s">
        <v>54</v>
      </c>
      <c r="G167" s="3" t="str">
        <f t="shared" si="39"/>
        <v>PLANNED</v>
      </c>
      <c r="H167" s="3" t="str">
        <f t="shared" si="29"/>
        <v>PLANNED - SCHED</v>
      </c>
      <c r="I167" s="1">
        <v>41395.325877928241</v>
      </c>
      <c r="J167" s="1">
        <v>41395.381502928241</v>
      </c>
      <c r="K167" s="5">
        <f t="shared" si="40"/>
        <v>80</v>
      </c>
      <c r="L167" s="16">
        <f t="shared" si="30"/>
        <v>80</v>
      </c>
      <c r="M167">
        <f t="shared" si="31"/>
        <v>2013</v>
      </c>
      <c r="N167" t="str">
        <f t="shared" si="32"/>
        <v>May</v>
      </c>
      <c r="O167" s="6">
        <f t="shared" si="33"/>
        <v>80</v>
      </c>
      <c r="P167">
        <f t="shared" si="34"/>
        <v>1025</v>
      </c>
      <c r="Q167">
        <f t="shared" si="35"/>
        <v>11</v>
      </c>
      <c r="R167" s="8">
        <f t="shared" si="41"/>
        <v>93.181818181818187</v>
      </c>
      <c r="S167">
        <f t="shared" si="36"/>
        <v>41</v>
      </c>
      <c r="T167">
        <f t="shared" si="37"/>
        <v>3296</v>
      </c>
      <c r="U167" s="18">
        <f t="shared" si="42"/>
        <v>80.390243902439025</v>
      </c>
    </row>
    <row r="168" spans="1:21" x14ac:dyDescent="0.3">
      <c r="A168" s="3">
        <v>167</v>
      </c>
      <c r="B168" s="3" t="s">
        <v>88</v>
      </c>
      <c r="C168" s="3" t="s">
        <v>56</v>
      </c>
      <c r="D168" s="7">
        <f t="shared" si="38"/>
        <v>41392</v>
      </c>
      <c r="E168" s="4">
        <v>0.47638888888888892</v>
      </c>
      <c r="F168" s="3" t="s">
        <v>54</v>
      </c>
      <c r="G168" s="3" t="str">
        <f t="shared" si="39"/>
        <v>PLANNED</v>
      </c>
      <c r="H168" s="3" t="str">
        <f t="shared" si="29"/>
        <v>PLANNED - SCHED</v>
      </c>
      <c r="I168" s="1">
        <v>41395.458999849536</v>
      </c>
      <c r="J168" s="1">
        <v>41395.506430405097</v>
      </c>
      <c r="K168" s="5">
        <f t="shared" si="40"/>
        <v>68</v>
      </c>
      <c r="L168" s="16">
        <f t="shared" si="30"/>
        <v>68</v>
      </c>
      <c r="M168">
        <f t="shared" si="31"/>
        <v>2013</v>
      </c>
      <c r="N168" t="str">
        <f t="shared" si="32"/>
        <v>May</v>
      </c>
      <c r="O168" s="6">
        <f t="shared" si="33"/>
        <v>68</v>
      </c>
      <c r="P168">
        <f t="shared" si="34"/>
        <v>1025</v>
      </c>
      <c r="Q168">
        <f t="shared" si="35"/>
        <v>11</v>
      </c>
      <c r="R168" s="8">
        <f t="shared" si="41"/>
        <v>93.181818181818187</v>
      </c>
      <c r="S168">
        <f t="shared" si="36"/>
        <v>41</v>
      </c>
      <c r="T168">
        <f t="shared" si="37"/>
        <v>3296</v>
      </c>
      <c r="U168" s="18">
        <f t="shared" si="42"/>
        <v>80.390243902439025</v>
      </c>
    </row>
    <row r="169" spans="1:21" x14ac:dyDescent="0.3">
      <c r="A169" s="3">
        <v>168</v>
      </c>
      <c r="B169" s="3" t="s">
        <v>88</v>
      </c>
      <c r="C169" s="3" t="s">
        <v>56</v>
      </c>
      <c r="D169" s="7">
        <f t="shared" si="38"/>
        <v>41392</v>
      </c>
      <c r="E169" s="4">
        <v>0.50624999999999998</v>
      </c>
      <c r="F169" s="3" t="s">
        <v>49</v>
      </c>
      <c r="G169" s="3" t="str">
        <f t="shared" si="39"/>
        <v>UNPLANNED</v>
      </c>
      <c r="H169" s="3" t="str">
        <f t="shared" si="29"/>
        <v>UNPLANNED</v>
      </c>
      <c r="I169" s="1">
        <v>41395.492315972224</v>
      </c>
      <c r="J169" s="1">
        <v>41395.550961805558</v>
      </c>
      <c r="K169" s="5">
        <f t="shared" si="40"/>
        <v>84</v>
      </c>
      <c r="L169" s="16">
        <f t="shared" si="30"/>
        <v>84</v>
      </c>
      <c r="M169">
        <f t="shared" si="31"/>
        <v>2013</v>
      </c>
      <c r="N169" t="str">
        <f t="shared" si="32"/>
        <v>May</v>
      </c>
      <c r="O169" s="6">
        <f t="shared" si="33"/>
        <v>84</v>
      </c>
      <c r="P169">
        <f t="shared" si="34"/>
        <v>1025</v>
      </c>
      <c r="Q169">
        <f t="shared" si="35"/>
        <v>11</v>
      </c>
      <c r="R169" s="8">
        <f t="shared" si="41"/>
        <v>93.181818181818187</v>
      </c>
      <c r="S169">
        <f t="shared" si="36"/>
        <v>41</v>
      </c>
      <c r="T169">
        <f t="shared" si="37"/>
        <v>3296</v>
      </c>
      <c r="U169" s="18">
        <f t="shared" si="42"/>
        <v>80.390243902439025</v>
      </c>
    </row>
    <row r="170" spans="1:21" x14ac:dyDescent="0.3">
      <c r="A170" s="3">
        <v>169</v>
      </c>
      <c r="B170" s="3" t="s">
        <v>88</v>
      </c>
      <c r="C170" s="3" t="s">
        <v>56</v>
      </c>
      <c r="D170" s="7">
        <f t="shared" si="38"/>
        <v>41392</v>
      </c>
      <c r="E170" s="4">
        <v>0.57986111111111105</v>
      </c>
      <c r="F170" s="3" t="s">
        <v>54</v>
      </c>
      <c r="G170" s="3" t="str">
        <f t="shared" si="39"/>
        <v>PLANNED</v>
      </c>
      <c r="H170" s="3" t="str">
        <f t="shared" si="29"/>
        <v>PLANNED - SCHED</v>
      </c>
      <c r="I170" s="1">
        <v>41395.542342939814</v>
      </c>
      <c r="J170" s="1">
        <v>41395.630213310185</v>
      </c>
      <c r="K170" s="5">
        <f t="shared" si="40"/>
        <v>126</v>
      </c>
      <c r="L170" s="16">
        <f t="shared" si="30"/>
        <v>126</v>
      </c>
      <c r="M170">
        <f t="shared" si="31"/>
        <v>2013</v>
      </c>
      <c r="N170" t="str">
        <f t="shared" si="32"/>
        <v>May</v>
      </c>
      <c r="O170" s="6">
        <f t="shared" si="33"/>
        <v>126</v>
      </c>
      <c r="P170">
        <f t="shared" si="34"/>
        <v>1025</v>
      </c>
      <c r="Q170">
        <f t="shared" si="35"/>
        <v>11</v>
      </c>
      <c r="R170" s="8">
        <f t="shared" si="41"/>
        <v>93.181818181818187</v>
      </c>
      <c r="S170">
        <f t="shared" si="36"/>
        <v>41</v>
      </c>
      <c r="T170">
        <f t="shared" si="37"/>
        <v>3296</v>
      </c>
      <c r="U170" s="18">
        <f t="shared" si="42"/>
        <v>80.390243902439025</v>
      </c>
    </row>
    <row r="171" spans="1:21" x14ac:dyDescent="0.3">
      <c r="A171" s="3">
        <v>170</v>
      </c>
      <c r="B171" s="3" t="s">
        <v>88</v>
      </c>
      <c r="C171" s="3" t="s">
        <v>56</v>
      </c>
      <c r="D171" s="7">
        <f t="shared" si="38"/>
        <v>41392</v>
      </c>
      <c r="E171" s="4">
        <v>0.63472222222222219</v>
      </c>
      <c r="F171" s="3" t="s">
        <v>54</v>
      </c>
      <c r="G171" s="3" t="str">
        <f t="shared" si="39"/>
        <v>PLANNED</v>
      </c>
      <c r="H171" s="3" t="str">
        <f t="shared" si="29"/>
        <v>PLANNED - SCHED</v>
      </c>
      <c r="I171" s="1">
        <v>41395.605627083329</v>
      </c>
      <c r="J171" s="1">
        <v>41395.665476620372</v>
      </c>
      <c r="K171" s="5">
        <f t="shared" si="40"/>
        <v>86</v>
      </c>
      <c r="L171" s="16">
        <f t="shared" si="30"/>
        <v>86</v>
      </c>
      <c r="M171">
        <f t="shared" si="31"/>
        <v>2013</v>
      </c>
      <c r="N171" t="str">
        <f t="shared" si="32"/>
        <v>May</v>
      </c>
      <c r="O171" s="6">
        <f t="shared" si="33"/>
        <v>86</v>
      </c>
      <c r="P171">
        <f t="shared" si="34"/>
        <v>1025</v>
      </c>
      <c r="Q171">
        <f t="shared" si="35"/>
        <v>11</v>
      </c>
      <c r="R171" s="8">
        <f t="shared" si="41"/>
        <v>93.181818181818187</v>
      </c>
      <c r="S171">
        <f t="shared" si="36"/>
        <v>41</v>
      </c>
      <c r="T171">
        <f t="shared" si="37"/>
        <v>3296</v>
      </c>
      <c r="U171" s="18">
        <f t="shared" si="42"/>
        <v>80.390243902439025</v>
      </c>
    </row>
    <row r="172" spans="1:21" x14ac:dyDescent="0.3">
      <c r="A172" s="3">
        <v>171</v>
      </c>
      <c r="B172" s="3" t="s">
        <v>88</v>
      </c>
      <c r="C172" s="3" t="s">
        <v>56</v>
      </c>
      <c r="D172" s="7">
        <f t="shared" si="38"/>
        <v>41392</v>
      </c>
      <c r="E172" s="4">
        <v>0.6875</v>
      </c>
      <c r="F172" s="3" t="s">
        <v>49</v>
      </c>
      <c r="G172" s="3" t="str">
        <f t="shared" si="39"/>
        <v>UNPLANNED</v>
      </c>
      <c r="H172" s="3" t="str">
        <f t="shared" si="29"/>
        <v>UNPLANNED</v>
      </c>
      <c r="I172" s="1">
        <v>41395.66299178241</v>
      </c>
      <c r="J172" s="1">
        <v>41395.733894560188</v>
      </c>
      <c r="K172" s="5">
        <f t="shared" si="40"/>
        <v>102</v>
      </c>
      <c r="L172" s="16">
        <f t="shared" si="30"/>
        <v>102</v>
      </c>
      <c r="M172">
        <f t="shared" si="31"/>
        <v>2013</v>
      </c>
      <c r="N172" t="str">
        <f t="shared" si="32"/>
        <v>May</v>
      </c>
      <c r="O172" s="6">
        <f t="shared" si="33"/>
        <v>102</v>
      </c>
      <c r="P172">
        <f t="shared" si="34"/>
        <v>1025</v>
      </c>
      <c r="Q172">
        <f t="shared" si="35"/>
        <v>11</v>
      </c>
      <c r="R172" s="8">
        <f t="shared" si="41"/>
        <v>93.181818181818187</v>
      </c>
      <c r="S172">
        <f t="shared" si="36"/>
        <v>41</v>
      </c>
      <c r="T172">
        <f t="shared" si="37"/>
        <v>3296</v>
      </c>
      <c r="U172" s="18">
        <f t="shared" si="42"/>
        <v>80.390243902439025</v>
      </c>
    </row>
    <row r="173" spans="1:21" x14ac:dyDescent="0.3">
      <c r="A173" s="3">
        <v>172</v>
      </c>
      <c r="B173" s="3" t="s">
        <v>88</v>
      </c>
      <c r="C173" s="3" t="s">
        <v>56</v>
      </c>
      <c r="D173" s="7">
        <f t="shared" si="38"/>
        <v>41392</v>
      </c>
      <c r="E173" s="4">
        <v>0.71527777777777779</v>
      </c>
      <c r="F173" s="3" t="s">
        <v>54</v>
      </c>
      <c r="G173" s="3" t="str">
        <f t="shared" si="39"/>
        <v>PLANNED</v>
      </c>
      <c r="H173" s="3" t="str">
        <f t="shared" si="29"/>
        <v>PLANNED - SCHED</v>
      </c>
      <c r="I173" s="1">
        <v>41395.686893368053</v>
      </c>
      <c r="J173" s="1">
        <v>41395.741303090275</v>
      </c>
      <c r="K173" s="5">
        <f t="shared" si="40"/>
        <v>78</v>
      </c>
      <c r="L173" s="16">
        <f t="shared" si="30"/>
        <v>78</v>
      </c>
      <c r="M173">
        <f t="shared" si="31"/>
        <v>2013</v>
      </c>
      <c r="N173" t="str">
        <f t="shared" si="32"/>
        <v>May</v>
      </c>
      <c r="O173" s="6">
        <f t="shared" si="33"/>
        <v>78</v>
      </c>
      <c r="P173">
        <f t="shared" si="34"/>
        <v>1025</v>
      </c>
      <c r="Q173">
        <f t="shared" si="35"/>
        <v>11</v>
      </c>
      <c r="R173" s="8">
        <f t="shared" si="41"/>
        <v>93.181818181818187</v>
      </c>
      <c r="S173">
        <f t="shared" si="36"/>
        <v>41</v>
      </c>
      <c r="T173">
        <f t="shared" si="37"/>
        <v>3296</v>
      </c>
      <c r="U173" s="18">
        <f t="shared" si="42"/>
        <v>80.390243902439025</v>
      </c>
    </row>
    <row r="174" spans="1:21" x14ac:dyDescent="0.3">
      <c r="A174" s="3">
        <v>173</v>
      </c>
      <c r="B174" s="3" t="s">
        <v>88</v>
      </c>
      <c r="C174" s="3" t="s">
        <v>56</v>
      </c>
      <c r="D174" s="7">
        <f t="shared" si="38"/>
        <v>41392</v>
      </c>
      <c r="E174" s="4">
        <v>0.75763888888888886</v>
      </c>
      <c r="F174" s="3" t="s">
        <v>50</v>
      </c>
      <c r="G174" s="3" t="str">
        <f t="shared" si="39"/>
        <v>OTHER</v>
      </c>
      <c r="H174" s="3" t="str">
        <f t="shared" si="29"/>
        <v>OTHER</v>
      </c>
      <c r="I174" s="1">
        <v>41395.731051423609</v>
      </c>
      <c r="J174" s="1">
        <v>41395.803134756941</v>
      </c>
      <c r="K174" s="5">
        <f t="shared" si="40"/>
        <v>103</v>
      </c>
      <c r="L174" s="16">
        <f t="shared" si="30"/>
        <v>103</v>
      </c>
      <c r="M174">
        <f t="shared" si="31"/>
        <v>2013</v>
      </c>
      <c r="N174" t="str">
        <f t="shared" si="32"/>
        <v>May</v>
      </c>
      <c r="O174" s="6">
        <f t="shared" si="33"/>
        <v>103</v>
      </c>
      <c r="P174">
        <f t="shared" si="34"/>
        <v>1025</v>
      </c>
      <c r="Q174">
        <f t="shared" si="35"/>
        <v>11</v>
      </c>
      <c r="R174" s="8">
        <f t="shared" si="41"/>
        <v>93.181818181818187</v>
      </c>
      <c r="S174">
        <f t="shared" si="36"/>
        <v>41</v>
      </c>
      <c r="T174">
        <f t="shared" si="37"/>
        <v>3296</v>
      </c>
      <c r="U174" s="18">
        <f t="shared" si="42"/>
        <v>80.390243902439025</v>
      </c>
    </row>
    <row r="175" spans="1:21" x14ac:dyDescent="0.3">
      <c r="A175" s="3">
        <v>174</v>
      </c>
      <c r="B175" s="3" t="s">
        <v>88</v>
      </c>
      <c r="C175" s="3" t="s">
        <v>56</v>
      </c>
      <c r="D175" s="7">
        <f t="shared" si="38"/>
        <v>41392</v>
      </c>
      <c r="E175" s="4">
        <v>0.85416666666666663</v>
      </c>
      <c r="F175" s="3" t="s">
        <v>51</v>
      </c>
      <c r="G175" s="3" t="str">
        <f t="shared" si="39"/>
        <v>PLANNED</v>
      </c>
      <c r="H175" s="3" t="str">
        <f t="shared" si="29"/>
        <v>PLANNED - NOT SCHED</v>
      </c>
      <c r="I175" s="1">
        <v>41395.819045405093</v>
      </c>
      <c r="J175" s="1">
        <v>41395.89036484954</v>
      </c>
      <c r="K175" s="5">
        <f t="shared" si="40"/>
        <v>102</v>
      </c>
      <c r="L175" s="16">
        <f t="shared" si="30"/>
        <v>102</v>
      </c>
      <c r="M175">
        <f t="shared" si="31"/>
        <v>2013</v>
      </c>
      <c r="N175" t="str">
        <f t="shared" si="32"/>
        <v>May</v>
      </c>
      <c r="O175" s="6">
        <f t="shared" si="33"/>
        <v>102</v>
      </c>
      <c r="P175">
        <f t="shared" si="34"/>
        <v>1025</v>
      </c>
      <c r="Q175">
        <f t="shared" si="35"/>
        <v>11</v>
      </c>
      <c r="R175" s="8">
        <f t="shared" si="41"/>
        <v>93.181818181818187</v>
      </c>
      <c r="S175">
        <f t="shared" si="36"/>
        <v>41</v>
      </c>
      <c r="T175">
        <f t="shared" si="37"/>
        <v>3296</v>
      </c>
      <c r="U175" s="18">
        <f t="shared" si="42"/>
        <v>80.390243902439025</v>
      </c>
    </row>
    <row r="176" spans="1:21" x14ac:dyDescent="0.3">
      <c r="A176" s="3">
        <v>175</v>
      </c>
      <c r="B176" s="3" t="s">
        <v>88</v>
      </c>
      <c r="C176" s="3" t="s">
        <v>56</v>
      </c>
      <c r="D176" s="7">
        <f t="shared" si="38"/>
        <v>41392</v>
      </c>
      <c r="E176" s="4">
        <v>0.89722222222222225</v>
      </c>
      <c r="F176" s="3" t="s">
        <v>49</v>
      </c>
      <c r="G176" s="3" t="str">
        <f t="shared" si="39"/>
        <v>UNPLANNED</v>
      </c>
      <c r="H176" s="3" t="str">
        <f t="shared" si="29"/>
        <v>UNPLANNED</v>
      </c>
      <c r="I176" s="1">
        <v>41395.86653475694</v>
      </c>
      <c r="J176" s="1">
        <v>41395.94202086806</v>
      </c>
      <c r="K176" s="5">
        <f t="shared" si="40"/>
        <v>108</v>
      </c>
      <c r="L176" s="16">
        <f t="shared" si="30"/>
        <v>108</v>
      </c>
      <c r="M176">
        <f t="shared" si="31"/>
        <v>2013</v>
      </c>
      <c r="N176" t="str">
        <f t="shared" si="32"/>
        <v>May</v>
      </c>
      <c r="O176" s="6">
        <f t="shared" si="33"/>
        <v>108</v>
      </c>
      <c r="P176">
        <f t="shared" si="34"/>
        <v>1025</v>
      </c>
      <c r="Q176">
        <f t="shared" si="35"/>
        <v>11</v>
      </c>
      <c r="R176" s="8">
        <f t="shared" si="41"/>
        <v>93.181818181818187</v>
      </c>
      <c r="S176">
        <f t="shared" si="36"/>
        <v>41</v>
      </c>
      <c r="T176">
        <f t="shared" si="37"/>
        <v>3296</v>
      </c>
      <c r="U176" s="18">
        <f t="shared" si="42"/>
        <v>80.390243902439025</v>
      </c>
    </row>
    <row r="177" spans="1:21" x14ac:dyDescent="0.3">
      <c r="A177" s="3">
        <v>176</v>
      </c>
      <c r="B177" s="3" t="s">
        <v>89</v>
      </c>
      <c r="C177" s="3" t="s">
        <v>59</v>
      </c>
      <c r="D177" s="7">
        <f t="shared" si="38"/>
        <v>41392</v>
      </c>
      <c r="E177" s="4">
        <v>0.15</v>
      </c>
      <c r="F177" s="3" t="s">
        <v>49</v>
      </c>
      <c r="G177" s="3" t="str">
        <f t="shared" si="39"/>
        <v>UNPLANNED</v>
      </c>
      <c r="H177" s="3" t="str">
        <f t="shared" si="29"/>
        <v>UNPLANNED</v>
      </c>
      <c r="I177" s="1">
        <v>41396.122763043983</v>
      </c>
      <c r="J177" s="1">
        <v>41396.197161192125</v>
      </c>
      <c r="K177" s="5">
        <f t="shared" si="40"/>
        <v>107</v>
      </c>
      <c r="L177" s="16">
        <f t="shared" si="30"/>
        <v>107</v>
      </c>
      <c r="M177">
        <f t="shared" si="31"/>
        <v>2013</v>
      </c>
      <c r="N177" t="str">
        <f t="shared" si="32"/>
        <v>May</v>
      </c>
      <c r="O177" s="6">
        <f t="shared" si="33"/>
        <v>107</v>
      </c>
      <c r="P177">
        <f t="shared" si="34"/>
        <v>174</v>
      </c>
      <c r="Q177">
        <f t="shared" si="35"/>
        <v>4</v>
      </c>
      <c r="R177" s="8">
        <f t="shared" si="41"/>
        <v>43.5</v>
      </c>
      <c r="S177">
        <f t="shared" si="36"/>
        <v>41</v>
      </c>
      <c r="T177">
        <f t="shared" si="37"/>
        <v>3296</v>
      </c>
      <c r="U177" s="18">
        <f t="shared" si="42"/>
        <v>80.390243902439025</v>
      </c>
    </row>
    <row r="178" spans="1:21" x14ac:dyDescent="0.3">
      <c r="A178" s="3">
        <v>177</v>
      </c>
      <c r="B178" s="3" t="s">
        <v>89</v>
      </c>
      <c r="C178" s="3" t="s">
        <v>59</v>
      </c>
      <c r="D178" s="7">
        <f t="shared" si="38"/>
        <v>41392</v>
      </c>
      <c r="E178" s="4">
        <v>0.3125</v>
      </c>
      <c r="F178" s="3" t="s">
        <v>49</v>
      </c>
      <c r="G178" s="3" t="str">
        <f t="shared" si="39"/>
        <v>UNPLANNED</v>
      </c>
      <c r="H178" s="3" t="str">
        <f t="shared" si="29"/>
        <v>UNPLANNED</v>
      </c>
      <c r="I178" s="1">
        <v>41396.294376006947</v>
      </c>
      <c r="J178" s="1">
        <v>41396.341482488424</v>
      </c>
      <c r="K178" s="5">
        <f t="shared" si="40"/>
        <v>67</v>
      </c>
      <c r="L178" s="16">
        <f t="shared" si="30"/>
        <v>67</v>
      </c>
      <c r="M178">
        <f t="shared" si="31"/>
        <v>2013</v>
      </c>
      <c r="N178" t="str">
        <f t="shared" si="32"/>
        <v>May</v>
      </c>
      <c r="O178" s="6">
        <f t="shared" si="33"/>
        <v>67</v>
      </c>
      <c r="P178">
        <f t="shared" si="34"/>
        <v>174</v>
      </c>
      <c r="Q178">
        <f t="shared" si="35"/>
        <v>4</v>
      </c>
      <c r="R178" s="8">
        <f t="shared" si="41"/>
        <v>43.5</v>
      </c>
      <c r="S178">
        <f t="shared" si="36"/>
        <v>41</v>
      </c>
      <c r="T178">
        <f t="shared" si="37"/>
        <v>3296</v>
      </c>
      <c r="U178" s="18">
        <f t="shared" si="42"/>
        <v>80.390243902439025</v>
      </c>
    </row>
    <row r="179" spans="1:21" x14ac:dyDescent="0.3">
      <c r="A179" s="3">
        <v>178</v>
      </c>
      <c r="B179" s="3" t="s">
        <v>89</v>
      </c>
      <c r="C179" s="3" t="s">
        <v>59</v>
      </c>
      <c r="D179" s="7">
        <f t="shared" si="38"/>
        <v>41392</v>
      </c>
      <c r="E179" s="4">
        <v>0.43611111111111112</v>
      </c>
      <c r="F179" s="3" t="s">
        <v>54</v>
      </c>
      <c r="G179" s="3" t="str">
        <f t="shared" si="39"/>
        <v>PLANNED</v>
      </c>
      <c r="H179" s="3" t="str">
        <f t="shared" si="29"/>
        <v>PLANNED - SCHED</v>
      </c>
      <c r="I179" s="1">
        <v>41396.340003935184</v>
      </c>
      <c r="J179" s="1" t="e">
        <v>#VALUE!</v>
      </c>
      <c r="K179" s="5" t="e">
        <f t="shared" si="40"/>
        <v>#VALUE!</v>
      </c>
      <c r="L179" s="16">
        <f t="shared" si="30"/>
        <v>43.5</v>
      </c>
      <c r="M179">
        <f t="shared" si="31"/>
        <v>2013</v>
      </c>
      <c r="N179" t="str">
        <f t="shared" si="32"/>
        <v>May</v>
      </c>
      <c r="O179" s="6" t="e">
        <f t="shared" si="33"/>
        <v>#N/A</v>
      </c>
      <c r="P179">
        <f t="shared" si="34"/>
        <v>174</v>
      </c>
      <c r="Q179">
        <f t="shared" si="35"/>
        <v>4</v>
      </c>
      <c r="R179" s="8">
        <f t="shared" si="41"/>
        <v>43.5</v>
      </c>
      <c r="S179">
        <f t="shared" si="36"/>
        <v>41</v>
      </c>
      <c r="T179">
        <f t="shared" si="37"/>
        <v>3296</v>
      </c>
      <c r="U179" s="18">
        <f t="shared" si="42"/>
        <v>80.390243902439025</v>
      </c>
    </row>
    <row r="180" spans="1:21" x14ac:dyDescent="0.3">
      <c r="A180" s="3">
        <v>179</v>
      </c>
      <c r="B180" s="3" t="s">
        <v>89</v>
      </c>
      <c r="C180" s="3" t="s">
        <v>59</v>
      </c>
      <c r="D180" s="7">
        <f t="shared" si="38"/>
        <v>41392</v>
      </c>
      <c r="E180" s="4">
        <v>0.92291666666666661</v>
      </c>
      <c r="F180" s="3" t="s">
        <v>49</v>
      </c>
      <c r="G180" s="3" t="str">
        <f t="shared" si="39"/>
        <v>UNPLANNED</v>
      </c>
      <c r="H180" s="3" t="str">
        <f t="shared" si="29"/>
        <v>UNPLANNED</v>
      </c>
      <c r="I180" s="1">
        <v>41396.895526006942</v>
      </c>
      <c r="J180" s="1" t="e">
        <v>#VALUE!</v>
      </c>
      <c r="K180" s="5" t="e">
        <f t="shared" si="40"/>
        <v>#VALUE!</v>
      </c>
      <c r="L180" s="16">
        <f t="shared" si="30"/>
        <v>43.5</v>
      </c>
      <c r="M180">
        <f t="shared" si="31"/>
        <v>2013</v>
      </c>
      <c r="N180" t="str">
        <f t="shared" si="32"/>
        <v>May</v>
      </c>
      <c r="O180" s="6" t="e">
        <f t="shared" si="33"/>
        <v>#N/A</v>
      </c>
      <c r="P180">
        <f t="shared" si="34"/>
        <v>174</v>
      </c>
      <c r="Q180">
        <f t="shared" si="35"/>
        <v>4</v>
      </c>
      <c r="R180" s="8">
        <f t="shared" si="41"/>
        <v>43.5</v>
      </c>
      <c r="S180">
        <f t="shared" si="36"/>
        <v>41</v>
      </c>
      <c r="T180">
        <f t="shared" si="37"/>
        <v>3296</v>
      </c>
      <c r="U180" s="18">
        <f t="shared" si="42"/>
        <v>80.390243902439025</v>
      </c>
    </row>
    <row r="181" spans="1:21" x14ac:dyDescent="0.3">
      <c r="A181" s="3">
        <v>180</v>
      </c>
      <c r="B181" s="3" t="s">
        <v>90</v>
      </c>
      <c r="C181" s="3" t="s">
        <v>61</v>
      </c>
      <c r="D181" s="7">
        <f t="shared" si="38"/>
        <v>41392</v>
      </c>
      <c r="E181" s="4">
        <v>3.4027777777777775E-2</v>
      </c>
      <c r="F181" s="3" t="s">
        <v>49</v>
      </c>
      <c r="G181" s="3" t="str">
        <f t="shared" si="39"/>
        <v>UNPLANNED</v>
      </c>
      <c r="H181" s="3" t="str">
        <f t="shared" si="29"/>
        <v>UNPLANNED</v>
      </c>
      <c r="I181" s="1">
        <v>41397.009702280091</v>
      </c>
      <c r="J181" s="1">
        <v>41397.071415243052</v>
      </c>
      <c r="K181" s="5">
        <f t="shared" si="40"/>
        <v>88</v>
      </c>
      <c r="L181" s="16">
        <f t="shared" si="30"/>
        <v>88</v>
      </c>
      <c r="M181">
        <f t="shared" si="31"/>
        <v>2013</v>
      </c>
      <c r="N181" t="str">
        <f t="shared" si="32"/>
        <v>May</v>
      </c>
      <c r="O181" s="6">
        <f t="shared" si="33"/>
        <v>88</v>
      </c>
      <c r="P181">
        <f t="shared" si="34"/>
        <v>441</v>
      </c>
      <c r="Q181">
        <f t="shared" si="35"/>
        <v>5</v>
      </c>
      <c r="R181" s="8">
        <f t="shared" si="41"/>
        <v>88.2</v>
      </c>
      <c r="S181">
        <f t="shared" si="36"/>
        <v>41</v>
      </c>
      <c r="T181">
        <f t="shared" si="37"/>
        <v>3296</v>
      </c>
      <c r="U181" s="18">
        <f t="shared" si="42"/>
        <v>80.390243902439025</v>
      </c>
    </row>
    <row r="182" spans="1:21" x14ac:dyDescent="0.3">
      <c r="A182" s="3">
        <v>181</v>
      </c>
      <c r="B182" s="3" t="s">
        <v>90</v>
      </c>
      <c r="C182" s="3" t="s">
        <v>61</v>
      </c>
      <c r="D182" s="7">
        <f t="shared" si="38"/>
        <v>41392</v>
      </c>
      <c r="E182" s="4">
        <v>9.3055555555555558E-2</v>
      </c>
      <c r="F182" s="3" t="s">
        <v>51</v>
      </c>
      <c r="G182" s="3" t="str">
        <f t="shared" si="39"/>
        <v>PLANNED</v>
      </c>
      <c r="H182" s="3" t="str">
        <f t="shared" si="29"/>
        <v>PLANNED - NOT SCHED</v>
      </c>
      <c r="I182" s="1">
        <v>41397.07536234954</v>
      </c>
      <c r="J182" s="1">
        <v>41397.129922534717</v>
      </c>
      <c r="K182" s="5">
        <f t="shared" si="40"/>
        <v>78</v>
      </c>
      <c r="L182" s="16">
        <f t="shared" si="30"/>
        <v>78</v>
      </c>
      <c r="M182">
        <f t="shared" si="31"/>
        <v>2013</v>
      </c>
      <c r="N182" t="str">
        <f t="shared" si="32"/>
        <v>May</v>
      </c>
      <c r="O182" s="6">
        <f t="shared" si="33"/>
        <v>78</v>
      </c>
      <c r="P182">
        <f t="shared" si="34"/>
        <v>441</v>
      </c>
      <c r="Q182">
        <f t="shared" si="35"/>
        <v>5</v>
      </c>
      <c r="R182" s="8">
        <f t="shared" si="41"/>
        <v>88.2</v>
      </c>
      <c r="S182">
        <f t="shared" si="36"/>
        <v>41</v>
      </c>
      <c r="T182">
        <f t="shared" si="37"/>
        <v>3296</v>
      </c>
      <c r="U182" s="18">
        <f t="shared" si="42"/>
        <v>80.390243902439025</v>
      </c>
    </row>
    <row r="183" spans="1:21" x14ac:dyDescent="0.3">
      <c r="A183" s="3">
        <v>182</v>
      </c>
      <c r="B183" s="3" t="s">
        <v>90</v>
      </c>
      <c r="C183" s="3" t="s">
        <v>61</v>
      </c>
      <c r="D183" s="7">
        <f t="shared" si="38"/>
        <v>41392</v>
      </c>
      <c r="E183" s="4">
        <v>0.17361111111111113</v>
      </c>
      <c r="F183" s="3" t="s">
        <v>51</v>
      </c>
      <c r="G183" s="3" t="str">
        <f t="shared" si="39"/>
        <v>PLANNED</v>
      </c>
      <c r="H183" s="3" t="str">
        <f t="shared" si="29"/>
        <v>PLANNED - NOT SCHED</v>
      </c>
      <c r="I183" s="1">
        <v>41397.145864895836</v>
      </c>
      <c r="J183" s="1">
        <v>41397.235066284724</v>
      </c>
      <c r="K183" s="5">
        <f t="shared" si="40"/>
        <v>128</v>
      </c>
      <c r="L183" s="16">
        <f t="shared" si="30"/>
        <v>128</v>
      </c>
      <c r="M183">
        <f t="shared" si="31"/>
        <v>2013</v>
      </c>
      <c r="N183" t="str">
        <f t="shared" si="32"/>
        <v>May</v>
      </c>
      <c r="O183" s="6">
        <f t="shared" si="33"/>
        <v>128</v>
      </c>
      <c r="P183">
        <f t="shared" si="34"/>
        <v>441</v>
      </c>
      <c r="Q183">
        <f t="shared" si="35"/>
        <v>5</v>
      </c>
      <c r="R183" s="8">
        <f t="shared" si="41"/>
        <v>88.2</v>
      </c>
      <c r="S183">
        <f t="shared" si="36"/>
        <v>41</v>
      </c>
      <c r="T183">
        <f t="shared" si="37"/>
        <v>3296</v>
      </c>
      <c r="U183" s="18">
        <f t="shared" si="42"/>
        <v>80.390243902439025</v>
      </c>
    </row>
    <row r="184" spans="1:21" x14ac:dyDescent="0.3">
      <c r="A184" s="3">
        <v>183</v>
      </c>
      <c r="B184" s="3" t="s">
        <v>90</v>
      </c>
      <c r="C184" s="3" t="s">
        <v>61</v>
      </c>
      <c r="D184" s="7">
        <f t="shared" si="38"/>
        <v>41392</v>
      </c>
      <c r="E184" s="4">
        <v>0.44166666666666665</v>
      </c>
      <c r="F184" s="3" t="s">
        <v>54</v>
      </c>
      <c r="G184" s="3" t="str">
        <f t="shared" si="39"/>
        <v>PLANNED</v>
      </c>
      <c r="H184" s="3" t="str">
        <f t="shared" si="29"/>
        <v>PLANNED - SCHED</v>
      </c>
      <c r="I184" s="1">
        <v>41397.416713969913</v>
      </c>
      <c r="J184" s="1">
        <v>41397.464213969906</v>
      </c>
      <c r="K184" s="5">
        <f t="shared" si="40"/>
        <v>68</v>
      </c>
      <c r="L184" s="16">
        <f t="shared" si="30"/>
        <v>68</v>
      </c>
      <c r="M184">
        <f t="shared" si="31"/>
        <v>2013</v>
      </c>
      <c r="N184" t="str">
        <f t="shared" si="32"/>
        <v>May</v>
      </c>
      <c r="O184" s="6">
        <f t="shared" si="33"/>
        <v>68</v>
      </c>
      <c r="P184">
        <f t="shared" si="34"/>
        <v>441</v>
      </c>
      <c r="Q184">
        <f t="shared" si="35"/>
        <v>5</v>
      </c>
      <c r="R184" s="8">
        <f t="shared" si="41"/>
        <v>88.2</v>
      </c>
      <c r="S184">
        <f t="shared" si="36"/>
        <v>41</v>
      </c>
      <c r="T184">
        <f t="shared" si="37"/>
        <v>3296</v>
      </c>
      <c r="U184" s="18">
        <f t="shared" si="42"/>
        <v>80.390243902439025</v>
      </c>
    </row>
    <row r="185" spans="1:21" x14ac:dyDescent="0.3">
      <c r="A185" s="3">
        <v>184</v>
      </c>
      <c r="B185" s="3" t="s">
        <v>90</v>
      </c>
      <c r="C185" s="3" t="s">
        <v>61</v>
      </c>
      <c r="D185" s="7">
        <f t="shared" si="38"/>
        <v>41392</v>
      </c>
      <c r="E185" s="4">
        <v>0.75277777777777777</v>
      </c>
      <c r="F185" s="3" t="s">
        <v>49</v>
      </c>
      <c r="G185" s="3" t="str">
        <f t="shared" si="39"/>
        <v>UNPLANNED</v>
      </c>
      <c r="H185" s="3" t="str">
        <f t="shared" si="29"/>
        <v>UNPLANNED</v>
      </c>
      <c r="I185" s="1">
        <v>41397.734264432867</v>
      </c>
      <c r="J185" s="1">
        <v>41397.789426469913</v>
      </c>
      <c r="K185" s="5">
        <f t="shared" si="40"/>
        <v>79</v>
      </c>
      <c r="L185" s="16">
        <f t="shared" si="30"/>
        <v>79</v>
      </c>
      <c r="M185">
        <f t="shared" si="31"/>
        <v>2013</v>
      </c>
      <c r="N185" t="str">
        <f t="shared" si="32"/>
        <v>May</v>
      </c>
      <c r="O185" s="6">
        <f t="shared" si="33"/>
        <v>79</v>
      </c>
      <c r="P185">
        <f t="shared" si="34"/>
        <v>441</v>
      </c>
      <c r="Q185">
        <f t="shared" si="35"/>
        <v>5</v>
      </c>
      <c r="R185" s="8">
        <f t="shared" si="41"/>
        <v>88.2</v>
      </c>
      <c r="S185">
        <f t="shared" si="36"/>
        <v>41</v>
      </c>
      <c r="T185">
        <f t="shared" si="37"/>
        <v>3296</v>
      </c>
      <c r="U185" s="18">
        <f t="shared" si="42"/>
        <v>80.390243902439025</v>
      </c>
    </row>
    <row r="186" spans="1:21" x14ac:dyDescent="0.3">
      <c r="A186" s="3">
        <v>185</v>
      </c>
      <c r="B186" s="3" t="s">
        <v>91</v>
      </c>
      <c r="C186" s="3" t="s">
        <v>63</v>
      </c>
      <c r="D186" s="7">
        <f t="shared" si="38"/>
        <v>41392</v>
      </c>
      <c r="E186" s="4">
        <v>0.32291666666666669</v>
      </c>
      <c r="F186" s="3" t="s">
        <v>51</v>
      </c>
      <c r="G186" s="3" t="str">
        <f t="shared" si="39"/>
        <v>PLANNED</v>
      </c>
      <c r="H186" s="3" t="str">
        <f t="shared" si="29"/>
        <v>PLANNED - NOT SCHED</v>
      </c>
      <c r="I186" s="1">
        <v>41398.308823726853</v>
      </c>
      <c r="J186" s="1">
        <v>41398.354170949075</v>
      </c>
      <c r="K186" s="5">
        <f t="shared" si="40"/>
        <v>65</v>
      </c>
      <c r="L186" s="16">
        <f t="shared" si="30"/>
        <v>65</v>
      </c>
      <c r="M186">
        <f t="shared" si="31"/>
        <v>2013</v>
      </c>
      <c r="N186" t="str">
        <f t="shared" si="32"/>
        <v>May</v>
      </c>
      <c r="O186" s="6">
        <f t="shared" si="33"/>
        <v>65</v>
      </c>
      <c r="P186">
        <f t="shared" si="34"/>
        <v>387</v>
      </c>
      <c r="Q186">
        <f t="shared" si="35"/>
        <v>4</v>
      </c>
      <c r="R186" s="8">
        <f t="shared" si="41"/>
        <v>96.75</v>
      </c>
      <c r="S186">
        <f t="shared" si="36"/>
        <v>41</v>
      </c>
      <c r="T186">
        <f t="shared" si="37"/>
        <v>3296</v>
      </c>
      <c r="U186" s="18">
        <f t="shared" si="42"/>
        <v>80.390243902439025</v>
      </c>
    </row>
    <row r="187" spans="1:21" x14ac:dyDescent="0.3">
      <c r="A187" s="3">
        <v>186</v>
      </c>
      <c r="B187" s="3" t="s">
        <v>91</v>
      </c>
      <c r="C187" s="3" t="s">
        <v>63</v>
      </c>
      <c r="D187" s="7">
        <f t="shared" si="38"/>
        <v>41392</v>
      </c>
      <c r="E187" s="4">
        <v>0.46597222222222223</v>
      </c>
      <c r="F187" s="3" t="s">
        <v>51</v>
      </c>
      <c r="G187" s="3" t="str">
        <f t="shared" si="39"/>
        <v>PLANNED</v>
      </c>
      <c r="H187" s="3" t="str">
        <f t="shared" si="29"/>
        <v>PLANNED - NOT SCHED</v>
      </c>
      <c r="I187" s="1">
        <v>41398.40795674768</v>
      </c>
      <c r="J187" s="1">
        <v>41398.512065543975</v>
      </c>
      <c r="K187" s="5">
        <f t="shared" si="40"/>
        <v>149</v>
      </c>
      <c r="L187" s="16">
        <f t="shared" si="30"/>
        <v>149</v>
      </c>
      <c r="M187">
        <f t="shared" si="31"/>
        <v>2013</v>
      </c>
      <c r="N187" t="str">
        <f t="shared" si="32"/>
        <v>May</v>
      </c>
      <c r="O187" s="6">
        <f t="shared" si="33"/>
        <v>149</v>
      </c>
      <c r="P187">
        <f t="shared" si="34"/>
        <v>387</v>
      </c>
      <c r="Q187">
        <f t="shared" si="35"/>
        <v>4</v>
      </c>
      <c r="R187" s="8">
        <f t="shared" si="41"/>
        <v>96.75</v>
      </c>
      <c r="S187">
        <f t="shared" si="36"/>
        <v>41</v>
      </c>
      <c r="T187">
        <f t="shared" si="37"/>
        <v>3296</v>
      </c>
      <c r="U187" s="18">
        <f t="shared" si="42"/>
        <v>80.390243902439025</v>
      </c>
    </row>
    <row r="188" spans="1:21" x14ac:dyDescent="0.3">
      <c r="A188" s="3">
        <v>187</v>
      </c>
      <c r="B188" s="3" t="s">
        <v>91</v>
      </c>
      <c r="C188" s="3" t="s">
        <v>63</v>
      </c>
      <c r="D188" s="7">
        <f t="shared" si="38"/>
        <v>41392</v>
      </c>
      <c r="E188" s="4">
        <v>0.82291666666666663</v>
      </c>
      <c r="F188" s="3" t="s">
        <v>49</v>
      </c>
      <c r="G188" s="3" t="str">
        <f t="shared" si="39"/>
        <v>UNPLANNED</v>
      </c>
      <c r="H188" s="3" t="str">
        <f t="shared" si="29"/>
        <v>UNPLANNED</v>
      </c>
      <c r="I188" s="1">
        <v>41398.80000609954</v>
      </c>
      <c r="J188" s="1">
        <v>41398.854357951393</v>
      </c>
      <c r="K188" s="5">
        <f t="shared" si="40"/>
        <v>78</v>
      </c>
      <c r="L188" s="16">
        <f t="shared" si="30"/>
        <v>78</v>
      </c>
      <c r="M188">
        <f t="shared" si="31"/>
        <v>2013</v>
      </c>
      <c r="N188" t="str">
        <f t="shared" si="32"/>
        <v>May</v>
      </c>
      <c r="O188" s="6">
        <f t="shared" si="33"/>
        <v>78</v>
      </c>
      <c r="P188">
        <f t="shared" si="34"/>
        <v>387</v>
      </c>
      <c r="Q188">
        <f t="shared" si="35"/>
        <v>4</v>
      </c>
      <c r="R188" s="8">
        <f t="shared" si="41"/>
        <v>96.75</v>
      </c>
      <c r="S188">
        <f t="shared" si="36"/>
        <v>41</v>
      </c>
      <c r="T188">
        <f t="shared" si="37"/>
        <v>3296</v>
      </c>
      <c r="U188" s="18">
        <f t="shared" si="42"/>
        <v>80.390243902439025</v>
      </c>
    </row>
    <row r="189" spans="1:21" x14ac:dyDescent="0.3">
      <c r="A189" s="3">
        <v>188</v>
      </c>
      <c r="B189" s="3" t="s">
        <v>91</v>
      </c>
      <c r="C189" s="3" t="s">
        <v>63</v>
      </c>
      <c r="D189" s="7">
        <f t="shared" si="38"/>
        <v>41392</v>
      </c>
      <c r="E189" s="4">
        <v>0.96736111111111101</v>
      </c>
      <c r="F189" s="3" t="s">
        <v>49</v>
      </c>
      <c r="G189" s="3" t="str">
        <f t="shared" si="39"/>
        <v>UNPLANNED</v>
      </c>
      <c r="H189" s="3" t="str">
        <f t="shared" si="29"/>
        <v>UNPLANNED</v>
      </c>
      <c r="I189" s="1">
        <v>41398.958855868055</v>
      </c>
      <c r="J189" s="1">
        <v>41399.025372071759</v>
      </c>
      <c r="K189" s="5">
        <f t="shared" si="40"/>
        <v>95</v>
      </c>
      <c r="L189" s="16">
        <f t="shared" si="30"/>
        <v>95</v>
      </c>
      <c r="M189">
        <f t="shared" si="31"/>
        <v>2013</v>
      </c>
      <c r="N189" t="str">
        <f t="shared" si="32"/>
        <v>May</v>
      </c>
      <c r="O189" s="6">
        <f t="shared" si="33"/>
        <v>95</v>
      </c>
      <c r="P189">
        <f t="shared" si="34"/>
        <v>387</v>
      </c>
      <c r="Q189">
        <f t="shared" si="35"/>
        <v>4</v>
      </c>
      <c r="R189" s="8">
        <f t="shared" si="41"/>
        <v>96.75</v>
      </c>
      <c r="S189">
        <f t="shared" si="36"/>
        <v>41</v>
      </c>
      <c r="T189">
        <f t="shared" si="37"/>
        <v>3296</v>
      </c>
      <c r="U189" s="18">
        <f t="shared" si="42"/>
        <v>80.390243902439025</v>
      </c>
    </row>
    <row r="190" spans="1:21" x14ac:dyDescent="0.3">
      <c r="A190" s="3">
        <v>189</v>
      </c>
      <c r="B190" s="3" t="s">
        <v>92</v>
      </c>
      <c r="C190" s="3" t="s">
        <v>65</v>
      </c>
      <c r="D190" s="7">
        <f t="shared" si="38"/>
        <v>41392</v>
      </c>
      <c r="E190" s="4">
        <v>0.50486111111111109</v>
      </c>
      <c r="F190" s="3" t="s">
        <v>49</v>
      </c>
      <c r="G190" s="3" t="str">
        <f t="shared" si="39"/>
        <v>UNPLANNED</v>
      </c>
      <c r="H190" s="3" t="str">
        <f t="shared" si="29"/>
        <v>UNPLANNED</v>
      </c>
      <c r="I190" s="1">
        <v>41399.483179710653</v>
      </c>
      <c r="J190" s="1">
        <v>41399.541860266203</v>
      </c>
      <c r="K190" s="5">
        <f t="shared" si="40"/>
        <v>84</v>
      </c>
      <c r="L190" s="16">
        <f t="shared" si="30"/>
        <v>84</v>
      </c>
      <c r="M190">
        <f t="shared" si="31"/>
        <v>2013</v>
      </c>
      <c r="N190" t="str">
        <f t="shared" si="32"/>
        <v>May</v>
      </c>
      <c r="O190" s="6">
        <f t="shared" si="33"/>
        <v>84</v>
      </c>
      <c r="P190">
        <f t="shared" si="34"/>
        <v>159</v>
      </c>
      <c r="Q190">
        <f t="shared" si="35"/>
        <v>2</v>
      </c>
      <c r="R190" s="8">
        <f t="shared" si="41"/>
        <v>79.5</v>
      </c>
      <c r="S190">
        <f t="shared" si="36"/>
        <v>41</v>
      </c>
      <c r="T190">
        <f t="shared" si="37"/>
        <v>3296</v>
      </c>
      <c r="U190" s="18">
        <f t="shared" si="42"/>
        <v>80.390243902439025</v>
      </c>
    </row>
    <row r="191" spans="1:21" x14ac:dyDescent="0.3">
      <c r="A191" s="3">
        <v>190</v>
      </c>
      <c r="B191" s="3" t="s">
        <v>92</v>
      </c>
      <c r="C191" s="3" t="s">
        <v>65</v>
      </c>
      <c r="D191" s="7">
        <f t="shared" si="38"/>
        <v>41392</v>
      </c>
      <c r="E191" s="4">
        <v>0.72291666666666676</v>
      </c>
      <c r="F191" s="3" t="s">
        <v>50</v>
      </c>
      <c r="G191" s="3" t="str">
        <f t="shared" si="39"/>
        <v>OTHER</v>
      </c>
      <c r="H191" s="3" t="str">
        <f t="shared" si="29"/>
        <v>OTHER</v>
      </c>
      <c r="I191" s="1">
        <v>41399.70275945602</v>
      </c>
      <c r="J191" s="1">
        <v>41399.755282604165</v>
      </c>
      <c r="K191" s="5">
        <f t="shared" si="40"/>
        <v>75</v>
      </c>
      <c r="L191" s="16">
        <f t="shared" si="30"/>
        <v>75</v>
      </c>
      <c r="M191">
        <f t="shared" si="31"/>
        <v>2013</v>
      </c>
      <c r="N191" t="str">
        <f t="shared" si="32"/>
        <v>May</v>
      </c>
      <c r="O191" s="6">
        <f t="shared" si="33"/>
        <v>75</v>
      </c>
      <c r="P191">
        <f t="shared" si="34"/>
        <v>159</v>
      </c>
      <c r="Q191">
        <f t="shared" si="35"/>
        <v>2</v>
      </c>
      <c r="R191" s="8">
        <f t="shared" si="41"/>
        <v>79.5</v>
      </c>
      <c r="S191">
        <f t="shared" si="36"/>
        <v>41</v>
      </c>
      <c r="T191">
        <f t="shared" si="37"/>
        <v>3296</v>
      </c>
      <c r="U191" s="18">
        <f t="shared" si="42"/>
        <v>80.390243902439025</v>
      </c>
    </row>
    <row r="192" spans="1:21" x14ac:dyDescent="0.3">
      <c r="A192" s="3">
        <v>191</v>
      </c>
      <c r="B192" s="3" t="s">
        <v>93</v>
      </c>
      <c r="C192" s="3" t="s">
        <v>48</v>
      </c>
      <c r="D192" s="7">
        <f t="shared" si="38"/>
        <v>41399</v>
      </c>
      <c r="E192" s="4">
        <v>0.35555555555555557</v>
      </c>
      <c r="F192" s="3" t="s">
        <v>54</v>
      </c>
      <c r="G192" s="3" t="str">
        <f t="shared" si="39"/>
        <v>PLANNED</v>
      </c>
      <c r="H192" s="3" t="str">
        <f t="shared" si="29"/>
        <v>PLANNED - SCHED</v>
      </c>
      <c r="I192" s="1">
        <v>41400.32156640046</v>
      </c>
      <c r="J192" s="1">
        <v>41400.381774733796</v>
      </c>
      <c r="K192" s="5">
        <f t="shared" si="40"/>
        <v>86</v>
      </c>
      <c r="L192" s="16">
        <f t="shared" si="30"/>
        <v>86</v>
      </c>
      <c r="M192">
        <f t="shared" si="31"/>
        <v>2013</v>
      </c>
      <c r="N192" t="str">
        <f t="shared" si="32"/>
        <v>May</v>
      </c>
      <c r="O192" s="6">
        <f t="shared" si="33"/>
        <v>86</v>
      </c>
      <c r="P192">
        <f t="shared" si="34"/>
        <v>500</v>
      </c>
      <c r="Q192">
        <f t="shared" si="35"/>
        <v>6</v>
      </c>
      <c r="R192" s="8">
        <f t="shared" si="41"/>
        <v>83.333333333333329</v>
      </c>
      <c r="S192">
        <f t="shared" si="36"/>
        <v>42</v>
      </c>
      <c r="T192">
        <f t="shared" si="37"/>
        <v>3173</v>
      </c>
      <c r="U192" s="18">
        <f t="shared" si="42"/>
        <v>75.547619047619051</v>
      </c>
    </row>
    <row r="193" spans="1:21" x14ac:dyDescent="0.3">
      <c r="A193" s="3">
        <v>192</v>
      </c>
      <c r="B193" s="3" t="s">
        <v>93</v>
      </c>
      <c r="C193" s="3" t="s">
        <v>48</v>
      </c>
      <c r="D193" s="7">
        <f t="shared" si="38"/>
        <v>41399</v>
      </c>
      <c r="E193" s="4">
        <v>0.43194444444444446</v>
      </c>
      <c r="F193" s="3" t="s">
        <v>54</v>
      </c>
      <c r="G193" s="3" t="str">
        <f t="shared" si="39"/>
        <v>PLANNED</v>
      </c>
      <c r="H193" s="3" t="str">
        <f t="shared" si="29"/>
        <v>PLANNED - SCHED</v>
      </c>
      <c r="I193" s="1">
        <v>41400.404294641201</v>
      </c>
      <c r="J193" s="1">
        <v>41400.455197418974</v>
      </c>
      <c r="K193" s="5">
        <f t="shared" si="40"/>
        <v>73</v>
      </c>
      <c r="L193" s="16">
        <f t="shared" si="30"/>
        <v>73</v>
      </c>
      <c r="M193">
        <f t="shared" si="31"/>
        <v>2013</v>
      </c>
      <c r="N193" t="str">
        <f t="shared" si="32"/>
        <v>May</v>
      </c>
      <c r="O193" s="6">
        <f t="shared" si="33"/>
        <v>73</v>
      </c>
      <c r="P193">
        <f t="shared" si="34"/>
        <v>500</v>
      </c>
      <c r="Q193">
        <f t="shared" si="35"/>
        <v>6</v>
      </c>
      <c r="R193" s="8">
        <f t="shared" si="41"/>
        <v>83.333333333333329</v>
      </c>
      <c r="S193">
        <f t="shared" si="36"/>
        <v>42</v>
      </c>
      <c r="T193">
        <f t="shared" si="37"/>
        <v>3173</v>
      </c>
      <c r="U193" s="18">
        <f t="shared" si="42"/>
        <v>75.547619047619051</v>
      </c>
    </row>
    <row r="194" spans="1:21" x14ac:dyDescent="0.3">
      <c r="A194" s="3">
        <v>193</v>
      </c>
      <c r="B194" s="3" t="s">
        <v>93</v>
      </c>
      <c r="C194" s="3" t="s">
        <v>48</v>
      </c>
      <c r="D194" s="7">
        <f t="shared" si="38"/>
        <v>41399</v>
      </c>
      <c r="E194" s="4">
        <v>0.51111111111111118</v>
      </c>
      <c r="F194" s="3" t="s">
        <v>54</v>
      </c>
      <c r="G194" s="3" t="str">
        <f t="shared" si="39"/>
        <v>PLANNED</v>
      </c>
      <c r="H194" s="3" t="str">
        <f t="shared" ref="H194:H257" si="43">IF(ISNUMBER(SEARCH("Unplanned",F194)),"UNPLANNED",IF(ISNUMBER(SEARCH("not as sched",F194)),"PLANNED - NOT SCHED",IF(ISNUMBER(SEARCH("as scheduled",F194)),"PLANNED - SCHED","OTHER")))</f>
        <v>PLANNED - SCHED</v>
      </c>
      <c r="I194" s="1">
        <v>41400.474809837964</v>
      </c>
      <c r="J194" s="1">
        <v>41400.552888541664</v>
      </c>
      <c r="K194" s="5">
        <f t="shared" si="40"/>
        <v>112</v>
      </c>
      <c r="L194" s="16">
        <f t="shared" ref="L194:L257" si="44">IFERROR(O194,R194)</f>
        <v>112</v>
      </c>
      <c r="M194">
        <f t="shared" ref="M194:M257" si="45">YEAR(B194)</f>
        <v>2013</v>
      </c>
      <c r="N194" t="str">
        <f t="shared" ref="N194:N257" si="46">TEXT(B194,"MMM")</f>
        <v>May</v>
      </c>
      <c r="O194" s="6">
        <f t="shared" ref="O194:O257" si="47">IFERROR(K194,#N/A)</f>
        <v>112</v>
      </c>
      <c r="P194">
        <f t="shared" ref="P194:P257" si="48">SUMIFS(O:O,B:B,B194,O:O,"&lt;&gt;#N/A")</f>
        <v>500</v>
      </c>
      <c r="Q194">
        <f t="shared" ref="Q194:Q257" si="49">COUNTIF(B:B,B194)</f>
        <v>6</v>
      </c>
      <c r="R194" s="8">
        <f t="shared" si="41"/>
        <v>83.333333333333329</v>
      </c>
      <c r="S194">
        <f t="shared" ref="S194:S257" si="50">COUNTIF(D:D,D194)</f>
        <v>42</v>
      </c>
      <c r="T194">
        <f t="shared" ref="T194:T257" si="51">SUMIFS(O:O,D:D,D194,O:O,"&lt;&gt;#N/A")</f>
        <v>3173</v>
      </c>
      <c r="U194" s="18">
        <f t="shared" si="42"/>
        <v>75.547619047619051</v>
      </c>
    </row>
    <row r="195" spans="1:21" x14ac:dyDescent="0.3">
      <c r="A195" s="3">
        <v>194</v>
      </c>
      <c r="B195" s="3" t="s">
        <v>93</v>
      </c>
      <c r="C195" s="3" t="s">
        <v>48</v>
      </c>
      <c r="D195" s="7">
        <f t="shared" ref="D195:D258" si="52">B195-WEEKDAY(B195,11)</f>
        <v>41399</v>
      </c>
      <c r="E195" s="4">
        <v>0.58750000000000002</v>
      </c>
      <c r="F195" s="3" t="s">
        <v>54</v>
      </c>
      <c r="G195" s="3" t="str">
        <f t="shared" ref="G195:G258" si="53">IF(ISNUMBER(SEARCH("unplanned",F195)),"UNPLANNED",IF(ISNUMBER(SEARCH("PLANNED",F195)),"PLANNED","OTHER"))</f>
        <v>PLANNED</v>
      </c>
      <c r="H195" s="3" t="str">
        <f t="shared" si="43"/>
        <v>PLANNED - SCHED</v>
      </c>
      <c r="I195" s="1">
        <v>41400.566493321763</v>
      </c>
      <c r="J195" s="1">
        <v>41400.601099803243</v>
      </c>
      <c r="K195" s="5">
        <f t="shared" ref="K195:K258" si="54">HOUR(J195-I195)*60+MINUTE(J195-I195)</f>
        <v>49</v>
      </c>
      <c r="L195" s="16">
        <f t="shared" si="44"/>
        <v>49</v>
      </c>
      <c r="M195">
        <f t="shared" si="45"/>
        <v>2013</v>
      </c>
      <c r="N195" t="str">
        <f t="shared" si="46"/>
        <v>May</v>
      </c>
      <c r="O195" s="6">
        <f t="shared" si="47"/>
        <v>49</v>
      </c>
      <c r="P195">
        <f t="shared" si="48"/>
        <v>500</v>
      </c>
      <c r="Q195">
        <f t="shared" si="49"/>
        <v>6</v>
      </c>
      <c r="R195" s="8">
        <f t="shared" ref="R195:R258" si="55">P195/Q195</f>
        <v>83.333333333333329</v>
      </c>
      <c r="S195">
        <f t="shared" si="50"/>
        <v>42</v>
      </c>
      <c r="T195">
        <f t="shared" si="51"/>
        <v>3173</v>
      </c>
      <c r="U195" s="18">
        <f t="shared" ref="U195:U258" si="56">T195/S195</f>
        <v>75.547619047619051</v>
      </c>
    </row>
    <row r="196" spans="1:21" x14ac:dyDescent="0.3">
      <c r="A196" s="3">
        <v>195</v>
      </c>
      <c r="B196" s="3" t="s">
        <v>93</v>
      </c>
      <c r="C196" s="3" t="s">
        <v>48</v>
      </c>
      <c r="D196" s="7">
        <f t="shared" si="52"/>
        <v>41399</v>
      </c>
      <c r="E196" s="4">
        <v>0.58888888888888891</v>
      </c>
      <c r="F196" s="3" t="s">
        <v>54</v>
      </c>
      <c r="G196" s="3" t="str">
        <f t="shared" si="53"/>
        <v>PLANNED</v>
      </c>
      <c r="H196" s="3" t="str">
        <f t="shared" si="43"/>
        <v>PLANNED - SCHED</v>
      </c>
      <c r="I196" s="1">
        <v>41400.565443518521</v>
      </c>
      <c r="J196" s="1">
        <v>41400.612793055559</v>
      </c>
      <c r="K196" s="5">
        <f t="shared" si="54"/>
        <v>68</v>
      </c>
      <c r="L196" s="16">
        <f t="shared" si="44"/>
        <v>68</v>
      </c>
      <c r="M196">
        <f t="shared" si="45"/>
        <v>2013</v>
      </c>
      <c r="N196" t="str">
        <f t="shared" si="46"/>
        <v>May</v>
      </c>
      <c r="O196" s="6">
        <f t="shared" si="47"/>
        <v>68</v>
      </c>
      <c r="P196">
        <f t="shared" si="48"/>
        <v>500</v>
      </c>
      <c r="Q196">
        <f t="shared" si="49"/>
        <v>6</v>
      </c>
      <c r="R196" s="8">
        <f t="shared" si="55"/>
        <v>83.333333333333329</v>
      </c>
      <c r="S196">
        <f t="shared" si="50"/>
        <v>42</v>
      </c>
      <c r="T196">
        <f t="shared" si="51"/>
        <v>3173</v>
      </c>
      <c r="U196" s="18">
        <f t="shared" si="56"/>
        <v>75.547619047619051</v>
      </c>
    </row>
    <row r="197" spans="1:21" x14ac:dyDescent="0.3">
      <c r="A197" s="3">
        <v>196</v>
      </c>
      <c r="B197" s="3" t="s">
        <v>93</v>
      </c>
      <c r="C197" s="3" t="s">
        <v>48</v>
      </c>
      <c r="D197" s="7">
        <f t="shared" si="52"/>
        <v>41399</v>
      </c>
      <c r="E197" s="4">
        <v>0.86736111111111114</v>
      </c>
      <c r="F197" s="3" t="s">
        <v>49</v>
      </c>
      <c r="G197" s="3" t="str">
        <f t="shared" si="53"/>
        <v>UNPLANNED</v>
      </c>
      <c r="H197" s="3" t="str">
        <f t="shared" si="43"/>
        <v>UNPLANNED</v>
      </c>
      <c r="I197" s="1">
        <v>41400.827385069446</v>
      </c>
      <c r="J197" s="1">
        <v>41400.905776273154</v>
      </c>
      <c r="K197" s="5">
        <f t="shared" si="54"/>
        <v>112</v>
      </c>
      <c r="L197" s="16">
        <f t="shared" si="44"/>
        <v>112</v>
      </c>
      <c r="M197">
        <f t="shared" si="45"/>
        <v>2013</v>
      </c>
      <c r="N197" t="str">
        <f t="shared" si="46"/>
        <v>May</v>
      </c>
      <c r="O197" s="6">
        <f t="shared" si="47"/>
        <v>112</v>
      </c>
      <c r="P197">
        <f t="shared" si="48"/>
        <v>500</v>
      </c>
      <c r="Q197">
        <f t="shared" si="49"/>
        <v>6</v>
      </c>
      <c r="R197" s="8">
        <f t="shared" si="55"/>
        <v>83.333333333333329</v>
      </c>
      <c r="S197">
        <f t="shared" si="50"/>
        <v>42</v>
      </c>
      <c r="T197">
        <f t="shared" si="51"/>
        <v>3173</v>
      </c>
      <c r="U197" s="18">
        <f t="shared" si="56"/>
        <v>75.547619047619051</v>
      </c>
    </row>
    <row r="198" spans="1:21" x14ac:dyDescent="0.3">
      <c r="A198" s="3">
        <v>197</v>
      </c>
      <c r="B198" s="3" t="s">
        <v>94</v>
      </c>
      <c r="C198" s="3" t="s">
        <v>53</v>
      </c>
      <c r="D198" s="7">
        <f t="shared" si="52"/>
        <v>41399</v>
      </c>
      <c r="E198" s="4">
        <v>0.36805555555555558</v>
      </c>
      <c r="F198" s="3" t="s">
        <v>54</v>
      </c>
      <c r="G198" s="3" t="str">
        <f t="shared" si="53"/>
        <v>PLANNED</v>
      </c>
      <c r="H198" s="3" t="str">
        <f t="shared" si="43"/>
        <v>PLANNED - SCHED</v>
      </c>
      <c r="I198" s="1">
        <v>41401.319292476852</v>
      </c>
      <c r="J198" s="1">
        <v>41401.395380439819</v>
      </c>
      <c r="K198" s="5">
        <f t="shared" si="54"/>
        <v>109</v>
      </c>
      <c r="L198" s="16">
        <f t="shared" si="44"/>
        <v>109</v>
      </c>
      <c r="M198">
        <f t="shared" si="45"/>
        <v>2013</v>
      </c>
      <c r="N198" t="str">
        <f t="shared" si="46"/>
        <v>May</v>
      </c>
      <c r="O198" s="6">
        <f t="shared" si="47"/>
        <v>109</v>
      </c>
      <c r="P198">
        <f t="shared" si="48"/>
        <v>887</v>
      </c>
      <c r="Q198">
        <f t="shared" si="49"/>
        <v>10</v>
      </c>
      <c r="R198" s="8">
        <f t="shared" si="55"/>
        <v>88.7</v>
      </c>
      <c r="S198">
        <f t="shared" si="50"/>
        <v>42</v>
      </c>
      <c r="T198">
        <f t="shared" si="51"/>
        <v>3173</v>
      </c>
      <c r="U198" s="18">
        <f t="shared" si="56"/>
        <v>75.547619047619051</v>
      </c>
    </row>
    <row r="199" spans="1:21" x14ac:dyDescent="0.3">
      <c r="A199" s="3">
        <v>198</v>
      </c>
      <c r="B199" s="3" t="s">
        <v>94</v>
      </c>
      <c r="C199" s="3" t="s">
        <v>53</v>
      </c>
      <c r="D199" s="7">
        <f t="shared" si="52"/>
        <v>41399</v>
      </c>
      <c r="E199" s="4">
        <v>0.42569444444444443</v>
      </c>
      <c r="F199" s="3" t="s">
        <v>54</v>
      </c>
      <c r="G199" s="3" t="str">
        <f t="shared" si="53"/>
        <v>PLANNED</v>
      </c>
      <c r="H199" s="3" t="str">
        <f t="shared" si="43"/>
        <v>PLANNED - SCHED</v>
      </c>
      <c r="I199" s="1">
        <v>41401.383482442128</v>
      </c>
      <c r="J199" s="1">
        <v>41401.507521793981</v>
      </c>
      <c r="K199" s="5">
        <f t="shared" si="54"/>
        <v>178</v>
      </c>
      <c r="L199" s="16">
        <f t="shared" si="44"/>
        <v>178</v>
      </c>
      <c r="M199">
        <f t="shared" si="45"/>
        <v>2013</v>
      </c>
      <c r="N199" t="str">
        <f t="shared" si="46"/>
        <v>May</v>
      </c>
      <c r="O199" s="6">
        <f t="shared" si="47"/>
        <v>178</v>
      </c>
      <c r="P199">
        <f t="shared" si="48"/>
        <v>887</v>
      </c>
      <c r="Q199">
        <f t="shared" si="49"/>
        <v>10</v>
      </c>
      <c r="R199" s="8">
        <f t="shared" si="55"/>
        <v>88.7</v>
      </c>
      <c r="S199">
        <f t="shared" si="50"/>
        <v>42</v>
      </c>
      <c r="T199">
        <f t="shared" si="51"/>
        <v>3173</v>
      </c>
      <c r="U199" s="18">
        <f t="shared" si="56"/>
        <v>75.547619047619051</v>
      </c>
    </row>
    <row r="200" spans="1:21" x14ac:dyDescent="0.3">
      <c r="A200" s="3">
        <v>199</v>
      </c>
      <c r="B200" s="3" t="s">
        <v>94</v>
      </c>
      <c r="C200" s="3" t="s">
        <v>53</v>
      </c>
      <c r="D200" s="7">
        <f t="shared" si="52"/>
        <v>41399</v>
      </c>
      <c r="E200" s="4">
        <v>0.45694444444444443</v>
      </c>
      <c r="F200" s="3" t="s">
        <v>54</v>
      </c>
      <c r="G200" s="3" t="str">
        <f t="shared" si="53"/>
        <v>PLANNED</v>
      </c>
      <c r="H200" s="3" t="str">
        <f t="shared" si="43"/>
        <v>PLANNED - SCHED</v>
      </c>
      <c r="I200" s="1">
        <v>41401.408348414356</v>
      </c>
      <c r="J200" s="1">
        <v>41401.503163229165</v>
      </c>
      <c r="K200" s="5">
        <f t="shared" si="54"/>
        <v>136</v>
      </c>
      <c r="L200" s="16">
        <f t="shared" si="44"/>
        <v>136</v>
      </c>
      <c r="M200">
        <f t="shared" si="45"/>
        <v>2013</v>
      </c>
      <c r="N200" t="str">
        <f t="shared" si="46"/>
        <v>May</v>
      </c>
      <c r="O200" s="6">
        <f t="shared" si="47"/>
        <v>136</v>
      </c>
      <c r="P200">
        <f t="shared" si="48"/>
        <v>887</v>
      </c>
      <c r="Q200">
        <f t="shared" si="49"/>
        <v>10</v>
      </c>
      <c r="R200" s="8">
        <f t="shared" si="55"/>
        <v>88.7</v>
      </c>
      <c r="S200">
        <f t="shared" si="50"/>
        <v>42</v>
      </c>
      <c r="T200">
        <f t="shared" si="51"/>
        <v>3173</v>
      </c>
      <c r="U200" s="18">
        <f t="shared" si="56"/>
        <v>75.547619047619051</v>
      </c>
    </row>
    <row r="201" spans="1:21" x14ac:dyDescent="0.3">
      <c r="A201" s="3">
        <v>200</v>
      </c>
      <c r="B201" s="3" t="s">
        <v>94</v>
      </c>
      <c r="C201" s="3" t="s">
        <v>53</v>
      </c>
      <c r="D201" s="7">
        <f t="shared" si="52"/>
        <v>41399</v>
      </c>
      <c r="E201" s="4">
        <v>0.50902777777777775</v>
      </c>
      <c r="F201" s="3" t="s">
        <v>49</v>
      </c>
      <c r="G201" s="3" t="str">
        <f t="shared" si="53"/>
        <v>UNPLANNED</v>
      </c>
      <c r="H201" s="3" t="str">
        <f t="shared" si="43"/>
        <v>UNPLANNED</v>
      </c>
      <c r="I201" s="1" t="e">
        <v>#VALUE!</v>
      </c>
      <c r="J201" s="1" t="e">
        <v>#VALUE!</v>
      </c>
      <c r="K201" s="5" t="e">
        <f t="shared" si="54"/>
        <v>#VALUE!</v>
      </c>
      <c r="L201" s="16">
        <f t="shared" si="44"/>
        <v>88.7</v>
      </c>
      <c r="M201">
        <f t="shared" si="45"/>
        <v>2013</v>
      </c>
      <c r="N201" t="str">
        <f t="shared" si="46"/>
        <v>May</v>
      </c>
      <c r="O201" s="6" t="e">
        <f t="shared" si="47"/>
        <v>#N/A</v>
      </c>
      <c r="P201">
        <f t="shared" si="48"/>
        <v>887</v>
      </c>
      <c r="Q201">
        <f t="shared" si="49"/>
        <v>10</v>
      </c>
      <c r="R201" s="8">
        <f t="shared" si="55"/>
        <v>88.7</v>
      </c>
      <c r="S201">
        <f t="shared" si="50"/>
        <v>42</v>
      </c>
      <c r="T201">
        <f t="shared" si="51"/>
        <v>3173</v>
      </c>
      <c r="U201" s="18">
        <f t="shared" si="56"/>
        <v>75.547619047619051</v>
      </c>
    </row>
    <row r="202" spans="1:21" x14ac:dyDescent="0.3">
      <c r="A202" s="3">
        <v>201</v>
      </c>
      <c r="B202" s="3" t="s">
        <v>94</v>
      </c>
      <c r="C202" s="3" t="s">
        <v>53</v>
      </c>
      <c r="D202" s="7">
        <f t="shared" si="52"/>
        <v>41399</v>
      </c>
      <c r="E202" s="4">
        <v>0.53541666666666665</v>
      </c>
      <c r="F202" s="3" t="s">
        <v>54</v>
      </c>
      <c r="G202" s="3" t="str">
        <f t="shared" si="53"/>
        <v>PLANNED</v>
      </c>
      <c r="H202" s="3" t="str">
        <f t="shared" si="43"/>
        <v>PLANNED - SCHED</v>
      </c>
      <c r="I202" s="1">
        <v>41401.506838923611</v>
      </c>
      <c r="J202" s="1">
        <v>41401.580218553238</v>
      </c>
      <c r="K202" s="5">
        <f t="shared" si="54"/>
        <v>105</v>
      </c>
      <c r="L202" s="16">
        <f t="shared" si="44"/>
        <v>105</v>
      </c>
      <c r="M202">
        <f t="shared" si="45"/>
        <v>2013</v>
      </c>
      <c r="N202" t="str">
        <f t="shared" si="46"/>
        <v>May</v>
      </c>
      <c r="O202" s="6">
        <f t="shared" si="47"/>
        <v>105</v>
      </c>
      <c r="P202">
        <f t="shared" si="48"/>
        <v>887</v>
      </c>
      <c r="Q202">
        <f t="shared" si="49"/>
        <v>10</v>
      </c>
      <c r="R202" s="8">
        <f t="shared" si="55"/>
        <v>88.7</v>
      </c>
      <c r="S202">
        <f t="shared" si="50"/>
        <v>42</v>
      </c>
      <c r="T202">
        <f t="shared" si="51"/>
        <v>3173</v>
      </c>
      <c r="U202" s="18">
        <f t="shared" si="56"/>
        <v>75.547619047619051</v>
      </c>
    </row>
    <row r="203" spans="1:21" x14ac:dyDescent="0.3">
      <c r="A203" s="3">
        <v>202</v>
      </c>
      <c r="B203" s="3" t="s">
        <v>94</v>
      </c>
      <c r="C203" s="3" t="s">
        <v>53</v>
      </c>
      <c r="D203" s="7">
        <f t="shared" si="52"/>
        <v>41399</v>
      </c>
      <c r="E203" s="4">
        <v>0.56736111111111109</v>
      </c>
      <c r="F203" s="3" t="s">
        <v>50</v>
      </c>
      <c r="G203" s="3" t="str">
        <f t="shared" si="53"/>
        <v>OTHER</v>
      </c>
      <c r="H203" s="3" t="str">
        <f t="shared" si="43"/>
        <v>OTHER</v>
      </c>
      <c r="I203" s="1">
        <v>41401.549224849536</v>
      </c>
      <c r="J203" s="1">
        <v>41401.599583645831</v>
      </c>
      <c r="K203" s="5">
        <f t="shared" si="54"/>
        <v>72</v>
      </c>
      <c r="L203" s="16">
        <f t="shared" si="44"/>
        <v>72</v>
      </c>
      <c r="M203">
        <f t="shared" si="45"/>
        <v>2013</v>
      </c>
      <c r="N203" t="str">
        <f t="shared" si="46"/>
        <v>May</v>
      </c>
      <c r="O203" s="6">
        <f t="shared" si="47"/>
        <v>72</v>
      </c>
      <c r="P203">
        <f t="shared" si="48"/>
        <v>887</v>
      </c>
      <c r="Q203">
        <f t="shared" si="49"/>
        <v>10</v>
      </c>
      <c r="R203" s="8">
        <f t="shared" si="55"/>
        <v>88.7</v>
      </c>
      <c r="S203">
        <f t="shared" si="50"/>
        <v>42</v>
      </c>
      <c r="T203">
        <f t="shared" si="51"/>
        <v>3173</v>
      </c>
      <c r="U203" s="18">
        <f t="shared" si="56"/>
        <v>75.547619047619051</v>
      </c>
    </row>
    <row r="204" spans="1:21" x14ac:dyDescent="0.3">
      <c r="A204" s="3">
        <v>203</v>
      </c>
      <c r="B204" s="3" t="s">
        <v>94</v>
      </c>
      <c r="C204" s="3" t="s">
        <v>53</v>
      </c>
      <c r="D204" s="7">
        <f t="shared" si="52"/>
        <v>41399</v>
      </c>
      <c r="E204" s="4">
        <v>0.65277777777777779</v>
      </c>
      <c r="F204" s="3" t="s">
        <v>54</v>
      </c>
      <c r="G204" s="3" t="str">
        <f t="shared" si="53"/>
        <v>PLANNED</v>
      </c>
      <c r="H204" s="3" t="str">
        <f t="shared" si="43"/>
        <v>PLANNED - SCHED</v>
      </c>
      <c r="I204" s="1" t="e">
        <v>#VALUE!</v>
      </c>
      <c r="J204" s="1">
        <v>41401.697492476851</v>
      </c>
      <c r="K204" s="5" t="e">
        <f t="shared" si="54"/>
        <v>#VALUE!</v>
      </c>
      <c r="L204" s="16">
        <f t="shared" si="44"/>
        <v>88.7</v>
      </c>
      <c r="M204">
        <f t="shared" si="45"/>
        <v>2013</v>
      </c>
      <c r="N204" t="str">
        <f t="shared" si="46"/>
        <v>May</v>
      </c>
      <c r="O204" s="6" t="e">
        <f t="shared" si="47"/>
        <v>#N/A</v>
      </c>
      <c r="P204">
        <f t="shared" si="48"/>
        <v>887</v>
      </c>
      <c r="Q204">
        <f t="shared" si="49"/>
        <v>10</v>
      </c>
      <c r="R204" s="8">
        <f t="shared" si="55"/>
        <v>88.7</v>
      </c>
      <c r="S204">
        <f t="shared" si="50"/>
        <v>42</v>
      </c>
      <c r="T204">
        <f t="shared" si="51"/>
        <v>3173</v>
      </c>
      <c r="U204" s="18">
        <f t="shared" si="56"/>
        <v>75.547619047619051</v>
      </c>
    </row>
    <row r="205" spans="1:21" x14ac:dyDescent="0.3">
      <c r="A205" s="3">
        <v>204</v>
      </c>
      <c r="B205" s="3" t="s">
        <v>94</v>
      </c>
      <c r="C205" s="3" t="s">
        <v>53</v>
      </c>
      <c r="D205" s="7">
        <f t="shared" si="52"/>
        <v>41399</v>
      </c>
      <c r="E205" s="4">
        <v>0.68680555555555556</v>
      </c>
      <c r="F205" s="3" t="s">
        <v>54</v>
      </c>
      <c r="G205" s="3" t="str">
        <f t="shared" si="53"/>
        <v>PLANNED</v>
      </c>
      <c r="H205" s="3" t="str">
        <f t="shared" si="43"/>
        <v>PLANNED - SCHED</v>
      </c>
      <c r="I205" s="1">
        <v>41401.653375034723</v>
      </c>
      <c r="J205" s="1">
        <v>41401.733305590278</v>
      </c>
      <c r="K205" s="5">
        <f t="shared" si="54"/>
        <v>115</v>
      </c>
      <c r="L205" s="16">
        <f t="shared" si="44"/>
        <v>115</v>
      </c>
      <c r="M205">
        <f t="shared" si="45"/>
        <v>2013</v>
      </c>
      <c r="N205" t="str">
        <f t="shared" si="46"/>
        <v>May</v>
      </c>
      <c r="O205" s="6">
        <f t="shared" si="47"/>
        <v>115</v>
      </c>
      <c r="P205">
        <f t="shared" si="48"/>
        <v>887</v>
      </c>
      <c r="Q205">
        <f t="shared" si="49"/>
        <v>10</v>
      </c>
      <c r="R205" s="8">
        <f t="shared" si="55"/>
        <v>88.7</v>
      </c>
      <c r="S205">
        <f t="shared" si="50"/>
        <v>42</v>
      </c>
      <c r="T205">
        <f t="shared" si="51"/>
        <v>3173</v>
      </c>
      <c r="U205" s="18">
        <f t="shared" si="56"/>
        <v>75.547619047619051</v>
      </c>
    </row>
    <row r="206" spans="1:21" x14ac:dyDescent="0.3">
      <c r="A206" s="3">
        <v>205</v>
      </c>
      <c r="B206" s="3" t="s">
        <v>94</v>
      </c>
      <c r="C206" s="3" t="s">
        <v>53</v>
      </c>
      <c r="D206" s="7">
        <f t="shared" si="52"/>
        <v>41399</v>
      </c>
      <c r="E206" s="4">
        <v>0.74097222222222225</v>
      </c>
      <c r="F206" s="3" t="s">
        <v>54</v>
      </c>
      <c r="G206" s="3" t="str">
        <f t="shared" si="53"/>
        <v>PLANNED</v>
      </c>
      <c r="H206" s="3" t="str">
        <f t="shared" si="43"/>
        <v>PLANNED - SCHED</v>
      </c>
      <c r="I206" s="1">
        <v>41401.710911192131</v>
      </c>
      <c r="J206" s="1">
        <v>41401.764279247684</v>
      </c>
      <c r="K206" s="5">
        <f t="shared" si="54"/>
        <v>76</v>
      </c>
      <c r="L206" s="16">
        <f t="shared" si="44"/>
        <v>76</v>
      </c>
      <c r="M206">
        <f t="shared" si="45"/>
        <v>2013</v>
      </c>
      <c r="N206" t="str">
        <f t="shared" si="46"/>
        <v>May</v>
      </c>
      <c r="O206" s="6">
        <f t="shared" si="47"/>
        <v>76</v>
      </c>
      <c r="P206">
        <f t="shared" si="48"/>
        <v>887</v>
      </c>
      <c r="Q206">
        <f t="shared" si="49"/>
        <v>10</v>
      </c>
      <c r="R206" s="8">
        <f t="shared" si="55"/>
        <v>88.7</v>
      </c>
      <c r="S206">
        <f t="shared" si="50"/>
        <v>42</v>
      </c>
      <c r="T206">
        <f t="shared" si="51"/>
        <v>3173</v>
      </c>
      <c r="U206" s="18">
        <f t="shared" si="56"/>
        <v>75.547619047619051</v>
      </c>
    </row>
    <row r="207" spans="1:21" x14ac:dyDescent="0.3">
      <c r="A207" s="3">
        <v>206</v>
      </c>
      <c r="B207" s="3" t="s">
        <v>94</v>
      </c>
      <c r="C207" s="3" t="s">
        <v>53</v>
      </c>
      <c r="D207" s="7">
        <f t="shared" si="52"/>
        <v>41399</v>
      </c>
      <c r="E207" s="4">
        <v>0.79999999999999993</v>
      </c>
      <c r="F207" s="3" t="s">
        <v>49</v>
      </c>
      <c r="G207" s="3" t="str">
        <f t="shared" si="53"/>
        <v>UNPLANNED</v>
      </c>
      <c r="H207" s="3" t="str">
        <f t="shared" si="43"/>
        <v>UNPLANNED</v>
      </c>
      <c r="I207" s="1">
        <v>41401.773740358796</v>
      </c>
      <c r="J207" s="1">
        <v>41401.841020451393</v>
      </c>
      <c r="K207" s="5">
        <f t="shared" si="54"/>
        <v>96</v>
      </c>
      <c r="L207" s="16">
        <f t="shared" si="44"/>
        <v>96</v>
      </c>
      <c r="M207">
        <f t="shared" si="45"/>
        <v>2013</v>
      </c>
      <c r="N207" t="str">
        <f t="shared" si="46"/>
        <v>May</v>
      </c>
      <c r="O207" s="6">
        <f t="shared" si="47"/>
        <v>96</v>
      </c>
      <c r="P207">
        <f t="shared" si="48"/>
        <v>887</v>
      </c>
      <c r="Q207">
        <f t="shared" si="49"/>
        <v>10</v>
      </c>
      <c r="R207" s="8">
        <f t="shared" si="55"/>
        <v>88.7</v>
      </c>
      <c r="S207">
        <f t="shared" si="50"/>
        <v>42</v>
      </c>
      <c r="T207">
        <f t="shared" si="51"/>
        <v>3173</v>
      </c>
      <c r="U207" s="18">
        <f t="shared" si="56"/>
        <v>75.547619047619051</v>
      </c>
    </row>
    <row r="208" spans="1:21" x14ac:dyDescent="0.3">
      <c r="A208" s="3">
        <v>207</v>
      </c>
      <c r="B208" s="3" t="s">
        <v>95</v>
      </c>
      <c r="C208" s="3" t="s">
        <v>56</v>
      </c>
      <c r="D208" s="7">
        <f t="shared" si="52"/>
        <v>41399</v>
      </c>
      <c r="E208" s="4">
        <v>0.18124999999999999</v>
      </c>
      <c r="F208" s="3" t="s">
        <v>49</v>
      </c>
      <c r="G208" s="3" t="str">
        <f t="shared" si="53"/>
        <v>UNPLANNED</v>
      </c>
      <c r="H208" s="3" t="str">
        <f t="shared" si="43"/>
        <v>UNPLANNED</v>
      </c>
      <c r="I208" s="1">
        <v>41402.154927928241</v>
      </c>
      <c r="J208" s="1">
        <v>41402.22607376158</v>
      </c>
      <c r="K208" s="5">
        <f t="shared" si="54"/>
        <v>102</v>
      </c>
      <c r="L208" s="16">
        <f t="shared" si="44"/>
        <v>102</v>
      </c>
      <c r="M208">
        <f t="shared" si="45"/>
        <v>2013</v>
      </c>
      <c r="N208" t="str">
        <f t="shared" si="46"/>
        <v>May</v>
      </c>
      <c r="O208" s="6">
        <f t="shared" si="47"/>
        <v>102</v>
      </c>
      <c r="P208">
        <f t="shared" si="48"/>
        <v>659</v>
      </c>
      <c r="Q208">
        <f t="shared" si="49"/>
        <v>10</v>
      </c>
      <c r="R208" s="8">
        <f t="shared" si="55"/>
        <v>65.900000000000006</v>
      </c>
      <c r="S208">
        <f t="shared" si="50"/>
        <v>42</v>
      </c>
      <c r="T208">
        <f t="shared" si="51"/>
        <v>3173</v>
      </c>
      <c r="U208" s="18">
        <f t="shared" si="56"/>
        <v>75.547619047619051</v>
      </c>
    </row>
    <row r="209" spans="1:21" x14ac:dyDescent="0.3">
      <c r="A209" s="3">
        <v>208</v>
      </c>
      <c r="B209" s="3" t="s">
        <v>95</v>
      </c>
      <c r="C209" s="3" t="s">
        <v>56</v>
      </c>
      <c r="D209" s="7">
        <f t="shared" si="52"/>
        <v>41399</v>
      </c>
      <c r="E209" s="4">
        <v>0.34861111111111115</v>
      </c>
      <c r="F209" s="3" t="s">
        <v>54</v>
      </c>
      <c r="G209" s="3" t="str">
        <f t="shared" si="53"/>
        <v>PLANNED</v>
      </c>
      <c r="H209" s="3" t="str">
        <f t="shared" si="43"/>
        <v>PLANNED - SCHED</v>
      </c>
      <c r="I209" s="1">
        <v>41402.319593553242</v>
      </c>
      <c r="J209" s="1">
        <v>41402.375635219905</v>
      </c>
      <c r="K209" s="5">
        <f t="shared" si="54"/>
        <v>80</v>
      </c>
      <c r="L209" s="16">
        <f t="shared" si="44"/>
        <v>80</v>
      </c>
      <c r="M209">
        <f t="shared" si="45"/>
        <v>2013</v>
      </c>
      <c r="N209" t="str">
        <f t="shared" si="46"/>
        <v>May</v>
      </c>
      <c r="O209" s="6">
        <f t="shared" si="47"/>
        <v>80</v>
      </c>
      <c r="P209">
        <f t="shared" si="48"/>
        <v>659</v>
      </c>
      <c r="Q209">
        <f t="shared" si="49"/>
        <v>10</v>
      </c>
      <c r="R209" s="8">
        <f t="shared" si="55"/>
        <v>65.900000000000006</v>
      </c>
      <c r="S209">
        <f t="shared" si="50"/>
        <v>42</v>
      </c>
      <c r="T209">
        <f t="shared" si="51"/>
        <v>3173</v>
      </c>
      <c r="U209" s="18">
        <f t="shared" si="56"/>
        <v>75.547619047619051</v>
      </c>
    </row>
    <row r="210" spans="1:21" x14ac:dyDescent="0.3">
      <c r="A210" s="3">
        <v>209</v>
      </c>
      <c r="B210" s="3" t="s">
        <v>95</v>
      </c>
      <c r="C210" s="3" t="s">
        <v>56</v>
      </c>
      <c r="D210" s="7">
        <f t="shared" si="52"/>
        <v>41399</v>
      </c>
      <c r="E210" s="4">
        <v>0.41666666666666669</v>
      </c>
      <c r="F210" s="3" t="s">
        <v>51</v>
      </c>
      <c r="G210" s="3" t="str">
        <f t="shared" si="53"/>
        <v>PLANNED</v>
      </c>
      <c r="H210" s="3" t="str">
        <f t="shared" si="43"/>
        <v>PLANNED - NOT SCHED</v>
      </c>
      <c r="I210" s="1">
        <v>41402.374521759259</v>
      </c>
      <c r="J210" s="1" t="e">
        <v>#VALUE!</v>
      </c>
      <c r="K210" s="5" t="e">
        <f t="shared" si="54"/>
        <v>#VALUE!</v>
      </c>
      <c r="L210" s="16">
        <f t="shared" si="44"/>
        <v>65.900000000000006</v>
      </c>
      <c r="M210">
        <f t="shared" si="45"/>
        <v>2013</v>
      </c>
      <c r="N210" t="str">
        <f t="shared" si="46"/>
        <v>May</v>
      </c>
      <c r="O210" s="6" t="e">
        <f t="shared" si="47"/>
        <v>#N/A</v>
      </c>
      <c r="P210">
        <f t="shared" si="48"/>
        <v>659</v>
      </c>
      <c r="Q210">
        <f t="shared" si="49"/>
        <v>10</v>
      </c>
      <c r="R210" s="8">
        <f t="shared" si="55"/>
        <v>65.900000000000006</v>
      </c>
      <c r="S210">
        <f t="shared" si="50"/>
        <v>42</v>
      </c>
      <c r="T210">
        <f t="shared" si="51"/>
        <v>3173</v>
      </c>
      <c r="U210" s="18">
        <f t="shared" si="56"/>
        <v>75.547619047619051</v>
      </c>
    </row>
    <row r="211" spans="1:21" x14ac:dyDescent="0.3">
      <c r="A211" s="3">
        <v>210</v>
      </c>
      <c r="B211" s="3" t="s">
        <v>95</v>
      </c>
      <c r="C211" s="3" t="s">
        <v>56</v>
      </c>
      <c r="D211" s="7">
        <f t="shared" si="52"/>
        <v>41399</v>
      </c>
      <c r="E211" s="4">
        <v>0.44305555555555554</v>
      </c>
      <c r="F211" s="3" t="s">
        <v>54</v>
      </c>
      <c r="G211" s="3" t="str">
        <f t="shared" si="53"/>
        <v>PLANNED</v>
      </c>
      <c r="H211" s="3" t="str">
        <f t="shared" si="43"/>
        <v>PLANNED - SCHED</v>
      </c>
      <c r="I211" s="1">
        <v>41402.421115011573</v>
      </c>
      <c r="J211" s="1">
        <v>41402.496369641201</v>
      </c>
      <c r="K211" s="5">
        <f t="shared" si="54"/>
        <v>108</v>
      </c>
      <c r="L211" s="16">
        <f t="shared" si="44"/>
        <v>108</v>
      </c>
      <c r="M211">
        <f t="shared" si="45"/>
        <v>2013</v>
      </c>
      <c r="N211" t="str">
        <f t="shared" si="46"/>
        <v>May</v>
      </c>
      <c r="O211" s="6">
        <f t="shared" si="47"/>
        <v>108</v>
      </c>
      <c r="P211">
        <f t="shared" si="48"/>
        <v>659</v>
      </c>
      <c r="Q211">
        <f t="shared" si="49"/>
        <v>10</v>
      </c>
      <c r="R211" s="8">
        <f t="shared" si="55"/>
        <v>65.900000000000006</v>
      </c>
      <c r="S211">
        <f t="shared" si="50"/>
        <v>42</v>
      </c>
      <c r="T211">
        <f t="shared" si="51"/>
        <v>3173</v>
      </c>
      <c r="U211" s="18">
        <f t="shared" si="56"/>
        <v>75.547619047619051</v>
      </c>
    </row>
    <row r="212" spans="1:21" x14ac:dyDescent="0.3">
      <c r="A212" s="3">
        <v>211</v>
      </c>
      <c r="B212" s="3" t="s">
        <v>95</v>
      </c>
      <c r="C212" s="3" t="s">
        <v>56</v>
      </c>
      <c r="D212" s="7">
        <f t="shared" si="52"/>
        <v>41399</v>
      </c>
      <c r="E212" s="4">
        <v>0.51180555555555551</v>
      </c>
      <c r="F212" s="3" t="s">
        <v>54</v>
      </c>
      <c r="G212" s="3" t="str">
        <f t="shared" si="53"/>
        <v>PLANNED</v>
      </c>
      <c r="H212" s="3" t="str">
        <f t="shared" si="43"/>
        <v>PLANNED - SCHED</v>
      </c>
      <c r="I212" s="1">
        <v>41402.479986805556</v>
      </c>
      <c r="J212" s="1">
        <v>41402.561202083336</v>
      </c>
      <c r="K212" s="5">
        <f t="shared" si="54"/>
        <v>116</v>
      </c>
      <c r="L212" s="16">
        <f t="shared" si="44"/>
        <v>116</v>
      </c>
      <c r="M212">
        <f t="shared" si="45"/>
        <v>2013</v>
      </c>
      <c r="N212" t="str">
        <f t="shared" si="46"/>
        <v>May</v>
      </c>
      <c r="O212" s="6">
        <f t="shared" si="47"/>
        <v>116</v>
      </c>
      <c r="P212">
        <f t="shared" si="48"/>
        <v>659</v>
      </c>
      <c r="Q212">
        <f t="shared" si="49"/>
        <v>10</v>
      </c>
      <c r="R212" s="8">
        <f t="shared" si="55"/>
        <v>65.900000000000006</v>
      </c>
      <c r="S212">
        <f t="shared" si="50"/>
        <v>42</v>
      </c>
      <c r="T212">
        <f t="shared" si="51"/>
        <v>3173</v>
      </c>
      <c r="U212" s="18">
        <f t="shared" si="56"/>
        <v>75.547619047619051</v>
      </c>
    </row>
    <row r="213" spans="1:21" x14ac:dyDescent="0.3">
      <c r="A213" s="3">
        <v>212</v>
      </c>
      <c r="B213" s="3" t="s">
        <v>95</v>
      </c>
      <c r="C213" s="3" t="s">
        <v>56</v>
      </c>
      <c r="D213" s="7">
        <f t="shared" si="52"/>
        <v>41399</v>
      </c>
      <c r="E213" s="4">
        <v>0.53125</v>
      </c>
      <c r="F213" s="3" t="s">
        <v>54</v>
      </c>
      <c r="G213" s="3" t="str">
        <f t="shared" si="53"/>
        <v>PLANNED</v>
      </c>
      <c r="H213" s="3" t="str">
        <f t="shared" si="43"/>
        <v>PLANNED - SCHED</v>
      </c>
      <c r="I213" s="1">
        <v>41402.511190937505</v>
      </c>
      <c r="J213" s="1">
        <v>41402.551352974537</v>
      </c>
      <c r="K213" s="5">
        <f t="shared" si="54"/>
        <v>57</v>
      </c>
      <c r="L213" s="16">
        <f t="shared" si="44"/>
        <v>57</v>
      </c>
      <c r="M213">
        <f t="shared" si="45"/>
        <v>2013</v>
      </c>
      <c r="N213" t="str">
        <f t="shared" si="46"/>
        <v>May</v>
      </c>
      <c r="O213" s="6">
        <f t="shared" si="47"/>
        <v>57</v>
      </c>
      <c r="P213">
        <f t="shared" si="48"/>
        <v>659</v>
      </c>
      <c r="Q213">
        <f t="shared" si="49"/>
        <v>10</v>
      </c>
      <c r="R213" s="8">
        <f t="shared" si="55"/>
        <v>65.900000000000006</v>
      </c>
      <c r="S213">
        <f t="shared" si="50"/>
        <v>42</v>
      </c>
      <c r="T213">
        <f t="shared" si="51"/>
        <v>3173</v>
      </c>
      <c r="U213" s="18">
        <f t="shared" si="56"/>
        <v>75.547619047619051</v>
      </c>
    </row>
    <row r="214" spans="1:21" x14ac:dyDescent="0.3">
      <c r="A214" s="3">
        <v>213</v>
      </c>
      <c r="B214" s="3" t="s">
        <v>95</v>
      </c>
      <c r="C214" s="3" t="s">
        <v>56</v>
      </c>
      <c r="D214" s="7">
        <f t="shared" si="52"/>
        <v>41399</v>
      </c>
      <c r="E214" s="4">
        <v>0.60138888888888886</v>
      </c>
      <c r="F214" s="3" t="s">
        <v>54</v>
      </c>
      <c r="G214" s="3" t="str">
        <f t="shared" si="53"/>
        <v>PLANNED</v>
      </c>
      <c r="H214" s="3" t="str">
        <f t="shared" si="43"/>
        <v>PLANNED - SCHED</v>
      </c>
      <c r="I214" s="1">
        <v>41402.585414120367</v>
      </c>
      <c r="J214" s="1">
        <v>41402.618365509261</v>
      </c>
      <c r="K214" s="5">
        <f t="shared" si="54"/>
        <v>47</v>
      </c>
      <c r="L214" s="16">
        <f t="shared" si="44"/>
        <v>47</v>
      </c>
      <c r="M214">
        <f t="shared" si="45"/>
        <v>2013</v>
      </c>
      <c r="N214" t="str">
        <f t="shared" si="46"/>
        <v>May</v>
      </c>
      <c r="O214" s="6">
        <f t="shared" si="47"/>
        <v>47</v>
      </c>
      <c r="P214">
        <f t="shared" si="48"/>
        <v>659</v>
      </c>
      <c r="Q214">
        <f t="shared" si="49"/>
        <v>10</v>
      </c>
      <c r="R214" s="8">
        <f t="shared" si="55"/>
        <v>65.900000000000006</v>
      </c>
      <c r="S214">
        <f t="shared" si="50"/>
        <v>42</v>
      </c>
      <c r="T214">
        <f t="shared" si="51"/>
        <v>3173</v>
      </c>
      <c r="U214" s="18">
        <f t="shared" si="56"/>
        <v>75.547619047619051</v>
      </c>
    </row>
    <row r="215" spans="1:21" x14ac:dyDescent="0.3">
      <c r="A215" s="3">
        <v>214</v>
      </c>
      <c r="B215" s="3" t="s">
        <v>95</v>
      </c>
      <c r="C215" s="3" t="s">
        <v>56</v>
      </c>
      <c r="D215" s="7">
        <f t="shared" si="52"/>
        <v>41399</v>
      </c>
      <c r="E215" s="4">
        <v>0.67499999999999993</v>
      </c>
      <c r="F215" s="3" t="s">
        <v>54</v>
      </c>
      <c r="G215" s="3" t="str">
        <f t="shared" si="53"/>
        <v>PLANNED</v>
      </c>
      <c r="H215" s="3" t="str">
        <f t="shared" si="43"/>
        <v>PLANNED - SCHED</v>
      </c>
      <c r="I215" s="1">
        <v>41402.656519525466</v>
      </c>
      <c r="J215" s="1">
        <v>41402.703556562505</v>
      </c>
      <c r="K215" s="5">
        <f t="shared" si="54"/>
        <v>67</v>
      </c>
      <c r="L215" s="16">
        <f t="shared" si="44"/>
        <v>67</v>
      </c>
      <c r="M215">
        <f t="shared" si="45"/>
        <v>2013</v>
      </c>
      <c r="N215" t="str">
        <f t="shared" si="46"/>
        <v>May</v>
      </c>
      <c r="O215" s="6">
        <f t="shared" si="47"/>
        <v>67</v>
      </c>
      <c r="P215">
        <f t="shared" si="48"/>
        <v>659</v>
      </c>
      <c r="Q215">
        <f t="shared" si="49"/>
        <v>10</v>
      </c>
      <c r="R215" s="8">
        <f t="shared" si="55"/>
        <v>65.900000000000006</v>
      </c>
      <c r="S215">
        <f t="shared" si="50"/>
        <v>42</v>
      </c>
      <c r="T215">
        <f t="shared" si="51"/>
        <v>3173</v>
      </c>
      <c r="U215" s="18">
        <f t="shared" si="56"/>
        <v>75.547619047619051</v>
      </c>
    </row>
    <row r="216" spans="1:21" x14ac:dyDescent="0.3">
      <c r="A216" s="3">
        <v>215</v>
      </c>
      <c r="B216" s="3" t="s">
        <v>95</v>
      </c>
      <c r="C216" s="3" t="s">
        <v>56</v>
      </c>
      <c r="D216" s="7">
        <f t="shared" si="52"/>
        <v>41399</v>
      </c>
      <c r="E216" s="4">
        <v>0.74444444444444446</v>
      </c>
      <c r="F216" s="3" t="s">
        <v>49</v>
      </c>
      <c r="G216" s="3" t="str">
        <f t="shared" si="53"/>
        <v>UNPLANNED</v>
      </c>
      <c r="H216" s="3" t="str">
        <f t="shared" si="43"/>
        <v>UNPLANNED</v>
      </c>
      <c r="I216" s="1">
        <v>41402.734118020831</v>
      </c>
      <c r="J216" s="1" t="e">
        <v>#VALUE!</v>
      </c>
      <c r="K216" s="5" t="e">
        <f t="shared" si="54"/>
        <v>#VALUE!</v>
      </c>
      <c r="L216" s="16">
        <f t="shared" si="44"/>
        <v>65.900000000000006</v>
      </c>
      <c r="M216">
        <f t="shared" si="45"/>
        <v>2013</v>
      </c>
      <c r="N216" t="str">
        <f t="shared" si="46"/>
        <v>May</v>
      </c>
      <c r="O216" s="6" t="e">
        <f t="shared" si="47"/>
        <v>#N/A</v>
      </c>
      <c r="P216">
        <f t="shared" si="48"/>
        <v>659</v>
      </c>
      <c r="Q216">
        <f t="shared" si="49"/>
        <v>10</v>
      </c>
      <c r="R216" s="8">
        <f t="shared" si="55"/>
        <v>65.900000000000006</v>
      </c>
      <c r="S216">
        <f t="shared" si="50"/>
        <v>42</v>
      </c>
      <c r="T216">
        <f t="shared" si="51"/>
        <v>3173</v>
      </c>
      <c r="U216" s="18">
        <f t="shared" si="56"/>
        <v>75.547619047619051</v>
      </c>
    </row>
    <row r="217" spans="1:21" x14ac:dyDescent="0.3">
      <c r="A217" s="3">
        <v>216</v>
      </c>
      <c r="B217" s="3" t="s">
        <v>95</v>
      </c>
      <c r="C217" s="3" t="s">
        <v>56</v>
      </c>
      <c r="D217" s="7">
        <f t="shared" si="52"/>
        <v>41399</v>
      </c>
      <c r="E217" s="4">
        <v>0.83888888888888891</v>
      </c>
      <c r="F217" s="3" t="s">
        <v>49</v>
      </c>
      <c r="G217" s="3" t="str">
        <f t="shared" si="53"/>
        <v>UNPLANNED</v>
      </c>
      <c r="H217" s="3" t="str">
        <f t="shared" si="43"/>
        <v>UNPLANNED</v>
      </c>
      <c r="I217" s="1">
        <v>41402.812987731479</v>
      </c>
      <c r="J217" s="1">
        <v>41402.870267824073</v>
      </c>
      <c r="K217" s="5">
        <f t="shared" si="54"/>
        <v>82</v>
      </c>
      <c r="L217" s="16">
        <f t="shared" si="44"/>
        <v>82</v>
      </c>
      <c r="M217">
        <f t="shared" si="45"/>
        <v>2013</v>
      </c>
      <c r="N217" t="str">
        <f t="shared" si="46"/>
        <v>May</v>
      </c>
      <c r="O217" s="6">
        <f t="shared" si="47"/>
        <v>82</v>
      </c>
      <c r="P217">
        <f t="shared" si="48"/>
        <v>659</v>
      </c>
      <c r="Q217">
        <f t="shared" si="49"/>
        <v>10</v>
      </c>
      <c r="R217" s="8">
        <f t="shared" si="55"/>
        <v>65.900000000000006</v>
      </c>
      <c r="S217">
        <f t="shared" si="50"/>
        <v>42</v>
      </c>
      <c r="T217">
        <f t="shared" si="51"/>
        <v>3173</v>
      </c>
      <c r="U217" s="18">
        <f t="shared" si="56"/>
        <v>75.547619047619051</v>
      </c>
    </row>
    <row r="218" spans="1:21" x14ac:dyDescent="0.3">
      <c r="A218" s="3">
        <v>217</v>
      </c>
      <c r="B218" s="3" t="s">
        <v>96</v>
      </c>
      <c r="C218" s="3" t="s">
        <v>59</v>
      </c>
      <c r="D218" s="7">
        <f t="shared" si="52"/>
        <v>41399</v>
      </c>
      <c r="E218" s="4">
        <v>0.42430555555555555</v>
      </c>
      <c r="F218" s="3" t="s">
        <v>54</v>
      </c>
      <c r="G218" s="3" t="str">
        <f t="shared" si="53"/>
        <v>PLANNED</v>
      </c>
      <c r="H218" s="3" t="str">
        <f t="shared" si="43"/>
        <v>PLANNED - SCHED</v>
      </c>
      <c r="I218" s="1">
        <v>41403.408721956017</v>
      </c>
      <c r="J218" s="1">
        <v>41403.455504363432</v>
      </c>
      <c r="K218" s="5">
        <f t="shared" si="54"/>
        <v>67</v>
      </c>
      <c r="L218" s="16">
        <f t="shared" si="44"/>
        <v>67</v>
      </c>
      <c r="M218">
        <f t="shared" si="45"/>
        <v>2013</v>
      </c>
      <c r="N218" t="str">
        <f t="shared" si="46"/>
        <v>May</v>
      </c>
      <c r="O218" s="6">
        <f t="shared" si="47"/>
        <v>67</v>
      </c>
      <c r="P218">
        <f t="shared" si="48"/>
        <v>280</v>
      </c>
      <c r="Q218">
        <f t="shared" si="49"/>
        <v>4</v>
      </c>
      <c r="R218" s="8">
        <f t="shared" si="55"/>
        <v>70</v>
      </c>
      <c r="S218">
        <f t="shared" si="50"/>
        <v>42</v>
      </c>
      <c r="T218">
        <f t="shared" si="51"/>
        <v>3173</v>
      </c>
      <c r="U218" s="18">
        <f t="shared" si="56"/>
        <v>75.547619047619051</v>
      </c>
    </row>
    <row r="219" spans="1:21" x14ac:dyDescent="0.3">
      <c r="A219" s="3">
        <v>218</v>
      </c>
      <c r="B219" s="3" t="s">
        <v>96</v>
      </c>
      <c r="C219" s="3" t="s">
        <v>59</v>
      </c>
      <c r="D219" s="7">
        <f t="shared" si="52"/>
        <v>41399</v>
      </c>
      <c r="E219" s="4">
        <v>0.50486111111111109</v>
      </c>
      <c r="F219" s="3" t="s">
        <v>49</v>
      </c>
      <c r="G219" s="3" t="str">
        <f t="shared" si="53"/>
        <v>UNPLANNED</v>
      </c>
      <c r="H219" s="3" t="str">
        <f t="shared" si="43"/>
        <v>UNPLANNED</v>
      </c>
      <c r="I219" s="1">
        <v>41403.488214780089</v>
      </c>
      <c r="J219" s="1">
        <v>41403.533920798611</v>
      </c>
      <c r="K219" s="5">
        <f t="shared" si="54"/>
        <v>65</v>
      </c>
      <c r="L219" s="16">
        <f t="shared" si="44"/>
        <v>65</v>
      </c>
      <c r="M219">
        <f t="shared" si="45"/>
        <v>2013</v>
      </c>
      <c r="N219" t="str">
        <f t="shared" si="46"/>
        <v>May</v>
      </c>
      <c r="O219" s="6">
        <f t="shared" si="47"/>
        <v>65</v>
      </c>
      <c r="P219">
        <f t="shared" si="48"/>
        <v>280</v>
      </c>
      <c r="Q219">
        <f t="shared" si="49"/>
        <v>4</v>
      </c>
      <c r="R219" s="8">
        <f t="shared" si="55"/>
        <v>70</v>
      </c>
      <c r="S219">
        <f t="shared" si="50"/>
        <v>42</v>
      </c>
      <c r="T219">
        <f t="shared" si="51"/>
        <v>3173</v>
      </c>
      <c r="U219" s="18">
        <f t="shared" si="56"/>
        <v>75.547619047619051</v>
      </c>
    </row>
    <row r="220" spans="1:21" x14ac:dyDescent="0.3">
      <c r="A220" s="3">
        <v>219</v>
      </c>
      <c r="B220" s="3" t="s">
        <v>96</v>
      </c>
      <c r="C220" s="3" t="s">
        <v>59</v>
      </c>
      <c r="D220" s="7">
        <f t="shared" si="52"/>
        <v>41399</v>
      </c>
      <c r="E220" s="4">
        <v>0.5805555555555556</v>
      </c>
      <c r="F220" s="3" t="s">
        <v>49</v>
      </c>
      <c r="G220" s="3" t="str">
        <f t="shared" si="53"/>
        <v>UNPLANNED</v>
      </c>
      <c r="H220" s="3" t="str">
        <f t="shared" si="43"/>
        <v>UNPLANNED</v>
      </c>
      <c r="I220" s="1">
        <v>41403.55777832176</v>
      </c>
      <c r="J220" s="1">
        <v>41403.622465821762</v>
      </c>
      <c r="K220" s="5">
        <f t="shared" si="54"/>
        <v>93</v>
      </c>
      <c r="L220" s="16">
        <f t="shared" si="44"/>
        <v>93</v>
      </c>
      <c r="M220">
        <f t="shared" si="45"/>
        <v>2013</v>
      </c>
      <c r="N220" t="str">
        <f t="shared" si="46"/>
        <v>May</v>
      </c>
      <c r="O220" s="6">
        <f t="shared" si="47"/>
        <v>93</v>
      </c>
      <c r="P220">
        <f t="shared" si="48"/>
        <v>280</v>
      </c>
      <c r="Q220">
        <f t="shared" si="49"/>
        <v>4</v>
      </c>
      <c r="R220" s="8">
        <f t="shared" si="55"/>
        <v>70</v>
      </c>
      <c r="S220">
        <f t="shared" si="50"/>
        <v>42</v>
      </c>
      <c r="T220">
        <f t="shared" si="51"/>
        <v>3173</v>
      </c>
      <c r="U220" s="18">
        <f t="shared" si="56"/>
        <v>75.547619047619051</v>
      </c>
    </row>
    <row r="221" spans="1:21" x14ac:dyDescent="0.3">
      <c r="A221" s="3">
        <v>220</v>
      </c>
      <c r="B221" s="3" t="s">
        <v>96</v>
      </c>
      <c r="C221" s="3" t="s">
        <v>59</v>
      </c>
      <c r="D221" s="7">
        <f t="shared" si="52"/>
        <v>41399</v>
      </c>
      <c r="E221" s="4">
        <v>0.71458333333333324</v>
      </c>
      <c r="F221" s="3" t="s">
        <v>57</v>
      </c>
      <c r="G221" s="3" t="str">
        <f t="shared" si="53"/>
        <v>UNPLANNED</v>
      </c>
      <c r="H221" s="3" t="str">
        <f t="shared" si="43"/>
        <v>UNPLANNED</v>
      </c>
      <c r="I221" s="1">
        <v>41403.712741585645</v>
      </c>
      <c r="J221" s="1">
        <v>41403.751607326383</v>
      </c>
      <c r="K221" s="5">
        <f t="shared" si="54"/>
        <v>55</v>
      </c>
      <c r="L221" s="16">
        <f t="shared" si="44"/>
        <v>55</v>
      </c>
      <c r="M221">
        <f t="shared" si="45"/>
        <v>2013</v>
      </c>
      <c r="N221" t="str">
        <f t="shared" si="46"/>
        <v>May</v>
      </c>
      <c r="O221" s="6">
        <f t="shared" si="47"/>
        <v>55</v>
      </c>
      <c r="P221">
        <f t="shared" si="48"/>
        <v>280</v>
      </c>
      <c r="Q221">
        <f t="shared" si="49"/>
        <v>4</v>
      </c>
      <c r="R221" s="8">
        <f t="shared" si="55"/>
        <v>70</v>
      </c>
      <c r="S221">
        <f t="shared" si="50"/>
        <v>42</v>
      </c>
      <c r="T221">
        <f t="shared" si="51"/>
        <v>3173</v>
      </c>
      <c r="U221" s="18">
        <f t="shared" si="56"/>
        <v>75.547619047619051</v>
      </c>
    </row>
    <row r="222" spans="1:21" x14ac:dyDescent="0.3">
      <c r="A222" s="3">
        <v>221</v>
      </c>
      <c r="B222" s="3" t="s">
        <v>97</v>
      </c>
      <c r="C222" s="3" t="s">
        <v>61</v>
      </c>
      <c r="D222" s="7">
        <f t="shared" si="52"/>
        <v>41399</v>
      </c>
      <c r="E222" s="4">
        <v>0.27013888888888887</v>
      </c>
      <c r="F222" s="3" t="s">
        <v>49</v>
      </c>
      <c r="G222" s="3" t="str">
        <f t="shared" si="53"/>
        <v>UNPLANNED</v>
      </c>
      <c r="H222" s="3" t="str">
        <f t="shared" si="43"/>
        <v>UNPLANNED</v>
      </c>
      <c r="I222" s="1">
        <v>41404.256192673609</v>
      </c>
      <c r="J222" s="1">
        <v>41404.298762118058</v>
      </c>
      <c r="K222" s="5">
        <f t="shared" si="54"/>
        <v>61</v>
      </c>
      <c r="L222" s="16">
        <f t="shared" si="44"/>
        <v>61</v>
      </c>
      <c r="M222">
        <f t="shared" si="45"/>
        <v>2013</v>
      </c>
      <c r="N222" t="str">
        <f t="shared" si="46"/>
        <v>May</v>
      </c>
      <c r="O222" s="6">
        <f t="shared" si="47"/>
        <v>61</v>
      </c>
      <c r="P222">
        <f t="shared" si="48"/>
        <v>434</v>
      </c>
      <c r="Q222">
        <f t="shared" si="49"/>
        <v>6</v>
      </c>
      <c r="R222" s="8">
        <f t="shared" si="55"/>
        <v>72.333333333333329</v>
      </c>
      <c r="S222">
        <f t="shared" si="50"/>
        <v>42</v>
      </c>
      <c r="T222">
        <f t="shared" si="51"/>
        <v>3173</v>
      </c>
      <c r="U222" s="18">
        <f t="shared" si="56"/>
        <v>75.547619047619051</v>
      </c>
    </row>
    <row r="223" spans="1:21" x14ac:dyDescent="0.3">
      <c r="A223" s="3">
        <v>222</v>
      </c>
      <c r="B223" s="3" t="s">
        <v>97</v>
      </c>
      <c r="C223" s="3" t="s">
        <v>61</v>
      </c>
      <c r="D223" s="7">
        <f t="shared" si="52"/>
        <v>41399</v>
      </c>
      <c r="E223" s="4">
        <v>0.35833333333333334</v>
      </c>
      <c r="F223" s="3" t="s">
        <v>49</v>
      </c>
      <c r="G223" s="3" t="str">
        <f t="shared" si="53"/>
        <v>UNPLANNED</v>
      </c>
      <c r="H223" s="3" t="str">
        <f t="shared" si="43"/>
        <v>UNPLANNED</v>
      </c>
      <c r="I223" s="1">
        <v>41404.341362650463</v>
      </c>
      <c r="J223" s="1">
        <v>41404.390575613426</v>
      </c>
      <c r="K223" s="5">
        <f t="shared" si="54"/>
        <v>70</v>
      </c>
      <c r="L223" s="16">
        <f t="shared" si="44"/>
        <v>70</v>
      </c>
      <c r="M223">
        <f t="shared" si="45"/>
        <v>2013</v>
      </c>
      <c r="N223" t="str">
        <f t="shared" si="46"/>
        <v>May</v>
      </c>
      <c r="O223" s="6">
        <f t="shared" si="47"/>
        <v>70</v>
      </c>
      <c r="P223">
        <f t="shared" si="48"/>
        <v>434</v>
      </c>
      <c r="Q223">
        <f t="shared" si="49"/>
        <v>6</v>
      </c>
      <c r="R223" s="8">
        <f t="shared" si="55"/>
        <v>72.333333333333329</v>
      </c>
      <c r="S223">
        <f t="shared" si="50"/>
        <v>42</v>
      </c>
      <c r="T223">
        <f t="shared" si="51"/>
        <v>3173</v>
      </c>
      <c r="U223" s="18">
        <f t="shared" si="56"/>
        <v>75.547619047619051</v>
      </c>
    </row>
    <row r="224" spans="1:21" x14ac:dyDescent="0.3">
      <c r="A224" s="3">
        <v>223</v>
      </c>
      <c r="B224" s="3" t="s">
        <v>97</v>
      </c>
      <c r="C224" s="3" t="s">
        <v>61</v>
      </c>
      <c r="D224" s="7">
        <f t="shared" si="52"/>
        <v>41399</v>
      </c>
      <c r="E224" s="4">
        <v>0.4236111111111111</v>
      </c>
      <c r="F224" s="3" t="s">
        <v>49</v>
      </c>
      <c r="G224" s="3" t="str">
        <f t="shared" si="53"/>
        <v>UNPLANNED</v>
      </c>
      <c r="H224" s="3" t="str">
        <f t="shared" si="43"/>
        <v>UNPLANNED</v>
      </c>
      <c r="I224" s="1">
        <v>41404.406768483794</v>
      </c>
      <c r="J224" s="1">
        <v>41404.444013854169</v>
      </c>
      <c r="K224" s="5">
        <f t="shared" si="54"/>
        <v>53</v>
      </c>
      <c r="L224" s="16">
        <f t="shared" si="44"/>
        <v>53</v>
      </c>
      <c r="M224">
        <f t="shared" si="45"/>
        <v>2013</v>
      </c>
      <c r="N224" t="str">
        <f t="shared" si="46"/>
        <v>May</v>
      </c>
      <c r="O224" s="6">
        <f t="shared" si="47"/>
        <v>53</v>
      </c>
      <c r="P224">
        <f t="shared" si="48"/>
        <v>434</v>
      </c>
      <c r="Q224">
        <f t="shared" si="49"/>
        <v>6</v>
      </c>
      <c r="R224" s="8">
        <f t="shared" si="55"/>
        <v>72.333333333333329</v>
      </c>
      <c r="S224">
        <f t="shared" si="50"/>
        <v>42</v>
      </c>
      <c r="T224">
        <f t="shared" si="51"/>
        <v>3173</v>
      </c>
      <c r="U224" s="18">
        <f t="shared" si="56"/>
        <v>75.547619047619051</v>
      </c>
    </row>
    <row r="225" spans="1:21" x14ac:dyDescent="0.3">
      <c r="A225" s="3">
        <v>224</v>
      </c>
      <c r="B225" s="3" t="s">
        <v>97</v>
      </c>
      <c r="C225" s="3" t="s">
        <v>61</v>
      </c>
      <c r="D225" s="7">
        <f t="shared" si="52"/>
        <v>41399</v>
      </c>
      <c r="E225" s="4">
        <v>0.48333333333333334</v>
      </c>
      <c r="F225" s="3" t="s">
        <v>54</v>
      </c>
      <c r="G225" s="3" t="str">
        <f t="shared" si="53"/>
        <v>PLANNED</v>
      </c>
      <c r="H225" s="3" t="str">
        <f t="shared" si="43"/>
        <v>PLANNED - SCHED</v>
      </c>
      <c r="I225" s="1">
        <v>41404.468173761576</v>
      </c>
      <c r="J225" s="1">
        <v>41404.500361261569</v>
      </c>
      <c r="K225" s="5">
        <f t="shared" si="54"/>
        <v>46</v>
      </c>
      <c r="L225" s="16">
        <f t="shared" si="44"/>
        <v>46</v>
      </c>
      <c r="M225">
        <f t="shared" si="45"/>
        <v>2013</v>
      </c>
      <c r="N225" t="str">
        <f t="shared" si="46"/>
        <v>May</v>
      </c>
      <c r="O225" s="6">
        <f t="shared" si="47"/>
        <v>46</v>
      </c>
      <c r="P225">
        <f t="shared" si="48"/>
        <v>434</v>
      </c>
      <c r="Q225">
        <f t="shared" si="49"/>
        <v>6</v>
      </c>
      <c r="R225" s="8">
        <f t="shared" si="55"/>
        <v>72.333333333333329</v>
      </c>
      <c r="S225">
        <f t="shared" si="50"/>
        <v>42</v>
      </c>
      <c r="T225">
        <f t="shared" si="51"/>
        <v>3173</v>
      </c>
      <c r="U225" s="18">
        <f t="shared" si="56"/>
        <v>75.547619047619051</v>
      </c>
    </row>
    <row r="226" spans="1:21" x14ac:dyDescent="0.3">
      <c r="A226" s="3">
        <v>225</v>
      </c>
      <c r="B226" s="3" t="s">
        <v>97</v>
      </c>
      <c r="C226" s="3" t="s">
        <v>61</v>
      </c>
      <c r="D226" s="7">
        <f t="shared" si="52"/>
        <v>41399</v>
      </c>
      <c r="E226" s="4">
        <v>0.7729166666666667</v>
      </c>
      <c r="F226" s="3" t="s">
        <v>51</v>
      </c>
      <c r="G226" s="3" t="str">
        <f t="shared" si="53"/>
        <v>PLANNED</v>
      </c>
      <c r="H226" s="3" t="str">
        <f t="shared" si="43"/>
        <v>PLANNED - NOT SCHED</v>
      </c>
      <c r="I226" s="1">
        <v>41404.742935960647</v>
      </c>
      <c r="J226" s="1">
        <v>41404.80138503472</v>
      </c>
      <c r="K226" s="5">
        <f t="shared" si="54"/>
        <v>84</v>
      </c>
      <c r="L226" s="16">
        <f t="shared" si="44"/>
        <v>84</v>
      </c>
      <c r="M226">
        <f t="shared" si="45"/>
        <v>2013</v>
      </c>
      <c r="N226" t="str">
        <f t="shared" si="46"/>
        <v>May</v>
      </c>
      <c r="O226" s="6">
        <f t="shared" si="47"/>
        <v>84</v>
      </c>
      <c r="P226">
        <f t="shared" si="48"/>
        <v>434</v>
      </c>
      <c r="Q226">
        <f t="shared" si="49"/>
        <v>6</v>
      </c>
      <c r="R226" s="8">
        <f t="shared" si="55"/>
        <v>72.333333333333329</v>
      </c>
      <c r="S226">
        <f t="shared" si="50"/>
        <v>42</v>
      </c>
      <c r="T226">
        <f t="shared" si="51"/>
        <v>3173</v>
      </c>
      <c r="U226" s="18">
        <f t="shared" si="56"/>
        <v>75.547619047619051</v>
      </c>
    </row>
    <row r="227" spans="1:21" x14ac:dyDescent="0.3">
      <c r="A227" s="3">
        <v>226</v>
      </c>
      <c r="B227" s="3" t="s">
        <v>97</v>
      </c>
      <c r="C227" s="3" t="s">
        <v>61</v>
      </c>
      <c r="D227" s="7">
        <f t="shared" si="52"/>
        <v>41399</v>
      </c>
      <c r="E227" s="4">
        <v>0.85902777777777783</v>
      </c>
      <c r="F227" s="3" t="s">
        <v>49</v>
      </c>
      <c r="G227" s="3" t="str">
        <f t="shared" si="53"/>
        <v>UNPLANNED</v>
      </c>
      <c r="H227" s="3" t="str">
        <f t="shared" si="43"/>
        <v>UNPLANNED</v>
      </c>
      <c r="I227" s="1">
        <v>41404.813531331012</v>
      </c>
      <c r="J227" s="1">
        <v>41404.897501238425</v>
      </c>
      <c r="K227" s="5">
        <f t="shared" si="54"/>
        <v>120</v>
      </c>
      <c r="L227" s="16">
        <f t="shared" si="44"/>
        <v>120</v>
      </c>
      <c r="M227">
        <f t="shared" si="45"/>
        <v>2013</v>
      </c>
      <c r="N227" t="str">
        <f t="shared" si="46"/>
        <v>May</v>
      </c>
      <c r="O227" s="6">
        <f t="shared" si="47"/>
        <v>120</v>
      </c>
      <c r="P227">
        <f t="shared" si="48"/>
        <v>434</v>
      </c>
      <c r="Q227">
        <f t="shared" si="49"/>
        <v>6</v>
      </c>
      <c r="R227" s="8">
        <f t="shared" si="55"/>
        <v>72.333333333333329</v>
      </c>
      <c r="S227">
        <f t="shared" si="50"/>
        <v>42</v>
      </c>
      <c r="T227">
        <f t="shared" si="51"/>
        <v>3173</v>
      </c>
      <c r="U227" s="18">
        <f t="shared" si="56"/>
        <v>75.547619047619051</v>
      </c>
    </row>
    <row r="228" spans="1:21" x14ac:dyDescent="0.3">
      <c r="A228" s="3">
        <v>227</v>
      </c>
      <c r="B228" s="3" t="s">
        <v>98</v>
      </c>
      <c r="C228" s="3" t="s">
        <v>63</v>
      </c>
      <c r="D228" s="7">
        <f t="shared" si="52"/>
        <v>41399</v>
      </c>
      <c r="E228" s="4">
        <v>0.1111111111111111</v>
      </c>
      <c r="F228" s="3" t="s">
        <v>51</v>
      </c>
      <c r="G228" s="3" t="str">
        <f t="shared" si="53"/>
        <v>PLANNED</v>
      </c>
      <c r="H228" s="3" t="str">
        <f t="shared" si="43"/>
        <v>PLANNED - NOT SCHED</v>
      </c>
      <c r="I228" s="1">
        <v>41405.084406597227</v>
      </c>
      <c r="J228" s="1">
        <v>41405.144557060186</v>
      </c>
      <c r="K228" s="5">
        <f t="shared" si="54"/>
        <v>86</v>
      </c>
      <c r="L228" s="16">
        <f t="shared" si="44"/>
        <v>86</v>
      </c>
      <c r="M228">
        <f t="shared" si="45"/>
        <v>2013</v>
      </c>
      <c r="N228" t="str">
        <f t="shared" si="46"/>
        <v>May</v>
      </c>
      <c r="O228" s="6">
        <f t="shared" si="47"/>
        <v>86</v>
      </c>
      <c r="P228">
        <f t="shared" si="48"/>
        <v>175</v>
      </c>
      <c r="Q228">
        <f t="shared" si="49"/>
        <v>3</v>
      </c>
      <c r="R228" s="8">
        <f t="shared" si="55"/>
        <v>58.333333333333336</v>
      </c>
      <c r="S228">
        <f t="shared" si="50"/>
        <v>42</v>
      </c>
      <c r="T228">
        <f t="shared" si="51"/>
        <v>3173</v>
      </c>
      <c r="U228" s="18">
        <f t="shared" si="56"/>
        <v>75.547619047619051</v>
      </c>
    </row>
    <row r="229" spans="1:21" x14ac:dyDescent="0.3">
      <c r="A229" s="3">
        <v>228</v>
      </c>
      <c r="B229" s="3" t="s">
        <v>98</v>
      </c>
      <c r="C229" s="3" t="s">
        <v>63</v>
      </c>
      <c r="D229" s="7">
        <f t="shared" si="52"/>
        <v>41399</v>
      </c>
      <c r="E229" s="4">
        <v>0.46180555555555558</v>
      </c>
      <c r="F229" s="3" t="s">
        <v>49</v>
      </c>
      <c r="G229" s="3" t="str">
        <f t="shared" si="53"/>
        <v>UNPLANNED</v>
      </c>
      <c r="H229" s="3" t="str">
        <f t="shared" si="43"/>
        <v>UNPLANNED</v>
      </c>
      <c r="I229" s="1">
        <v>41405.449284722221</v>
      </c>
      <c r="J229" s="1">
        <v>41405.511587962967</v>
      </c>
      <c r="K229" s="5">
        <f t="shared" si="54"/>
        <v>89</v>
      </c>
      <c r="L229" s="16">
        <f t="shared" si="44"/>
        <v>89</v>
      </c>
      <c r="M229">
        <f t="shared" si="45"/>
        <v>2013</v>
      </c>
      <c r="N229" t="str">
        <f t="shared" si="46"/>
        <v>May</v>
      </c>
      <c r="O229" s="6">
        <f t="shared" si="47"/>
        <v>89</v>
      </c>
      <c r="P229">
        <f t="shared" si="48"/>
        <v>175</v>
      </c>
      <c r="Q229">
        <f t="shared" si="49"/>
        <v>3</v>
      </c>
      <c r="R229" s="8">
        <f t="shared" si="55"/>
        <v>58.333333333333336</v>
      </c>
      <c r="S229">
        <f t="shared" si="50"/>
        <v>42</v>
      </c>
      <c r="T229">
        <f t="shared" si="51"/>
        <v>3173</v>
      </c>
      <c r="U229" s="18">
        <f t="shared" si="56"/>
        <v>75.547619047619051</v>
      </c>
    </row>
    <row r="230" spans="1:21" x14ac:dyDescent="0.3">
      <c r="A230" s="3">
        <v>229</v>
      </c>
      <c r="B230" s="3" t="s">
        <v>98</v>
      </c>
      <c r="C230" s="3" t="s">
        <v>63</v>
      </c>
      <c r="D230" s="7">
        <f t="shared" si="52"/>
        <v>41399</v>
      </c>
      <c r="E230" s="4">
        <v>0.91180555555555554</v>
      </c>
      <c r="F230" s="3" t="s">
        <v>49</v>
      </c>
      <c r="G230" s="3" t="str">
        <f t="shared" si="53"/>
        <v>UNPLANNED</v>
      </c>
      <c r="H230" s="3" t="str">
        <f t="shared" si="43"/>
        <v>UNPLANNED</v>
      </c>
      <c r="I230" s="1">
        <v>41405.877622719912</v>
      </c>
      <c r="J230" s="1" t="e">
        <v>#VALUE!</v>
      </c>
      <c r="K230" s="5" t="e">
        <f t="shared" si="54"/>
        <v>#VALUE!</v>
      </c>
      <c r="L230" s="16">
        <f t="shared" si="44"/>
        <v>58.333333333333336</v>
      </c>
      <c r="M230">
        <f t="shared" si="45"/>
        <v>2013</v>
      </c>
      <c r="N230" t="str">
        <f t="shared" si="46"/>
        <v>May</v>
      </c>
      <c r="O230" s="6" t="e">
        <f t="shared" si="47"/>
        <v>#N/A</v>
      </c>
      <c r="P230">
        <f t="shared" si="48"/>
        <v>175</v>
      </c>
      <c r="Q230">
        <f t="shared" si="49"/>
        <v>3</v>
      </c>
      <c r="R230" s="8">
        <f t="shared" si="55"/>
        <v>58.333333333333336</v>
      </c>
      <c r="S230">
        <f t="shared" si="50"/>
        <v>42</v>
      </c>
      <c r="T230">
        <f t="shared" si="51"/>
        <v>3173</v>
      </c>
      <c r="U230" s="18">
        <f t="shared" si="56"/>
        <v>75.547619047619051</v>
      </c>
    </row>
    <row r="231" spans="1:21" x14ac:dyDescent="0.3">
      <c r="A231" s="3">
        <v>230</v>
      </c>
      <c r="B231" s="3" t="s">
        <v>99</v>
      </c>
      <c r="C231" s="3" t="s">
        <v>65</v>
      </c>
      <c r="D231" s="7">
        <f t="shared" si="52"/>
        <v>41399</v>
      </c>
      <c r="E231" s="4">
        <v>0.19097222222222221</v>
      </c>
      <c r="F231" s="3" t="s">
        <v>49</v>
      </c>
      <c r="G231" s="3" t="str">
        <f t="shared" si="53"/>
        <v>UNPLANNED</v>
      </c>
      <c r="H231" s="3" t="str">
        <f t="shared" si="43"/>
        <v>UNPLANNED</v>
      </c>
      <c r="I231" s="1">
        <v>41406.162963229166</v>
      </c>
      <c r="J231" s="1">
        <v>41406.243310451391</v>
      </c>
      <c r="K231" s="5">
        <f t="shared" si="54"/>
        <v>115</v>
      </c>
      <c r="L231" s="16">
        <f t="shared" si="44"/>
        <v>115</v>
      </c>
      <c r="M231">
        <f t="shared" si="45"/>
        <v>2013</v>
      </c>
      <c r="N231" t="str">
        <f t="shared" si="46"/>
        <v>May</v>
      </c>
      <c r="O231" s="6">
        <f t="shared" si="47"/>
        <v>115</v>
      </c>
      <c r="P231">
        <f t="shared" si="48"/>
        <v>238</v>
      </c>
      <c r="Q231">
        <f t="shared" si="49"/>
        <v>3</v>
      </c>
      <c r="R231" s="8">
        <f t="shared" si="55"/>
        <v>79.333333333333329</v>
      </c>
      <c r="S231">
        <f t="shared" si="50"/>
        <v>42</v>
      </c>
      <c r="T231">
        <f t="shared" si="51"/>
        <v>3173</v>
      </c>
      <c r="U231" s="18">
        <f t="shared" si="56"/>
        <v>75.547619047619051</v>
      </c>
    </row>
    <row r="232" spans="1:21" x14ac:dyDescent="0.3">
      <c r="A232" s="3">
        <v>231</v>
      </c>
      <c r="B232" s="3" t="s">
        <v>99</v>
      </c>
      <c r="C232" s="3" t="s">
        <v>65</v>
      </c>
      <c r="D232" s="7">
        <f t="shared" si="52"/>
        <v>41399</v>
      </c>
      <c r="E232" s="4">
        <v>0.4680555555555555</v>
      </c>
      <c r="F232" s="3" t="s">
        <v>49</v>
      </c>
      <c r="G232" s="3" t="str">
        <f t="shared" si="53"/>
        <v>UNPLANNED</v>
      </c>
      <c r="H232" s="3" t="str">
        <f t="shared" si="43"/>
        <v>UNPLANNED</v>
      </c>
      <c r="I232" s="1">
        <v>41406.45040065972</v>
      </c>
      <c r="J232" s="1">
        <v>41406.491326585652</v>
      </c>
      <c r="K232" s="5">
        <f t="shared" si="54"/>
        <v>58</v>
      </c>
      <c r="L232" s="16">
        <f t="shared" si="44"/>
        <v>58</v>
      </c>
      <c r="M232">
        <f t="shared" si="45"/>
        <v>2013</v>
      </c>
      <c r="N232" t="str">
        <f t="shared" si="46"/>
        <v>May</v>
      </c>
      <c r="O232" s="6">
        <f t="shared" si="47"/>
        <v>58</v>
      </c>
      <c r="P232">
        <f t="shared" si="48"/>
        <v>238</v>
      </c>
      <c r="Q232">
        <f t="shared" si="49"/>
        <v>3</v>
      </c>
      <c r="R232" s="8">
        <f t="shared" si="55"/>
        <v>79.333333333333329</v>
      </c>
      <c r="S232">
        <f t="shared" si="50"/>
        <v>42</v>
      </c>
      <c r="T232">
        <f t="shared" si="51"/>
        <v>3173</v>
      </c>
      <c r="U232" s="18">
        <f t="shared" si="56"/>
        <v>75.547619047619051</v>
      </c>
    </row>
    <row r="233" spans="1:21" x14ac:dyDescent="0.3">
      <c r="A233" s="3">
        <v>232</v>
      </c>
      <c r="B233" s="3" t="s">
        <v>99</v>
      </c>
      <c r="C233" s="3" t="s">
        <v>65</v>
      </c>
      <c r="D233" s="7">
        <f t="shared" si="52"/>
        <v>41399</v>
      </c>
      <c r="E233" s="4">
        <v>0.79027777777777775</v>
      </c>
      <c r="F233" s="3" t="s">
        <v>49</v>
      </c>
      <c r="G233" s="3" t="str">
        <f t="shared" si="53"/>
        <v>UNPLANNED</v>
      </c>
      <c r="H233" s="3" t="str">
        <f t="shared" si="43"/>
        <v>UNPLANNED</v>
      </c>
      <c r="I233" s="1">
        <v>41406.785522881946</v>
      </c>
      <c r="J233" s="1">
        <v>41406.831043715276</v>
      </c>
      <c r="K233" s="5">
        <f t="shared" si="54"/>
        <v>65</v>
      </c>
      <c r="L233" s="16">
        <f t="shared" si="44"/>
        <v>65</v>
      </c>
      <c r="M233">
        <f t="shared" si="45"/>
        <v>2013</v>
      </c>
      <c r="N233" t="str">
        <f t="shared" si="46"/>
        <v>May</v>
      </c>
      <c r="O233" s="6">
        <f t="shared" si="47"/>
        <v>65</v>
      </c>
      <c r="P233">
        <f t="shared" si="48"/>
        <v>238</v>
      </c>
      <c r="Q233">
        <f t="shared" si="49"/>
        <v>3</v>
      </c>
      <c r="R233" s="8">
        <f t="shared" si="55"/>
        <v>79.333333333333329</v>
      </c>
      <c r="S233">
        <f t="shared" si="50"/>
        <v>42</v>
      </c>
      <c r="T233">
        <f t="shared" si="51"/>
        <v>3173</v>
      </c>
      <c r="U233" s="18">
        <f t="shared" si="56"/>
        <v>75.547619047619051</v>
      </c>
    </row>
    <row r="234" spans="1:21" x14ac:dyDescent="0.3">
      <c r="A234" s="3">
        <v>233</v>
      </c>
      <c r="B234" s="3" t="s">
        <v>100</v>
      </c>
      <c r="C234" s="3" t="s">
        <v>48</v>
      </c>
      <c r="D234" s="7">
        <f t="shared" si="52"/>
        <v>41406</v>
      </c>
      <c r="E234" s="4">
        <v>0.27083333333333331</v>
      </c>
      <c r="F234" s="3" t="s">
        <v>49</v>
      </c>
      <c r="G234" s="3" t="str">
        <f t="shared" si="53"/>
        <v>UNPLANNED</v>
      </c>
      <c r="H234" s="3" t="str">
        <f t="shared" si="43"/>
        <v>UNPLANNED</v>
      </c>
      <c r="I234" s="1">
        <v>41407.253355474539</v>
      </c>
      <c r="J234" s="1">
        <v>41407.306758252314</v>
      </c>
      <c r="K234" s="5">
        <f t="shared" si="54"/>
        <v>76</v>
      </c>
      <c r="L234" s="16">
        <f t="shared" si="44"/>
        <v>76</v>
      </c>
      <c r="M234">
        <f t="shared" si="45"/>
        <v>2013</v>
      </c>
      <c r="N234" t="str">
        <f t="shared" si="46"/>
        <v>May</v>
      </c>
      <c r="O234" s="6">
        <f t="shared" si="47"/>
        <v>76</v>
      </c>
      <c r="P234">
        <f t="shared" si="48"/>
        <v>531</v>
      </c>
      <c r="Q234">
        <f t="shared" si="49"/>
        <v>6</v>
      </c>
      <c r="R234" s="8">
        <f t="shared" si="55"/>
        <v>88.5</v>
      </c>
      <c r="S234">
        <f t="shared" si="50"/>
        <v>52</v>
      </c>
      <c r="T234">
        <f t="shared" si="51"/>
        <v>4650</v>
      </c>
      <c r="U234" s="18">
        <f t="shared" si="56"/>
        <v>89.42307692307692</v>
      </c>
    </row>
    <row r="235" spans="1:21" x14ac:dyDescent="0.3">
      <c r="A235" s="3">
        <v>234</v>
      </c>
      <c r="B235" s="3" t="s">
        <v>100</v>
      </c>
      <c r="C235" s="3" t="s">
        <v>48</v>
      </c>
      <c r="D235" s="7">
        <f t="shared" si="52"/>
        <v>41406</v>
      </c>
      <c r="E235" s="4">
        <v>0.34027777777777773</v>
      </c>
      <c r="F235" s="3" t="s">
        <v>54</v>
      </c>
      <c r="G235" s="3" t="str">
        <f t="shared" si="53"/>
        <v>PLANNED</v>
      </c>
      <c r="H235" s="3" t="str">
        <f t="shared" si="43"/>
        <v>PLANNED - SCHED</v>
      </c>
      <c r="I235" s="1">
        <v>41407.324108761575</v>
      </c>
      <c r="J235" s="1">
        <v>41407.35931709491</v>
      </c>
      <c r="K235" s="5">
        <f t="shared" si="54"/>
        <v>50</v>
      </c>
      <c r="L235" s="16">
        <f t="shared" si="44"/>
        <v>50</v>
      </c>
      <c r="M235">
        <f t="shared" si="45"/>
        <v>2013</v>
      </c>
      <c r="N235" t="str">
        <f t="shared" si="46"/>
        <v>May</v>
      </c>
      <c r="O235" s="6">
        <f t="shared" si="47"/>
        <v>50</v>
      </c>
      <c r="P235">
        <f t="shared" si="48"/>
        <v>531</v>
      </c>
      <c r="Q235">
        <f t="shared" si="49"/>
        <v>6</v>
      </c>
      <c r="R235" s="8">
        <f t="shared" si="55"/>
        <v>88.5</v>
      </c>
      <c r="S235">
        <f t="shared" si="50"/>
        <v>52</v>
      </c>
      <c r="T235">
        <f t="shared" si="51"/>
        <v>4650</v>
      </c>
      <c r="U235" s="18">
        <f t="shared" si="56"/>
        <v>89.42307692307692</v>
      </c>
    </row>
    <row r="236" spans="1:21" x14ac:dyDescent="0.3">
      <c r="A236" s="3">
        <v>235</v>
      </c>
      <c r="B236" s="3" t="s">
        <v>100</v>
      </c>
      <c r="C236" s="3" t="s">
        <v>48</v>
      </c>
      <c r="D236" s="7">
        <f t="shared" si="52"/>
        <v>41406</v>
      </c>
      <c r="E236" s="4">
        <v>0.41388888888888892</v>
      </c>
      <c r="F236" s="3" t="s">
        <v>54</v>
      </c>
      <c r="G236" s="3" t="str">
        <f t="shared" si="53"/>
        <v>PLANNED</v>
      </c>
      <c r="H236" s="3" t="str">
        <f t="shared" si="43"/>
        <v>PLANNED - SCHED</v>
      </c>
      <c r="I236" s="1">
        <v>41407.382388194441</v>
      </c>
      <c r="J236" s="1">
        <v>41407.449378935184</v>
      </c>
      <c r="K236" s="5">
        <f t="shared" si="54"/>
        <v>96</v>
      </c>
      <c r="L236" s="16">
        <f t="shared" si="44"/>
        <v>96</v>
      </c>
      <c r="M236">
        <f t="shared" si="45"/>
        <v>2013</v>
      </c>
      <c r="N236" t="str">
        <f t="shared" si="46"/>
        <v>May</v>
      </c>
      <c r="O236" s="6">
        <f t="shared" si="47"/>
        <v>96</v>
      </c>
      <c r="P236">
        <f t="shared" si="48"/>
        <v>531</v>
      </c>
      <c r="Q236">
        <f t="shared" si="49"/>
        <v>6</v>
      </c>
      <c r="R236" s="8">
        <f t="shared" si="55"/>
        <v>88.5</v>
      </c>
      <c r="S236">
        <f t="shared" si="50"/>
        <v>52</v>
      </c>
      <c r="T236">
        <f t="shared" si="51"/>
        <v>4650</v>
      </c>
      <c r="U236" s="18">
        <f t="shared" si="56"/>
        <v>89.42307692307692</v>
      </c>
    </row>
    <row r="237" spans="1:21" x14ac:dyDescent="0.3">
      <c r="A237" s="3">
        <v>236</v>
      </c>
      <c r="B237" s="3" t="s">
        <v>100</v>
      </c>
      <c r="C237" s="3" t="s">
        <v>48</v>
      </c>
      <c r="D237" s="7">
        <f t="shared" si="52"/>
        <v>41406</v>
      </c>
      <c r="E237" s="4">
        <v>0.52222222222222225</v>
      </c>
      <c r="F237" s="3" t="s">
        <v>54</v>
      </c>
      <c r="G237" s="3" t="str">
        <f t="shared" si="53"/>
        <v>PLANNED</v>
      </c>
      <c r="H237" s="3" t="str">
        <f t="shared" si="43"/>
        <v>PLANNED - SCHED</v>
      </c>
      <c r="I237" s="1">
        <v>41407.483911655094</v>
      </c>
      <c r="J237" s="1">
        <v>41407.570740358795</v>
      </c>
      <c r="K237" s="5">
        <f t="shared" si="54"/>
        <v>125</v>
      </c>
      <c r="L237" s="16">
        <f t="shared" si="44"/>
        <v>125</v>
      </c>
      <c r="M237">
        <f t="shared" si="45"/>
        <v>2013</v>
      </c>
      <c r="N237" t="str">
        <f t="shared" si="46"/>
        <v>May</v>
      </c>
      <c r="O237" s="6">
        <f t="shared" si="47"/>
        <v>125</v>
      </c>
      <c r="P237">
        <f t="shared" si="48"/>
        <v>531</v>
      </c>
      <c r="Q237">
        <f t="shared" si="49"/>
        <v>6</v>
      </c>
      <c r="R237" s="8">
        <f t="shared" si="55"/>
        <v>88.5</v>
      </c>
      <c r="S237">
        <f t="shared" si="50"/>
        <v>52</v>
      </c>
      <c r="T237">
        <f t="shared" si="51"/>
        <v>4650</v>
      </c>
      <c r="U237" s="18">
        <f t="shared" si="56"/>
        <v>89.42307692307692</v>
      </c>
    </row>
    <row r="238" spans="1:21" x14ac:dyDescent="0.3">
      <c r="A238" s="3">
        <v>237</v>
      </c>
      <c r="B238" s="3" t="s">
        <v>100</v>
      </c>
      <c r="C238" s="3" t="s">
        <v>48</v>
      </c>
      <c r="D238" s="7">
        <f t="shared" si="52"/>
        <v>41406</v>
      </c>
      <c r="E238" s="4">
        <v>0.62430555555555556</v>
      </c>
      <c r="F238" s="3" t="s">
        <v>54</v>
      </c>
      <c r="G238" s="3" t="str">
        <f t="shared" si="53"/>
        <v>PLANNED</v>
      </c>
      <c r="H238" s="3" t="str">
        <f t="shared" si="43"/>
        <v>PLANNED - SCHED</v>
      </c>
      <c r="I238" s="1">
        <v>41407.596923958328</v>
      </c>
      <c r="J238" s="1">
        <v>41407.65012997685</v>
      </c>
      <c r="K238" s="5">
        <f t="shared" si="54"/>
        <v>76</v>
      </c>
      <c r="L238" s="16">
        <f t="shared" si="44"/>
        <v>76</v>
      </c>
      <c r="M238">
        <f t="shared" si="45"/>
        <v>2013</v>
      </c>
      <c r="N238" t="str">
        <f t="shared" si="46"/>
        <v>May</v>
      </c>
      <c r="O238" s="6">
        <f t="shared" si="47"/>
        <v>76</v>
      </c>
      <c r="P238">
        <f t="shared" si="48"/>
        <v>531</v>
      </c>
      <c r="Q238">
        <f t="shared" si="49"/>
        <v>6</v>
      </c>
      <c r="R238" s="8">
        <f t="shared" si="55"/>
        <v>88.5</v>
      </c>
      <c r="S238">
        <f t="shared" si="50"/>
        <v>52</v>
      </c>
      <c r="T238">
        <f t="shared" si="51"/>
        <v>4650</v>
      </c>
      <c r="U238" s="18">
        <f t="shared" si="56"/>
        <v>89.42307692307692</v>
      </c>
    </row>
    <row r="239" spans="1:21" x14ac:dyDescent="0.3">
      <c r="A239" s="3">
        <v>238</v>
      </c>
      <c r="B239" s="3" t="s">
        <v>100</v>
      </c>
      <c r="C239" s="3" t="s">
        <v>48</v>
      </c>
      <c r="D239" s="7">
        <f t="shared" si="52"/>
        <v>41406</v>
      </c>
      <c r="E239" s="4">
        <v>0.67986111111111114</v>
      </c>
      <c r="F239" s="3" t="s">
        <v>51</v>
      </c>
      <c r="G239" s="3" t="str">
        <f t="shared" si="53"/>
        <v>PLANNED</v>
      </c>
      <c r="H239" s="3" t="str">
        <f t="shared" si="43"/>
        <v>PLANNED - NOT SCHED</v>
      </c>
      <c r="I239" s="1">
        <v>41407.658543784717</v>
      </c>
      <c r="J239" s="1">
        <v>41407.733763692129</v>
      </c>
      <c r="K239" s="5">
        <f t="shared" si="54"/>
        <v>108</v>
      </c>
      <c r="L239" s="16">
        <f t="shared" si="44"/>
        <v>108</v>
      </c>
      <c r="M239">
        <f t="shared" si="45"/>
        <v>2013</v>
      </c>
      <c r="N239" t="str">
        <f t="shared" si="46"/>
        <v>May</v>
      </c>
      <c r="O239" s="6">
        <f t="shared" si="47"/>
        <v>108</v>
      </c>
      <c r="P239">
        <f t="shared" si="48"/>
        <v>531</v>
      </c>
      <c r="Q239">
        <f t="shared" si="49"/>
        <v>6</v>
      </c>
      <c r="R239" s="8">
        <f t="shared" si="55"/>
        <v>88.5</v>
      </c>
      <c r="S239">
        <f t="shared" si="50"/>
        <v>52</v>
      </c>
      <c r="T239">
        <f t="shared" si="51"/>
        <v>4650</v>
      </c>
      <c r="U239" s="18">
        <f t="shared" si="56"/>
        <v>89.42307692307692</v>
      </c>
    </row>
    <row r="240" spans="1:21" x14ac:dyDescent="0.3">
      <c r="A240" s="3">
        <v>239</v>
      </c>
      <c r="B240" s="3" t="s">
        <v>101</v>
      </c>
      <c r="C240" s="3" t="s">
        <v>53</v>
      </c>
      <c r="D240" s="7">
        <f t="shared" si="52"/>
        <v>41406</v>
      </c>
      <c r="E240" s="4">
        <v>0.34652777777777777</v>
      </c>
      <c r="F240" s="3" t="s">
        <v>54</v>
      </c>
      <c r="G240" s="3" t="str">
        <f t="shared" si="53"/>
        <v>PLANNED</v>
      </c>
      <c r="H240" s="3" t="str">
        <f t="shared" si="43"/>
        <v>PLANNED - SCHED</v>
      </c>
      <c r="I240" s="1">
        <v>41408.319030983796</v>
      </c>
      <c r="J240" s="1">
        <v>41408.377028668983</v>
      </c>
      <c r="K240" s="5">
        <f t="shared" si="54"/>
        <v>83</v>
      </c>
      <c r="L240" s="16">
        <f t="shared" si="44"/>
        <v>83</v>
      </c>
      <c r="M240">
        <f t="shared" si="45"/>
        <v>2013</v>
      </c>
      <c r="N240" t="str">
        <f t="shared" si="46"/>
        <v>May</v>
      </c>
      <c r="O240" s="6">
        <f t="shared" si="47"/>
        <v>83</v>
      </c>
      <c r="P240">
        <f t="shared" si="48"/>
        <v>724</v>
      </c>
      <c r="Q240">
        <f t="shared" si="49"/>
        <v>8</v>
      </c>
      <c r="R240" s="8">
        <f t="shared" si="55"/>
        <v>90.5</v>
      </c>
      <c r="S240">
        <f t="shared" si="50"/>
        <v>52</v>
      </c>
      <c r="T240">
        <f t="shared" si="51"/>
        <v>4650</v>
      </c>
      <c r="U240" s="18">
        <f t="shared" si="56"/>
        <v>89.42307692307692</v>
      </c>
    </row>
    <row r="241" spans="1:21" x14ac:dyDescent="0.3">
      <c r="A241" s="3">
        <v>240</v>
      </c>
      <c r="B241" s="3" t="s">
        <v>101</v>
      </c>
      <c r="C241" s="3" t="s">
        <v>53</v>
      </c>
      <c r="D241" s="7">
        <f t="shared" si="52"/>
        <v>41406</v>
      </c>
      <c r="E241" s="4">
        <v>0.4284722222222222</v>
      </c>
      <c r="F241" s="3" t="s">
        <v>54</v>
      </c>
      <c r="G241" s="3" t="str">
        <f t="shared" si="53"/>
        <v>PLANNED</v>
      </c>
      <c r="H241" s="3" t="str">
        <f t="shared" si="43"/>
        <v>PLANNED - SCHED</v>
      </c>
      <c r="I241" s="1">
        <v>41408.391252511574</v>
      </c>
      <c r="J241" s="1">
        <v>41408.470326585651</v>
      </c>
      <c r="K241" s="5">
        <f t="shared" si="54"/>
        <v>113</v>
      </c>
      <c r="L241" s="16">
        <f t="shared" si="44"/>
        <v>113</v>
      </c>
      <c r="M241">
        <f t="shared" si="45"/>
        <v>2013</v>
      </c>
      <c r="N241" t="str">
        <f t="shared" si="46"/>
        <v>May</v>
      </c>
      <c r="O241" s="6">
        <f t="shared" si="47"/>
        <v>113</v>
      </c>
      <c r="P241">
        <f t="shared" si="48"/>
        <v>724</v>
      </c>
      <c r="Q241">
        <f t="shared" si="49"/>
        <v>8</v>
      </c>
      <c r="R241" s="8">
        <f t="shared" si="55"/>
        <v>90.5</v>
      </c>
      <c r="S241">
        <f t="shared" si="50"/>
        <v>52</v>
      </c>
      <c r="T241">
        <f t="shared" si="51"/>
        <v>4650</v>
      </c>
      <c r="U241" s="18">
        <f t="shared" si="56"/>
        <v>89.42307692307692</v>
      </c>
    </row>
    <row r="242" spans="1:21" x14ac:dyDescent="0.3">
      <c r="A242" s="3">
        <v>241</v>
      </c>
      <c r="B242" s="3" t="s">
        <v>101</v>
      </c>
      <c r="C242" s="3" t="s">
        <v>53</v>
      </c>
      <c r="D242" s="7">
        <f t="shared" si="52"/>
        <v>41406</v>
      </c>
      <c r="E242" s="4">
        <v>0.50902777777777775</v>
      </c>
      <c r="F242" s="3" t="s">
        <v>54</v>
      </c>
      <c r="G242" s="3" t="str">
        <f t="shared" si="53"/>
        <v>PLANNED</v>
      </c>
      <c r="H242" s="3" t="str">
        <f t="shared" si="43"/>
        <v>PLANNED - SCHED</v>
      </c>
      <c r="I242" s="1">
        <v>41408.464431863431</v>
      </c>
      <c r="J242" s="1">
        <v>41408.551411030094</v>
      </c>
      <c r="K242" s="5">
        <f t="shared" si="54"/>
        <v>125</v>
      </c>
      <c r="L242" s="16">
        <f t="shared" si="44"/>
        <v>125</v>
      </c>
      <c r="M242">
        <f t="shared" si="45"/>
        <v>2013</v>
      </c>
      <c r="N242" t="str">
        <f t="shared" si="46"/>
        <v>May</v>
      </c>
      <c r="O242" s="6">
        <f t="shared" si="47"/>
        <v>125</v>
      </c>
      <c r="P242">
        <f t="shared" si="48"/>
        <v>724</v>
      </c>
      <c r="Q242">
        <f t="shared" si="49"/>
        <v>8</v>
      </c>
      <c r="R242" s="8">
        <f t="shared" si="55"/>
        <v>90.5</v>
      </c>
      <c r="S242">
        <f t="shared" si="50"/>
        <v>52</v>
      </c>
      <c r="T242">
        <f t="shared" si="51"/>
        <v>4650</v>
      </c>
      <c r="U242" s="18">
        <f t="shared" si="56"/>
        <v>89.42307692307692</v>
      </c>
    </row>
    <row r="243" spans="1:21" x14ac:dyDescent="0.3">
      <c r="A243" s="3">
        <v>242</v>
      </c>
      <c r="B243" s="3" t="s">
        <v>101</v>
      </c>
      <c r="C243" s="3" t="s">
        <v>53</v>
      </c>
      <c r="D243" s="7">
        <f t="shared" si="52"/>
        <v>41406</v>
      </c>
      <c r="E243" s="4">
        <v>0.52986111111111112</v>
      </c>
      <c r="F243" s="3" t="s">
        <v>54</v>
      </c>
      <c r="G243" s="3" t="str">
        <f t="shared" si="53"/>
        <v>PLANNED</v>
      </c>
      <c r="H243" s="3" t="str">
        <f t="shared" si="43"/>
        <v>PLANNED - SCHED</v>
      </c>
      <c r="I243" s="1">
        <v>41408.472090011572</v>
      </c>
      <c r="J243" s="1">
        <v>41408.567390937496</v>
      </c>
      <c r="K243" s="5">
        <f t="shared" si="54"/>
        <v>137</v>
      </c>
      <c r="L243" s="16">
        <f t="shared" si="44"/>
        <v>137</v>
      </c>
      <c r="M243">
        <f t="shared" si="45"/>
        <v>2013</v>
      </c>
      <c r="N243" t="str">
        <f t="shared" si="46"/>
        <v>May</v>
      </c>
      <c r="O243" s="6">
        <f t="shared" si="47"/>
        <v>137</v>
      </c>
      <c r="P243">
        <f t="shared" si="48"/>
        <v>724</v>
      </c>
      <c r="Q243">
        <f t="shared" si="49"/>
        <v>8</v>
      </c>
      <c r="R243" s="8">
        <f t="shared" si="55"/>
        <v>90.5</v>
      </c>
      <c r="S243">
        <f t="shared" si="50"/>
        <v>52</v>
      </c>
      <c r="T243">
        <f t="shared" si="51"/>
        <v>4650</v>
      </c>
      <c r="U243" s="18">
        <f t="shared" si="56"/>
        <v>89.42307692307692</v>
      </c>
    </row>
    <row r="244" spans="1:21" x14ac:dyDescent="0.3">
      <c r="A244" s="3">
        <v>243</v>
      </c>
      <c r="B244" s="3" t="s">
        <v>101</v>
      </c>
      <c r="C244" s="3" t="s">
        <v>53</v>
      </c>
      <c r="D244" s="7">
        <f t="shared" si="52"/>
        <v>41406</v>
      </c>
      <c r="E244" s="4">
        <v>0.59513888888888888</v>
      </c>
      <c r="F244" s="3" t="s">
        <v>54</v>
      </c>
      <c r="G244" s="3" t="str">
        <f t="shared" si="53"/>
        <v>PLANNED</v>
      </c>
      <c r="H244" s="3" t="str">
        <f t="shared" si="43"/>
        <v>PLANNED - SCHED</v>
      </c>
      <c r="I244" s="1">
        <v>41408.548982488428</v>
      </c>
      <c r="J244" s="1" t="e">
        <v>#VALUE!</v>
      </c>
      <c r="K244" s="5" t="e">
        <f t="shared" si="54"/>
        <v>#VALUE!</v>
      </c>
      <c r="L244" s="16">
        <f t="shared" si="44"/>
        <v>90.5</v>
      </c>
      <c r="M244">
        <f t="shared" si="45"/>
        <v>2013</v>
      </c>
      <c r="N244" t="str">
        <f t="shared" si="46"/>
        <v>May</v>
      </c>
      <c r="O244" s="6" t="e">
        <f t="shared" si="47"/>
        <v>#N/A</v>
      </c>
      <c r="P244">
        <f t="shared" si="48"/>
        <v>724</v>
      </c>
      <c r="Q244">
        <f t="shared" si="49"/>
        <v>8</v>
      </c>
      <c r="R244" s="8">
        <f t="shared" si="55"/>
        <v>90.5</v>
      </c>
      <c r="S244">
        <f t="shared" si="50"/>
        <v>52</v>
      </c>
      <c r="T244">
        <f t="shared" si="51"/>
        <v>4650</v>
      </c>
      <c r="U244" s="18">
        <f t="shared" si="56"/>
        <v>89.42307692307692</v>
      </c>
    </row>
    <row r="245" spans="1:21" x14ac:dyDescent="0.3">
      <c r="A245" s="3">
        <v>244</v>
      </c>
      <c r="B245" s="3" t="s">
        <v>101</v>
      </c>
      <c r="C245" s="3" t="s">
        <v>53</v>
      </c>
      <c r="D245" s="7">
        <f t="shared" si="52"/>
        <v>41406</v>
      </c>
      <c r="E245" s="4">
        <v>0.60625000000000007</v>
      </c>
      <c r="F245" s="3" t="s">
        <v>54</v>
      </c>
      <c r="G245" s="3" t="str">
        <f t="shared" si="53"/>
        <v>PLANNED</v>
      </c>
      <c r="H245" s="3" t="str">
        <f t="shared" si="43"/>
        <v>PLANNED - SCHED</v>
      </c>
      <c r="I245" s="1">
        <v>41408.577286921296</v>
      </c>
      <c r="J245" s="1">
        <v>41408.631719791665</v>
      </c>
      <c r="K245" s="5">
        <f t="shared" si="54"/>
        <v>78</v>
      </c>
      <c r="L245" s="16">
        <f t="shared" si="44"/>
        <v>78</v>
      </c>
      <c r="M245">
        <f t="shared" si="45"/>
        <v>2013</v>
      </c>
      <c r="N245" t="str">
        <f t="shared" si="46"/>
        <v>May</v>
      </c>
      <c r="O245" s="6">
        <f t="shared" si="47"/>
        <v>78</v>
      </c>
      <c r="P245">
        <f t="shared" si="48"/>
        <v>724</v>
      </c>
      <c r="Q245">
        <f t="shared" si="49"/>
        <v>8</v>
      </c>
      <c r="R245" s="8">
        <f t="shared" si="55"/>
        <v>90.5</v>
      </c>
      <c r="S245">
        <f t="shared" si="50"/>
        <v>52</v>
      </c>
      <c r="T245">
        <f t="shared" si="51"/>
        <v>4650</v>
      </c>
      <c r="U245" s="18">
        <f t="shared" si="56"/>
        <v>89.42307692307692</v>
      </c>
    </row>
    <row r="246" spans="1:21" x14ac:dyDescent="0.3">
      <c r="A246" s="3">
        <v>245</v>
      </c>
      <c r="B246" s="3" t="s">
        <v>101</v>
      </c>
      <c r="C246" s="3" t="s">
        <v>53</v>
      </c>
      <c r="D246" s="7">
        <f t="shared" si="52"/>
        <v>41406</v>
      </c>
      <c r="E246" s="4">
        <v>0.66319444444444442</v>
      </c>
      <c r="F246" s="3" t="s">
        <v>49</v>
      </c>
      <c r="G246" s="3" t="str">
        <f t="shared" si="53"/>
        <v>UNPLANNED</v>
      </c>
      <c r="H246" s="3" t="str">
        <f t="shared" si="43"/>
        <v>UNPLANNED</v>
      </c>
      <c r="I246" s="1">
        <v>41408.635480289347</v>
      </c>
      <c r="J246" s="1">
        <v>41408.702320567128</v>
      </c>
      <c r="K246" s="5">
        <f t="shared" si="54"/>
        <v>96</v>
      </c>
      <c r="L246" s="16">
        <f t="shared" si="44"/>
        <v>96</v>
      </c>
      <c r="M246">
        <f t="shared" si="45"/>
        <v>2013</v>
      </c>
      <c r="N246" t="str">
        <f t="shared" si="46"/>
        <v>May</v>
      </c>
      <c r="O246" s="6">
        <f t="shared" si="47"/>
        <v>96</v>
      </c>
      <c r="P246">
        <f t="shared" si="48"/>
        <v>724</v>
      </c>
      <c r="Q246">
        <f t="shared" si="49"/>
        <v>8</v>
      </c>
      <c r="R246" s="8">
        <f t="shared" si="55"/>
        <v>90.5</v>
      </c>
      <c r="S246">
        <f t="shared" si="50"/>
        <v>52</v>
      </c>
      <c r="T246">
        <f t="shared" si="51"/>
        <v>4650</v>
      </c>
      <c r="U246" s="18">
        <f t="shared" si="56"/>
        <v>89.42307692307692</v>
      </c>
    </row>
    <row r="247" spans="1:21" x14ac:dyDescent="0.3">
      <c r="A247" s="3">
        <v>246</v>
      </c>
      <c r="B247" s="3" t="s">
        <v>101</v>
      </c>
      <c r="C247" s="3" t="s">
        <v>53</v>
      </c>
      <c r="D247" s="7">
        <f t="shared" si="52"/>
        <v>41406</v>
      </c>
      <c r="E247" s="4">
        <v>0.67847222222222225</v>
      </c>
      <c r="F247" s="3" t="s">
        <v>54</v>
      </c>
      <c r="G247" s="3" t="str">
        <f t="shared" si="53"/>
        <v>PLANNED</v>
      </c>
      <c r="H247" s="3" t="str">
        <f t="shared" si="43"/>
        <v>PLANNED - SCHED</v>
      </c>
      <c r="I247" s="1">
        <v>41408.656189930553</v>
      </c>
      <c r="J247" s="1">
        <v>41408.720310300923</v>
      </c>
      <c r="K247" s="5">
        <f t="shared" si="54"/>
        <v>92</v>
      </c>
      <c r="L247" s="16">
        <f t="shared" si="44"/>
        <v>92</v>
      </c>
      <c r="M247">
        <f t="shared" si="45"/>
        <v>2013</v>
      </c>
      <c r="N247" t="str">
        <f t="shared" si="46"/>
        <v>May</v>
      </c>
      <c r="O247" s="6">
        <f t="shared" si="47"/>
        <v>92</v>
      </c>
      <c r="P247">
        <f t="shared" si="48"/>
        <v>724</v>
      </c>
      <c r="Q247">
        <f t="shared" si="49"/>
        <v>8</v>
      </c>
      <c r="R247" s="8">
        <f t="shared" si="55"/>
        <v>90.5</v>
      </c>
      <c r="S247">
        <f t="shared" si="50"/>
        <v>52</v>
      </c>
      <c r="T247">
        <f t="shared" si="51"/>
        <v>4650</v>
      </c>
      <c r="U247" s="18">
        <f t="shared" si="56"/>
        <v>89.42307692307692</v>
      </c>
    </row>
    <row r="248" spans="1:21" x14ac:dyDescent="0.3">
      <c r="A248" s="3">
        <v>247</v>
      </c>
      <c r="B248" s="3" t="s">
        <v>102</v>
      </c>
      <c r="C248" s="3" t="s">
        <v>56</v>
      </c>
      <c r="D248" s="7">
        <f t="shared" si="52"/>
        <v>41406</v>
      </c>
      <c r="E248" s="4">
        <v>0.33611111111111108</v>
      </c>
      <c r="F248" s="3" t="s">
        <v>51</v>
      </c>
      <c r="G248" s="3" t="str">
        <f t="shared" si="53"/>
        <v>PLANNED</v>
      </c>
      <c r="H248" s="3" t="str">
        <f t="shared" si="43"/>
        <v>PLANNED - NOT SCHED</v>
      </c>
      <c r="I248" s="1">
        <v>41409.267316006939</v>
      </c>
      <c r="J248" s="1">
        <v>41409.37222341435</v>
      </c>
      <c r="K248" s="5">
        <f t="shared" si="54"/>
        <v>151</v>
      </c>
      <c r="L248" s="16">
        <f t="shared" si="44"/>
        <v>151</v>
      </c>
      <c r="M248">
        <f t="shared" si="45"/>
        <v>2013</v>
      </c>
      <c r="N248" t="str">
        <f t="shared" si="46"/>
        <v>May</v>
      </c>
      <c r="O248" s="6">
        <f t="shared" si="47"/>
        <v>151</v>
      </c>
      <c r="P248">
        <f t="shared" si="48"/>
        <v>677</v>
      </c>
      <c r="Q248">
        <f t="shared" si="49"/>
        <v>7</v>
      </c>
      <c r="R248" s="8">
        <f t="shared" si="55"/>
        <v>96.714285714285708</v>
      </c>
      <c r="S248">
        <f t="shared" si="50"/>
        <v>52</v>
      </c>
      <c r="T248">
        <f t="shared" si="51"/>
        <v>4650</v>
      </c>
      <c r="U248" s="18">
        <f t="shared" si="56"/>
        <v>89.42307692307692</v>
      </c>
    </row>
    <row r="249" spans="1:21" x14ac:dyDescent="0.3">
      <c r="A249" s="3">
        <v>248</v>
      </c>
      <c r="B249" s="3" t="s">
        <v>102</v>
      </c>
      <c r="C249" s="3" t="s">
        <v>56</v>
      </c>
      <c r="D249" s="7">
        <f t="shared" si="52"/>
        <v>41406</v>
      </c>
      <c r="E249" s="4">
        <v>0.4201388888888889</v>
      </c>
      <c r="F249" s="3" t="s">
        <v>54</v>
      </c>
      <c r="G249" s="3" t="str">
        <f t="shared" si="53"/>
        <v>PLANNED</v>
      </c>
      <c r="H249" s="3" t="str">
        <f t="shared" si="43"/>
        <v>PLANNED - SCHED</v>
      </c>
      <c r="I249" s="1">
        <v>41409.398471990738</v>
      </c>
      <c r="J249" s="1">
        <v>41409.465474305558</v>
      </c>
      <c r="K249" s="5">
        <f t="shared" si="54"/>
        <v>96</v>
      </c>
      <c r="L249" s="16">
        <f t="shared" si="44"/>
        <v>96</v>
      </c>
      <c r="M249">
        <f t="shared" si="45"/>
        <v>2013</v>
      </c>
      <c r="N249" t="str">
        <f t="shared" si="46"/>
        <v>May</v>
      </c>
      <c r="O249" s="6">
        <f t="shared" si="47"/>
        <v>96</v>
      </c>
      <c r="P249">
        <f t="shared" si="48"/>
        <v>677</v>
      </c>
      <c r="Q249">
        <f t="shared" si="49"/>
        <v>7</v>
      </c>
      <c r="R249" s="8">
        <f t="shared" si="55"/>
        <v>96.714285714285708</v>
      </c>
      <c r="S249">
        <f t="shared" si="50"/>
        <v>52</v>
      </c>
      <c r="T249">
        <f t="shared" si="51"/>
        <v>4650</v>
      </c>
      <c r="U249" s="18">
        <f t="shared" si="56"/>
        <v>89.42307692307692</v>
      </c>
    </row>
    <row r="250" spans="1:21" x14ac:dyDescent="0.3">
      <c r="A250" s="3">
        <v>249</v>
      </c>
      <c r="B250" s="3" t="s">
        <v>102</v>
      </c>
      <c r="C250" s="3" t="s">
        <v>56</v>
      </c>
      <c r="D250" s="7">
        <f t="shared" si="52"/>
        <v>41406</v>
      </c>
      <c r="E250" s="4">
        <v>0.42708333333333331</v>
      </c>
      <c r="F250" s="3" t="s">
        <v>54</v>
      </c>
      <c r="G250" s="3" t="str">
        <f t="shared" si="53"/>
        <v>PLANNED</v>
      </c>
      <c r="H250" s="3" t="str">
        <f t="shared" si="43"/>
        <v>PLANNED - SCHED</v>
      </c>
      <c r="I250" s="1">
        <v>41409.382011689813</v>
      </c>
      <c r="J250" s="1">
        <v>41409.47468530092</v>
      </c>
      <c r="K250" s="5">
        <f t="shared" si="54"/>
        <v>133</v>
      </c>
      <c r="L250" s="16">
        <f t="shared" si="44"/>
        <v>133</v>
      </c>
      <c r="M250">
        <f t="shared" si="45"/>
        <v>2013</v>
      </c>
      <c r="N250" t="str">
        <f t="shared" si="46"/>
        <v>May</v>
      </c>
      <c r="O250" s="6">
        <f t="shared" si="47"/>
        <v>133</v>
      </c>
      <c r="P250">
        <f t="shared" si="48"/>
        <v>677</v>
      </c>
      <c r="Q250">
        <f t="shared" si="49"/>
        <v>7</v>
      </c>
      <c r="R250" s="8">
        <f t="shared" si="55"/>
        <v>96.714285714285708</v>
      </c>
      <c r="S250">
        <f t="shared" si="50"/>
        <v>52</v>
      </c>
      <c r="T250">
        <f t="shared" si="51"/>
        <v>4650</v>
      </c>
      <c r="U250" s="18">
        <f t="shared" si="56"/>
        <v>89.42307692307692</v>
      </c>
    </row>
    <row r="251" spans="1:21" x14ac:dyDescent="0.3">
      <c r="A251" s="3">
        <v>250</v>
      </c>
      <c r="B251" s="3" t="s">
        <v>102</v>
      </c>
      <c r="C251" s="3" t="s">
        <v>56</v>
      </c>
      <c r="D251" s="7">
        <f t="shared" si="52"/>
        <v>41406</v>
      </c>
      <c r="E251" s="4">
        <v>0.51458333333333328</v>
      </c>
      <c r="F251" s="3" t="s">
        <v>54</v>
      </c>
      <c r="G251" s="3" t="str">
        <f t="shared" si="53"/>
        <v>PLANNED</v>
      </c>
      <c r="H251" s="3" t="str">
        <f t="shared" si="43"/>
        <v>PLANNED - SCHED</v>
      </c>
      <c r="I251" s="1">
        <v>41409.485174652778</v>
      </c>
      <c r="J251" s="1">
        <v>41409.545533449076</v>
      </c>
      <c r="K251" s="5">
        <f t="shared" si="54"/>
        <v>86</v>
      </c>
      <c r="L251" s="16">
        <f t="shared" si="44"/>
        <v>86</v>
      </c>
      <c r="M251">
        <f t="shared" si="45"/>
        <v>2013</v>
      </c>
      <c r="N251" t="str">
        <f t="shared" si="46"/>
        <v>May</v>
      </c>
      <c r="O251" s="6">
        <f t="shared" si="47"/>
        <v>86</v>
      </c>
      <c r="P251">
        <f t="shared" si="48"/>
        <v>677</v>
      </c>
      <c r="Q251">
        <f t="shared" si="49"/>
        <v>7</v>
      </c>
      <c r="R251" s="8">
        <f t="shared" si="55"/>
        <v>96.714285714285708</v>
      </c>
      <c r="S251">
        <f t="shared" si="50"/>
        <v>52</v>
      </c>
      <c r="T251">
        <f t="shared" si="51"/>
        <v>4650</v>
      </c>
      <c r="U251" s="18">
        <f t="shared" si="56"/>
        <v>89.42307692307692</v>
      </c>
    </row>
    <row r="252" spans="1:21" x14ac:dyDescent="0.3">
      <c r="A252" s="3">
        <v>251</v>
      </c>
      <c r="B252" s="3" t="s">
        <v>102</v>
      </c>
      <c r="C252" s="3" t="s">
        <v>56</v>
      </c>
      <c r="D252" s="7">
        <f t="shared" si="52"/>
        <v>41406</v>
      </c>
      <c r="E252" s="4">
        <v>0.51041666666666663</v>
      </c>
      <c r="F252" s="3" t="s">
        <v>54</v>
      </c>
      <c r="G252" s="3" t="str">
        <f t="shared" si="53"/>
        <v>PLANNED</v>
      </c>
      <c r="H252" s="3" t="str">
        <f t="shared" si="43"/>
        <v>PLANNED - SCHED</v>
      </c>
      <c r="I252" s="1">
        <v>41409.484419594904</v>
      </c>
      <c r="J252" s="1">
        <v>41409.53991728009</v>
      </c>
      <c r="K252" s="5">
        <f t="shared" si="54"/>
        <v>79</v>
      </c>
      <c r="L252" s="16">
        <f t="shared" si="44"/>
        <v>79</v>
      </c>
      <c r="M252">
        <f t="shared" si="45"/>
        <v>2013</v>
      </c>
      <c r="N252" t="str">
        <f t="shared" si="46"/>
        <v>May</v>
      </c>
      <c r="O252" s="6">
        <f t="shared" si="47"/>
        <v>79</v>
      </c>
      <c r="P252">
        <f t="shared" si="48"/>
        <v>677</v>
      </c>
      <c r="Q252">
        <f t="shared" si="49"/>
        <v>7</v>
      </c>
      <c r="R252" s="8">
        <f t="shared" si="55"/>
        <v>96.714285714285708</v>
      </c>
      <c r="S252">
        <f t="shared" si="50"/>
        <v>52</v>
      </c>
      <c r="T252">
        <f t="shared" si="51"/>
        <v>4650</v>
      </c>
      <c r="U252" s="18">
        <f t="shared" si="56"/>
        <v>89.42307692307692</v>
      </c>
    </row>
    <row r="253" spans="1:21" x14ac:dyDescent="0.3">
      <c r="A253" s="3">
        <v>252</v>
      </c>
      <c r="B253" s="3" t="s">
        <v>102</v>
      </c>
      <c r="C253" s="3" t="s">
        <v>56</v>
      </c>
      <c r="D253" s="7">
        <f t="shared" si="52"/>
        <v>41406</v>
      </c>
      <c r="E253" s="4">
        <v>0.59583333333333333</v>
      </c>
      <c r="F253" s="3" t="s">
        <v>54</v>
      </c>
      <c r="G253" s="3" t="str">
        <f t="shared" si="53"/>
        <v>PLANNED</v>
      </c>
      <c r="H253" s="3" t="str">
        <f t="shared" si="43"/>
        <v>PLANNED - SCHED</v>
      </c>
      <c r="I253" s="1">
        <v>41409.579749502314</v>
      </c>
      <c r="J253" s="1">
        <v>41409.622249502318</v>
      </c>
      <c r="K253" s="5">
        <f t="shared" si="54"/>
        <v>61</v>
      </c>
      <c r="L253" s="16">
        <f t="shared" si="44"/>
        <v>61</v>
      </c>
      <c r="M253">
        <f t="shared" si="45"/>
        <v>2013</v>
      </c>
      <c r="N253" t="str">
        <f t="shared" si="46"/>
        <v>May</v>
      </c>
      <c r="O253" s="6">
        <f t="shared" si="47"/>
        <v>61</v>
      </c>
      <c r="P253">
        <f t="shared" si="48"/>
        <v>677</v>
      </c>
      <c r="Q253">
        <f t="shared" si="49"/>
        <v>7</v>
      </c>
      <c r="R253" s="8">
        <f t="shared" si="55"/>
        <v>96.714285714285708</v>
      </c>
      <c r="S253">
        <f t="shared" si="50"/>
        <v>52</v>
      </c>
      <c r="T253">
        <f t="shared" si="51"/>
        <v>4650</v>
      </c>
      <c r="U253" s="18">
        <f t="shared" si="56"/>
        <v>89.42307692307692</v>
      </c>
    </row>
    <row r="254" spans="1:21" x14ac:dyDescent="0.3">
      <c r="A254" s="3">
        <v>253</v>
      </c>
      <c r="B254" s="3" t="s">
        <v>102</v>
      </c>
      <c r="C254" s="3" t="s">
        <v>56</v>
      </c>
      <c r="D254" s="7">
        <f t="shared" si="52"/>
        <v>41406</v>
      </c>
      <c r="E254" s="4">
        <v>0.65902777777777777</v>
      </c>
      <c r="F254" s="3" t="s">
        <v>54</v>
      </c>
      <c r="G254" s="3" t="str">
        <f t="shared" si="53"/>
        <v>PLANNED</v>
      </c>
      <c r="H254" s="3" t="str">
        <f t="shared" si="43"/>
        <v>PLANNED - SCHED</v>
      </c>
      <c r="I254" s="1">
        <v>41409.639657604166</v>
      </c>
      <c r="J254" s="1">
        <v>41409.689159918984</v>
      </c>
      <c r="K254" s="5">
        <f t="shared" si="54"/>
        <v>71</v>
      </c>
      <c r="L254" s="16">
        <f t="shared" si="44"/>
        <v>71</v>
      </c>
      <c r="M254">
        <f t="shared" si="45"/>
        <v>2013</v>
      </c>
      <c r="N254" t="str">
        <f t="shared" si="46"/>
        <v>May</v>
      </c>
      <c r="O254" s="6">
        <f t="shared" si="47"/>
        <v>71</v>
      </c>
      <c r="P254">
        <f t="shared" si="48"/>
        <v>677</v>
      </c>
      <c r="Q254">
        <f t="shared" si="49"/>
        <v>7</v>
      </c>
      <c r="R254" s="8">
        <f t="shared" si="55"/>
        <v>96.714285714285708</v>
      </c>
      <c r="S254">
        <f t="shared" si="50"/>
        <v>52</v>
      </c>
      <c r="T254">
        <f t="shared" si="51"/>
        <v>4650</v>
      </c>
      <c r="U254" s="18">
        <f t="shared" si="56"/>
        <v>89.42307692307692</v>
      </c>
    </row>
    <row r="255" spans="1:21" x14ac:dyDescent="0.3">
      <c r="A255" s="3">
        <v>254</v>
      </c>
      <c r="B255" s="3" t="s">
        <v>103</v>
      </c>
      <c r="C255" s="3" t="s">
        <v>59</v>
      </c>
      <c r="D255" s="7">
        <f t="shared" si="52"/>
        <v>41406</v>
      </c>
      <c r="E255" s="4">
        <v>3.2638888888888891E-2</v>
      </c>
      <c r="F255" s="3" t="s">
        <v>49</v>
      </c>
      <c r="G255" s="3" t="str">
        <f t="shared" si="53"/>
        <v>UNPLANNED</v>
      </c>
      <c r="H255" s="3" t="str">
        <f t="shared" si="43"/>
        <v>UNPLANNED</v>
      </c>
      <c r="I255" s="1">
        <v>41410.006568020835</v>
      </c>
      <c r="J255" s="1">
        <v>41410.05971616898</v>
      </c>
      <c r="K255" s="5">
        <f t="shared" si="54"/>
        <v>76</v>
      </c>
      <c r="L255" s="16">
        <f t="shared" si="44"/>
        <v>76</v>
      </c>
      <c r="M255">
        <f t="shared" si="45"/>
        <v>2013</v>
      </c>
      <c r="N255" t="str">
        <f t="shared" si="46"/>
        <v>May</v>
      </c>
      <c r="O255" s="6">
        <f t="shared" si="47"/>
        <v>76</v>
      </c>
      <c r="P255">
        <f t="shared" si="48"/>
        <v>396</v>
      </c>
      <c r="Q255">
        <f t="shared" si="49"/>
        <v>5</v>
      </c>
      <c r="R255" s="8">
        <f t="shared" si="55"/>
        <v>79.2</v>
      </c>
      <c r="S255">
        <f t="shared" si="50"/>
        <v>52</v>
      </c>
      <c r="T255">
        <f t="shared" si="51"/>
        <v>4650</v>
      </c>
      <c r="U255" s="18">
        <f t="shared" si="56"/>
        <v>89.42307692307692</v>
      </c>
    </row>
    <row r="256" spans="1:21" x14ac:dyDescent="0.3">
      <c r="A256" s="3">
        <v>255</v>
      </c>
      <c r="B256" s="3" t="s">
        <v>103</v>
      </c>
      <c r="C256" s="3" t="s">
        <v>59</v>
      </c>
      <c r="D256" s="7">
        <f t="shared" si="52"/>
        <v>41406</v>
      </c>
      <c r="E256" s="4">
        <v>0.52500000000000002</v>
      </c>
      <c r="F256" s="3" t="s">
        <v>54</v>
      </c>
      <c r="G256" s="3" t="str">
        <f t="shared" si="53"/>
        <v>PLANNED</v>
      </c>
      <c r="H256" s="3" t="str">
        <f t="shared" si="43"/>
        <v>PLANNED - SCHED</v>
      </c>
      <c r="I256" s="1">
        <v>41410.512532905093</v>
      </c>
      <c r="J256" s="1">
        <v>41410.558169479162</v>
      </c>
      <c r="K256" s="5">
        <f t="shared" si="54"/>
        <v>65</v>
      </c>
      <c r="L256" s="16">
        <f t="shared" si="44"/>
        <v>65</v>
      </c>
      <c r="M256">
        <f t="shared" si="45"/>
        <v>2013</v>
      </c>
      <c r="N256" t="str">
        <f t="shared" si="46"/>
        <v>May</v>
      </c>
      <c r="O256" s="6">
        <f t="shared" si="47"/>
        <v>65</v>
      </c>
      <c r="P256">
        <f t="shared" si="48"/>
        <v>396</v>
      </c>
      <c r="Q256">
        <f t="shared" si="49"/>
        <v>5</v>
      </c>
      <c r="R256" s="8">
        <f t="shared" si="55"/>
        <v>79.2</v>
      </c>
      <c r="S256">
        <f t="shared" si="50"/>
        <v>52</v>
      </c>
      <c r="T256">
        <f t="shared" si="51"/>
        <v>4650</v>
      </c>
      <c r="U256" s="18">
        <f t="shared" si="56"/>
        <v>89.42307692307692</v>
      </c>
    </row>
    <row r="257" spans="1:21" x14ac:dyDescent="0.3">
      <c r="A257" s="3">
        <v>256</v>
      </c>
      <c r="B257" s="3" t="s">
        <v>103</v>
      </c>
      <c r="C257" s="3" t="s">
        <v>59</v>
      </c>
      <c r="D257" s="7">
        <f t="shared" si="52"/>
        <v>41406</v>
      </c>
      <c r="E257" s="4">
        <v>0.78194444444444444</v>
      </c>
      <c r="F257" s="3" t="s">
        <v>57</v>
      </c>
      <c r="G257" s="3" t="str">
        <f t="shared" si="53"/>
        <v>UNPLANNED</v>
      </c>
      <c r="H257" s="3" t="str">
        <f t="shared" si="43"/>
        <v>UNPLANNED</v>
      </c>
      <c r="I257" s="1">
        <v>41410.77359282408</v>
      </c>
      <c r="J257" s="1">
        <v>41410.849727083332</v>
      </c>
      <c r="K257" s="5">
        <f t="shared" si="54"/>
        <v>109</v>
      </c>
      <c r="L257" s="16">
        <f t="shared" si="44"/>
        <v>109</v>
      </c>
      <c r="M257">
        <f t="shared" si="45"/>
        <v>2013</v>
      </c>
      <c r="N257" t="str">
        <f t="shared" si="46"/>
        <v>May</v>
      </c>
      <c r="O257" s="6">
        <f t="shared" si="47"/>
        <v>109</v>
      </c>
      <c r="P257">
        <f t="shared" si="48"/>
        <v>396</v>
      </c>
      <c r="Q257">
        <f t="shared" si="49"/>
        <v>5</v>
      </c>
      <c r="R257" s="8">
        <f t="shared" si="55"/>
        <v>79.2</v>
      </c>
      <c r="S257">
        <f t="shared" si="50"/>
        <v>52</v>
      </c>
      <c r="T257">
        <f t="shared" si="51"/>
        <v>4650</v>
      </c>
      <c r="U257" s="18">
        <f t="shared" si="56"/>
        <v>89.42307692307692</v>
      </c>
    </row>
    <row r="258" spans="1:21" x14ac:dyDescent="0.3">
      <c r="A258" s="3">
        <v>257</v>
      </c>
      <c r="B258" s="3" t="s">
        <v>103</v>
      </c>
      <c r="C258" s="3" t="s">
        <v>59</v>
      </c>
      <c r="D258" s="7">
        <f t="shared" si="52"/>
        <v>41406</v>
      </c>
      <c r="E258" s="4">
        <v>0.90138888888888891</v>
      </c>
      <c r="F258" s="3" t="s">
        <v>49</v>
      </c>
      <c r="G258" s="3" t="str">
        <f t="shared" si="53"/>
        <v>UNPLANNED</v>
      </c>
      <c r="H258" s="3" t="str">
        <f t="shared" ref="H258:H321" si="57">IF(ISNUMBER(SEARCH("Unplanned",F258)),"UNPLANNED",IF(ISNUMBER(SEARCH("not as sched",F258)),"PLANNED - NOT SCHED",IF(ISNUMBER(SEARCH("as scheduled",F258)),"PLANNED - SCHED","OTHER")))</f>
        <v>UNPLANNED</v>
      </c>
      <c r="I258" s="1">
        <v>41410.879554131949</v>
      </c>
      <c r="J258" s="1">
        <v>41410.925780983795</v>
      </c>
      <c r="K258" s="5">
        <f t="shared" si="54"/>
        <v>66</v>
      </c>
      <c r="L258" s="16">
        <f t="shared" ref="L258:L321" si="58">IFERROR(O258,R258)</f>
        <v>66</v>
      </c>
      <c r="M258">
        <f t="shared" ref="M258:M321" si="59">YEAR(B258)</f>
        <v>2013</v>
      </c>
      <c r="N258" t="str">
        <f t="shared" ref="N258:N321" si="60">TEXT(B258,"MMM")</f>
        <v>May</v>
      </c>
      <c r="O258" s="6">
        <f t="shared" ref="O258:O321" si="61">IFERROR(K258,#N/A)</f>
        <v>66</v>
      </c>
      <c r="P258">
        <f t="shared" ref="P258:P321" si="62">SUMIFS(O:O,B:B,B258,O:O,"&lt;&gt;#N/A")</f>
        <v>396</v>
      </c>
      <c r="Q258">
        <f t="shared" ref="Q258:Q321" si="63">COUNTIF(B:B,B258)</f>
        <v>5</v>
      </c>
      <c r="R258" s="8">
        <f t="shared" si="55"/>
        <v>79.2</v>
      </c>
      <c r="S258">
        <f t="shared" ref="S258:S321" si="64">COUNTIF(D:D,D258)</f>
        <v>52</v>
      </c>
      <c r="T258">
        <f t="shared" ref="T258:T321" si="65">SUMIFS(O:O,D:D,D258,O:O,"&lt;&gt;#N/A")</f>
        <v>4650</v>
      </c>
      <c r="U258" s="18">
        <f t="shared" si="56"/>
        <v>89.42307692307692</v>
      </c>
    </row>
    <row r="259" spans="1:21" x14ac:dyDescent="0.3">
      <c r="A259" s="3">
        <v>258</v>
      </c>
      <c r="B259" s="3" t="s">
        <v>103</v>
      </c>
      <c r="C259" s="3" t="s">
        <v>59</v>
      </c>
      <c r="D259" s="7">
        <f t="shared" ref="D259:D322" si="66">B259-WEEKDAY(B259,11)</f>
        <v>41406</v>
      </c>
      <c r="E259" s="4">
        <v>0.97777777777777775</v>
      </c>
      <c r="F259" s="3" t="s">
        <v>49</v>
      </c>
      <c r="G259" s="3" t="str">
        <f t="shared" ref="G259:G322" si="67">IF(ISNUMBER(SEARCH("unplanned",F259)),"UNPLANNED",IF(ISNUMBER(SEARCH("PLANNED",F259)),"PLANNED","OTHER"))</f>
        <v>UNPLANNED</v>
      </c>
      <c r="H259" s="3" t="str">
        <f t="shared" si="57"/>
        <v>UNPLANNED</v>
      </c>
      <c r="I259" s="1">
        <v>41410.956689085651</v>
      </c>
      <c r="J259" s="1">
        <v>41411.012834918976</v>
      </c>
      <c r="K259" s="5">
        <f t="shared" ref="K259:K322" si="68">HOUR(J259-I259)*60+MINUTE(J259-I259)</f>
        <v>80</v>
      </c>
      <c r="L259" s="16">
        <f t="shared" si="58"/>
        <v>80</v>
      </c>
      <c r="M259">
        <f t="shared" si="59"/>
        <v>2013</v>
      </c>
      <c r="N259" t="str">
        <f t="shared" si="60"/>
        <v>May</v>
      </c>
      <c r="O259" s="6">
        <f t="shared" si="61"/>
        <v>80</v>
      </c>
      <c r="P259">
        <f t="shared" si="62"/>
        <v>396</v>
      </c>
      <c r="Q259">
        <f t="shared" si="63"/>
        <v>5</v>
      </c>
      <c r="R259" s="8">
        <f t="shared" ref="R259:R322" si="69">P259/Q259</f>
        <v>79.2</v>
      </c>
      <c r="S259">
        <f t="shared" si="64"/>
        <v>52</v>
      </c>
      <c r="T259">
        <f t="shared" si="65"/>
        <v>4650</v>
      </c>
      <c r="U259" s="18">
        <f t="shared" ref="U259:U322" si="70">T259/S259</f>
        <v>89.42307692307692</v>
      </c>
    </row>
    <row r="260" spans="1:21" x14ac:dyDescent="0.3">
      <c r="A260" s="3">
        <v>259</v>
      </c>
      <c r="B260" s="3" t="s">
        <v>104</v>
      </c>
      <c r="C260" s="3" t="s">
        <v>61</v>
      </c>
      <c r="D260" s="7">
        <f t="shared" si="66"/>
        <v>41406</v>
      </c>
      <c r="E260" s="4">
        <v>0.19930555555555554</v>
      </c>
      <c r="F260" s="3" t="s">
        <v>49</v>
      </c>
      <c r="G260" s="3" t="str">
        <f t="shared" si="67"/>
        <v>UNPLANNED</v>
      </c>
      <c r="H260" s="3" t="str">
        <f t="shared" si="57"/>
        <v>UNPLANNED</v>
      </c>
      <c r="I260" s="1">
        <v>41411.189489432873</v>
      </c>
      <c r="J260" s="1">
        <v>41411.221109803242</v>
      </c>
      <c r="K260" s="5">
        <f t="shared" si="68"/>
        <v>45</v>
      </c>
      <c r="L260" s="16">
        <f t="shared" si="58"/>
        <v>45</v>
      </c>
      <c r="M260">
        <f t="shared" si="59"/>
        <v>2013</v>
      </c>
      <c r="N260" t="str">
        <f t="shared" si="60"/>
        <v>May</v>
      </c>
      <c r="O260" s="6">
        <f t="shared" si="61"/>
        <v>45</v>
      </c>
      <c r="P260">
        <f t="shared" si="62"/>
        <v>1025</v>
      </c>
      <c r="Q260">
        <f t="shared" si="63"/>
        <v>11</v>
      </c>
      <c r="R260" s="8">
        <f t="shared" si="69"/>
        <v>93.181818181818187</v>
      </c>
      <c r="S260">
        <f t="shared" si="64"/>
        <v>52</v>
      </c>
      <c r="T260">
        <f t="shared" si="65"/>
        <v>4650</v>
      </c>
      <c r="U260" s="18">
        <f t="shared" si="70"/>
        <v>89.42307692307692</v>
      </c>
    </row>
    <row r="261" spans="1:21" x14ac:dyDescent="0.3">
      <c r="A261" s="3">
        <v>260</v>
      </c>
      <c r="B261" s="3" t="s">
        <v>104</v>
      </c>
      <c r="C261" s="3" t="s">
        <v>61</v>
      </c>
      <c r="D261" s="7">
        <f t="shared" si="66"/>
        <v>41406</v>
      </c>
      <c r="E261" s="4">
        <v>0.22916666666666666</v>
      </c>
      <c r="F261" s="3" t="s">
        <v>49</v>
      </c>
      <c r="G261" s="3" t="str">
        <f t="shared" si="67"/>
        <v>UNPLANNED</v>
      </c>
      <c r="H261" s="3" t="str">
        <f t="shared" si="57"/>
        <v>UNPLANNED</v>
      </c>
      <c r="I261" s="1">
        <v>41411.209986608796</v>
      </c>
      <c r="J261" s="1">
        <v>41411.245322256946</v>
      </c>
      <c r="K261" s="5">
        <f t="shared" si="68"/>
        <v>50</v>
      </c>
      <c r="L261" s="16">
        <f t="shared" si="58"/>
        <v>50</v>
      </c>
      <c r="M261">
        <f t="shared" si="59"/>
        <v>2013</v>
      </c>
      <c r="N261" t="str">
        <f t="shared" si="60"/>
        <v>May</v>
      </c>
      <c r="O261" s="6">
        <f t="shared" si="61"/>
        <v>50</v>
      </c>
      <c r="P261">
        <f t="shared" si="62"/>
        <v>1025</v>
      </c>
      <c r="Q261">
        <f t="shared" si="63"/>
        <v>11</v>
      </c>
      <c r="R261" s="8">
        <f t="shared" si="69"/>
        <v>93.181818181818187</v>
      </c>
      <c r="S261">
        <f t="shared" si="64"/>
        <v>52</v>
      </c>
      <c r="T261">
        <f t="shared" si="65"/>
        <v>4650</v>
      </c>
      <c r="U261" s="18">
        <f t="shared" si="70"/>
        <v>89.42307692307692</v>
      </c>
    </row>
    <row r="262" spans="1:21" x14ac:dyDescent="0.3">
      <c r="A262" s="3">
        <v>261</v>
      </c>
      <c r="B262" s="3" t="s">
        <v>104</v>
      </c>
      <c r="C262" s="3" t="s">
        <v>61</v>
      </c>
      <c r="D262" s="7">
        <f t="shared" si="66"/>
        <v>41406</v>
      </c>
      <c r="E262" s="4">
        <v>0.29583333333333334</v>
      </c>
      <c r="F262" s="3" t="s">
        <v>51</v>
      </c>
      <c r="G262" s="3" t="str">
        <f t="shared" si="67"/>
        <v>PLANNED</v>
      </c>
      <c r="H262" s="3" t="str">
        <f t="shared" si="57"/>
        <v>PLANNED - NOT SCHED</v>
      </c>
      <c r="I262" s="1">
        <v>41411.261628854169</v>
      </c>
      <c r="J262" s="1">
        <v>41411.354371909722</v>
      </c>
      <c r="K262" s="5">
        <f t="shared" si="68"/>
        <v>133</v>
      </c>
      <c r="L262" s="16">
        <f t="shared" si="58"/>
        <v>133</v>
      </c>
      <c r="M262">
        <f t="shared" si="59"/>
        <v>2013</v>
      </c>
      <c r="N262" t="str">
        <f t="shared" si="60"/>
        <v>May</v>
      </c>
      <c r="O262" s="6">
        <f t="shared" si="61"/>
        <v>133</v>
      </c>
      <c r="P262">
        <f t="shared" si="62"/>
        <v>1025</v>
      </c>
      <c r="Q262">
        <f t="shared" si="63"/>
        <v>11</v>
      </c>
      <c r="R262" s="8">
        <f t="shared" si="69"/>
        <v>93.181818181818187</v>
      </c>
      <c r="S262">
        <f t="shared" si="64"/>
        <v>52</v>
      </c>
      <c r="T262">
        <f t="shared" si="65"/>
        <v>4650</v>
      </c>
      <c r="U262" s="18">
        <f t="shared" si="70"/>
        <v>89.42307692307692</v>
      </c>
    </row>
    <row r="263" spans="1:21" x14ac:dyDescent="0.3">
      <c r="A263" s="3">
        <v>262</v>
      </c>
      <c r="B263" s="3" t="s">
        <v>104</v>
      </c>
      <c r="C263" s="3" t="s">
        <v>61</v>
      </c>
      <c r="D263" s="7">
        <f t="shared" si="66"/>
        <v>41406</v>
      </c>
      <c r="E263" s="4">
        <v>0.35625000000000001</v>
      </c>
      <c r="F263" s="3" t="s">
        <v>54</v>
      </c>
      <c r="G263" s="3" t="str">
        <f t="shared" si="67"/>
        <v>PLANNED</v>
      </c>
      <c r="H263" s="3" t="str">
        <f t="shared" si="57"/>
        <v>PLANNED - SCHED</v>
      </c>
      <c r="I263" s="1">
        <v>41411.382696724533</v>
      </c>
      <c r="J263" s="1">
        <v>41411.44993052083</v>
      </c>
      <c r="K263" s="5">
        <f t="shared" si="68"/>
        <v>96</v>
      </c>
      <c r="L263" s="16">
        <f t="shared" si="58"/>
        <v>96</v>
      </c>
      <c r="M263">
        <f t="shared" si="59"/>
        <v>2013</v>
      </c>
      <c r="N263" t="str">
        <f t="shared" si="60"/>
        <v>May</v>
      </c>
      <c r="O263" s="6">
        <f t="shared" si="61"/>
        <v>96</v>
      </c>
      <c r="P263">
        <f t="shared" si="62"/>
        <v>1025</v>
      </c>
      <c r="Q263">
        <f t="shared" si="63"/>
        <v>11</v>
      </c>
      <c r="R263" s="8">
        <f t="shared" si="69"/>
        <v>93.181818181818187</v>
      </c>
      <c r="S263">
        <f t="shared" si="64"/>
        <v>52</v>
      </c>
      <c r="T263">
        <f t="shared" si="65"/>
        <v>4650</v>
      </c>
      <c r="U263" s="18">
        <f t="shared" si="70"/>
        <v>89.42307692307692</v>
      </c>
    </row>
    <row r="264" spans="1:21" x14ac:dyDescent="0.3">
      <c r="A264" s="3">
        <v>263</v>
      </c>
      <c r="B264" s="3" t="s">
        <v>104</v>
      </c>
      <c r="C264" s="3" t="s">
        <v>61</v>
      </c>
      <c r="D264" s="7">
        <f t="shared" si="66"/>
        <v>41406</v>
      </c>
      <c r="E264" s="4">
        <v>0.43472222222222223</v>
      </c>
      <c r="F264" s="3" t="s">
        <v>54</v>
      </c>
      <c r="G264" s="3" t="str">
        <f t="shared" si="67"/>
        <v>PLANNED</v>
      </c>
      <c r="H264" s="3" t="str">
        <f t="shared" si="57"/>
        <v>PLANNED - SCHED</v>
      </c>
      <c r="I264" s="1">
        <v>41411.405923495375</v>
      </c>
      <c r="J264" s="1">
        <v>41411.496247569441</v>
      </c>
      <c r="K264" s="5">
        <f t="shared" si="68"/>
        <v>130</v>
      </c>
      <c r="L264" s="16">
        <f t="shared" si="58"/>
        <v>130</v>
      </c>
      <c r="M264">
        <f t="shared" si="59"/>
        <v>2013</v>
      </c>
      <c r="N264" t="str">
        <f t="shared" si="60"/>
        <v>May</v>
      </c>
      <c r="O264" s="6">
        <f t="shared" si="61"/>
        <v>130</v>
      </c>
      <c r="P264">
        <f t="shared" si="62"/>
        <v>1025</v>
      </c>
      <c r="Q264">
        <f t="shared" si="63"/>
        <v>11</v>
      </c>
      <c r="R264" s="8">
        <f t="shared" si="69"/>
        <v>93.181818181818187</v>
      </c>
      <c r="S264">
        <f t="shared" si="64"/>
        <v>52</v>
      </c>
      <c r="T264">
        <f t="shared" si="65"/>
        <v>4650</v>
      </c>
      <c r="U264" s="18">
        <f t="shared" si="70"/>
        <v>89.42307692307692</v>
      </c>
    </row>
    <row r="265" spans="1:21" x14ac:dyDescent="0.3">
      <c r="A265" s="3">
        <v>264</v>
      </c>
      <c r="B265" s="3" t="s">
        <v>104</v>
      </c>
      <c r="C265" s="3" t="s">
        <v>61</v>
      </c>
      <c r="D265" s="7">
        <f t="shared" si="66"/>
        <v>41406</v>
      </c>
      <c r="E265" s="4">
        <v>0.49305555555555558</v>
      </c>
      <c r="F265" s="3" t="s">
        <v>54</v>
      </c>
      <c r="G265" s="3" t="str">
        <f t="shared" si="67"/>
        <v>PLANNED</v>
      </c>
      <c r="H265" s="3" t="str">
        <f t="shared" si="57"/>
        <v>PLANNED - SCHED</v>
      </c>
      <c r="I265" s="1">
        <v>41411.471876620373</v>
      </c>
      <c r="J265" s="1">
        <v>41411.511448379635</v>
      </c>
      <c r="K265" s="5">
        <f t="shared" si="68"/>
        <v>56</v>
      </c>
      <c r="L265" s="16">
        <f t="shared" si="58"/>
        <v>56</v>
      </c>
      <c r="M265">
        <f t="shared" si="59"/>
        <v>2013</v>
      </c>
      <c r="N265" t="str">
        <f t="shared" si="60"/>
        <v>May</v>
      </c>
      <c r="O265" s="6">
        <f t="shared" si="61"/>
        <v>56</v>
      </c>
      <c r="P265">
        <f t="shared" si="62"/>
        <v>1025</v>
      </c>
      <c r="Q265">
        <f t="shared" si="63"/>
        <v>11</v>
      </c>
      <c r="R265" s="8">
        <f t="shared" si="69"/>
        <v>93.181818181818187</v>
      </c>
      <c r="S265">
        <f t="shared" si="64"/>
        <v>52</v>
      </c>
      <c r="T265">
        <f t="shared" si="65"/>
        <v>4650</v>
      </c>
      <c r="U265" s="18">
        <f t="shared" si="70"/>
        <v>89.42307692307692</v>
      </c>
    </row>
    <row r="266" spans="1:21" x14ac:dyDescent="0.3">
      <c r="A266" s="3">
        <v>265</v>
      </c>
      <c r="B266" s="3" t="s">
        <v>104</v>
      </c>
      <c r="C266" s="3" t="s">
        <v>61</v>
      </c>
      <c r="D266" s="7">
        <f t="shared" si="66"/>
        <v>41406</v>
      </c>
      <c r="E266" s="4">
        <v>0.56041666666666667</v>
      </c>
      <c r="F266" s="3" t="s">
        <v>54</v>
      </c>
      <c r="G266" s="3" t="str">
        <f t="shared" si="67"/>
        <v>PLANNED</v>
      </c>
      <c r="H266" s="3" t="str">
        <f t="shared" si="57"/>
        <v>PLANNED - SCHED</v>
      </c>
      <c r="I266" s="1">
        <v>41411.527832175925</v>
      </c>
      <c r="J266" s="1">
        <v>41411.616211805558</v>
      </c>
      <c r="K266" s="5">
        <f t="shared" si="68"/>
        <v>127</v>
      </c>
      <c r="L266" s="16">
        <f t="shared" si="58"/>
        <v>127</v>
      </c>
      <c r="M266">
        <f t="shared" si="59"/>
        <v>2013</v>
      </c>
      <c r="N266" t="str">
        <f t="shared" si="60"/>
        <v>May</v>
      </c>
      <c r="O266" s="6">
        <f t="shared" si="61"/>
        <v>127</v>
      </c>
      <c r="P266">
        <f t="shared" si="62"/>
        <v>1025</v>
      </c>
      <c r="Q266">
        <f t="shared" si="63"/>
        <v>11</v>
      </c>
      <c r="R266" s="8">
        <f t="shared" si="69"/>
        <v>93.181818181818187</v>
      </c>
      <c r="S266">
        <f t="shared" si="64"/>
        <v>52</v>
      </c>
      <c r="T266">
        <f t="shared" si="65"/>
        <v>4650</v>
      </c>
      <c r="U266" s="18">
        <f t="shared" si="70"/>
        <v>89.42307692307692</v>
      </c>
    </row>
    <row r="267" spans="1:21" x14ac:dyDescent="0.3">
      <c r="A267" s="3">
        <v>266</v>
      </c>
      <c r="B267" s="3" t="s">
        <v>104</v>
      </c>
      <c r="C267" s="3" t="s">
        <v>61</v>
      </c>
      <c r="D267" s="7">
        <f t="shared" si="66"/>
        <v>41406</v>
      </c>
      <c r="E267" s="4">
        <v>0.65</v>
      </c>
      <c r="F267" s="3" t="s">
        <v>54</v>
      </c>
      <c r="G267" s="3" t="str">
        <f t="shared" si="67"/>
        <v>PLANNED</v>
      </c>
      <c r="H267" s="3" t="str">
        <f t="shared" si="57"/>
        <v>PLANNED - SCHED</v>
      </c>
      <c r="I267" s="1">
        <v>41411.62705451389</v>
      </c>
      <c r="J267" s="1">
        <v>41411.672054513889</v>
      </c>
      <c r="K267" s="5">
        <f t="shared" si="68"/>
        <v>64</v>
      </c>
      <c r="L267" s="16">
        <f t="shared" si="58"/>
        <v>64</v>
      </c>
      <c r="M267">
        <f t="shared" si="59"/>
        <v>2013</v>
      </c>
      <c r="N267" t="str">
        <f t="shared" si="60"/>
        <v>May</v>
      </c>
      <c r="O267" s="6">
        <f t="shared" si="61"/>
        <v>64</v>
      </c>
      <c r="P267">
        <f t="shared" si="62"/>
        <v>1025</v>
      </c>
      <c r="Q267">
        <f t="shared" si="63"/>
        <v>11</v>
      </c>
      <c r="R267" s="8">
        <f t="shared" si="69"/>
        <v>93.181818181818187</v>
      </c>
      <c r="S267">
        <f t="shared" si="64"/>
        <v>52</v>
      </c>
      <c r="T267">
        <f t="shared" si="65"/>
        <v>4650</v>
      </c>
      <c r="U267" s="18">
        <f t="shared" si="70"/>
        <v>89.42307692307692</v>
      </c>
    </row>
    <row r="268" spans="1:21" x14ac:dyDescent="0.3">
      <c r="A268" s="3">
        <v>267</v>
      </c>
      <c r="B268" s="3" t="s">
        <v>104</v>
      </c>
      <c r="C268" s="3" t="s">
        <v>61</v>
      </c>
      <c r="D268" s="7">
        <f t="shared" si="66"/>
        <v>41406</v>
      </c>
      <c r="E268" s="4">
        <v>0.65416666666666667</v>
      </c>
      <c r="F268" s="3" t="s">
        <v>54</v>
      </c>
      <c r="G268" s="3" t="str">
        <f t="shared" si="67"/>
        <v>PLANNED</v>
      </c>
      <c r="H268" s="3" t="str">
        <f t="shared" si="57"/>
        <v>PLANNED - SCHED</v>
      </c>
      <c r="I268" s="1">
        <v>41411.610557488428</v>
      </c>
      <c r="J268" s="1">
        <v>41411.695765821758</v>
      </c>
      <c r="K268" s="5">
        <f t="shared" si="68"/>
        <v>122</v>
      </c>
      <c r="L268" s="16">
        <f t="shared" si="58"/>
        <v>122</v>
      </c>
      <c r="M268">
        <f t="shared" si="59"/>
        <v>2013</v>
      </c>
      <c r="N268" t="str">
        <f t="shared" si="60"/>
        <v>May</v>
      </c>
      <c r="O268" s="6">
        <f t="shared" si="61"/>
        <v>122</v>
      </c>
      <c r="P268">
        <f t="shared" si="62"/>
        <v>1025</v>
      </c>
      <c r="Q268">
        <f t="shared" si="63"/>
        <v>11</v>
      </c>
      <c r="R268" s="8">
        <f t="shared" si="69"/>
        <v>93.181818181818187</v>
      </c>
      <c r="S268">
        <f t="shared" si="64"/>
        <v>52</v>
      </c>
      <c r="T268">
        <f t="shared" si="65"/>
        <v>4650</v>
      </c>
      <c r="U268" s="18">
        <f t="shared" si="70"/>
        <v>89.42307692307692</v>
      </c>
    </row>
    <row r="269" spans="1:21" x14ac:dyDescent="0.3">
      <c r="A269" s="3">
        <v>268</v>
      </c>
      <c r="B269" s="3" t="s">
        <v>104</v>
      </c>
      <c r="C269" s="3" t="s">
        <v>61</v>
      </c>
      <c r="D269" s="7">
        <f t="shared" si="66"/>
        <v>41406</v>
      </c>
      <c r="E269" s="4">
        <v>0.81111111111111101</v>
      </c>
      <c r="F269" s="3" t="s">
        <v>49</v>
      </c>
      <c r="G269" s="3" t="str">
        <f t="shared" si="67"/>
        <v>UNPLANNED</v>
      </c>
      <c r="H269" s="3" t="str">
        <f t="shared" si="57"/>
        <v>UNPLANNED</v>
      </c>
      <c r="I269" s="1">
        <v>41411.789429398144</v>
      </c>
      <c r="J269" s="1">
        <v>41411.819093749997</v>
      </c>
      <c r="K269" s="5">
        <f t="shared" si="68"/>
        <v>42</v>
      </c>
      <c r="L269" s="16">
        <f t="shared" si="58"/>
        <v>42</v>
      </c>
      <c r="M269">
        <f t="shared" si="59"/>
        <v>2013</v>
      </c>
      <c r="N269" t="str">
        <f t="shared" si="60"/>
        <v>May</v>
      </c>
      <c r="O269" s="6">
        <f t="shared" si="61"/>
        <v>42</v>
      </c>
      <c r="P269">
        <f t="shared" si="62"/>
        <v>1025</v>
      </c>
      <c r="Q269">
        <f t="shared" si="63"/>
        <v>11</v>
      </c>
      <c r="R269" s="8">
        <f t="shared" si="69"/>
        <v>93.181818181818187</v>
      </c>
      <c r="S269">
        <f t="shared" si="64"/>
        <v>52</v>
      </c>
      <c r="T269">
        <f t="shared" si="65"/>
        <v>4650</v>
      </c>
      <c r="U269" s="18">
        <f t="shared" si="70"/>
        <v>89.42307692307692</v>
      </c>
    </row>
    <row r="270" spans="1:21" x14ac:dyDescent="0.3">
      <c r="A270" s="3">
        <v>269</v>
      </c>
      <c r="B270" s="3" t="s">
        <v>104</v>
      </c>
      <c r="C270" s="3" t="s">
        <v>61</v>
      </c>
      <c r="D270" s="7">
        <f t="shared" si="66"/>
        <v>41406</v>
      </c>
      <c r="E270" s="4">
        <v>0.9194444444444444</v>
      </c>
      <c r="F270" s="3" t="s">
        <v>49</v>
      </c>
      <c r="G270" s="3" t="str">
        <f t="shared" si="67"/>
        <v>UNPLANNED</v>
      </c>
      <c r="H270" s="3" t="str">
        <f t="shared" si="57"/>
        <v>UNPLANNED</v>
      </c>
      <c r="I270" s="1">
        <v>41411.853457673613</v>
      </c>
      <c r="J270" s="1">
        <v>41411.965020173615</v>
      </c>
      <c r="K270" s="5">
        <f t="shared" si="68"/>
        <v>160</v>
      </c>
      <c r="L270" s="16">
        <f t="shared" si="58"/>
        <v>160</v>
      </c>
      <c r="M270">
        <f t="shared" si="59"/>
        <v>2013</v>
      </c>
      <c r="N270" t="str">
        <f t="shared" si="60"/>
        <v>May</v>
      </c>
      <c r="O270" s="6">
        <f t="shared" si="61"/>
        <v>160</v>
      </c>
      <c r="P270">
        <f t="shared" si="62"/>
        <v>1025</v>
      </c>
      <c r="Q270">
        <f t="shared" si="63"/>
        <v>11</v>
      </c>
      <c r="R270" s="8">
        <f t="shared" si="69"/>
        <v>93.181818181818187</v>
      </c>
      <c r="S270">
        <f t="shared" si="64"/>
        <v>52</v>
      </c>
      <c r="T270">
        <f t="shared" si="65"/>
        <v>4650</v>
      </c>
      <c r="U270" s="18">
        <f t="shared" si="70"/>
        <v>89.42307692307692</v>
      </c>
    </row>
    <row r="271" spans="1:21" x14ac:dyDescent="0.3">
      <c r="A271" s="3">
        <v>270</v>
      </c>
      <c r="B271" s="3" t="s">
        <v>105</v>
      </c>
      <c r="C271" s="3" t="s">
        <v>63</v>
      </c>
      <c r="D271" s="7">
        <f t="shared" si="66"/>
        <v>41406</v>
      </c>
      <c r="E271" s="4">
        <v>0.11180555555555556</v>
      </c>
      <c r="F271" s="3" t="s">
        <v>49</v>
      </c>
      <c r="G271" s="3" t="str">
        <f t="shared" si="67"/>
        <v>UNPLANNED</v>
      </c>
      <c r="H271" s="3" t="str">
        <f t="shared" si="57"/>
        <v>UNPLANNED</v>
      </c>
      <c r="I271" s="1">
        <v>41412.088149305557</v>
      </c>
      <c r="J271" s="1">
        <v>41412.153577546298</v>
      </c>
      <c r="K271" s="5">
        <f t="shared" si="68"/>
        <v>94</v>
      </c>
      <c r="L271" s="16">
        <f t="shared" si="58"/>
        <v>94</v>
      </c>
      <c r="M271">
        <f t="shared" si="59"/>
        <v>2013</v>
      </c>
      <c r="N271" t="str">
        <f t="shared" si="60"/>
        <v>May</v>
      </c>
      <c r="O271" s="6">
        <f t="shared" si="61"/>
        <v>94</v>
      </c>
      <c r="P271">
        <f t="shared" si="62"/>
        <v>609</v>
      </c>
      <c r="Q271">
        <f t="shared" si="63"/>
        <v>7</v>
      </c>
      <c r="R271" s="8">
        <f t="shared" si="69"/>
        <v>87</v>
      </c>
      <c r="S271">
        <f t="shared" si="64"/>
        <v>52</v>
      </c>
      <c r="T271">
        <f t="shared" si="65"/>
        <v>4650</v>
      </c>
      <c r="U271" s="18">
        <f t="shared" si="70"/>
        <v>89.42307692307692</v>
      </c>
    </row>
    <row r="272" spans="1:21" x14ac:dyDescent="0.3">
      <c r="A272" s="3">
        <v>271</v>
      </c>
      <c r="B272" s="3" t="s">
        <v>105</v>
      </c>
      <c r="C272" s="3" t="s">
        <v>63</v>
      </c>
      <c r="D272" s="7">
        <f t="shared" si="66"/>
        <v>41406</v>
      </c>
      <c r="E272" s="4">
        <v>0.17569444444444446</v>
      </c>
      <c r="F272" s="3" t="s">
        <v>49</v>
      </c>
      <c r="G272" s="3" t="str">
        <f t="shared" si="67"/>
        <v>UNPLANNED</v>
      </c>
      <c r="H272" s="3" t="str">
        <f t="shared" si="57"/>
        <v>UNPLANNED</v>
      </c>
      <c r="I272" s="1">
        <v>41412.145775578705</v>
      </c>
      <c r="J272" s="1">
        <v>41412.220578819441</v>
      </c>
      <c r="K272" s="5">
        <f t="shared" si="68"/>
        <v>107</v>
      </c>
      <c r="L272" s="16">
        <f t="shared" si="58"/>
        <v>107</v>
      </c>
      <c r="M272">
        <f t="shared" si="59"/>
        <v>2013</v>
      </c>
      <c r="N272" t="str">
        <f t="shared" si="60"/>
        <v>May</v>
      </c>
      <c r="O272" s="6">
        <f t="shared" si="61"/>
        <v>107</v>
      </c>
      <c r="P272">
        <f t="shared" si="62"/>
        <v>609</v>
      </c>
      <c r="Q272">
        <f t="shared" si="63"/>
        <v>7</v>
      </c>
      <c r="R272" s="8">
        <f t="shared" si="69"/>
        <v>87</v>
      </c>
      <c r="S272">
        <f t="shared" si="64"/>
        <v>52</v>
      </c>
      <c r="T272">
        <f t="shared" si="65"/>
        <v>4650</v>
      </c>
      <c r="U272" s="18">
        <f t="shared" si="70"/>
        <v>89.42307692307692</v>
      </c>
    </row>
    <row r="273" spans="1:21" x14ac:dyDescent="0.3">
      <c r="A273" s="3">
        <v>272</v>
      </c>
      <c r="B273" s="3" t="s">
        <v>105</v>
      </c>
      <c r="C273" s="3" t="s">
        <v>63</v>
      </c>
      <c r="D273" s="7">
        <f t="shared" si="66"/>
        <v>41406</v>
      </c>
      <c r="E273" s="4">
        <v>0.2673611111111111</v>
      </c>
      <c r="F273" s="3" t="s">
        <v>49</v>
      </c>
      <c r="G273" s="3" t="str">
        <f t="shared" si="67"/>
        <v>UNPLANNED</v>
      </c>
      <c r="H273" s="3" t="str">
        <f t="shared" si="57"/>
        <v>UNPLANNED</v>
      </c>
      <c r="I273" s="1">
        <v>41412.225448067133</v>
      </c>
      <c r="J273" s="1">
        <v>41412.302832326386</v>
      </c>
      <c r="K273" s="5">
        <f t="shared" si="68"/>
        <v>111</v>
      </c>
      <c r="L273" s="16">
        <f t="shared" si="58"/>
        <v>111</v>
      </c>
      <c r="M273">
        <f t="shared" si="59"/>
        <v>2013</v>
      </c>
      <c r="N273" t="str">
        <f t="shared" si="60"/>
        <v>May</v>
      </c>
      <c r="O273" s="6">
        <f t="shared" si="61"/>
        <v>111</v>
      </c>
      <c r="P273">
        <f t="shared" si="62"/>
        <v>609</v>
      </c>
      <c r="Q273">
        <f t="shared" si="63"/>
        <v>7</v>
      </c>
      <c r="R273" s="8">
        <f t="shared" si="69"/>
        <v>87</v>
      </c>
      <c r="S273">
        <f t="shared" si="64"/>
        <v>52</v>
      </c>
      <c r="T273">
        <f t="shared" si="65"/>
        <v>4650</v>
      </c>
      <c r="U273" s="18">
        <f t="shared" si="70"/>
        <v>89.42307692307692</v>
      </c>
    </row>
    <row r="274" spans="1:21" x14ac:dyDescent="0.3">
      <c r="A274" s="3">
        <v>273</v>
      </c>
      <c r="B274" s="3" t="s">
        <v>105</v>
      </c>
      <c r="C274" s="3" t="s">
        <v>63</v>
      </c>
      <c r="D274" s="7">
        <f t="shared" si="66"/>
        <v>41406</v>
      </c>
      <c r="E274" s="4">
        <v>0.53819444444444442</v>
      </c>
      <c r="F274" s="3" t="s">
        <v>49</v>
      </c>
      <c r="G274" s="3" t="str">
        <f t="shared" si="67"/>
        <v>UNPLANNED</v>
      </c>
      <c r="H274" s="3" t="str">
        <f t="shared" si="57"/>
        <v>UNPLANNED</v>
      </c>
      <c r="I274" s="1">
        <v>41412.512238969903</v>
      </c>
      <c r="J274" s="1">
        <v>41412.601637118059</v>
      </c>
      <c r="K274" s="5">
        <f t="shared" si="68"/>
        <v>128</v>
      </c>
      <c r="L274" s="16">
        <f t="shared" si="58"/>
        <v>128</v>
      </c>
      <c r="M274">
        <f t="shared" si="59"/>
        <v>2013</v>
      </c>
      <c r="N274" t="str">
        <f t="shared" si="60"/>
        <v>May</v>
      </c>
      <c r="O274" s="6">
        <f t="shared" si="61"/>
        <v>128</v>
      </c>
      <c r="P274">
        <f t="shared" si="62"/>
        <v>609</v>
      </c>
      <c r="Q274">
        <f t="shared" si="63"/>
        <v>7</v>
      </c>
      <c r="R274" s="8">
        <f t="shared" si="69"/>
        <v>87</v>
      </c>
      <c r="S274">
        <f t="shared" si="64"/>
        <v>52</v>
      </c>
      <c r="T274">
        <f t="shared" si="65"/>
        <v>4650</v>
      </c>
      <c r="U274" s="18">
        <f t="shared" si="70"/>
        <v>89.42307692307692</v>
      </c>
    </row>
    <row r="275" spans="1:21" x14ac:dyDescent="0.3">
      <c r="A275" s="3">
        <v>274</v>
      </c>
      <c r="B275" s="3" t="s">
        <v>105</v>
      </c>
      <c r="C275" s="3" t="s">
        <v>63</v>
      </c>
      <c r="D275" s="7">
        <f t="shared" si="66"/>
        <v>41406</v>
      </c>
      <c r="E275" s="4">
        <v>0.57777777777777783</v>
      </c>
      <c r="F275" s="3" t="s">
        <v>49</v>
      </c>
      <c r="G275" s="3" t="str">
        <f t="shared" si="67"/>
        <v>UNPLANNED</v>
      </c>
      <c r="H275" s="3" t="str">
        <f t="shared" si="57"/>
        <v>UNPLANNED</v>
      </c>
      <c r="I275" s="1">
        <v>41412.557972835646</v>
      </c>
      <c r="J275" s="1" t="e">
        <v>#VALUE!</v>
      </c>
      <c r="K275" s="5" t="e">
        <f t="shared" si="68"/>
        <v>#VALUE!</v>
      </c>
      <c r="L275" s="16">
        <f t="shared" si="58"/>
        <v>87</v>
      </c>
      <c r="M275">
        <f t="shared" si="59"/>
        <v>2013</v>
      </c>
      <c r="N275" t="str">
        <f t="shared" si="60"/>
        <v>May</v>
      </c>
      <c r="O275" s="6" t="e">
        <f t="shared" si="61"/>
        <v>#N/A</v>
      </c>
      <c r="P275">
        <f t="shared" si="62"/>
        <v>609</v>
      </c>
      <c r="Q275">
        <f t="shared" si="63"/>
        <v>7</v>
      </c>
      <c r="R275" s="8">
        <f t="shared" si="69"/>
        <v>87</v>
      </c>
      <c r="S275">
        <f t="shared" si="64"/>
        <v>52</v>
      </c>
      <c r="T275">
        <f t="shared" si="65"/>
        <v>4650</v>
      </c>
      <c r="U275" s="18">
        <f t="shared" si="70"/>
        <v>89.42307692307692</v>
      </c>
    </row>
    <row r="276" spans="1:21" x14ac:dyDescent="0.3">
      <c r="A276" s="3">
        <v>275</v>
      </c>
      <c r="B276" s="3" t="s">
        <v>105</v>
      </c>
      <c r="C276" s="3" t="s">
        <v>63</v>
      </c>
      <c r="D276" s="7">
        <f t="shared" si="66"/>
        <v>41406</v>
      </c>
      <c r="E276" s="4">
        <v>0.68611111111111101</v>
      </c>
      <c r="F276" s="3" t="s">
        <v>49</v>
      </c>
      <c r="G276" s="3" t="str">
        <f t="shared" si="67"/>
        <v>UNPLANNED</v>
      </c>
      <c r="H276" s="3" t="str">
        <f t="shared" si="57"/>
        <v>UNPLANNED</v>
      </c>
      <c r="I276" s="1">
        <v>41412.664409988429</v>
      </c>
      <c r="J276" s="1">
        <v>41412.719710914345</v>
      </c>
      <c r="K276" s="5">
        <f t="shared" si="68"/>
        <v>79</v>
      </c>
      <c r="L276" s="16">
        <f t="shared" si="58"/>
        <v>79</v>
      </c>
      <c r="M276">
        <f t="shared" si="59"/>
        <v>2013</v>
      </c>
      <c r="N276" t="str">
        <f t="shared" si="60"/>
        <v>May</v>
      </c>
      <c r="O276" s="6">
        <f t="shared" si="61"/>
        <v>79</v>
      </c>
      <c r="P276">
        <f t="shared" si="62"/>
        <v>609</v>
      </c>
      <c r="Q276">
        <f t="shared" si="63"/>
        <v>7</v>
      </c>
      <c r="R276" s="8">
        <f t="shared" si="69"/>
        <v>87</v>
      </c>
      <c r="S276">
        <f t="shared" si="64"/>
        <v>52</v>
      </c>
      <c r="T276">
        <f t="shared" si="65"/>
        <v>4650</v>
      </c>
      <c r="U276" s="18">
        <f t="shared" si="70"/>
        <v>89.42307692307692</v>
      </c>
    </row>
    <row r="277" spans="1:21" x14ac:dyDescent="0.3">
      <c r="A277" s="3">
        <v>276</v>
      </c>
      <c r="B277" s="3" t="s">
        <v>105</v>
      </c>
      <c r="C277" s="3" t="s">
        <v>63</v>
      </c>
      <c r="D277" s="7">
        <f t="shared" si="66"/>
        <v>41406</v>
      </c>
      <c r="E277" s="4">
        <v>0.76180555555555562</v>
      </c>
      <c r="F277" s="3" t="s">
        <v>50</v>
      </c>
      <c r="G277" s="3" t="str">
        <f t="shared" si="67"/>
        <v>OTHER</v>
      </c>
      <c r="H277" s="3" t="str">
        <f t="shared" si="57"/>
        <v>OTHER</v>
      </c>
      <c r="I277" s="1">
        <v>41412.735929664348</v>
      </c>
      <c r="J277" s="1">
        <v>41412.798719016209</v>
      </c>
      <c r="K277" s="5">
        <f t="shared" si="68"/>
        <v>90</v>
      </c>
      <c r="L277" s="16">
        <f t="shared" si="58"/>
        <v>90</v>
      </c>
      <c r="M277">
        <f t="shared" si="59"/>
        <v>2013</v>
      </c>
      <c r="N277" t="str">
        <f t="shared" si="60"/>
        <v>May</v>
      </c>
      <c r="O277" s="6">
        <f t="shared" si="61"/>
        <v>90</v>
      </c>
      <c r="P277">
        <f t="shared" si="62"/>
        <v>609</v>
      </c>
      <c r="Q277">
        <f t="shared" si="63"/>
        <v>7</v>
      </c>
      <c r="R277" s="8">
        <f t="shared" si="69"/>
        <v>87</v>
      </c>
      <c r="S277">
        <f t="shared" si="64"/>
        <v>52</v>
      </c>
      <c r="T277">
        <f t="shared" si="65"/>
        <v>4650</v>
      </c>
      <c r="U277" s="18">
        <f t="shared" si="70"/>
        <v>89.42307692307692</v>
      </c>
    </row>
    <row r="278" spans="1:21" x14ac:dyDescent="0.3">
      <c r="A278" s="3">
        <v>277</v>
      </c>
      <c r="B278" s="3" t="s">
        <v>106</v>
      </c>
      <c r="C278" s="3" t="s">
        <v>65</v>
      </c>
      <c r="D278" s="7">
        <f t="shared" si="66"/>
        <v>41406</v>
      </c>
      <c r="E278" s="4">
        <v>4.7222222222222221E-2</v>
      </c>
      <c r="F278" s="3" t="s">
        <v>51</v>
      </c>
      <c r="G278" s="3" t="str">
        <f t="shared" si="67"/>
        <v>PLANNED</v>
      </c>
      <c r="H278" s="3" t="str">
        <f t="shared" si="57"/>
        <v>PLANNED - NOT SCHED</v>
      </c>
      <c r="I278" s="1">
        <v>41413.018832256945</v>
      </c>
      <c r="J278" s="1">
        <v>41413.104133182875</v>
      </c>
      <c r="K278" s="5">
        <f t="shared" si="68"/>
        <v>122</v>
      </c>
      <c r="L278" s="16">
        <f t="shared" si="58"/>
        <v>122</v>
      </c>
      <c r="M278">
        <f t="shared" si="59"/>
        <v>2013</v>
      </c>
      <c r="N278" t="str">
        <f t="shared" si="60"/>
        <v>May</v>
      </c>
      <c r="O278" s="6">
        <f t="shared" si="61"/>
        <v>122</v>
      </c>
      <c r="P278">
        <f t="shared" si="62"/>
        <v>688</v>
      </c>
      <c r="Q278">
        <f t="shared" si="63"/>
        <v>8</v>
      </c>
      <c r="R278" s="8">
        <f t="shared" si="69"/>
        <v>86</v>
      </c>
      <c r="S278">
        <f t="shared" si="64"/>
        <v>52</v>
      </c>
      <c r="T278">
        <f t="shared" si="65"/>
        <v>4650</v>
      </c>
      <c r="U278" s="18">
        <f t="shared" si="70"/>
        <v>89.42307692307692</v>
      </c>
    </row>
    <row r="279" spans="1:21" x14ac:dyDescent="0.3">
      <c r="A279" s="3">
        <v>278</v>
      </c>
      <c r="B279" s="3" t="s">
        <v>106</v>
      </c>
      <c r="C279" s="3" t="s">
        <v>65</v>
      </c>
      <c r="D279" s="7">
        <f t="shared" si="66"/>
        <v>41406</v>
      </c>
      <c r="E279" s="4">
        <v>0.13194444444444445</v>
      </c>
      <c r="F279" s="3" t="s">
        <v>49</v>
      </c>
      <c r="G279" s="3" t="str">
        <f t="shared" si="67"/>
        <v>UNPLANNED</v>
      </c>
      <c r="H279" s="3" t="str">
        <f t="shared" si="57"/>
        <v>UNPLANNED</v>
      </c>
      <c r="I279" s="1">
        <v>41413.106288113428</v>
      </c>
      <c r="J279" s="1" t="e">
        <v>#VALUE!</v>
      </c>
      <c r="K279" s="5" t="e">
        <f t="shared" si="68"/>
        <v>#VALUE!</v>
      </c>
      <c r="L279" s="16">
        <f t="shared" si="58"/>
        <v>86</v>
      </c>
      <c r="M279">
        <f t="shared" si="59"/>
        <v>2013</v>
      </c>
      <c r="N279" t="str">
        <f t="shared" si="60"/>
        <v>May</v>
      </c>
      <c r="O279" s="6" t="e">
        <f t="shared" si="61"/>
        <v>#N/A</v>
      </c>
      <c r="P279">
        <f t="shared" si="62"/>
        <v>688</v>
      </c>
      <c r="Q279">
        <f t="shared" si="63"/>
        <v>8</v>
      </c>
      <c r="R279" s="8">
        <f t="shared" si="69"/>
        <v>86</v>
      </c>
      <c r="S279">
        <f t="shared" si="64"/>
        <v>52</v>
      </c>
      <c r="T279">
        <f t="shared" si="65"/>
        <v>4650</v>
      </c>
      <c r="U279" s="18">
        <f t="shared" si="70"/>
        <v>89.42307692307692</v>
      </c>
    </row>
    <row r="280" spans="1:21" x14ac:dyDescent="0.3">
      <c r="A280" s="3">
        <v>279</v>
      </c>
      <c r="B280" s="3" t="s">
        <v>106</v>
      </c>
      <c r="C280" s="3" t="s">
        <v>65</v>
      </c>
      <c r="D280" s="7">
        <f t="shared" si="66"/>
        <v>41406</v>
      </c>
      <c r="E280" s="4">
        <v>0.1986111111111111</v>
      </c>
      <c r="F280" s="3" t="s">
        <v>49</v>
      </c>
      <c r="G280" s="3" t="str">
        <f t="shared" si="67"/>
        <v>UNPLANNED</v>
      </c>
      <c r="H280" s="3" t="str">
        <f t="shared" si="57"/>
        <v>UNPLANNED</v>
      </c>
      <c r="I280" s="1">
        <v>41413.17848850695</v>
      </c>
      <c r="J280" s="1">
        <v>41413.269912118056</v>
      </c>
      <c r="K280" s="5">
        <f t="shared" si="68"/>
        <v>131</v>
      </c>
      <c r="L280" s="16">
        <f t="shared" si="58"/>
        <v>131</v>
      </c>
      <c r="M280">
        <f t="shared" si="59"/>
        <v>2013</v>
      </c>
      <c r="N280" t="str">
        <f t="shared" si="60"/>
        <v>May</v>
      </c>
      <c r="O280" s="6">
        <f t="shared" si="61"/>
        <v>131</v>
      </c>
      <c r="P280">
        <f t="shared" si="62"/>
        <v>688</v>
      </c>
      <c r="Q280">
        <f t="shared" si="63"/>
        <v>8</v>
      </c>
      <c r="R280" s="8">
        <f t="shared" si="69"/>
        <v>86</v>
      </c>
      <c r="S280">
        <f t="shared" si="64"/>
        <v>52</v>
      </c>
      <c r="T280">
        <f t="shared" si="65"/>
        <v>4650</v>
      </c>
      <c r="U280" s="18">
        <f t="shared" si="70"/>
        <v>89.42307692307692</v>
      </c>
    </row>
    <row r="281" spans="1:21" x14ac:dyDescent="0.3">
      <c r="A281" s="3">
        <v>280</v>
      </c>
      <c r="B281" s="3" t="s">
        <v>106</v>
      </c>
      <c r="C281" s="3" t="s">
        <v>65</v>
      </c>
      <c r="D281" s="7">
        <f t="shared" si="66"/>
        <v>41406</v>
      </c>
      <c r="E281" s="4">
        <v>0.37152777777777773</v>
      </c>
      <c r="F281" s="3" t="s">
        <v>49</v>
      </c>
      <c r="G281" s="3" t="str">
        <f t="shared" si="67"/>
        <v>UNPLANNED</v>
      </c>
      <c r="H281" s="3" t="str">
        <f t="shared" si="57"/>
        <v>UNPLANNED</v>
      </c>
      <c r="I281" s="1">
        <v>41413.343225729164</v>
      </c>
      <c r="J281" s="1">
        <v>41413.41601508102</v>
      </c>
      <c r="K281" s="5">
        <f t="shared" si="68"/>
        <v>104</v>
      </c>
      <c r="L281" s="16">
        <f t="shared" si="58"/>
        <v>104</v>
      </c>
      <c r="M281">
        <f t="shared" si="59"/>
        <v>2013</v>
      </c>
      <c r="N281" t="str">
        <f t="shared" si="60"/>
        <v>May</v>
      </c>
      <c r="O281" s="6">
        <f t="shared" si="61"/>
        <v>104</v>
      </c>
      <c r="P281">
        <f t="shared" si="62"/>
        <v>688</v>
      </c>
      <c r="Q281">
        <f t="shared" si="63"/>
        <v>8</v>
      </c>
      <c r="R281" s="8">
        <f t="shared" si="69"/>
        <v>86</v>
      </c>
      <c r="S281">
        <f t="shared" si="64"/>
        <v>52</v>
      </c>
      <c r="T281">
        <f t="shared" si="65"/>
        <v>4650</v>
      </c>
      <c r="U281" s="18">
        <f t="shared" si="70"/>
        <v>89.42307692307692</v>
      </c>
    </row>
    <row r="282" spans="1:21" x14ac:dyDescent="0.3">
      <c r="A282" s="3">
        <v>281</v>
      </c>
      <c r="B282" s="3" t="s">
        <v>106</v>
      </c>
      <c r="C282" s="3" t="s">
        <v>65</v>
      </c>
      <c r="D282" s="7">
        <f t="shared" si="66"/>
        <v>41406</v>
      </c>
      <c r="E282" s="4">
        <v>0.47916666666666669</v>
      </c>
      <c r="F282" s="3" t="s">
        <v>49</v>
      </c>
      <c r="G282" s="3" t="str">
        <f t="shared" si="67"/>
        <v>UNPLANNED</v>
      </c>
      <c r="H282" s="3" t="str">
        <f t="shared" si="57"/>
        <v>UNPLANNED</v>
      </c>
      <c r="I282" s="1">
        <v>41413.454149305559</v>
      </c>
      <c r="J282" s="1">
        <v>41413.52057291667</v>
      </c>
      <c r="K282" s="5">
        <f t="shared" si="68"/>
        <v>95</v>
      </c>
      <c r="L282" s="16">
        <f t="shared" si="58"/>
        <v>95</v>
      </c>
      <c r="M282">
        <f t="shared" si="59"/>
        <v>2013</v>
      </c>
      <c r="N282" t="str">
        <f t="shared" si="60"/>
        <v>May</v>
      </c>
      <c r="O282" s="6">
        <f t="shared" si="61"/>
        <v>95</v>
      </c>
      <c r="P282">
        <f t="shared" si="62"/>
        <v>688</v>
      </c>
      <c r="Q282">
        <f t="shared" si="63"/>
        <v>8</v>
      </c>
      <c r="R282" s="8">
        <f t="shared" si="69"/>
        <v>86</v>
      </c>
      <c r="S282">
        <f t="shared" si="64"/>
        <v>52</v>
      </c>
      <c r="T282">
        <f t="shared" si="65"/>
        <v>4650</v>
      </c>
      <c r="U282" s="18">
        <f t="shared" si="70"/>
        <v>89.42307692307692</v>
      </c>
    </row>
    <row r="283" spans="1:21" x14ac:dyDescent="0.3">
      <c r="A283" s="3">
        <v>282</v>
      </c>
      <c r="B283" s="3" t="s">
        <v>106</v>
      </c>
      <c r="C283" s="3" t="s">
        <v>65</v>
      </c>
      <c r="D283" s="7">
        <f t="shared" si="66"/>
        <v>41406</v>
      </c>
      <c r="E283" s="4">
        <v>0.54722222222222217</v>
      </c>
      <c r="F283" s="3" t="s">
        <v>49</v>
      </c>
      <c r="G283" s="3" t="str">
        <f t="shared" si="67"/>
        <v>UNPLANNED</v>
      </c>
      <c r="H283" s="3" t="str">
        <f t="shared" si="57"/>
        <v>UNPLANNED</v>
      </c>
      <c r="I283" s="1">
        <v>41413.5264966088</v>
      </c>
      <c r="J283" s="1">
        <v>41413.569204942134</v>
      </c>
      <c r="K283" s="5">
        <f t="shared" si="68"/>
        <v>61</v>
      </c>
      <c r="L283" s="16">
        <f t="shared" si="58"/>
        <v>61</v>
      </c>
      <c r="M283">
        <f t="shared" si="59"/>
        <v>2013</v>
      </c>
      <c r="N283" t="str">
        <f t="shared" si="60"/>
        <v>May</v>
      </c>
      <c r="O283" s="6">
        <f t="shared" si="61"/>
        <v>61</v>
      </c>
      <c r="P283">
        <f t="shared" si="62"/>
        <v>688</v>
      </c>
      <c r="Q283">
        <f t="shared" si="63"/>
        <v>8</v>
      </c>
      <c r="R283" s="8">
        <f t="shared" si="69"/>
        <v>86</v>
      </c>
      <c r="S283">
        <f t="shared" si="64"/>
        <v>52</v>
      </c>
      <c r="T283">
        <f t="shared" si="65"/>
        <v>4650</v>
      </c>
      <c r="U283" s="18">
        <f t="shared" si="70"/>
        <v>89.42307692307692</v>
      </c>
    </row>
    <row r="284" spans="1:21" x14ac:dyDescent="0.3">
      <c r="A284" s="3">
        <v>283</v>
      </c>
      <c r="B284" s="3" t="s">
        <v>106</v>
      </c>
      <c r="C284" s="3" t="s">
        <v>65</v>
      </c>
      <c r="D284" s="7">
        <f t="shared" si="66"/>
        <v>41406</v>
      </c>
      <c r="E284" s="4">
        <v>0.75416666666666676</v>
      </c>
      <c r="F284" s="3" t="s">
        <v>49</v>
      </c>
      <c r="G284" s="3" t="str">
        <f t="shared" si="67"/>
        <v>UNPLANNED</v>
      </c>
      <c r="H284" s="3" t="str">
        <f t="shared" si="57"/>
        <v>UNPLANNED</v>
      </c>
      <c r="I284" s="1">
        <v>41413.734600428244</v>
      </c>
      <c r="J284" s="1">
        <v>41413.778732372681</v>
      </c>
      <c r="K284" s="5">
        <f t="shared" si="68"/>
        <v>63</v>
      </c>
      <c r="L284" s="16">
        <f t="shared" si="58"/>
        <v>63</v>
      </c>
      <c r="M284">
        <f t="shared" si="59"/>
        <v>2013</v>
      </c>
      <c r="N284" t="str">
        <f t="shared" si="60"/>
        <v>May</v>
      </c>
      <c r="O284" s="6">
        <f t="shared" si="61"/>
        <v>63</v>
      </c>
      <c r="P284">
        <f t="shared" si="62"/>
        <v>688</v>
      </c>
      <c r="Q284">
        <f t="shared" si="63"/>
        <v>8</v>
      </c>
      <c r="R284" s="8">
        <f t="shared" si="69"/>
        <v>86</v>
      </c>
      <c r="S284">
        <f t="shared" si="64"/>
        <v>52</v>
      </c>
      <c r="T284">
        <f t="shared" si="65"/>
        <v>4650</v>
      </c>
      <c r="U284" s="18">
        <f t="shared" si="70"/>
        <v>89.42307692307692</v>
      </c>
    </row>
    <row r="285" spans="1:21" x14ac:dyDescent="0.3">
      <c r="A285" s="3">
        <v>284</v>
      </c>
      <c r="B285" s="3" t="s">
        <v>106</v>
      </c>
      <c r="C285" s="3" t="s">
        <v>65</v>
      </c>
      <c r="D285" s="7">
        <f t="shared" si="66"/>
        <v>41406</v>
      </c>
      <c r="E285" s="4">
        <v>0.95277777777777783</v>
      </c>
      <c r="F285" s="3" t="s">
        <v>49</v>
      </c>
      <c r="G285" s="3" t="str">
        <f t="shared" si="67"/>
        <v>UNPLANNED</v>
      </c>
      <c r="H285" s="3" t="str">
        <f t="shared" si="57"/>
        <v>UNPLANNED</v>
      </c>
      <c r="I285" s="1">
        <v>41413.924579166669</v>
      </c>
      <c r="J285" s="1">
        <v>41414.003016666662</v>
      </c>
      <c r="K285" s="5">
        <f t="shared" si="68"/>
        <v>112</v>
      </c>
      <c r="L285" s="16">
        <f t="shared" si="58"/>
        <v>112</v>
      </c>
      <c r="M285">
        <f t="shared" si="59"/>
        <v>2013</v>
      </c>
      <c r="N285" t="str">
        <f t="shared" si="60"/>
        <v>May</v>
      </c>
      <c r="O285" s="6">
        <f t="shared" si="61"/>
        <v>112</v>
      </c>
      <c r="P285">
        <f t="shared" si="62"/>
        <v>688</v>
      </c>
      <c r="Q285">
        <f t="shared" si="63"/>
        <v>8</v>
      </c>
      <c r="R285" s="8">
        <f t="shared" si="69"/>
        <v>86</v>
      </c>
      <c r="S285">
        <f t="shared" si="64"/>
        <v>52</v>
      </c>
      <c r="T285">
        <f t="shared" si="65"/>
        <v>4650</v>
      </c>
      <c r="U285" s="18">
        <f t="shared" si="70"/>
        <v>89.42307692307692</v>
      </c>
    </row>
    <row r="286" spans="1:21" x14ac:dyDescent="0.3">
      <c r="A286" s="3">
        <v>285</v>
      </c>
      <c r="B286" s="3" t="s">
        <v>107</v>
      </c>
      <c r="C286" s="3" t="s">
        <v>48</v>
      </c>
      <c r="D286" s="7">
        <f t="shared" si="66"/>
        <v>41413</v>
      </c>
      <c r="E286" s="4">
        <v>0.36736111111111108</v>
      </c>
      <c r="F286" s="3" t="s">
        <v>49</v>
      </c>
      <c r="G286" s="3" t="str">
        <f t="shared" si="67"/>
        <v>UNPLANNED</v>
      </c>
      <c r="H286" s="3" t="str">
        <f t="shared" si="57"/>
        <v>UNPLANNED</v>
      </c>
      <c r="I286" s="1">
        <v>41414.343843055554</v>
      </c>
      <c r="J286" s="1">
        <v>41414.394120833334</v>
      </c>
      <c r="K286" s="5">
        <f t="shared" si="68"/>
        <v>72</v>
      </c>
      <c r="L286" s="16">
        <f t="shared" si="58"/>
        <v>72</v>
      </c>
      <c r="M286">
        <f t="shared" si="59"/>
        <v>2013</v>
      </c>
      <c r="N286" t="str">
        <f t="shared" si="60"/>
        <v>May</v>
      </c>
      <c r="O286" s="6">
        <f t="shared" si="61"/>
        <v>72</v>
      </c>
      <c r="P286">
        <f t="shared" si="62"/>
        <v>303</v>
      </c>
      <c r="Q286">
        <f t="shared" si="63"/>
        <v>4</v>
      </c>
      <c r="R286" s="8">
        <f t="shared" si="69"/>
        <v>75.75</v>
      </c>
      <c r="S286">
        <f t="shared" si="64"/>
        <v>46</v>
      </c>
      <c r="T286">
        <f t="shared" si="65"/>
        <v>3893</v>
      </c>
      <c r="U286" s="18">
        <f t="shared" si="70"/>
        <v>84.630434782608702</v>
      </c>
    </row>
    <row r="287" spans="1:21" x14ac:dyDescent="0.3">
      <c r="A287" s="3">
        <v>286</v>
      </c>
      <c r="B287" s="3" t="s">
        <v>107</v>
      </c>
      <c r="C287" s="3" t="s">
        <v>48</v>
      </c>
      <c r="D287" s="7">
        <f t="shared" si="66"/>
        <v>41413</v>
      </c>
      <c r="E287" s="4">
        <v>0.80763888888888891</v>
      </c>
      <c r="F287" s="3" t="s">
        <v>49</v>
      </c>
      <c r="G287" s="3" t="str">
        <f t="shared" si="67"/>
        <v>UNPLANNED</v>
      </c>
      <c r="H287" s="3" t="str">
        <f t="shared" si="57"/>
        <v>UNPLANNED</v>
      </c>
      <c r="I287" s="1">
        <v>41414.790744444443</v>
      </c>
      <c r="J287" s="1">
        <v>41414.840848611108</v>
      </c>
      <c r="K287" s="5">
        <f t="shared" si="68"/>
        <v>72</v>
      </c>
      <c r="L287" s="16">
        <f t="shared" si="58"/>
        <v>72</v>
      </c>
      <c r="M287">
        <f t="shared" si="59"/>
        <v>2013</v>
      </c>
      <c r="N287" t="str">
        <f t="shared" si="60"/>
        <v>May</v>
      </c>
      <c r="O287" s="6">
        <f t="shared" si="61"/>
        <v>72</v>
      </c>
      <c r="P287">
        <f t="shared" si="62"/>
        <v>303</v>
      </c>
      <c r="Q287">
        <f t="shared" si="63"/>
        <v>4</v>
      </c>
      <c r="R287" s="8">
        <f t="shared" si="69"/>
        <v>75.75</v>
      </c>
      <c r="S287">
        <f t="shared" si="64"/>
        <v>46</v>
      </c>
      <c r="T287">
        <f t="shared" si="65"/>
        <v>3893</v>
      </c>
      <c r="U287" s="18">
        <f t="shared" si="70"/>
        <v>84.630434782608702</v>
      </c>
    </row>
    <row r="288" spans="1:21" x14ac:dyDescent="0.3">
      <c r="A288" s="3">
        <v>287</v>
      </c>
      <c r="B288" s="3" t="s">
        <v>107</v>
      </c>
      <c r="C288" s="3" t="s">
        <v>48</v>
      </c>
      <c r="D288" s="7">
        <f t="shared" si="66"/>
        <v>41413</v>
      </c>
      <c r="E288" s="4">
        <v>0.87222222222222223</v>
      </c>
      <c r="F288" s="3" t="s">
        <v>51</v>
      </c>
      <c r="G288" s="3" t="str">
        <f t="shared" si="67"/>
        <v>PLANNED</v>
      </c>
      <c r="H288" s="3" t="str">
        <f t="shared" si="57"/>
        <v>PLANNED - NOT SCHED</v>
      </c>
      <c r="I288" s="1">
        <v>41414.872150543975</v>
      </c>
      <c r="J288" s="1">
        <v>41414.90131721065</v>
      </c>
      <c r="K288" s="5">
        <f t="shared" si="68"/>
        <v>42</v>
      </c>
      <c r="L288" s="16">
        <f t="shared" si="58"/>
        <v>42</v>
      </c>
      <c r="M288">
        <f t="shared" si="59"/>
        <v>2013</v>
      </c>
      <c r="N288" t="str">
        <f t="shared" si="60"/>
        <v>May</v>
      </c>
      <c r="O288" s="6">
        <f t="shared" si="61"/>
        <v>42</v>
      </c>
      <c r="P288">
        <f t="shared" si="62"/>
        <v>303</v>
      </c>
      <c r="Q288">
        <f t="shared" si="63"/>
        <v>4</v>
      </c>
      <c r="R288" s="8">
        <f t="shared" si="69"/>
        <v>75.75</v>
      </c>
      <c r="S288">
        <f t="shared" si="64"/>
        <v>46</v>
      </c>
      <c r="T288">
        <f t="shared" si="65"/>
        <v>3893</v>
      </c>
      <c r="U288" s="18">
        <f t="shared" si="70"/>
        <v>84.630434782608702</v>
      </c>
    </row>
    <row r="289" spans="1:21" x14ac:dyDescent="0.3">
      <c r="A289" s="3">
        <v>288</v>
      </c>
      <c r="B289" s="3" t="s">
        <v>107</v>
      </c>
      <c r="C289" s="3" t="s">
        <v>48</v>
      </c>
      <c r="D289" s="7">
        <f t="shared" si="66"/>
        <v>41413</v>
      </c>
      <c r="E289" s="4">
        <v>0.95138888888888884</v>
      </c>
      <c r="F289" s="3" t="s">
        <v>49</v>
      </c>
      <c r="G289" s="3" t="str">
        <f t="shared" si="67"/>
        <v>UNPLANNED</v>
      </c>
      <c r="H289" s="3" t="str">
        <f t="shared" si="57"/>
        <v>UNPLANNED</v>
      </c>
      <c r="I289" s="1">
        <v>41414.916845451386</v>
      </c>
      <c r="J289" s="1">
        <v>41414.998442673612</v>
      </c>
      <c r="K289" s="5">
        <f t="shared" si="68"/>
        <v>117</v>
      </c>
      <c r="L289" s="16">
        <f t="shared" si="58"/>
        <v>117</v>
      </c>
      <c r="M289">
        <f t="shared" si="59"/>
        <v>2013</v>
      </c>
      <c r="N289" t="str">
        <f t="shared" si="60"/>
        <v>May</v>
      </c>
      <c r="O289" s="6">
        <f t="shared" si="61"/>
        <v>117</v>
      </c>
      <c r="P289">
        <f t="shared" si="62"/>
        <v>303</v>
      </c>
      <c r="Q289">
        <f t="shared" si="63"/>
        <v>4</v>
      </c>
      <c r="R289" s="8">
        <f t="shared" si="69"/>
        <v>75.75</v>
      </c>
      <c r="S289">
        <f t="shared" si="64"/>
        <v>46</v>
      </c>
      <c r="T289">
        <f t="shared" si="65"/>
        <v>3893</v>
      </c>
      <c r="U289" s="18">
        <f t="shared" si="70"/>
        <v>84.630434782608702</v>
      </c>
    </row>
    <row r="290" spans="1:21" x14ac:dyDescent="0.3">
      <c r="A290" s="3">
        <v>289</v>
      </c>
      <c r="B290" s="3" t="s">
        <v>108</v>
      </c>
      <c r="C290" s="3" t="s">
        <v>53</v>
      </c>
      <c r="D290" s="7">
        <f t="shared" si="66"/>
        <v>41413</v>
      </c>
      <c r="E290" s="4">
        <v>3.125E-2</v>
      </c>
      <c r="F290" s="3" t="s">
        <v>51</v>
      </c>
      <c r="G290" s="3" t="str">
        <f t="shared" si="67"/>
        <v>PLANNED</v>
      </c>
      <c r="H290" s="3" t="str">
        <f t="shared" si="57"/>
        <v>PLANNED - NOT SCHED</v>
      </c>
      <c r="I290" s="1">
        <v>41414.992643321762</v>
      </c>
      <c r="J290" s="1">
        <v>41415.071069247686</v>
      </c>
      <c r="K290" s="5">
        <f t="shared" si="68"/>
        <v>112</v>
      </c>
      <c r="L290" s="16">
        <f t="shared" si="58"/>
        <v>112</v>
      </c>
      <c r="M290">
        <f t="shared" si="59"/>
        <v>2013</v>
      </c>
      <c r="N290" t="str">
        <f t="shared" si="60"/>
        <v>May</v>
      </c>
      <c r="O290" s="6">
        <f t="shared" si="61"/>
        <v>112</v>
      </c>
      <c r="P290">
        <f t="shared" si="62"/>
        <v>817</v>
      </c>
      <c r="Q290">
        <f t="shared" si="63"/>
        <v>9</v>
      </c>
      <c r="R290" s="8">
        <f t="shared" si="69"/>
        <v>90.777777777777771</v>
      </c>
      <c r="S290">
        <f t="shared" si="64"/>
        <v>46</v>
      </c>
      <c r="T290">
        <f t="shared" si="65"/>
        <v>3893</v>
      </c>
      <c r="U290" s="18">
        <f t="shared" si="70"/>
        <v>84.630434782608702</v>
      </c>
    </row>
    <row r="291" spans="1:21" x14ac:dyDescent="0.3">
      <c r="A291" s="3">
        <v>290</v>
      </c>
      <c r="B291" s="3" t="s">
        <v>108</v>
      </c>
      <c r="C291" s="3" t="s">
        <v>53</v>
      </c>
      <c r="D291" s="7">
        <f t="shared" si="66"/>
        <v>41413</v>
      </c>
      <c r="E291" s="4">
        <v>0.11527777777777777</v>
      </c>
      <c r="F291" s="3" t="s">
        <v>49</v>
      </c>
      <c r="G291" s="3" t="str">
        <f t="shared" si="67"/>
        <v>UNPLANNED</v>
      </c>
      <c r="H291" s="3" t="str">
        <f t="shared" si="57"/>
        <v>UNPLANNED</v>
      </c>
      <c r="I291" s="1">
        <v>41415.077683101852</v>
      </c>
      <c r="J291" s="1">
        <v>41415.191502546295</v>
      </c>
      <c r="K291" s="5">
        <f t="shared" si="68"/>
        <v>163</v>
      </c>
      <c r="L291" s="16">
        <f t="shared" si="58"/>
        <v>163</v>
      </c>
      <c r="M291">
        <f t="shared" si="59"/>
        <v>2013</v>
      </c>
      <c r="N291" t="str">
        <f t="shared" si="60"/>
        <v>May</v>
      </c>
      <c r="O291" s="6">
        <f t="shared" si="61"/>
        <v>163</v>
      </c>
      <c r="P291">
        <f t="shared" si="62"/>
        <v>817</v>
      </c>
      <c r="Q291">
        <f t="shared" si="63"/>
        <v>9</v>
      </c>
      <c r="R291" s="8">
        <f t="shared" si="69"/>
        <v>90.777777777777771</v>
      </c>
      <c r="S291">
        <f t="shared" si="64"/>
        <v>46</v>
      </c>
      <c r="T291">
        <f t="shared" si="65"/>
        <v>3893</v>
      </c>
      <c r="U291" s="18">
        <f t="shared" si="70"/>
        <v>84.630434782608702</v>
      </c>
    </row>
    <row r="292" spans="1:21" x14ac:dyDescent="0.3">
      <c r="A292" s="3">
        <v>291</v>
      </c>
      <c r="B292" s="3" t="s">
        <v>108</v>
      </c>
      <c r="C292" s="3" t="s">
        <v>53</v>
      </c>
      <c r="D292" s="7">
        <f t="shared" si="66"/>
        <v>41413</v>
      </c>
      <c r="E292" s="4">
        <v>0.20138888888888887</v>
      </c>
      <c r="F292" s="3" t="s">
        <v>51</v>
      </c>
      <c r="G292" s="3" t="str">
        <f t="shared" si="67"/>
        <v>PLANNED</v>
      </c>
      <c r="H292" s="3" t="str">
        <f t="shared" si="57"/>
        <v>PLANNED - NOT SCHED</v>
      </c>
      <c r="I292" s="1">
        <v>41415.175741203704</v>
      </c>
      <c r="J292" s="1">
        <v>41415.239248148151</v>
      </c>
      <c r="K292" s="5">
        <f t="shared" si="68"/>
        <v>91</v>
      </c>
      <c r="L292" s="16">
        <f t="shared" si="58"/>
        <v>91</v>
      </c>
      <c r="M292">
        <f t="shared" si="59"/>
        <v>2013</v>
      </c>
      <c r="N292" t="str">
        <f t="shared" si="60"/>
        <v>May</v>
      </c>
      <c r="O292" s="6">
        <f t="shared" si="61"/>
        <v>91</v>
      </c>
      <c r="P292">
        <f t="shared" si="62"/>
        <v>817</v>
      </c>
      <c r="Q292">
        <f t="shared" si="63"/>
        <v>9</v>
      </c>
      <c r="R292" s="8">
        <f t="shared" si="69"/>
        <v>90.777777777777771</v>
      </c>
      <c r="S292">
        <f t="shared" si="64"/>
        <v>46</v>
      </c>
      <c r="T292">
        <f t="shared" si="65"/>
        <v>3893</v>
      </c>
      <c r="U292" s="18">
        <f t="shared" si="70"/>
        <v>84.630434782608702</v>
      </c>
    </row>
    <row r="293" spans="1:21" x14ac:dyDescent="0.3">
      <c r="A293" s="3">
        <v>292</v>
      </c>
      <c r="B293" s="3" t="s">
        <v>108</v>
      </c>
      <c r="C293" s="3" t="s">
        <v>53</v>
      </c>
      <c r="D293" s="7">
        <f t="shared" si="66"/>
        <v>41413</v>
      </c>
      <c r="E293" s="4">
        <v>0.41597222222222219</v>
      </c>
      <c r="F293" s="3" t="s">
        <v>54</v>
      </c>
      <c r="G293" s="3" t="str">
        <f t="shared" si="67"/>
        <v>PLANNED</v>
      </c>
      <c r="H293" s="3" t="str">
        <f t="shared" si="57"/>
        <v>PLANNED - SCHED</v>
      </c>
      <c r="I293" s="1">
        <v>41415.388643599537</v>
      </c>
      <c r="J293" s="1">
        <v>41415.433759340274</v>
      </c>
      <c r="K293" s="5">
        <f t="shared" si="68"/>
        <v>64</v>
      </c>
      <c r="L293" s="16">
        <f t="shared" si="58"/>
        <v>64</v>
      </c>
      <c r="M293">
        <f t="shared" si="59"/>
        <v>2013</v>
      </c>
      <c r="N293" t="str">
        <f t="shared" si="60"/>
        <v>May</v>
      </c>
      <c r="O293" s="6">
        <f t="shared" si="61"/>
        <v>64</v>
      </c>
      <c r="P293">
        <f t="shared" si="62"/>
        <v>817</v>
      </c>
      <c r="Q293">
        <f t="shared" si="63"/>
        <v>9</v>
      </c>
      <c r="R293" s="8">
        <f t="shared" si="69"/>
        <v>90.777777777777771</v>
      </c>
      <c r="S293">
        <f t="shared" si="64"/>
        <v>46</v>
      </c>
      <c r="T293">
        <f t="shared" si="65"/>
        <v>3893</v>
      </c>
      <c r="U293" s="18">
        <f t="shared" si="70"/>
        <v>84.630434782608702</v>
      </c>
    </row>
    <row r="294" spans="1:21" x14ac:dyDescent="0.3">
      <c r="A294" s="3">
        <v>293</v>
      </c>
      <c r="B294" s="3" t="s">
        <v>108</v>
      </c>
      <c r="C294" s="3" t="s">
        <v>53</v>
      </c>
      <c r="D294" s="7">
        <f t="shared" si="66"/>
        <v>41413</v>
      </c>
      <c r="E294" s="4">
        <v>0.46249999999999997</v>
      </c>
      <c r="F294" s="3" t="s">
        <v>54</v>
      </c>
      <c r="G294" s="3" t="str">
        <f t="shared" si="67"/>
        <v>PLANNED</v>
      </c>
      <c r="H294" s="3" t="str">
        <f t="shared" si="57"/>
        <v>PLANNED - SCHED</v>
      </c>
      <c r="I294" s="1">
        <v>41415.406640543981</v>
      </c>
      <c r="J294" s="1">
        <v>41415.499013229171</v>
      </c>
      <c r="K294" s="5">
        <f t="shared" si="68"/>
        <v>133</v>
      </c>
      <c r="L294" s="16">
        <f t="shared" si="58"/>
        <v>133</v>
      </c>
      <c r="M294">
        <f t="shared" si="59"/>
        <v>2013</v>
      </c>
      <c r="N294" t="str">
        <f t="shared" si="60"/>
        <v>May</v>
      </c>
      <c r="O294" s="6">
        <f t="shared" si="61"/>
        <v>133</v>
      </c>
      <c r="P294">
        <f t="shared" si="62"/>
        <v>817</v>
      </c>
      <c r="Q294">
        <f t="shared" si="63"/>
        <v>9</v>
      </c>
      <c r="R294" s="8">
        <f t="shared" si="69"/>
        <v>90.777777777777771</v>
      </c>
      <c r="S294">
        <f t="shared" si="64"/>
        <v>46</v>
      </c>
      <c r="T294">
        <f t="shared" si="65"/>
        <v>3893</v>
      </c>
      <c r="U294" s="18">
        <f t="shared" si="70"/>
        <v>84.630434782608702</v>
      </c>
    </row>
    <row r="295" spans="1:21" x14ac:dyDescent="0.3">
      <c r="A295" s="3">
        <v>294</v>
      </c>
      <c r="B295" s="3" t="s">
        <v>108</v>
      </c>
      <c r="C295" s="3" t="s">
        <v>53</v>
      </c>
      <c r="D295" s="7">
        <f t="shared" si="66"/>
        <v>41413</v>
      </c>
      <c r="E295" s="4">
        <v>0.59097222222222223</v>
      </c>
      <c r="F295" s="3" t="s">
        <v>54</v>
      </c>
      <c r="G295" s="3" t="str">
        <f t="shared" si="67"/>
        <v>PLANNED</v>
      </c>
      <c r="H295" s="3" t="str">
        <f t="shared" si="57"/>
        <v>PLANNED - SCHED</v>
      </c>
      <c r="I295" s="1">
        <v>41415.569436192134</v>
      </c>
      <c r="J295" s="1">
        <v>41415.627676932869</v>
      </c>
      <c r="K295" s="5">
        <f t="shared" si="68"/>
        <v>83</v>
      </c>
      <c r="L295" s="16">
        <f t="shared" si="58"/>
        <v>83</v>
      </c>
      <c r="M295">
        <f t="shared" si="59"/>
        <v>2013</v>
      </c>
      <c r="N295" t="str">
        <f t="shared" si="60"/>
        <v>May</v>
      </c>
      <c r="O295" s="6">
        <f t="shared" si="61"/>
        <v>83</v>
      </c>
      <c r="P295">
        <f t="shared" si="62"/>
        <v>817</v>
      </c>
      <c r="Q295">
        <f t="shared" si="63"/>
        <v>9</v>
      </c>
      <c r="R295" s="8">
        <f t="shared" si="69"/>
        <v>90.777777777777771</v>
      </c>
      <c r="S295">
        <f t="shared" si="64"/>
        <v>46</v>
      </c>
      <c r="T295">
        <f t="shared" si="65"/>
        <v>3893</v>
      </c>
      <c r="U295" s="18">
        <f t="shared" si="70"/>
        <v>84.630434782608702</v>
      </c>
    </row>
    <row r="296" spans="1:21" x14ac:dyDescent="0.3">
      <c r="A296" s="3">
        <v>295</v>
      </c>
      <c r="B296" s="3" t="s">
        <v>108</v>
      </c>
      <c r="C296" s="3" t="s">
        <v>53</v>
      </c>
      <c r="D296" s="7">
        <f t="shared" si="66"/>
        <v>41413</v>
      </c>
      <c r="E296" s="4">
        <v>0.66319444444444442</v>
      </c>
      <c r="F296" s="3" t="s">
        <v>51</v>
      </c>
      <c r="G296" s="3" t="str">
        <f t="shared" si="67"/>
        <v>PLANNED</v>
      </c>
      <c r="H296" s="3" t="str">
        <f t="shared" si="57"/>
        <v>PLANNED - NOT SCHED</v>
      </c>
      <c r="I296" s="1">
        <v>41415.637916400461</v>
      </c>
      <c r="J296" s="1">
        <v>41415.687291400456</v>
      </c>
      <c r="K296" s="5">
        <f t="shared" si="68"/>
        <v>71</v>
      </c>
      <c r="L296" s="16">
        <f t="shared" si="58"/>
        <v>71</v>
      </c>
      <c r="M296">
        <f t="shared" si="59"/>
        <v>2013</v>
      </c>
      <c r="N296" t="str">
        <f t="shared" si="60"/>
        <v>May</v>
      </c>
      <c r="O296" s="6">
        <f t="shared" si="61"/>
        <v>71</v>
      </c>
      <c r="P296">
        <f t="shared" si="62"/>
        <v>817</v>
      </c>
      <c r="Q296">
        <f t="shared" si="63"/>
        <v>9</v>
      </c>
      <c r="R296" s="8">
        <f t="shared" si="69"/>
        <v>90.777777777777771</v>
      </c>
      <c r="S296">
        <f t="shared" si="64"/>
        <v>46</v>
      </c>
      <c r="T296">
        <f t="shared" si="65"/>
        <v>3893</v>
      </c>
      <c r="U296" s="18">
        <f t="shared" si="70"/>
        <v>84.630434782608702</v>
      </c>
    </row>
    <row r="297" spans="1:21" x14ac:dyDescent="0.3">
      <c r="A297" s="3">
        <v>296</v>
      </c>
      <c r="B297" s="3" t="s">
        <v>108</v>
      </c>
      <c r="C297" s="3" t="s">
        <v>53</v>
      </c>
      <c r="D297" s="7">
        <f t="shared" si="66"/>
        <v>41413</v>
      </c>
      <c r="E297" s="4">
        <v>0.87083333333333324</v>
      </c>
      <c r="F297" s="3" t="s">
        <v>49</v>
      </c>
      <c r="G297" s="3" t="str">
        <f t="shared" si="67"/>
        <v>UNPLANNED</v>
      </c>
      <c r="H297" s="3" t="str">
        <f t="shared" si="57"/>
        <v>UNPLANNED</v>
      </c>
      <c r="I297" s="1">
        <v>41415.823363807875</v>
      </c>
      <c r="J297" s="1" t="e">
        <v>#VALUE!</v>
      </c>
      <c r="K297" s="5" t="e">
        <f t="shared" si="68"/>
        <v>#VALUE!</v>
      </c>
      <c r="L297" s="16">
        <f t="shared" si="58"/>
        <v>90.777777777777771</v>
      </c>
      <c r="M297">
        <f t="shared" si="59"/>
        <v>2013</v>
      </c>
      <c r="N297" t="str">
        <f t="shared" si="60"/>
        <v>May</v>
      </c>
      <c r="O297" s="6" t="e">
        <f t="shared" si="61"/>
        <v>#N/A</v>
      </c>
      <c r="P297">
        <f t="shared" si="62"/>
        <v>817</v>
      </c>
      <c r="Q297">
        <f t="shared" si="63"/>
        <v>9</v>
      </c>
      <c r="R297" s="8">
        <f t="shared" si="69"/>
        <v>90.777777777777771</v>
      </c>
      <c r="S297">
        <f t="shared" si="64"/>
        <v>46</v>
      </c>
      <c r="T297">
        <f t="shared" si="65"/>
        <v>3893</v>
      </c>
      <c r="U297" s="18">
        <f t="shared" si="70"/>
        <v>84.630434782608702</v>
      </c>
    </row>
    <row r="298" spans="1:21" x14ac:dyDescent="0.3">
      <c r="A298" s="3">
        <v>297</v>
      </c>
      <c r="B298" s="3" t="s">
        <v>108</v>
      </c>
      <c r="C298" s="3" t="s">
        <v>53</v>
      </c>
      <c r="D298" s="7">
        <f t="shared" si="66"/>
        <v>41413</v>
      </c>
      <c r="E298" s="4">
        <v>0.98472222222222217</v>
      </c>
      <c r="F298" s="3" t="s">
        <v>51</v>
      </c>
      <c r="G298" s="3" t="str">
        <f t="shared" si="67"/>
        <v>PLANNED</v>
      </c>
      <c r="H298" s="3" t="str">
        <f t="shared" si="57"/>
        <v>PLANNED - NOT SCHED</v>
      </c>
      <c r="I298" s="1">
        <v>41415.944599502312</v>
      </c>
      <c r="J298" s="1">
        <v>41416.014668946758</v>
      </c>
      <c r="K298" s="5">
        <f t="shared" si="68"/>
        <v>100</v>
      </c>
      <c r="L298" s="16">
        <f t="shared" si="58"/>
        <v>100</v>
      </c>
      <c r="M298">
        <f t="shared" si="59"/>
        <v>2013</v>
      </c>
      <c r="N298" t="str">
        <f t="shared" si="60"/>
        <v>May</v>
      </c>
      <c r="O298" s="6">
        <f t="shared" si="61"/>
        <v>100</v>
      </c>
      <c r="P298">
        <f t="shared" si="62"/>
        <v>817</v>
      </c>
      <c r="Q298">
        <f t="shared" si="63"/>
        <v>9</v>
      </c>
      <c r="R298" s="8">
        <f t="shared" si="69"/>
        <v>90.777777777777771</v>
      </c>
      <c r="S298">
        <f t="shared" si="64"/>
        <v>46</v>
      </c>
      <c r="T298">
        <f t="shared" si="65"/>
        <v>3893</v>
      </c>
      <c r="U298" s="18">
        <f t="shared" si="70"/>
        <v>84.630434782608702</v>
      </c>
    </row>
    <row r="299" spans="1:21" x14ac:dyDescent="0.3">
      <c r="A299" s="3">
        <v>298</v>
      </c>
      <c r="B299" s="3" t="s">
        <v>109</v>
      </c>
      <c r="C299" s="3" t="s">
        <v>56</v>
      </c>
      <c r="D299" s="7">
        <f t="shared" si="66"/>
        <v>41413</v>
      </c>
      <c r="E299" s="4">
        <v>9.0972222222222218E-2</v>
      </c>
      <c r="F299" s="3" t="s">
        <v>49</v>
      </c>
      <c r="G299" s="3" t="str">
        <f t="shared" si="67"/>
        <v>UNPLANNED</v>
      </c>
      <c r="H299" s="3" t="str">
        <f t="shared" si="57"/>
        <v>UNPLANNED</v>
      </c>
      <c r="I299" s="1">
        <v>41416.061315011568</v>
      </c>
      <c r="J299" s="1">
        <v>41416.128965474534</v>
      </c>
      <c r="K299" s="5">
        <f t="shared" si="68"/>
        <v>97</v>
      </c>
      <c r="L299" s="16">
        <f t="shared" si="58"/>
        <v>97</v>
      </c>
      <c r="M299">
        <f t="shared" si="59"/>
        <v>2013</v>
      </c>
      <c r="N299" t="str">
        <f t="shared" si="60"/>
        <v>May</v>
      </c>
      <c r="O299" s="6">
        <f t="shared" si="61"/>
        <v>97</v>
      </c>
      <c r="P299">
        <f t="shared" si="62"/>
        <v>861</v>
      </c>
      <c r="Q299">
        <f t="shared" si="63"/>
        <v>10</v>
      </c>
      <c r="R299" s="8">
        <f t="shared" si="69"/>
        <v>86.1</v>
      </c>
      <c r="S299">
        <f t="shared" si="64"/>
        <v>46</v>
      </c>
      <c r="T299">
        <f t="shared" si="65"/>
        <v>3893</v>
      </c>
      <c r="U299" s="18">
        <f t="shared" si="70"/>
        <v>84.630434782608702</v>
      </c>
    </row>
    <row r="300" spans="1:21" x14ac:dyDescent="0.3">
      <c r="A300" s="3">
        <v>299</v>
      </c>
      <c r="B300" s="3" t="s">
        <v>109</v>
      </c>
      <c r="C300" s="3" t="s">
        <v>56</v>
      </c>
      <c r="D300" s="7">
        <f t="shared" si="66"/>
        <v>41413</v>
      </c>
      <c r="E300" s="4">
        <v>0.20902777777777778</v>
      </c>
      <c r="F300" s="3" t="s">
        <v>49</v>
      </c>
      <c r="G300" s="3" t="str">
        <f t="shared" si="67"/>
        <v>UNPLANNED</v>
      </c>
      <c r="H300" s="3" t="str">
        <f t="shared" si="57"/>
        <v>UNPLANNED</v>
      </c>
      <c r="I300" s="1">
        <v>41416.180246030097</v>
      </c>
      <c r="J300" s="1">
        <v>41416.233266863426</v>
      </c>
      <c r="K300" s="5">
        <f t="shared" si="68"/>
        <v>76</v>
      </c>
      <c r="L300" s="16">
        <f t="shared" si="58"/>
        <v>76</v>
      </c>
      <c r="M300">
        <f t="shared" si="59"/>
        <v>2013</v>
      </c>
      <c r="N300" t="str">
        <f t="shared" si="60"/>
        <v>May</v>
      </c>
      <c r="O300" s="6">
        <f t="shared" si="61"/>
        <v>76</v>
      </c>
      <c r="P300">
        <f t="shared" si="62"/>
        <v>861</v>
      </c>
      <c r="Q300">
        <f t="shared" si="63"/>
        <v>10</v>
      </c>
      <c r="R300" s="8">
        <f t="shared" si="69"/>
        <v>86.1</v>
      </c>
      <c r="S300">
        <f t="shared" si="64"/>
        <v>46</v>
      </c>
      <c r="T300">
        <f t="shared" si="65"/>
        <v>3893</v>
      </c>
      <c r="U300" s="18">
        <f t="shared" si="70"/>
        <v>84.630434782608702</v>
      </c>
    </row>
    <row r="301" spans="1:21" x14ac:dyDescent="0.3">
      <c r="A301" s="3">
        <v>300</v>
      </c>
      <c r="B301" s="3" t="s">
        <v>109</v>
      </c>
      <c r="C301" s="3" t="s">
        <v>56</v>
      </c>
      <c r="D301" s="7">
        <f t="shared" si="66"/>
        <v>41413</v>
      </c>
      <c r="E301" s="4">
        <v>0.35416666666666669</v>
      </c>
      <c r="F301" s="3" t="s">
        <v>54</v>
      </c>
      <c r="G301" s="3" t="str">
        <f t="shared" si="67"/>
        <v>PLANNED</v>
      </c>
      <c r="H301" s="3" t="str">
        <f t="shared" si="57"/>
        <v>PLANNED - SCHED</v>
      </c>
      <c r="I301" s="1">
        <v>41416.322845682873</v>
      </c>
      <c r="J301" s="1">
        <v>41416.393991516197</v>
      </c>
      <c r="K301" s="5">
        <f t="shared" si="68"/>
        <v>102</v>
      </c>
      <c r="L301" s="16">
        <f t="shared" si="58"/>
        <v>102</v>
      </c>
      <c r="M301">
        <f t="shared" si="59"/>
        <v>2013</v>
      </c>
      <c r="N301" t="str">
        <f t="shared" si="60"/>
        <v>May</v>
      </c>
      <c r="O301" s="6">
        <f t="shared" si="61"/>
        <v>102</v>
      </c>
      <c r="P301">
        <f t="shared" si="62"/>
        <v>861</v>
      </c>
      <c r="Q301">
        <f t="shared" si="63"/>
        <v>10</v>
      </c>
      <c r="R301" s="8">
        <f t="shared" si="69"/>
        <v>86.1</v>
      </c>
      <c r="S301">
        <f t="shared" si="64"/>
        <v>46</v>
      </c>
      <c r="T301">
        <f t="shared" si="65"/>
        <v>3893</v>
      </c>
      <c r="U301" s="18">
        <f t="shared" si="70"/>
        <v>84.630434782608702</v>
      </c>
    </row>
    <row r="302" spans="1:21" x14ac:dyDescent="0.3">
      <c r="A302" s="3">
        <v>301</v>
      </c>
      <c r="B302" s="3" t="s">
        <v>109</v>
      </c>
      <c r="C302" s="3" t="s">
        <v>56</v>
      </c>
      <c r="D302" s="7">
        <f t="shared" si="66"/>
        <v>41413</v>
      </c>
      <c r="E302" s="4">
        <v>0.42569444444444443</v>
      </c>
      <c r="F302" s="3" t="s">
        <v>54</v>
      </c>
      <c r="G302" s="3" t="str">
        <f t="shared" si="67"/>
        <v>PLANNED</v>
      </c>
      <c r="H302" s="3" t="str">
        <f t="shared" si="57"/>
        <v>PLANNED - SCHED</v>
      </c>
      <c r="I302" s="1">
        <v>41416.400540625</v>
      </c>
      <c r="J302" s="1">
        <v>41416.459707291666</v>
      </c>
      <c r="K302" s="5">
        <f t="shared" si="68"/>
        <v>85</v>
      </c>
      <c r="L302" s="16">
        <f t="shared" si="58"/>
        <v>85</v>
      </c>
      <c r="M302">
        <f t="shared" si="59"/>
        <v>2013</v>
      </c>
      <c r="N302" t="str">
        <f t="shared" si="60"/>
        <v>May</v>
      </c>
      <c r="O302" s="6">
        <f t="shared" si="61"/>
        <v>85</v>
      </c>
      <c r="P302">
        <f t="shared" si="62"/>
        <v>861</v>
      </c>
      <c r="Q302">
        <f t="shared" si="63"/>
        <v>10</v>
      </c>
      <c r="R302" s="8">
        <f t="shared" si="69"/>
        <v>86.1</v>
      </c>
      <c r="S302">
        <f t="shared" si="64"/>
        <v>46</v>
      </c>
      <c r="T302">
        <f t="shared" si="65"/>
        <v>3893</v>
      </c>
      <c r="U302" s="18">
        <f t="shared" si="70"/>
        <v>84.630434782608702</v>
      </c>
    </row>
    <row r="303" spans="1:21" x14ac:dyDescent="0.3">
      <c r="A303" s="3">
        <v>302</v>
      </c>
      <c r="B303" s="3" t="s">
        <v>109</v>
      </c>
      <c r="C303" s="3" t="s">
        <v>56</v>
      </c>
      <c r="D303" s="7">
        <f t="shared" si="66"/>
        <v>41413</v>
      </c>
      <c r="E303" s="4">
        <v>0.45347222222222222</v>
      </c>
      <c r="F303" s="3" t="s">
        <v>49</v>
      </c>
      <c r="G303" s="3" t="str">
        <f t="shared" si="67"/>
        <v>UNPLANNED</v>
      </c>
      <c r="H303" s="3" t="str">
        <f t="shared" si="57"/>
        <v>UNPLANNED</v>
      </c>
      <c r="I303" s="1">
        <v>41416.405137881949</v>
      </c>
      <c r="J303" s="1">
        <v>41416.497603159718</v>
      </c>
      <c r="K303" s="5">
        <f t="shared" si="68"/>
        <v>133</v>
      </c>
      <c r="L303" s="16">
        <f t="shared" si="58"/>
        <v>133</v>
      </c>
      <c r="M303">
        <f t="shared" si="59"/>
        <v>2013</v>
      </c>
      <c r="N303" t="str">
        <f t="shared" si="60"/>
        <v>May</v>
      </c>
      <c r="O303" s="6">
        <f t="shared" si="61"/>
        <v>133</v>
      </c>
      <c r="P303">
        <f t="shared" si="62"/>
        <v>861</v>
      </c>
      <c r="Q303">
        <f t="shared" si="63"/>
        <v>10</v>
      </c>
      <c r="R303" s="8">
        <f t="shared" si="69"/>
        <v>86.1</v>
      </c>
      <c r="S303">
        <f t="shared" si="64"/>
        <v>46</v>
      </c>
      <c r="T303">
        <f t="shared" si="65"/>
        <v>3893</v>
      </c>
      <c r="U303" s="18">
        <f t="shared" si="70"/>
        <v>84.630434782608702</v>
      </c>
    </row>
    <row r="304" spans="1:21" x14ac:dyDescent="0.3">
      <c r="A304" s="3">
        <v>303</v>
      </c>
      <c r="B304" s="3" t="s">
        <v>109</v>
      </c>
      <c r="C304" s="3" t="s">
        <v>56</v>
      </c>
      <c r="D304" s="7">
        <f t="shared" si="66"/>
        <v>41413</v>
      </c>
      <c r="E304" s="4">
        <v>0.51458333333333328</v>
      </c>
      <c r="F304" s="3" t="s">
        <v>54</v>
      </c>
      <c r="G304" s="3" t="str">
        <f t="shared" si="67"/>
        <v>PLANNED</v>
      </c>
      <c r="H304" s="3" t="str">
        <f t="shared" si="57"/>
        <v>PLANNED - SCHED</v>
      </c>
      <c r="I304" s="1">
        <v>41416.479681597222</v>
      </c>
      <c r="J304" s="1">
        <v>41416.55833900463</v>
      </c>
      <c r="K304" s="5">
        <f t="shared" si="68"/>
        <v>113</v>
      </c>
      <c r="L304" s="16">
        <f t="shared" si="58"/>
        <v>113</v>
      </c>
      <c r="M304">
        <f t="shared" si="59"/>
        <v>2013</v>
      </c>
      <c r="N304" t="str">
        <f t="shared" si="60"/>
        <v>May</v>
      </c>
      <c r="O304" s="6">
        <f t="shared" si="61"/>
        <v>113</v>
      </c>
      <c r="P304">
        <f t="shared" si="62"/>
        <v>861</v>
      </c>
      <c r="Q304">
        <f t="shared" si="63"/>
        <v>10</v>
      </c>
      <c r="R304" s="8">
        <f t="shared" si="69"/>
        <v>86.1</v>
      </c>
      <c r="S304">
        <f t="shared" si="64"/>
        <v>46</v>
      </c>
      <c r="T304">
        <f t="shared" si="65"/>
        <v>3893</v>
      </c>
      <c r="U304" s="18">
        <f t="shared" si="70"/>
        <v>84.630434782608702</v>
      </c>
    </row>
    <row r="305" spans="1:21" x14ac:dyDescent="0.3">
      <c r="A305" s="3">
        <v>304</v>
      </c>
      <c r="B305" s="3" t="s">
        <v>109</v>
      </c>
      <c r="C305" s="3" t="s">
        <v>56</v>
      </c>
      <c r="D305" s="7">
        <f t="shared" si="66"/>
        <v>41413</v>
      </c>
      <c r="E305" s="4">
        <v>0.53194444444444444</v>
      </c>
      <c r="F305" s="3" t="s">
        <v>50</v>
      </c>
      <c r="G305" s="3" t="str">
        <f t="shared" si="67"/>
        <v>OTHER</v>
      </c>
      <c r="H305" s="3" t="str">
        <f t="shared" si="57"/>
        <v>OTHER</v>
      </c>
      <c r="I305" s="1">
        <v>41416.497041666662</v>
      </c>
      <c r="J305" s="1">
        <v>41416.560629629632</v>
      </c>
      <c r="K305" s="5">
        <f t="shared" si="68"/>
        <v>91</v>
      </c>
      <c r="L305" s="16">
        <f t="shared" si="58"/>
        <v>91</v>
      </c>
      <c r="M305">
        <f t="shared" si="59"/>
        <v>2013</v>
      </c>
      <c r="N305" t="str">
        <f t="shared" si="60"/>
        <v>May</v>
      </c>
      <c r="O305" s="6">
        <f t="shared" si="61"/>
        <v>91</v>
      </c>
      <c r="P305">
        <f t="shared" si="62"/>
        <v>861</v>
      </c>
      <c r="Q305">
        <f t="shared" si="63"/>
        <v>10</v>
      </c>
      <c r="R305" s="8">
        <f t="shared" si="69"/>
        <v>86.1</v>
      </c>
      <c r="S305">
        <f t="shared" si="64"/>
        <v>46</v>
      </c>
      <c r="T305">
        <f t="shared" si="65"/>
        <v>3893</v>
      </c>
      <c r="U305" s="18">
        <f t="shared" si="70"/>
        <v>84.630434782608702</v>
      </c>
    </row>
    <row r="306" spans="1:21" x14ac:dyDescent="0.3">
      <c r="A306" s="3">
        <v>305</v>
      </c>
      <c r="B306" s="3" t="s">
        <v>109</v>
      </c>
      <c r="C306" s="3" t="s">
        <v>56</v>
      </c>
      <c r="D306" s="7">
        <f t="shared" si="66"/>
        <v>41413</v>
      </c>
      <c r="E306" s="4">
        <v>0.68680555555555556</v>
      </c>
      <c r="F306" s="3" t="s">
        <v>54</v>
      </c>
      <c r="G306" s="3" t="str">
        <f t="shared" si="67"/>
        <v>PLANNED</v>
      </c>
      <c r="H306" s="3" t="str">
        <f t="shared" si="57"/>
        <v>PLANNED - SCHED</v>
      </c>
      <c r="I306" s="1">
        <v>41416.653373229172</v>
      </c>
      <c r="J306" s="1">
        <v>41416.71531767361</v>
      </c>
      <c r="K306" s="5">
        <f t="shared" si="68"/>
        <v>89</v>
      </c>
      <c r="L306" s="16">
        <f t="shared" si="58"/>
        <v>89</v>
      </c>
      <c r="M306">
        <f t="shared" si="59"/>
        <v>2013</v>
      </c>
      <c r="N306" t="str">
        <f t="shared" si="60"/>
        <v>May</v>
      </c>
      <c r="O306" s="6">
        <f t="shared" si="61"/>
        <v>89</v>
      </c>
      <c r="P306">
        <f t="shared" si="62"/>
        <v>861</v>
      </c>
      <c r="Q306">
        <f t="shared" si="63"/>
        <v>10</v>
      </c>
      <c r="R306" s="8">
        <f t="shared" si="69"/>
        <v>86.1</v>
      </c>
      <c r="S306">
        <f t="shared" si="64"/>
        <v>46</v>
      </c>
      <c r="T306">
        <f t="shared" si="65"/>
        <v>3893</v>
      </c>
      <c r="U306" s="18">
        <f t="shared" si="70"/>
        <v>84.630434782608702</v>
      </c>
    </row>
    <row r="307" spans="1:21" x14ac:dyDescent="0.3">
      <c r="A307" s="3">
        <v>306</v>
      </c>
      <c r="B307" s="3" t="s">
        <v>109</v>
      </c>
      <c r="C307" s="3" t="s">
        <v>56</v>
      </c>
      <c r="D307" s="7">
        <f t="shared" si="66"/>
        <v>41413</v>
      </c>
      <c r="E307" s="4">
        <v>0.75138888888888899</v>
      </c>
      <c r="F307" s="3" t="s">
        <v>49</v>
      </c>
      <c r="G307" s="3" t="str">
        <f t="shared" si="67"/>
        <v>UNPLANNED</v>
      </c>
      <c r="H307" s="3" t="str">
        <f t="shared" si="57"/>
        <v>UNPLANNED</v>
      </c>
      <c r="I307" s="1">
        <v>41416.720850034726</v>
      </c>
      <c r="J307" s="1">
        <v>41416.773234293985</v>
      </c>
      <c r="K307" s="5">
        <f t="shared" si="68"/>
        <v>75</v>
      </c>
      <c r="L307" s="16">
        <f t="shared" si="58"/>
        <v>75</v>
      </c>
      <c r="M307">
        <f t="shared" si="59"/>
        <v>2013</v>
      </c>
      <c r="N307" t="str">
        <f t="shared" si="60"/>
        <v>May</v>
      </c>
      <c r="O307" s="6">
        <f t="shared" si="61"/>
        <v>75</v>
      </c>
      <c r="P307">
        <f t="shared" si="62"/>
        <v>861</v>
      </c>
      <c r="Q307">
        <f t="shared" si="63"/>
        <v>10</v>
      </c>
      <c r="R307" s="8">
        <f t="shared" si="69"/>
        <v>86.1</v>
      </c>
      <c r="S307">
        <f t="shared" si="64"/>
        <v>46</v>
      </c>
      <c r="T307">
        <f t="shared" si="65"/>
        <v>3893</v>
      </c>
      <c r="U307" s="18">
        <f t="shared" si="70"/>
        <v>84.630434782608702</v>
      </c>
    </row>
    <row r="308" spans="1:21" x14ac:dyDescent="0.3">
      <c r="A308" s="3">
        <v>307</v>
      </c>
      <c r="B308" s="3" t="s">
        <v>109</v>
      </c>
      <c r="C308" s="3" t="s">
        <v>56</v>
      </c>
      <c r="D308" s="7">
        <f t="shared" si="66"/>
        <v>41413</v>
      </c>
      <c r="E308" s="4">
        <v>0.9291666666666667</v>
      </c>
      <c r="F308" s="3" t="s">
        <v>49</v>
      </c>
      <c r="G308" s="3" t="str">
        <f t="shared" si="67"/>
        <v>UNPLANNED</v>
      </c>
      <c r="H308" s="3" t="str">
        <f t="shared" si="57"/>
        <v>UNPLANNED</v>
      </c>
      <c r="I308" s="1">
        <v>41416.915771643515</v>
      </c>
      <c r="J308" s="1" t="e">
        <v>#VALUE!</v>
      </c>
      <c r="K308" s="5" t="e">
        <f t="shared" si="68"/>
        <v>#VALUE!</v>
      </c>
      <c r="L308" s="16">
        <f t="shared" si="58"/>
        <v>86.1</v>
      </c>
      <c r="M308">
        <f t="shared" si="59"/>
        <v>2013</v>
      </c>
      <c r="N308" t="str">
        <f t="shared" si="60"/>
        <v>May</v>
      </c>
      <c r="O308" s="6" t="e">
        <f t="shared" si="61"/>
        <v>#N/A</v>
      </c>
      <c r="P308">
        <f t="shared" si="62"/>
        <v>861</v>
      </c>
      <c r="Q308">
        <f t="shared" si="63"/>
        <v>10</v>
      </c>
      <c r="R308" s="8">
        <f t="shared" si="69"/>
        <v>86.1</v>
      </c>
      <c r="S308">
        <f t="shared" si="64"/>
        <v>46</v>
      </c>
      <c r="T308">
        <f t="shared" si="65"/>
        <v>3893</v>
      </c>
      <c r="U308" s="18">
        <f t="shared" si="70"/>
        <v>84.630434782608702</v>
      </c>
    </row>
    <row r="309" spans="1:21" x14ac:dyDescent="0.3">
      <c r="A309" s="3">
        <v>308</v>
      </c>
      <c r="B309" s="3" t="s">
        <v>110</v>
      </c>
      <c r="C309" s="3" t="s">
        <v>59</v>
      </c>
      <c r="D309" s="7">
        <f t="shared" si="66"/>
        <v>41413</v>
      </c>
      <c r="E309" s="4">
        <v>0.36458333333333331</v>
      </c>
      <c r="F309" s="3" t="s">
        <v>54</v>
      </c>
      <c r="G309" s="3" t="str">
        <f t="shared" si="67"/>
        <v>PLANNED</v>
      </c>
      <c r="H309" s="3" t="str">
        <f t="shared" si="57"/>
        <v>PLANNED - SCHED</v>
      </c>
      <c r="I309" s="1">
        <v>41417.345453090282</v>
      </c>
      <c r="J309" s="1">
        <v>41417.38468920139</v>
      </c>
      <c r="K309" s="5">
        <f t="shared" si="68"/>
        <v>56</v>
      </c>
      <c r="L309" s="16">
        <f t="shared" si="58"/>
        <v>56</v>
      </c>
      <c r="M309">
        <f t="shared" si="59"/>
        <v>2013</v>
      </c>
      <c r="N309" t="str">
        <f t="shared" si="60"/>
        <v>May</v>
      </c>
      <c r="O309" s="6">
        <f t="shared" si="61"/>
        <v>56</v>
      </c>
      <c r="P309">
        <f t="shared" si="62"/>
        <v>689</v>
      </c>
      <c r="Q309">
        <f t="shared" si="63"/>
        <v>7</v>
      </c>
      <c r="R309" s="8">
        <f t="shared" si="69"/>
        <v>98.428571428571431</v>
      </c>
      <c r="S309">
        <f t="shared" si="64"/>
        <v>46</v>
      </c>
      <c r="T309">
        <f t="shared" si="65"/>
        <v>3893</v>
      </c>
      <c r="U309" s="18">
        <f t="shared" si="70"/>
        <v>84.630434782608702</v>
      </c>
    </row>
    <row r="310" spans="1:21" x14ac:dyDescent="0.3">
      <c r="A310" s="3">
        <v>309</v>
      </c>
      <c r="B310" s="3" t="s">
        <v>110</v>
      </c>
      <c r="C310" s="3" t="s">
        <v>59</v>
      </c>
      <c r="D310" s="7">
        <f t="shared" si="66"/>
        <v>41413</v>
      </c>
      <c r="E310" s="4">
        <v>0.44444444444444442</v>
      </c>
      <c r="F310" s="3" t="s">
        <v>49</v>
      </c>
      <c r="G310" s="3" t="str">
        <f t="shared" si="67"/>
        <v>UNPLANNED</v>
      </c>
      <c r="H310" s="3" t="str">
        <f t="shared" si="57"/>
        <v>UNPLANNED</v>
      </c>
      <c r="I310" s="1">
        <v>41417.423760729172</v>
      </c>
      <c r="J310" s="1">
        <v>41417.501665821757</v>
      </c>
      <c r="K310" s="5">
        <f t="shared" si="68"/>
        <v>112</v>
      </c>
      <c r="L310" s="16">
        <f t="shared" si="58"/>
        <v>112</v>
      </c>
      <c r="M310">
        <f t="shared" si="59"/>
        <v>2013</v>
      </c>
      <c r="N310" t="str">
        <f t="shared" si="60"/>
        <v>May</v>
      </c>
      <c r="O310" s="6">
        <f t="shared" si="61"/>
        <v>112</v>
      </c>
      <c r="P310">
        <f t="shared" si="62"/>
        <v>689</v>
      </c>
      <c r="Q310">
        <f t="shared" si="63"/>
        <v>7</v>
      </c>
      <c r="R310" s="8">
        <f t="shared" si="69"/>
        <v>98.428571428571431</v>
      </c>
      <c r="S310">
        <f t="shared" si="64"/>
        <v>46</v>
      </c>
      <c r="T310">
        <f t="shared" si="65"/>
        <v>3893</v>
      </c>
      <c r="U310" s="18">
        <f t="shared" si="70"/>
        <v>84.630434782608702</v>
      </c>
    </row>
    <row r="311" spans="1:21" x14ac:dyDescent="0.3">
      <c r="A311" s="3">
        <v>310</v>
      </c>
      <c r="B311" s="3" t="s">
        <v>110</v>
      </c>
      <c r="C311" s="3" t="s">
        <v>59</v>
      </c>
      <c r="D311" s="7">
        <f t="shared" si="66"/>
        <v>41413</v>
      </c>
      <c r="E311" s="4">
        <v>0.57986111111111105</v>
      </c>
      <c r="F311" s="3" t="s">
        <v>49</v>
      </c>
      <c r="G311" s="3" t="str">
        <f t="shared" si="67"/>
        <v>UNPLANNED</v>
      </c>
      <c r="H311" s="3" t="str">
        <f t="shared" si="57"/>
        <v>UNPLANNED</v>
      </c>
      <c r="I311" s="1">
        <v>41417.549767557866</v>
      </c>
      <c r="J311" s="1">
        <v>41417.646526817131</v>
      </c>
      <c r="K311" s="5">
        <f t="shared" si="68"/>
        <v>139</v>
      </c>
      <c r="L311" s="16">
        <f t="shared" si="58"/>
        <v>139</v>
      </c>
      <c r="M311">
        <f t="shared" si="59"/>
        <v>2013</v>
      </c>
      <c r="N311" t="str">
        <f t="shared" si="60"/>
        <v>May</v>
      </c>
      <c r="O311" s="6">
        <f t="shared" si="61"/>
        <v>139</v>
      </c>
      <c r="P311">
        <f t="shared" si="62"/>
        <v>689</v>
      </c>
      <c r="Q311">
        <f t="shared" si="63"/>
        <v>7</v>
      </c>
      <c r="R311" s="8">
        <f t="shared" si="69"/>
        <v>98.428571428571431</v>
      </c>
      <c r="S311">
        <f t="shared" si="64"/>
        <v>46</v>
      </c>
      <c r="T311">
        <f t="shared" si="65"/>
        <v>3893</v>
      </c>
      <c r="U311" s="18">
        <f t="shared" si="70"/>
        <v>84.630434782608702</v>
      </c>
    </row>
    <row r="312" spans="1:21" x14ac:dyDescent="0.3">
      <c r="A312" s="3">
        <v>311</v>
      </c>
      <c r="B312" s="3" t="s">
        <v>110</v>
      </c>
      <c r="C312" s="3" t="s">
        <v>59</v>
      </c>
      <c r="D312" s="7">
        <f t="shared" si="66"/>
        <v>41413</v>
      </c>
      <c r="E312" s="4">
        <v>0.66805555555555562</v>
      </c>
      <c r="F312" s="3" t="s">
        <v>49</v>
      </c>
      <c r="G312" s="3" t="str">
        <f t="shared" si="67"/>
        <v>UNPLANNED</v>
      </c>
      <c r="H312" s="3" t="str">
        <f t="shared" si="57"/>
        <v>UNPLANNED</v>
      </c>
      <c r="I312" s="1">
        <v>41417.656377743057</v>
      </c>
      <c r="J312" s="1">
        <v>41417.695775891203</v>
      </c>
      <c r="K312" s="5">
        <f t="shared" si="68"/>
        <v>56</v>
      </c>
      <c r="L312" s="16">
        <f t="shared" si="58"/>
        <v>56</v>
      </c>
      <c r="M312">
        <f t="shared" si="59"/>
        <v>2013</v>
      </c>
      <c r="N312" t="str">
        <f t="shared" si="60"/>
        <v>May</v>
      </c>
      <c r="O312" s="6">
        <f t="shared" si="61"/>
        <v>56</v>
      </c>
      <c r="P312">
        <f t="shared" si="62"/>
        <v>689</v>
      </c>
      <c r="Q312">
        <f t="shared" si="63"/>
        <v>7</v>
      </c>
      <c r="R312" s="8">
        <f t="shared" si="69"/>
        <v>98.428571428571431</v>
      </c>
      <c r="S312">
        <f t="shared" si="64"/>
        <v>46</v>
      </c>
      <c r="T312">
        <f t="shared" si="65"/>
        <v>3893</v>
      </c>
      <c r="U312" s="18">
        <f t="shared" si="70"/>
        <v>84.630434782608702</v>
      </c>
    </row>
    <row r="313" spans="1:21" x14ac:dyDescent="0.3">
      <c r="A313" s="3">
        <v>312</v>
      </c>
      <c r="B313" s="3" t="s">
        <v>110</v>
      </c>
      <c r="C313" s="3" t="s">
        <v>59</v>
      </c>
      <c r="D313" s="7">
        <f t="shared" si="66"/>
        <v>41413</v>
      </c>
      <c r="E313" s="4">
        <v>0.76388888888888884</v>
      </c>
      <c r="F313" s="3" t="s">
        <v>49</v>
      </c>
      <c r="G313" s="3" t="str">
        <f t="shared" si="67"/>
        <v>UNPLANNED</v>
      </c>
      <c r="H313" s="3" t="str">
        <f t="shared" si="57"/>
        <v>UNPLANNED</v>
      </c>
      <c r="I313" s="1">
        <v>41417.729000347223</v>
      </c>
      <c r="J313" s="1">
        <v>41417.810400810187</v>
      </c>
      <c r="K313" s="5">
        <f t="shared" si="68"/>
        <v>117</v>
      </c>
      <c r="L313" s="16">
        <f t="shared" si="58"/>
        <v>117</v>
      </c>
      <c r="M313">
        <f t="shared" si="59"/>
        <v>2013</v>
      </c>
      <c r="N313" t="str">
        <f t="shared" si="60"/>
        <v>May</v>
      </c>
      <c r="O313" s="6">
        <f t="shared" si="61"/>
        <v>117</v>
      </c>
      <c r="P313">
        <f t="shared" si="62"/>
        <v>689</v>
      </c>
      <c r="Q313">
        <f t="shared" si="63"/>
        <v>7</v>
      </c>
      <c r="R313" s="8">
        <f t="shared" si="69"/>
        <v>98.428571428571431</v>
      </c>
      <c r="S313">
        <f t="shared" si="64"/>
        <v>46</v>
      </c>
      <c r="T313">
        <f t="shared" si="65"/>
        <v>3893</v>
      </c>
      <c r="U313" s="18">
        <f t="shared" si="70"/>
        <v>84.630434782608702</v>
      </c>
    </row>
    <row r="314" spans="1:21" x14ac:dyDescent="0.3">
      <c r="A314" s="3">
        <v>313</v>
      </c>
      <c r="B314" s="3" t="s">
        <v>110</v>
      </c>
      <c r="C314" s="3" t="s">
        <v>59</v>
      </c>
      <c r="D314" s="7">
        <f t="shared" si="66"/>
        <v>41413</v>
      </c>
      <c r="E314" s="4">
        <v>0.8340277777777777</v>
      </c>
      <c r="F314" s="3" t="s">
        <v>49</v>
      </c>
      <c r="G314" s="3" t="str">
        <f t="shared" si="67"/>
        <v>UNPLANNED</v>
      </c>
      <c r="H314" s="3" t="str">
        <f t="shared" si="57"/>
        <v>UNPLANNED</v>
      </c>
      <c r="I314" s="1">
        <v>41417.807180324075</v>
      </c>
      <c r="J314" s="1">
        <v>41417.875965046296</v>
      </c>
      <c r="K314" s="5">
        <f t="shared" si="68"/>
        <v>99</v>
      </c>
      <c r="L314" s="16">
        <f t="shared" si="58"/>
        <v>99</v>
      </c>
      <c r="M314">
        <f t="shared" si="59"/>
        <v>2013</v>
      </c>
      <c r="N314" t="str">
        <f t="shared" si="60"/>
        <v>May</v>
      </c>
      <c r="O314" s="6">
        <f t="shared" si="61"/>
        <v>99</v>
      </c>
      <c r="P314">
        <f t="shared" si="62"/>
        <v>689</v>
      </c>
      <c r="Q314">
        <f t="shared" si="63"/>
        <v>7</v>
      </c>
      <c r="R314" s="8">
        <f t="shared" si="69"/>
        <v>98.428571428571431</v>
      </c>
      <c r="S314">
        <f t="shared" si="64"/>
        <v>46</v>
      </c>
      <c r="T314">
        <f t="shared" si="65"/>
        <v>3893</v>
      </c>
      <c r="U314" s="18">
        <f t="shared" si="70"/>
        <v>84.630434782608702</v>
      </c>
    </row>
    <row r="315" spans="1:21" x14ac:dyDescent="0.3">
      <c r="A315" s="3">
        <v>314</v>
      </c>
      <c r="B315" s="3" t="s">
        <v>110</v>
      </c>
      <c r="C315" s="3" t="s">
        <v>59</v>
      </c>
      <c r="D315" s="7">
        <f t="shared" si="66"/>
        <v>41413</v>
      </c>
      <c r="E315" s="4">
        <v>0.91319444444444453</v>
      </c>
      <c r="F315" s="3" t="s">
        <v>49</v>
      </c>
      <c r="G315" s="3" t="str">
        <f t="shared" si="67"/>
        <v>UNPLANNED</v>
      </c>
      <c r="H315" s="3" t="str">
        <f t="shared" si="57"/>
        <v>UNPLANNED</v>
      </c>
      <c r="I315" s="1">
        <v>41417.871438344904</v>
      </c>
      <c r="J315" s="1">
        <v>41417.948498530088</v>
      </c>
      <c r="K315" s="5">
        <f t="shared" si="68"/>
        <v>110</v>
      </c>
      <c r="L315" s="16">
        <f t="shared" si="58"/>
        <v>110</v>
      </c>
      <c r="M315">
        <f t="shared" si="59"/>
        <v>2013</v>
      </c>
      <c r="N315" t="str">
        <f t="shared" si="60"/>
        <v>May</v>
      </c>
      <c r="O315" s="6">
        <f t="shared" si="61"/>
        <v>110</v>
      </c>
      <c r="P315">
        <f t="shared" si="62"/>
        <v>689</v>
      </c>
      <c r="Q315">
        <f t="shared" si="63"/>
        <v>7</v>
      </c>
      <c r="R315" s="8">
        <f t="shared" si="69"/>
        <v>98.428571428571431</v>
      </c>
      <c r="S315">
        <f t="shared" si="64"/>
        <v>46</v>
      </c>
      <c r="T315">
        <f t="shared" si="65"/>
        <v>3893</v>
      </c>
      <c r="U315" s="18">
        <f t="shared" si="70"/>
        <v>84.630434782608702</v>
      </c>
    </row>
    <row r="316" spans="1:21" x14ac:dyDescent="0.3">
      <c r="A316" s="3">
        <v>315</v>
      </c>
      <c r="B316" s="3" t="s">
        <v>111</v>
      </c>
      <c r="C316" s="3" t="s">
        <v>61</v>
      </c>
      <c r="D316" s="7">
        <f t="shared" si="66"/>
        <v>41413</v>
      </c>
      <c r="E316" s="4">
        <v>2.0833333333333332E-2</v>
      </c>
      <c r="F316" s="3" t="s">
        <v>54</v>
      </c>
      <c r="G316" s="3" t="str">
        <f t="shared" si="67"/>
        <v>PLANNED</v>
      </c>
      <c r="H316" s="3" t="str">
        <f t="shared" si="57"/>
        <v>PLANNED - SCHED</v>
      </c>
      <c r="I316" s="1">
        <v>41417.961700578708</v>
      </c>
      <c r="J316" s="1" t="e">
        <v>#VALUE!</v>
      </c>
      <c r="K316" s="5" t="e">
        <f t="shared" si="68"/>
        <v>#VALUE!</v>
      </c>
      <c r="L316" s="16">
        <f t="shared" si="58"/>
        <v>60</v>
      </c>
      <c r="M316">
        <f t="shared" si="59"/>
        <v>2013</v>
      </c>
      <c r="N316" t="str">
        <f t="shared" si="60"/>
        <v>May</v>
      </c>
      <c r="O316" s="6" t="e">
        <f t="shared" si="61"/>
        <v>#N/A</v>
      </c>
      <c r="P316">
        <f t="shared" si="62"/>
        <v>300</v>
      </c>
      <c r="Q316">
        <f t="shared" si="63"/>
        <v>5</v>
      </c>
      <c r="R316" s="8">
        <f t="shared" si="69"/>
        <v>60</v>
      </c>
      <c r="S316">
        <f t="shared" si="64"/>
        <v>46</v>
      </c>
      <c r="T316">
        <f t="shared" si="65"/>
        <v>3893</v>
      </c>
      <c r="U316" s="18">
        <f t="shared" si="70"/>
        <v>84.630434782608702</v>
      </c>
    </row>
    <row r="317" spans="1:21" x14ac:dyDescent="0.3">
      <c r="A317" s="3">
        <v>316</v>
      </c>
      <c r="B317" s="3" t="s">
        <v>111</v>
      </c>
      <c r="C317" s="3" t="s">
        <v>61</v>
      </c>
      <c r="D317" s="7">
        <f t="shared" si="66"/>
        <v>41413</v>
      </c>
      <c r="E317" s="4">
        <v>0.3979166666666667</v>
      </c>
      <c r="F317" s="3" t="s">
        <v>54</v>
      </c>
      <c r="G317" s="3" t="str">
        <f t="shared" si="67"/>
        <v>PLANNED</v>
      </c>
      <c r="H317" s="3" t="str">
        <f t="shared" si="57"/>
        <v>PLANNED - SCHED</v>
      </c>
      <c r="I317" s="1">
        <v>41418.372792858798</v>
      </c>
      <c r="J317" s="1">
        <v>41418.414691006947</v>
      </c>
      <c r="K317" s="5">
        <f t="shared" si="68"/>
        <v>60</v>
      </c>
      <c r="L317" s="16">
        <f t="shared" si="58"/>
        <v>60</v>
      </c>
      <c r="M317">
        <f t="shared" si="59"/>
        <v>2013</v>
      </c>
      <c r="N317" t="str">
        <f t="shared" si="60"/>
        <v>May</v>
      </c>
      <c r="O317" s="6">
        <f t="shared" si="61"/>
        <v>60</v>
      </c>
      <c r="P317">
        <f t="shared" si="62"/>
        <v>300</v>
      </c>
      <c r="Q317">
        <f t="shared" si="63"/>
        <v>5</v>
      </c>
      <c r="R317" s="8">
        <f t="shared" si="69"/>
        <v>60</v>
      </c>
      <c r="S317">
        <f t="shared" si="64"/>
        <v>46</v>
      </c>
      <c r="T317">
        <f t="shared" si="65"/>
        <v>3893</v>
      </c>
      <c r="U317" s="18">
        <f t="shared" si="70"/>
        <v>84.630434782608702</v>
      </c>
    </row>
    <row r="318" spans="1:21" x14ac:dyDescent="0.3">
      <c r="A318" s="3">
        <v>317</v>
      </c>
      <c r="B318" s="3" t="s">
        <v>111</v>
      </c>
      <c r="C318" s="3" t="s">
        <v>61</v>
      </c>
      <c r="D318" s="7">
        <f t="shared" si="66"/>
        <v>41413</v>
      </c>
      <c r="E318" s="4">
        <v>0.52916666666666667</v>
      </c>
      <c r="F318" s="3" t="s">
        <v>49</v>
      </c>
      <c r="G318" s="3" t="str">
        <f t="shared" si="67"/>
        <v>UNPLANNED</v>
      </c>
      <c r="H318" s="3" t="str">
        <f t="shared" si="57"/>
        <v>UNPLANNED</v>
      </c>
      <c r="I318" s="1">
        <v>41418.499687037038</v>
      </c>
      <c r="J318" s="1">
        <v>41418.555022685185</v>
      </c>
      <c r="K318" s="5">
        <f t="shared" si="68"/>
        <v>79</v>
      </c>
      <c r="L318" s="16">
        <f t="shared" si="58"/>
        <v>79</v>
      </c>
      <c r="M318">
        <f t="shared" si="59"/>
        <v>2013</v>
      </c>
      <c r="N318" t="str">
        <f t="shared" si="60"/>
        <v>May</v>
      </c>
      <c r="O318" s="6">
        <f t="shared" si="61"/>
        <v>79</v>
      </c>
      <c r="P318">
        <f t="shared" si="62"/>
        <v>300</v>
      </c>
      <c r="Q318">
        <f t="shared" si="63"/>
        <v>5</v>
      </c>
      <c r="R318" s="8">
        <f t="shared" si="69"/>
        <v>60</v>
      </c>
      <c r="S318">
        <f t="shared" si="64"/>
        <v>46</v>
      </c>
      <c r="T318">
        <f t="shared" si="65"/>
        <v>3893</v>
      </c>
      <c r="U318" s="18">
        <f t="shared" si="70"/>
        <v>84.630434782608702</v>
      </c>
    </row>
    <row r="319" spans="1:21" x14ac:dyDescent="0.3">
      <c r="A319" s="3">
        <v>318</v>
      </c>
      <c r="B319" s="3" t="s">
        <v>111</v>
      </c>
      <c r="C319" s="3" t="s">
        <v>61</v>
      </c>
      <c r="D319" s="7">
        <f t="shared" si="66"/>
        <v>41413</v>
      </c>
      <c r="E319" s="4">
        <v>0.58333333333333337</v>
      </c>
      <c r="F319" s="3" t="s">
        <v>54</v>
      </c>
      <c r="G319" s="3" t="str">
        <f t="shared" si="67"/>
        <v>PLANNED</v>
      </c>
      <c r="H319" s="3" t="str">
        <f t="shared" si="57"/>
        <v>PLANNED - SCHED</v>
      </c>
      <c r="I319" s="1">
        <v>41418.560083796292</v>
      </c>
      <c r="J319" s="1">
        <v>41418.611819907412</v>
      </c>
      <c r="K319" s="5">
        <f t="shared" si="68"/>
        <v>74</v>
      </c>
      <c r="L319" s="16">
        <f t="shared" si="58"/>
        <v>74</v>
      </c>
      <c r="M319">
        <f t="shared" si="59"/>
        <v>2013</v>
      </c>
      <c r="N319" t="str">
        <f t="shared" si="60"/>
        <v>May</v>
      </c>
      <c r="O319" s="6">
        <f t="shared" si="61"/>
        <v>74</v>
      </c>
      <c r="P319">
        <f t="shared" si="62"/>
        <v>300</v>
      </c>
      <c r="Q319">
        <f t="shared" si="63"/>
        <v>5</v>
      </c>
      <c r="R319" s="8">
        <f t="shared" si="69"/>
        <v>60</v>
      </c>
      <c r="S319">
        <f t="shared" si="64"/>
        <v>46</v>
      </c>
      <c r="T319">
        <f t="shared" si="65"/>
        <v>3893</v>
      </c>
      <c r="U319" s="18">
        <f t="shared" si="70"/>
        <v>84.630434782608702</v>
      </c>
    </row>
    <row r="320" spans="1:21" x14ac:dyDescent="0.3">
      <c r="A320" s="3">
        <v>319</v>
      </c>
      <c r="B320" s="3" t="s">
        <v>111</v>
      </c>
      <c r="C320" s="3" t="s">
        <v>61</v>
      </c>
      <c r="D320" s="7">
        <f t="shared" si="66"/>
        <v>41413</v>
      </c>
      <c r="E320" s="4">
        <v>0.8930555555555556</v>
      </c>
      <c r="F320" s="3" t="s">
        <v>54</v>
      </c>
      <c r="G320" s="3" t="str">
        <f t="shared" si="67"/>
        <v>PLANNED</v>
      </c>
      <c r="H320" s="3" t="str">
        <f t="shared" si="57"/>
        <v>PLANNED - SCHED</v>
      </c>
      <c r="I320" s="1">
        <v>41418.860825266202</v>
      </c>
      <c r="J320" s="1">
        <v>41418.921623877315</v>
      </c>
      <c r="K320" s="5">
        <f t="shared" si="68"/>
        <v>87</v>
      </c>
      <c r="L320" s="16">
        <f t="shared" si="58"/>
        <v>87</v>
      </c>
      <c r="M320">
        <f t="shared" si="59"/>
        <v>2013</v>
      </c>
      <c r="N320" t="str">
        <f t="shared" si="60"/>
        <v>May</v>
      </c>
      <c r="O320" s="6">
        <f t="shared" si="61"/>
        <v>87</v>
      </c>
      <c r="P320">
        <f t="shared" si="62"/>
        <v>300</v>
      </c>
      <c r="Q320">
        <f t="shared" si="63"/>
        <v>5</v>
      </c>
      <c r="R320" s="8">
        <f t="shared" si="69"/>
        <v>60</v>
      </c>
      <c r="S320">
        <f t="shared" si="64"/>
        <v>46</v>
      </c>
      <c r="T320">
        <f t="shared" si="65"/>
        <v>3893</v>
      </c>
      <c r="U320" s="18">
        <f t="shared" si="70"/>
        <v>84.630434782608702</v>
      </c>
    </row>
    <row r="321" spans="1:21" x14ac:dyDescent="0.3">
      <c r="A321" s="3">
        <v>320</v>
      </c>
      <c r="B321" s="3" t="s">
        <v>112</v>
      </c>
      <c r="C321" s="3" t="s">
        <v>63</v>
      </c>
      <c r="D321" s="7">
        <f t="shared" si="66"/>
        <v>41413</v>
      </c>
      <c r="E321" s="4">
        <v>0.40486111111111112</v>
      </c>
      <c r="F321" s="3" t="s">
        <v>49</v>
      </c>
      <c r="G321" s="3" t="str">
        <f t="shared" si="67"/>
        <v>UNPLANNED</v>
      </c>
      <c r="H321" s="3" t="str">
        <f t="shared" si="57"/>
        <v>UNPLANNED</v>
      </c>
      <c r="I321" s="1">
        <v>41419.374541817124</v>
      </c>
      <c r="J321" s="1">
        <v>41419.45140524306</v>
      </c>
      <c r="K321" s="5">
        <f t="shared" si="68"/>
        <v>110</v>
      </c>
      <c r="L321" s="16">
        <f t="shared" si="58"/>
        <v>110</v>
      </c>
      <c r="M321">
        <f t="shared" si="59"/>
        <v>2013</v>
      </c>
      <c r="N321" t="str">
        <f t="shared" si="60"/>
        <v>May</v>
      </c>
      <c r="O321" s="6">
        <f t="shared" si="61"/>
        <v>110</v>
      </c>
      <c r="P321">
        <f t="shared" si="62"/>
        <v>419</v>
      </c>
      <c r="Q321">
        <f t="shared" si="63"/>
        <v>4</v>
      </c>
      <c r="R321" s="8">
        <f t="shared" si="69"/>
        <v>104.75</v>
      </c>
      <c r="S321">
        <f t="shared" si="64"/>
        <v>46</v>
      </c>
      <c r="T321">
        <f t="shared" si="65"/>
        <v>3893</v>
      </c>
      <c r="U321" s="18">
        <f t="shared" si="70"/>
        <v>84.630434782608702</v>
      </c>
    </row>
    <row r="322" spans="1:21" x14ac:dyDescent="0.3">
      <c r="A322" s="3">
        <v>321</v>
      </c>
      <c r="B322" s="3" t="s">
        <v>112</v>
      </c>
      <c r="C322" s="3" t="s">
        <v>63</v>
      </c>
      <c r="D322" s="7">
        <f t="shared" si="66"/>
        <v>41413</v>
      </c>
      <c r="E322" s="4">
        <v>0.78888888888888886</v>
      </c>
      <c r="F322" s="3" t="s">
        <v>49</v>
      </c>
      <c r="G322" s="3" t="str">
        <f t="shared" si="67"/>
        <v>UNPLANNED</v>
      </c>
      <c r="H322" s="3" t="str">
        <f t="shared" ref="H322:H385" si="71">IF(ISNUMBER(SEARCH("Unplanned",F322)),"UNPLANNED",IF(ISNUMBER(SEARCH("not as sched",F322)),"PLANNED - NOT SCHED",IF(ISNUMBER(SEARCH("as scheduled",F322)),"PLANNED - SCHED","OTHER")))</f>
        <v>UNPLANNED</v>
      </c>
      <c r="I322" s="1">
        <v>41419.77030462963</v>
      </c>
      <c r="J322" s="1">
        <v>41419.831994444445</v>
      </c>
      <c r="K322" s="5">
        <f t="shared" si="68"/>
        <v>88</v>
      </c>
      <c r="L322" s="16">
        <f t="shared" ref="L322:L385" si="72">IFERROR(O322,R322)</f>
        <v>88</v>
      </c>
      <c r="M322">
        <f t="shared" ref="M322:M385" si="73">YEAR(B322)</f>
        <v>2013</v>
      </c>
      <c r="N322" t="str">
        <f t="shared" ref="N322:N385" si="74">TEXT(B322,"MMM")</f>
        <v>May</v>
      </c>
      <c r="O322" s="6">
        <f t="shared" ref="O322:O385" si="75">IFERROR(K322,#N/A)</f>
        <v>88</v>
      </c>
      <c r="P322">
        <f t="shared" ref="P322:P385" si="76">SUMIFS(O:O,B:B,B322,O:O,"&lt;&gt;#N/A")</f>
        <v>419</v>
      </c>
      <c r="Q322">
        <f t="shared" ref="Q322:Q385" si="77">COUNTIF(B:B,B322)</f>
        <v>4</v>
      </c>
      <c r="R322" s="8">
        <f t="shared" si="69"/>
        <v>104.75</v>
      </c>
      <c r="S322">
        <f t="shared" ref="S322:S385" si="78">COUNTIF(D:D,D322)</f>
        <v>46</v>
      </c>
      <c r="T322">
        <f t="shared" ref="T322:T385" si="79">SUMIFS(O:O,D:D,D322,O:O,"&lt;&gt;#N/A")</f>
        <v>3893</v>
      </c>
      <c r="U322" s="18">
        <f t="shared" si="70"/>
        <v>84.630434782608702</v>
      </c>
    </row>
    <row r="323" spans="1:21" x14ac:dyDescent="0.3">
      <c r="A323" s="3">
        <v>322</v>
      </c>
      <c r="B323" s="3" t="s">
        <v>112</v>
      </c>
      <c r="C323" s="3" t="s">
        <v>63</v>
      </c>
      <c r="D323" s="7">
        <f t="shared" ref="D323:D386" si="80">B323-WEEKDAY(B323,11)</f>
        <v>41413</v>
      </c>
      <c r="E323" s="4">
        <v>0.87013888888888891</v>
      </c>
      <c r="F323" s="3" t="s">
        <v>49</v>
      </c>
      <c r="G323" s="3" t="str">
        <f t="shared" ref="G323:G386" si="81">IF(ISNUMBER(SEARCH("unplanned",F323)),"UNPLANNED",IF(ISNUMBER(SEARCH("PLANNED",F323)),"PLANNED","OTHER"))</f>
        <v>UNPLANNED</v>
      </c>
      <c r="H323" s="3" t="str">
        <f t="shared" si="71"/>
        <v>UNPLANNED</v>
      </c>
      <c r="I323" s="1">
        <v>41419.830953935183</v>
      </c>
      <c r="J323" s="1">
        <v>41419.917967824069</v>
      </c>
      <c r="K323" s="5">
        <f t="shared" ref="K323:K386" si="82">HOUR(J323-I323)*60+MINUTE(J323-I323)</f>
        <v>125</v>
      </c>
      <c r="L323" s="16">
        <f t="shared" si="72"/>
        <v>125</v>
      </c>
      <c r="M323">
        <f t="shared" si="73"/>
        <v>2013</v>
      </c>
      <c r="N323" t="str">
        <f t="shared" si="74"/>
        <v>May</v>
      </c>
      <c r="O323" s="6">
        <f t="shared" si="75"/>
        <v>125</v>
      </c>
      <c r="P323">
        <f t="shared" si="76"/>
        <v>419</v>
      </c>
      <c r="Q323">
        <f t="shared" si="77"/>
        <v>4</v>
      </c>
      <c r="R323" s="8">
        <f t="shared" ref="R323:R386" si="83">P323/Q323</f>
        <v>104.75</v>
      </c>
      <c r="S323">
        <f t="shared" si="78"/>
        <v>46</v>
      </c>
      <c r="T323">
        <f t="shared" si="79"/>
        <v>3893</v>
      </c>
      <c r="U323" s="18">
        <f t="shared" ref="U323:U386" si="84">T323/S323</f>
        <v>84.630434782608702</v>
      </c>
    </row>
    <row r="324" spans="1:21" x14ac:dyDescent="0.3">
      <c r="A324" s="3">
        <v>323</v>
      </c>
      <c r="B324" s="3" t="s">
        <v>112</v>
      </c>
      <c r="C324" s="3" t="s">
        <v>63</v>
      </c>
      <c r="D324" s="7">
        <f t="shared" si="80"/>
        <v>41413</v>
      </c>
      <c r="E324" s="4">
        <v>0.93680555555555556</v>
      </c>
      <c r="F324" s="3" t="s">
        <v>49</v>
      </c>
      <c r="G324" s="3" t="str">
        <f t="shared" si="81"/>
        <v>UNPLANNED</v>
      </c>
      <c r="H324" s="3" t="str">
        <f t="shared" si="71"/>
        <v>UNPLANNED</v>
      </c>
      <c r="I324" s="1">
        <v>41419.89869151621</v>
      </c>
      <c r="J324" s="1">
        <v>41419.965392905091</v>
      </c>
      <c r="K324" s="5">
        <f t="shared" si="82"/>
        <v>96</v>
      </c>
      <c r="L324" s="16">
        <f t="shared" si="72"/>
        <v>96</v>
      </c>
      <c r="M324">
        <f t="shared" si="73"/>
        <v>2013</v>
      </c>
      <c r="N324" t="str">
        <f t="shared" si="74"/>
        <v>May</v>
      </c>
      <c r="O324" s="6">
        <f t="shared" si="75"/>
        <v>96</v>
      </c>
      <c r="P324">
        <f t="shared" si="76"/>
        <v>419</v>
      </c>
      <c r="Q324">
        <f t="shared" si="77"/>
        <v>4</v>
      </c>
      <c r="R324" s="8">
        <f t="shared" si="83"/>
        <v>104.75</v>
      </c>
      <c r="S324">
        <f t="shared" si="78"/>
        <v>46</v>
      </c>
      <c r="T324">
        <f t="shared" si="79"/>
        <v>3893</v>
      </c>
      <c r="U324" s="18">
        <f t="shared" si="84"/>
        <v>84.630434782608702</v>
      </c>
    </row>
    <row r="325" spans="1:21" x14ac:dyDescent="0.3">
      <c r="A325" s="3">
        <v>324</v>
      </c>
      <c r="B325" s="3" t="s">
        <v>113</v>
      </c>
      <c r="C325" s="3" t="s">
        <v>65</v>
      </c>
      <c r="D325" s="7">
        <f t="shared" si="80"/>
        <v>41413</v>
      </c>
      <c r="E325" s="4">
        <v>4.8611111111111112E-2</v>
      </c>
      <c r="F325" s="3" t="s">
        <v>51</v>
      </c>
      <c r="G325" s="3" t="str">
        <f t="shared" si="81"/>
        <v>PLANNED</v>
      </c>
      <c r="H325" s="3" t="str">
        <f t="shared" si="71"/>
        <v>PLANNED - NOT SCHED</v>
      </c>
      <c r="I325" s="1">
        <v>41420.011424965276</v>
      </c>
      <c r="J325" s="1">
        <v>41420.086714317134</v>
      </c>
      <c r="K325" s="5">
        <f t="shared" si="82"/>
        <v>108</v>
      </c>
      <c r="L325" s="16">
        <f t="shared" si="72"/>
        <v>108</v>
      </c>
      <c r="M325">
        <f t="shared" si="73"/>
        <v>2013</v>
      </c>
      <c r="N325" t="str">
        <f t="shared" si="74"/>
        <v>May</v>
      </c>
      <c r="O325" s="6">
        <f t="shared" si="75"/>
        <v>108</v>
      </c>
      <c r="P325">
        <f t="shared" si="76"/>
        <v>504</v>
      </c>
      <c r="Q325">
        <f t="shared" si="77"/>
        <v>7</v>
      </c>
      <c r="R325" s="8">
        <f t="shared" si="83"/>
        <v>72</v>
      </c>
      <c r="S325">
        <f t="shared" si="78"/>
        <v>46</v>
      </c>
      <c r="T325">
        <f t="shared" si="79"/>
        <v>3893</v>
      </c>
      <c r="U325" s="18">
        <f t="shared" si="84"/>
        <v>84.630434782608702</v>
      </c>
    </row>
    <row r="326" spans="1:21" x14ac:dyDescent="0.3">
      <c r="A326" s="3">
        <v>325</v>
      </c>
      <c r="B326" s="3" t="s">
        <v>113</v>
      </c>
      <c r="C326" s="3" t="s">
        <v>65</v>
      </c>
      <c r="D326" s="7">
        <f t="shared" si="80"/>
        <v>41413</v>
      </c>
      <c r="E326" s="4">
        <v>0.1361111111111111</v>
      </c>
      <c r="F326" s="3" t="s">
        <v>57</v>
      </c>
      <c r="G326" s="3" t="str">
        <f t="shared" si="81"/>
        <v>UNPLANNED</v>
      </c>
      <c r="H326" s="3" t="str">
        <f t="shared" si="71"/>
        <v>UNPLANNED</v>
      </c>
      <c r="I326" s="1">
        <v>41420.119573460644</v>
      </c>
      <c r="J326" s="1" t="e">
        <v>#VALUE!</v>
      </c>
      <c r="K326" s="5" t="e">
        <f t="shared" si="82"/>
        <v>#VALUE!</v>
      </c>
      <c r="L326" s="16">
        <f t="shared" si="72"/>
        <v>72</v>
      </c>
      <c r="M326">
        <f t="shared" si="73"/>
        <v>2013</v>
      </c>
      <c r="N326" t="str">
        <f t="shared" si="74"/>
        <v>May</v>
      </c>
      <c r="O326" s="6" t="e">
        <f t="shared" si="75"/>
        <v>#N/A</v>
      </c>
      <c r="P326">
        <f t="shared" si="76"/>
        <v>504</v>
      </c>
      <c r="Q326">
        <f t="shared" si="77"/>
        <v>7</v>
      </c>
      <c r="R326" s="8">
        <f t="shared" si="83"/>
        <v>72</v>
      </c>
      <c r="S326">
        <f t="shared" si="78"/>
        <v>46</v>
      </c>
      <c r="T326">
        <f t="shared" si="79"/>
        <v>3893</v>
      </c>
      <c r="U326" s="18">
        <f t="shared" si="84"/>
        <v>84.630434782608702</v>
      </c>
    </row>
    <row r="327" spans="1:21" x14ac:dyDescent="0.3">
      <c r="A327" s="3">
        <v>326</v>
      </c>
      <c r="B327" s="3" t="s">
        <v>113</v>
      </c>
      <c r="C327" s="3" t="s">
        <v>65</v>
      </c>
      <c r="D327" s="7">
        <f t="shared" si="80"/>
        <v>41413</v>
      </c>
      <c r="E327" s="4">
        <v>0.20208333333333331</v>
      </c>
      <c r="F327" s="3" t="s">
        <v>49</v>
      </c>
      <c r="G327" s="3" t="str">
        <f t="shared" si="81"/>
        <v>UNPLANNED</v>
      </c>
      <c r="H327" s="3" t="str">
        <f t="shared" si="71"/>
        <v>UNPLANNED</v>
      </c>
      <c r="I327" s="1">
        <v>41420.200802511572</v>
      </c>
      <c r="J327" s="1">
        <v>41420.252399733792</v>
      </c>
      <c r="K327" s="5">
        <f t="shared" si="82"/>
        <v>74</v>
      </c>
      <c r="L327" s="16">
        <f t="shared" si="72"/>
        <v>74</v>
      </c>
      <c r="M327">
        <f t="shared" si="73"/>
        <v>2013</v>
      </c>
      <c r="N327" t="str">
        <f t="shared" si="74"/>
        <v>May</v>
      </c>
      <c r="O327" s="6">
        <f t="shared" si="75"/>
        <v>74</v>
      </c>
      <c r="P327">
        <f t="shared" si="76"/>
        <v>504</v>
      </c>
      <c r="Q327">
        <f t="shared" si="77"/>
        <v>7</v>
      </c>
      <c r="R327" s="8">
        <f t="shared" si="83"/>
        <v>72</v>
      </c>
      <c r="S327">
        <f t="shared" si="78"/>
        <v>46</v>
      </c>
      <c r="T327">
        <f t="shared" si="79"/>
        <v>3893</v>
      </c>
      <c r="U327" s="18">
        <f t="shared" si="84"/>
        <v>84.630434782608702</v>
      </c>
    </row>
    <row r="328" spans="1:21" x14ac:dyDescent="0.3">
      <c r="A328" s="3">
        <v>327</v>
      </c>
      <c r="B328" s="3" t="s">
        <v>113</v>
      </c>
      <c r="C328" s="3" t="s">
        <v>65</v>
      </c>
      <c r="D328" s="7">
        <f t="shared" si="80"/>
        <v>41413</v>
      </c>
      <c r="E328" s="4">
        <v>0.21944444444444444</v>
      </c>
      <c r="F328" s="3" t="s">
        <v>49</v>
      </c>
      <c r="G328" s="3" t="str">
        <f t="shared" si="81"/>
        <v>UNPLANNED</v>
      </c>
      <c r="H328" s="3" t="str">
        <f t="shared" si="71"/>
        <v>UNPLANNED</v>
      </c>
      <c r="I328" s="1">
        <v>41420.190719479164</v>
      </c>
      <c r="J328" s="1">
        <v>41420.240661608797</v>
      </c>
      <c r="K328" s="5">
        <f t="shared" si="82"/>
        <v>71</v>
      </c>
      <c r="L328" s="16">
        <f t="shared" si="72"/>
        <v>71</v>
      </c>
      <c r="M328">
        <f t="shared" si="73"/>
        <v>2013</v>
      </c>
      <c r="N328" t="str">
        <f t="shared" si="74"/>
        <v>May</v>
      </c>
      <c r="O328" s="6">
        <f t="shared" si="75"/>
        <v>71</v>
      </c>
      <c r="P328">
        <f t="shared" si="76"/>
        <v>504</v>
      </c>
      <c r="Q328">
        <f t="shared" si="77"/>
        <v>7</v>
      </c>
      <c r="R328" s="8">
        <f t="shared" si="83"/>
        <v>72</v>
      </c>
      <c r="S328">
        <f t="shared" si="78"/>
        <v>46</v>
      </c>
      <c r="T328">
        <f t="shared" si="79"/>
        <v>3893</v>
      </c>
      <c r="U328" s="18">
        <f t="shared" si="84"/>
        <v>84.630434782608702</v>
      </c>
    </row>
    <row r="329" spans="1:21" x14ac:dyDescent="0.3">
      <c r="A329" s="3">
        <v>328</v>
      </c>
      <c r="B329" s="3" t="s">
        <v>113</v>
      </c>
      <c r="C329" s="3" t="s">
        <v>65</v>
      </c>
      <c r="D329" s="7">
        <f t="shared" si="80"/>
        <v>41413</v>
      </c>
      <c r="E329" s="4">
        <v>0.4201388888888889</v>
      </c>
      <c r="F329" s="3" t="s">
        <v>49</v>
      </c>
      <c r="G329" s="3" t="str">
        <f t="shared" si="81"/>
        <v>UNPLANNED</v>
      </c>
      <c r="H329" s="3" t="str">
        <f t="shared" si="71"/>
        <v>UNPLANNED</v>
      </c>
      <c r="I329" s="1">
        <v>41420.400557442124</v>
      </c>
      <c r="J329" s="1">
        <v>41420.457015775457</v>
      </c>
      <c r="K329" s="5">
        <f t="shared" si="82"/>
        <v>81</v>
      </c>
      <c r="L329" s="16">
        <f t="shared" si="72"/>
        <v>81</v>
      </c>
      <c r="M329">
        <f t="shared" si="73"/>
        <v>2013</v>
      </c>
      <c r="N329" t="str">
        <f t="shared" si="74"/>
        <v>May</v>
      </c>
      <c r="O329" s="6">
        <f t="shared" si="75"/>
        <v>81</v>
      </c>
      <c r="P329">
        <f t="shared" si="76"/>
        <v>504</v>
      </c>
      <c r="Q329">
        <f t="shared" si="77"/>
        <v>7</v>
      </c>
      <c r="R329" s="8">
        <f t="shared" si="83"/>
        <v>72</v>
      </c>
      <c r="S329">
        <f t="shared" si="78"/>
        <v>46</v>
      </c>
      <c r="T329">
        <f t="shared" si="79"/>
        <v>3893</v>
      </c>
      <c r="U329" s="18">
        <f t="shared" si="84"/>
        <v>84.630434782608702</v>
      </c>
    </row>
    <row r="330" spans="1:21" x14ac:dyDescent="0.3">
      <c r="A330" s="3">
        <v>329</v>
      </c>
      <c r="B330" s="3" t="s">
        <v>113</v>
      </c>
      <c r="C330" s="3" t="s">
        <v>65</v>
      </c>
      <c r="D330" s="7">
        <f t="shared" si="80"/>
        <v>41413</v>
      </c>
      <c r="E330" s="4">
        <v>0.61111111111111105</v>
      </c>
      <c r="F330" s="3" t="s">
        <v>51</v>
      </c>
      <c r="G330" s="3" t="str">
        <f t="shared" si="81"/>
        <v>PLANNED</v>
      </c>
      <c r="H330" s="3" t="str">
        <f t="shared" si="71"/>
        <v>PLANNED - NOT SCHED</v>
      </c>
      <c r="I330" s="1">
        <v>41420.583834953701</v>
      </c>
      <c r="J330" s="1">
        <v>41420.642631249997</v>
      </c>
      <c r="K330" s="5">
        <f t="shared" si="82"/>
        <v>84</v>
      </c>
      <c r="L330" s="16">
        <f t="shared" si="72"/>
        <v>84</v>
      </c>
      <c r="M330">
        <f t="shared" si="73"/>
        <v>2013</v>
      </c>
      <c r="N330" t="str">
        <f t="shared" si="74"/>
        <v>May</v>
      </c>
      <c r="O330" s="6">
        <f t="shared" si="75"/>
        <v>84</v>
      </c>
      <c r="P330">
        <f t="shared" si="76"/>
        <v>504</v>
      </c>
      <c r="Q330">
        <f t="shared" si="77"/>
        <v>7</v>
      </c>
      <c r="R330" s="8">
        <f t="shared" si="83"/>
        <v>72</v>
      </c>
      <c r="S330">
        <f t="shared" si="78"/>
        <v>46</v>
      </c>
      <c r="T330">
        <f t="shared" si="79"/>
        <v>3893</v>
      </c>
      <c r="U330" s="18">
        <f t="shared" si="84"/>
        <v>84.630434782608702</v>
      </c>
    </row>
    <row r="331" spans="1:21" x14ac:dyDescent="0.3">
      <c r="A331" s="3">
        <v>330</v>
      </c>
      <c r="B331" s="3" t="s">
        <v>113</v>
      </c>
      <c r="C331" s="3" t="s">
        <v>65</v>
      </c>
      <c r="D331" s="7">
        <f t="shared" si="80"/>
        <v>41413</v>
      </c>
      <c r="E331" s="4">
        <v>0.86249999999999993</v>
      </c>
      <c r="F331" s="3" t="s">
        <v>49</v>
      </c>
      <c r="G331" s="3" t="str">
        <f t="shared" si="81"/>
        <v>UNPLANNED</v>
      </c>
      <c r="H331" s="3" t="str">
        <f t="shared" si="71"/>
        <v>UNPLANNED</v>
      </c>
      <c r="I331" s="1">
        <v>41420.844577430558</v>
      </c>
      <c r="J331" s="1">
        <v>41420.904299652779</v>
      </c>
      <c r="K331" s="5">
        <f t="shared" si="82"/>
        <v>86</v>
      </c>
      <c r="L331" s="16">
        <f t="shared" si="72"/>
        <v>86</v>
      </c>
      <c r="M331">
        <f t="shared" si="73"/>
        <v>2013</v>
      </c>
      <c r="N331" t="str">
        <f t="shared" si="74"/>
        <v>May</v>
      </c>
      <c r="O331" s="6">
        <f t="shared" si="75"/>
        <v>86</v>
      </c>
      <c r="P331">
        <f t="shared" si="76"/>
        <v>504</v>
      </c>
      <c r="Q331">
        <f t="shared" si="77"/>
        <v>7</v>
      </c>
      <c r="R331" s="8">
        <f t="shared" si="83"/>
        <v>72</v>
      </c>
      <c r="S331">
        <f t="shared" si="78"/>
        <v>46</v>
      </c>
      <c r="T331">
        <f t="shared" si="79"/>
        <v>3893</v>
      </c>
      <c r="U331" s="18">
        <f t="shared" si="84"/>
        <v>84.630434782608702</v>
      </c>
    </row>
    <row r="332" spans="1:21" x14ac:dyDescent="0.3">
      <c r="A332" s="3">
        <v>331</v>
      </c>
      <c r="B332" s="3" t="s">
        <v>114</v>
      </c>
      <c r="C332" s="3" t="s">
        <v>48</v>
      </c>
      <c r="D332" s="7">
        <f t="shared" si="80"/>
        <v>41420</v>
      </c>
      <c r="E332" s="4">
        <v>0.38194444444444442</v>
      </c>
      <c r="F332" s="3" t="s">
        <v>54</v>
      </c>
      <c r="G332" s="3" t="str">
        <f t="shared" si="81"/>
        <v>PLANNED</v>
      </c>
      <c r="H332" s="3" t="str">
        <f t="shared" si="71"/>
        <v>PLANNED - SCHED</v>
      </c>
      <c r="I332" s="1">
        <v>41421.354129131942</v>
      </c>
      <c r="J332" s="1">
        <v>41421.425147650465</v>
      </c>
      <c r="K332" s="5">
        <f t="shared" si="82"/>
        <v>102</v>
      </c>
      <c r="L332" s="16">
        <f t="shared" si="72"/>
        <v>102</v>
      </c>
      <c r="M332">
        <f t="shared" si="73"/>
        <v>2013</v>
      </c>
      <c r="N332" t="str">
        <f t="shared" si="74"/>
        <v>May</v>
      </c>
      <c r="O332" s="6">
        <f t="shared" si="75"/>
        <v>102</v>
      </c>
      <c r="P332">
        <f t="shared" si="76"/>
        <v>748</v>
      </c>
      <c r="Q332">
        <f t="shared" si="77"/>
        <v>8</v>
      </c>
      <c r="R332" s="8">
        <f t="shared" si="83"/>
        <v>93.5</v>
      </c>
      <c r="S332">
        <f t="shared" si="78"/>
        <v>45</v>
      </c>
      <c r="T332">
        <f t="shared" si="79"/>
        <v>3990</v>
      </c>
      <c r="U332" s="18">
        <f t="shared" si="84"/>
        <v>88.666666666666671</v>
      </c>
    </row>
    <row r="333" spans="1:21" x14ac:dyDescent="0.3">
      <c r="A333" s="3">
        <v>332</v>
      </c>
      <c r="B333" s="3" t="s">
        <v>114</v>
      </c>
      <c r="C333" s="3" t="s">
        <v>48</v>
      </c>
      <c r="D333" s="7">
        <f t="shared" si="80"/>
        <v>41420</v>
      </c>
      <c r="E333" s="4">
        <v>0.41041666666666665</v>
      </c>
      <c r="F333" s="3" t="s">
        <v>54</v>
      </c>
      <c r="G333" s="3" t="str">
        <f t="shared" si="81"/>
        <v>PLANNED</v>
      </c>
      <c r="H333" s="3" t="str">
        <f t="shared" si="71"/>
        <v>PLANNED - SCHED</v>
      </c>
      <c r="I333" s="1">
        <v>41421.371143020828</v>
      </c>
      <c r="J333" s="1">
        <v>41421.456698576389</v>
      </c>
      <c r="K333" s="5">
        <f t="shared" si="82"/>
        <v>123</v>
      </c>
      <c r="L333" s="16">
        <f t="shared" si="72"/>
        <v>123</v>
      </c>
      <c r="M333">
        <f t="shared" si="73"/>
        <v>2013</v>
      </c>
      <c r="N333" t="str">
        <f t="shared" si="74"/>
        <v>May</v>
      </c>
      <c r="O333" s="6">
        <f t="shared" si="75"/>
        <v>123</v>
      </c>
      <c r="P333">
        <f t="shared" si="76"/>
        <v>748</v>
      </c>
      <c r="Q333">
        <f t="shared" si="77"/>
        <v>8</v>
      </c>
      <c r="R333" s="8">
        <f t="shared" si="83"/>
        <v>93.5</v>
      </c>
      <c r="S333">
        <f t="shared" si="78"/>
        <v>45</v>
      </c>
      <c r="T333">
        <f t="shared" si="79"/>
        <v>3990</v>
      </c>
      <c r="U333" s="18">
        <f t="shared" si="84"/>
        <v>88.666666666666671</v>
      </c>
    </row>
    <row r="334" spans="1:21" x14ac:dyDescent="0.3">
      <c r="A334" s="3">
        <v>333</v>
      </c>
      <c r="B334" s="3" t="s">
        <v>114</v>
      </c>
      <c r="C334" s="3" t="s">
        <v>48</v>
      </c>
      <c r="D334" s="7">
        <f t="shared" si="80"/>
        <v>41420</v>
      </c>
      <c r="E334" s="4">
        <v>0.45208333333333334</v>
      </c>
      <c r="F334" s="3" t="s">
        <v>57</v>
      </c>
      <c r="G334" s="3" t="str">
        <f t="shared" si="81"/>
        <v>UNPLANNED</v>
      </c>
      <c r="H334" s="3" t="str">
        <f t="shared" si="71"/>
        <v>UNPLANNED</v>
      </c>
      <c r="I334" s="1">
        <v>41421.446908217593</v>
      </c>
      <c r="J334" s="1">
        <v>41421.503065625002</v>
      </c>
      <c r="K334" s="5">
        <f t="shared" si="82"/>
        <v>80</v>
      </c>
      <c r="L334" s="16">
        <f t="shared" si="72"/>
        <v>80</v>
      </c>
      <c r="M334">
        <f t="shared" si="73"/>
        <v>2013</v>
      </c>
      <c r="N334" t="str">
        <f t="shared" si="74"/>
        <v>May</v>
      </c>
      <c r="O334" s="6">
        <f t="shared" si="75"/>
        <v>80</v>
      </c>
      <c r="P334">
        <f t="shared" si="76"/>
        <v>748</v>
      </c>
      <c r="Q334">
        <f t="shared" si="77"/>
        <v>8</v>
      </c>
      <c r="R334" s="8">
        <f t="shared" si="83"/>
        <v>93.5</v>
      </c>
      <c r="S334">
        <f t="shared" si="78"/>
        <v>45</v>
      </c>
      <c r="T334">
        <f t="shared" si="79"/>
        <v>3990</v>
      </c>
      <c r="U334" s="18">
        <f t="shared" si="84"/>
        <v>88.666666666666671</v>
      </c>
    </row>
    <row r="335" spans="1:21" x14ac:dyDescent="0.3">
      <c r="A335" s="3">
        <v>334</v>
      </c>
      <c r="B335" s="3" t="s">
        <v>114</v>
      </c>
      <c r="C335" s="3" t="s">
        <v>48</v>
      </c>
      <c r="D335" s="7">
        <f t="shared" si="80"/>
        <v>41420</v>
      </c>
      <c r="E335" s="4">
        <v>0.50555555555555554</v>
      </c>
      <c r="F335" s="3" t="s">
        <v>54</v>
      </c>
      <c r="G335" s="3" t="str">
        <f t="shared" si="81"/>
        <v>PLANNED</v>
      </c>
      <c r="H335" s="3" t="str">
        <f t="shared" si="71"/>
        <v>PLANNED - SCHED</v>
      </c>
      <c r="I335" s="1">
        <v>41421.483778472219</v>
      </c>
      <c r="J335" s="1">
        <v>41421.540016898143</v>
      </c>
      <c r="K335" s="5">
        <f t="shared" si="82"/>
        <v>80</v>
      </c>
      <c r="L335" s="16">
        <f t="shared" si="72"/>
        <v>80</v>
      </c>
      <c r="M335">
        <f t="shared" si="73"/>
        <v>2013</v>
      </c>
      <c r="N335" t="str">
        <f t="shared" si="74"/>
        <v>May</v>
      </c>
      <c r="O335" s="6">
        <f t="shared" si="75"/>
        <v>80</v>
      </c>
      <c r="P335">
        <f t="shared" si="76"/>
        <v>748</v>
      </c>
      <c r="Q335">
        <f t="shared" si="77"/>
        <v>8</v>
      </c>
      <c r="R335" s="8">
        <f t="shared" si="83"/>
        <v>93.5</v>
      </c>
      <c r="S335">
        <f t="shared" si="78"/>
        <v>45</v>
      </c>
      <c r="T335">
        <f t="shared" si="79"/>
        <v>3990</v>
      </c>
      <c r="U335" s="18">
        <f t="shared" si="84"/>
        <v>88.666666666666671</v>
      </c>
    </row>
    <row r="336" spans="1:21" x14ac:dyDescent="0.3">
      <c r="A336" s="3">
        <v>335</v>
      </c>
      <c r="B336" s="3" t="s">
        <v>114</v>
      </c>
      <c r="C336" s="3" t="s">
        <v>48</v>
      </c>
      <c r="D336" s="7">
        <f t="shared" si="80"/>
        <v>41420</v>
      </c>
      <c r="E336" s="4">
        <v>0.53680555555555554</v>
      </c>
      <c r="F336" s="3" t="s">
        <v>49</v>
      </c>
      <c r="G336" s="3" t="str">
        <f t="shared" si="81"/>
        <v>UNPLANNED</v>
      </c>
      <c r="H336" s="3" t="str">
        <f t="shared" si="71"/>
        <v>UNPLANNED</v>
      </c>
      <c r="I336" s="1">
        <v>41421.512718599537</v>
      </c>
      <c r="J336" s="1">
        <v>41421.58107508102</v>
      </c>
      <c r="K336" s="5">
        <f t="shared" si="82"/>
        <v>98</v>
      </c>
      <c r="L336" s="16">
        <f t="shared" si="72"/>
        <v>98</v>
      </c>
      <c r="M336">
        <f t="shared" si="73"/>
        <v>2013</v>
      </c>
      <c r="N336" t="str">
        <f t="shared" si="74"/>
        <v>May</v>
      </c>
      <c r="O336" s="6">
        <f t="shared" si="75"/>
        <v>98</v>
      </c>
      <c r="P336">
        <f t="shared" si="76"/>
        <v>748</v>
      </c>
      <c r="Q336">
        <f t="shared" si="77"/>
        <v>8</v>
      </c>
      <c r="R336" s="8">
        <f t="shared" si="83"/>
        <v>93.5</v>
      </c>
      <c r="S336">
        <f t="shared" si="78"/>
        <v>45</v>
      </c>
      <c r="T336">
        <f t="shared" si="79"/>
        <v>3990</v>
      </c>
      <c r="U336" s="18">
        <f t="shared" si="84"/>
        <v>88.666666666666671</v>
      </c>
    </row>
    <row r="337" spans="1:21" x14ac:dyDescent="0.3">
      <c r="A337" s="3">
        <v>336</v>
      </c>
      <c r="B337" s="3" t="s">
        <v>114</v>
      </c>
      <c r="C337" s="3" t="s">
        <v>48</v>
      </c>
      <c r="D337" s="7">
        <f t="shared" si="80"/>
        <v>41420</v>
      </c>
      <c r="E337" s="4">
        <v>0.6118055555555556</v>
      </c>
      <c r="F337" s="3" t="s">
        <v>54</v>
      </c>
      <c r="G337" s="3" t="str">
        <f t="shared" si="81"/>
        <v>PLANNED</v>
      </c>
      <c r="H337" s="3" t="str">
        <f t="shared" si="71"/>
        <v>PLANNED - SCHED</v>
      </c>
      <c r="I337" s="1">
        <v>41421.565912268517</v>
      </c>
      <c r="J337" s="1">
        <v>41421.640055787037</v>
      </c>
      <c r="K337" s="5">
        <f t="shared" si="82"/>
        <v>106</v>
      </c>
      <c r="L337" s="16">
        <f t="shared" si="72"/>
        <v>106</v>
      </c>
      <c r="M337">
        <f t="shared" si="73"/>
        <v>2013</v>
      </c>
      <c r="N337" t="str">
        <f t="shared" si="74"/>
        <v>May</v>
      </c>
      <c r="O337" s="6">
        <f t="shared" si="75"/>
        <v>106</v>
      </c>
      <c r="P337">
        <f t="shared" si="76"/>
        <v>748</v>
      </c>
      <c r="Q337">
        <f t="shared" si="77"/>
        <v>8</v>
      </c>
      <c r="R337" s="8">
        <f t="shared" si="83"/>
        <v>93.5</v>
      </c>
      <c r="S337">
        <f t="shared" si="78"/>
        <v>45</v>
      </c>
      <c r="T337">
        <f t="shared" si="79"/>
        <v>3990</v>
      </c>
      <c r="U337" s="18">
        <f t="shared" si="84"/>
        <v>88.666666666666671</v>
      </c>
    </row>
    <row r="338" spans="1:21" x14ac:dyDescent="0.3">
      <c r="A338" s="3">
        <v>337</v>
      </c>
      <c r="B338" s="3" t="s">
        <v>114</v>
      </c>
      <c r="C338" s="3" t="s">
        <v>48</v>
      </c>
      <c r="D338" s="7">
        <f t="shared" si="80"/>
        <v>41420</v>
      </c>
      <c r="E338" s="4">
        <v>0.69097222222222221</v>
      </c>
      <c r="F338" s="3" t="s">
        <v>54</v>
      </c>
      <c r="G338" s="3" t="str">
        <f t="shared" si="81"/>
        <v>PLANNED</v>
      </c>
      <c r="H338" s="3" t="str">
        <f t="shared" si="71"/>
        <v>PLANNED - SCHED</v>
      </c>
      <c r="I338" s="1">
        <v>41421.658128206022</v>
      </c>
      <c r="J338" s="1">
        <v>41421.721230057869</v>
      </c>
      <c r="K338" s="5">
        <f t="shared" si="82"/>
        <v>90</v>
      </c>
      <c r="L338" s="16">
        <f t="shared" si="72"/>
        <v>90</v>
      </c>
      <c r="M338">
        <f t="shared" si="73"/>
        <v>2013</v>
      </c>
      <c r="N338" t="str">
        <f t="shared" si="74"/>
        <v>May</v>
      </c>
      <c r="O338" s="6">
        <f t="shared" si="75"/>
        <v>90</v>
      </c>
      <c r="P338">
        <f t="shared" si="76"/>
        <v>748</v>
      </c>
      <c r="Q338">
        <f t="shared" si="77"/>
        <v>8</v>
      </c>
      <c r="R338" s="8">
        <f t="shared" si="83"/>
        <v>93.5</v>
      </c>
      <c r="S338">
        <f t="shared" si="78"/>
        <v>45</v>
      </c>
      <c r="T338">
        <f t="shared" si="79"/>
        <v>3990</v>
      </c>
      <c r="U338" s="18">
        <f t="shared" si="84"/>
        <v>88.666666666666671</v>
      </c>
    </row>
    <row r="339" spans="1:21" x14ac:dyDescent="0.3">
      <c r="A339" s="3">
        <v>338</v>
      </c>
      <c r="B339" s="3" t="s">
        <v>114</v>
      </c>
      <c r="C339" s="3" t="s">
        <v>48</v>
      </c>
      <c r="D339" s="7">
        <f t="shared" si="80"/>
        <v>41420</v>
      </c>
      <c r="E339" s="4">
        <v>0.70833333333333337</v>
      </c>
      <c r="F339" s="3" t="s">
        <v>49</v>
      </c>
      <c r="G339" s="3" t="str">
        <f t="shared" si="81"/>
        <v>UNPLANNED</v>
      </c>
      <c r="H339" s="3" t="str">
        <f t="shared" si="71"/>
        <v>UNPLANNED</v>
      </c>
      <c r="I339" s="1">
        <v>41421.696287152779</v>
      </c>
      <c r="J339" s="1">
        <v>41421.744470023143</v>
      </c>
      <c r="K339" s="5">
        <f t="shared" si="82"/>
        <v>69</v>
      </c>
      <c r="L339" s="16">
        <f t="shared" si="72"/>
        <v>69</v>
      </c>
      <c r="M339">
        <f t="shared" si="73"/>
        <v>2013</v>
      </c>
      <c r="N339" t="str">
        <f t="shared" si="74"/>
        <v>May</v>
      </c>
      <c r="O339" s="6">
        <f t="shared" si="75"/>
        <v>69</v>
      </c>
      <c r="P339">
        <f t="shared" si="76"/>
        <v>748</v>
      </c>
      <c r="Q339">
        <f t="shared" si="77"/>
        <v>8</v>
      </c>
      <c r="R339" s="8">
        <f t="shared" si="83"/>
        <v>93.5</v>
      </c>
      <c r="S339">
        <f t="shared" si="78"/>
        <v>45</v>
      </c>
      <c r="T339">
        <f t="shared" si="79"/>
        <v>3990</v>
      </c>
      <c r="U339" s="18">
        <f t="shared" si="84"/>
        <v>88.666666666666671</v>
      </c>
    </row>
    <row r="340" spans="1:21" x14ac:dyDescent="0.3">
      <c r="A340" s="3">
        <v>339</v>
      </c>
      <c r="B340" s="3" t="s">
        <v>115</v>
      </c>
      <c r="C340" s="3" t="s">
        <v>53</v>
      </c>
      <c r="D340" s="7">
        <f t="shared" si="80"/>
        <v>41420</v>
      </c>
      <c r="E340" s="4">
        <v>3.5416666666666666E-2</v>
      </c>
      <c r="F340" s="3" t="s">
        <v>49</v>
      </c>
      <c r="G340" s="3" t="str">
        <f t="shared" si="81"/>
        <v>UNPLANNED</v>
      </c>
      <c r="H340" s="3" t="str">
        <f t="shared" si="71"/>
        <v>UNPLANNED</v>
      </c>
      <c r="I340" s="1">
        <v>41422.011395567126</v>
      </c>
      <c r="J340" s="1">
        <v>41422.082437233796</v>
      </c>
      <c r="K340" s="5">
        <f t="shared" si="82"/>
        <v>102</v>
      </c>
      <c r="L340" s="16">
        <f t="shared" si="72"/>
        <v>102</v>
      </c>
      <c r="M340">
        <f t="shared" si="73"/>
        <v>2013</v>
      </c>
      <c r="N340" t="str">
        <f t="shared" si="74"/>
        <v>May</v>
      </c>
      <c r="O340" s="6">
        <f t="shared" si="75"/>
        <v>102</v>
      </c>
      <c r="P340">
        <f t="shared" si="76"/>
        <v>540</v>
      </c>
      <c r="Q340">
        <f t="shared" si="77"/>
        <v>7</v>
      </c>
      <c r="R340" s="8">
        <f t="shared" si="83"/>
        <v>77.142857142857139</v>
      </c>
      <c r="S340">
        <f t="shared" si="78"/>
        <v>45</v>
      </c>
      <c r="T340">
        <f t="shared" si="79"/>
        <v>3990</v>
      </c>
      <c r="U340" s="18">
        <f t="shared" si="84"/>
        <v>88.666666666666671</v>
      </c>
    </row>
    <row r="341" spans="1:21" x14ac:dyDescent="0.3">
      <c r="A341" s="3">
        <v>340</v>
      </c>
      <c r="B341" s="3" t="s">
        <v>115</v>
      </c>
      <c r="C341" s="3" t="s">
        <v>53</v>
      </c>
      <c r="D341" s="7">
        <f t="shared" si="80"/>
        <v>41420</v>
      </c>
      <c r="E341" s="4">
        <v>0.125</v>
      </c>
      <c r="F341" s="3" t="s">
        <v>49</v>
      </c>
      <c r="G341" s="3" t="str">
        <f t="shared" si="81"/>
        <v>UNPLANNED</v>
      </c>
      <c r="H341" s="3" t="str">
        <f t="shared" si="71"/>
        <v>UNPLANNED</v>
      </c>
      <c r="I341" s="1">
        <v>41422.0956878125</v>
      </c>
      <c r="J341" s="1" t="e">
        <v>#VALUE!</v>
      </c>
      <c r="K341" s="5" t="e">
        <f t="shared" si="82"/>
        <v>#VALUE!</v>
      </c>
      <c r="L341" s="16">
        <f t="shared" si="72"/>
        <v>77.142857142857139</v>
      </c>
      <c r="M341">
        <f t="shared" si="73"/>
        <v>2013</v>
      </c>
      <c r="N341" t="str">
        <f t="shared" si="74"/>
        <v>May</v>
      </c>
      <c r="O341" s="6" t="e">
        <f t="shared" si="75"/>
        <v>#N/A</v>
      </c>
      <c r="P341">
        <f t="shared" si="76"/>
        <v>540</v>
      </c>
      <c r="Q341">
        <f t="shared" si="77"/>
        <v>7</v>
      </c>
      <c r="R341" s="8">
        <f t="shared" si="83"/>
        <v>77.142857142857139</v>
      </c>
      <c r="S341">
        <f t="shared" si="78"/>
        <v>45</v>
      </c>
      <c r="T341">
        <f t="shared" si="79"/>
        <v>3990</v>
      </c>
      <c r="U341" s="18">
        <f t="shared" si="84"/>
        <v>88.666666666666671</v>
      </c>
    </row>
    <row r="342" spans="1:21" x14ac:dyDescent="0.3">
      <c r="A342" s="3">
        <v>341</v>
      </c>
      <c r="B342" s="3" t="s">
        <v>115</v>
      </c>
      <c r="C342" s="3" t="s">
        <v>53</v>
      </c>
      <c r="D342" s="7">
        <f t="shared" si="80"/>
        <v>41420</v>
      </c>
      <c r="E342" s="4">
        <v>0.42222222222222222</v>
      </c>
      <c r="F342" s="3" t="s">
        <v>54</v>
      </c>
      <c r="G342" s="3" t="str">
        <f t="shared" si="81"/>
        <v>PLANNED</v>
      </c>
      <c r="H342" s="3" t="str">
        <f t="shared" si="71"/>
        <v>PLANNED - SCHED</v>
      </c>
      <c r="I342" s="1">
        <v>41422.386481944442</v>
      </c>
      <c r="J342" s="1">
        <v>41422.458009722221</v>
      </c>
      <c r="K342" s="5">
        <f t="shared" si="82"/>
        <v>103</v>
      </c>
      <c r="L342" s="16">
        <f t="shared" si="72"/>
        <v>103</v>
      </c>
      <c r="M342">
        <f t="shared" si="73"/>
        <v>2013</v>
      </c>
      <c r="N342" t="str">
        <f t="shared" si="74"/>
        <v>May</v>
      </c>
      <c r="O342" s="6">
        <f t="shared" si="75"/>
        <v>103</v>
      </c>
      <c r="P342">
        <f t="shared" si="76"/>
        <v>540</v>
      </c>
      <c r="Q342">
        <f t="shared" si="77"/>
        <v>7</v>
      </c>
      <c r="R342" s="8">
        <f t="shared" si="83"/>
        <v>77.142857142857139</v>
      </c>
      <c r="S342">
        <f t="shared" si="78"/>
        <v>45</v>
      </c>
      <c r="T342">
        <f t="shared" si="79"/>
        <v>3990</v>
      </c>
      <c r="U342" s="18">
        <f t="shared" si="84"/>
        <v>88.666666666666671</v>
      </c>
    </row>
    <row r="343" spans="1:21" x14ac:dyDescent="0.3">
      <c r="A343" s="3">
        <v>342</v>
      </c>
      <c r="B343" s="3" t="s">
        <v>115</v>
      </c>
      <c r="C343" s="3" t="s">
        <v>53</v>
      </c>
      <c r="D343" s="7">
        <f t="shared" si="80"/>
        <v>41420</v>
      </c>
      <c r="E343" s="4">
        <v>0.50416666666666665</v>
      </c>
      <c r="F343" s="3" t="s">
        <v>51</v>
      </c>
      <c r="G343" s="3" t="str">
        <f t="shared" si="81"/>
        <v>PLANNED</v>
      </c>
      <c r="H343" s="3" t="str">
        <f t="shared" si="71"/>
        <v>PLANNED - NOT SCHED</v>
      </c>
      <c r="I343" s="1">
        <v>41422.467709143522</v>
      </c>
      <c r="J343" s="1">
        <v>41422.531574884262</v>
      </c>
      <c r="K343" s="5">
        <f t="shared" si="82"/>
        <v>91</v>
      </c>
      <c r="L343" s="16">
        <f t="shared" si="72"/>
        <v>91</v>
      </c>
      <c r="M343">
        <f t="shared" si="73"/>
        <v>2013</v>
      </c>
      <c r="N343" t="str">
        <f t="shared" si="74"/>
        <v>May</v>
      </c>
      <c r="O343" s="6">
        <f t="shared" si="75"/>
        <v>91</v>
      </c>
      <c r="P343">
        <f t="shared" si="76"/>
        <v>540</v>
      </c>
      <c r="Q343">
        <f t="shared" si="77"/>
        <v>7</v>
      </c>
      <c r="R343" s="8">
        <f t="shared" si="83"/>
        <v>77.142857142857139</v>
      </c>
      <c r="S343">
        <f t="shared" si="78"/>
        <v>45</v>
      </c>
      <c r="T343">
        <f t="shared" si="79"/>
        <v>3990</v>
      </c>
      <c r="U343" s="18">
        <f t="shared" si="84"/>
        <v>88.666666666666671</v>
      </c>
    </row>
    <row r="344" spans="1:21" x14ac:dyDescent="0.3">
      <c r="A344" s="3">
        <v>343</v>
      </c>
      <c r="B344" s="3" t="s">
        <v>115</v>
      </c>
      <c r="C344" s="3" t="s">
        <v>53</v>
      </c>
      <c r="D344" s="7">
        <f t="shared" si="80"/>
        <v>41420</v>
      </c>
      <c r="E344" s="4">
        <v>0.55833333333333335</v>
      </c>
      <c r="F344" s="3" t="s">
        <v>49</v>
      </c>
      <c r="G344" s="3" t="str">
        <f t="shared" si="81"/>
        <v>UNPLANNED</v>
      </c>
      <c r="H344" s="3" t="str">
        <f t="shared" si="71"/>
        <v>UNPLANNED</v>
      </c>
      <c r="I344" s="1">
        <v>41422.524988854166</v>
      </c>
      <c r="J344" s="1">
        <v>41422.578206446757</v>
      </c>
      <c r="K344" s="5">
        <f t="shared" si="82"/>
        <v>76</v>
      </c>
      <c r="L344" s="16">
        <f t="shared" si="72"/>
        <v>76</v>
      </c>
      <c r="M344">
        <f t="shared" si="73"/>
        <v>2013</v>
      </c>
      <c r="N344" t="str">
        <f t="shared" si="74"/>
        <v>May</v>
      </c>
      <c r="O344" s="6">
        <f t="shared" si="75"/>
        <v>76</v>
      </c>
      <c r="P344">
        <f t="shared" si="76"/>
        <v>540</v>
      </c>
      <c r="Q344">
        <f t="shared" si="77"/>
        <v>7</v>
      </c>
      <c r="R344" s="8">
        <f t="shared" si="83"/>
        <v>77.142857142857139</v>
      </c>
      <c r="S344">
        <f t="shared" si="78"/>
        <v>45</v>
      </c>
      <c r="T344">
        <f t="shared" si="79"/>
        <v>3990</v>
      </c>
      <c r="U344" s="18">
        <f t="shared" si="84"/>
        <v>88.666666666666671</v>
      </c>
    </row>
    <row r="345" spans="1:21" x14ac:dyDescent="0.3">
      <c r="A345" s="3">
        <v>344</v>
      </c>
      <c r="B345" s="3" t="s">
        <v>115</v>
      </c>
      <c r="C345" s="3" t="s">
        <v>53</v>
      </c>
      <c r="D345" s="7">
        <f t="shared" si="80"/>
        <v>41420</v>
      </c>
      <c r="E345" s="4">
        <v>0.61041666666666672</v>
      </c>
      <c r="F345" s="3" t="s">
        <v>54</v>
      </c>
      <c r="G345" s="3" t="str">
        <f t="shared" si="81"/>
        <v>PLANNED</v>
      </c>
      <c r="H345" s="3" t="str">
        <f t="shared" si="71"/>
        <v>PLANNED - SCHED</v>
      </c>
      <c r="I345" s="1">
        <v>41422.567767210647</v>
      </c>
      <c r="J345" s="1">
        <v>41422.638091284723</v>
      </c>
      <c r="K345" s="5">
        <f t="shared" si="82"/>
        <v>101</v>
      </c>
      <c r="L345" s="16">
        <f t="shared" si="72"/>
        <v>101</v>
      </c>
      <c r="M345">
        <f t="shared" si="73"/>
        <v>2013</v>
      </c>
      <c r="N345" t="str">
        <f t="shared" si="74"/>
        <v>May</v>
      </c>
      <c r="O345" s="6">
        <f t="shared" si="75"/>
        <v>101</v>
      </c>
      <c r="P345">
        <f t="shared" si="76"/>
        <v>540</v>
      </c>
      <c r="Q345">
        <f t="shared" si="77"/>
        <v>7</v>
      </c>
      <c r="R345" s="8">
        <f t="shared" si="83"/>
        <v>77.142857142857139</v>
      </c>
      <c r="S345">
        <f t="shared" si="78"/>
        <v>45</v>
      </c>
      <c r="T345">
        <f t="shared" si="79"/>
        <v>3990</v>
      </c>
      <c r="U345" s="18">
        <f t="shared" si="84"/>
        <v>88.666666666666671</v>
      </c>
    </row>
    <row r="346" spans="1:21" x14ac:dyDescent="0.3">
      <c r="A346" s="3">
        <v>345</v>
      </c>
      <c r="B346" s="3" t="s">
        <v>115</v>
      </c>
      <c r="C346" s="3" t="s">
        <v>53</v>
      </c>
      <c r="D346" s="7">
        <f t="shared" si="80"/>
        <v>41420</v>
      </c>
      <c r="E346" s="4">
        <v>0.66875000000000007</v>
      </c>
      <c r="F346" s="3" t="s">
        <v>49</v>
      </c>
      <c r="G346" s="3" t="str">
        <f t="shared" si="81"/>
        <v>UNPLANNED</v>
      </c>
      <c r="H346" s="3" t="str">
        <f t="shared" si="71"/>
        <v>UNPLANNED</v>
      </c>
      <c r="I346" s="1">
        <v>41422.644838969907</v>
      </c>
      <c r="J346" s="1">
        <v>41422.691910729169</v>
      </c>
      <c r="K346" s="5">
        <f t="shared" si="82"/>
        <v>67</v>
      </c>
      <c r="L346" s="16">
        <f t="shared" si="72"/>
        <v>67</v>
      </c>
      <c r="M346">
        <f t="shared" si="73"/>
        <v>2013</v>
      </c>
      <c r="N346" t="str">
        <f t="shared" si="74"/>
        <v>May</v>
      </c>
      <c r="O346" s="6">
        <f t="shared" si="75"/>
        <v>67</v>
      </c>
      <c r="P346">
        <f t="shared" si="76"/>
        <v>540</v>
      </c>
      <c r="Q346">
        <f t="shared" si="77"/>
        <v>7</v>
      </c>
      <c r="R346" s="8">
        <f t="shared" si="83"/>
        <v>77.142857142857139</v>
      </c>
      <c r="S346">
        <f t="shared" si="78"/>
        <v>45</v>
      </c>
      <c r="T346">
        <f t="shared" si="79"/>
        <v>3990</v>
      </c>
      <c r="U346" s="18">
        <f t="shared" si="84"/>
        <v>88.666666666666671</v>
      </c>
    </row>
    <row r="347" spans="1:21" x14ac:dyDescent="0.3">
      <c r="A347" s="3">
        <v>346</v>
      </c>
      <c r="B347" s="3" t="s">
        <v>116</v>
      </c>
      <c r="C347" s="3" t="s">
        <v>56</v>
      </c>
      <c r="D347" s="7">
        <f t="shared" si="80"/>
        <v>41420</v>
      </c>
      <c r="E347" s="4">
        <v>7.8472222222222221E-2</v>
      </c>
      <c r="F347" s="3" t="s">
        <v>49</v>
      </c>
      <c r="G347" s="3" t="str">
        <f t="shared" si="81"/>
        <v>UNPLANNED</v>
      </c>
      <c r="H347" s="3" t="str">
        <f t="shared" si="71"/>
        <v>UNPLANNED</v>
      </c>
      <c r="I347" s="1">
        <v>41423.070554363425</v>
      </c>
      <c r="J347" s="1">
        <v>41423.107556678238</v>
      </c>
      <c r="K347" s="5">
        <f t="shared" si="82"/>
        <v>53</v>
      </c>
      <c r="L347" s="16">
        <f t="shared" si="72"/>
        <v>53</v>
      </c>
      <c r="M347">
        <f t="shared" si="73"/>
        <v>2013</v>
      </c>
      <c r="N347" t="str">
        <f t="shared" si="74"/>
        <v>May</v>
      </c>
      <c r="O347" s="6">
        <f t="shared" si="75"/>
        <v>53</v>
      </c>
      <c r="P347">
        <f t="shared" si="76"/>
        <v>1090</v>
      </c>
      <c r="Q347">
        <f t="shared" si="77"/>
        <v>12</v>
      </c>
      <c r="R347" s="8">
        <f t="shared" si="83"/>
        <v>90.833333333333329</v>
      </c>
      <c r="S347">
        <f t="shared" si="78"/>
        <v>45</v>
      </c>
      <c r="T347">
        <f t="shared" si="79"/>
        <v>3990</v>
      </c>
      <c r="U347" s="18">
        <f t="shared" si="84"/>
        <v>88.666666666666671</v>
      </c>
    </row>
    <row r="348" spans="1:21" x14ac:dyDescent="0.3">
      <c r="A348" s="3">
        <v>347</v>
      </c>
      <c r="B348" s="3" t="s">
        <v>116</v>
      </c>
      <c r="C348" s="3" t="s">
        <v>56</v>
      </c>
      <c r="D348" s="7">
        <f t="shared" si="80"/>
        <v>41420</v>
      </c>
      <c r="E348" s="4">
        <v>0.14791666666666667</v>
      </c>
      <c r="F348" s="3" t="s">
        <v>49</v>
      </c>
      <c r="G348" s="3" t="str">
        <f t="shared" si="81"/>
        <v>UNPLANNED</v>
      </c>
      <c r="H348" s="3" t="str">
        <f t="shared" si="71"/>
        <v>UNPLANNED</v>
      </c>
      <c r="I348" s="1">
        <v>41423.123475925924</v>
      </c>
      <c r="J348" s="1">
        <v>41423.177098611115</v>
      </c>
      <c r="K348" s="5">
        <f t="shared" si="82"/>
        <v>77</v>
      </c>
      <c r="L348" s="16">
        <f t="shared" si="72"/>
        <v>77</v>
      </c>
      <c r="M348">
        <f t="shared" si="73"/>
        <v>2013</v>
      </c>
      <c r="N348" t="str">
        <f t="shared" si="74"/>
        <v>May</v>
      </c>
      <c r="O348" s="6">
        <f t="shared" si="75"/>
        <v>77</v>
      </c>
      <c r="P348">
        <f t="shared" si="76"/>
        <v>1090</v>
      </c>
      <c r="Q348">
        <f t="shared" si="77"/>
        <v>12</v>
      </c>
      <c r="R348" s="8">
        <f t="shared" si="83"/>
        <v>90.833333333333329</v>
      </c>
      <c r="S348">
        <f t="shared" si="78"/>
        <v>45</v>
      </c>
      <c r="T348">
        <f t="shared" si="79"/>
        <v>3990</v>
      </c>
      <c r="U348" s="18">
        <f t="shared" si="84"/>
        <v>88.666666666666671</v>
      </c>
    </row>
    <row r="349" spans="1:21" x14ac:dyDescent="0.3">
      <c r="A349" s="3">
        <v>348</v>
      </c>
      <c r="B349" s="3" t="s">
        <v>116</v>
      </c>
      <c r="C349" s="3" t="s">
        <v>56</v>
      </c>
      <c r="D349" s="7">
        <f t="shared" si="80"/>
        <v>41420</v>
      </c>
      <c r="E349" s="4">
        <v>0.19999999999999998</v>
      </c>
      <c r="F349" s="3" t="s">
        <v>49</v>
      </c>
      <c r="G349" s="3" t="str">
        <f t="shared" si="81"/>
        <v>UNPLANNED</v>
      </c>
      <c r="H349" s="3" t="str">
        <f t="shared" si="71"/>
        <v>UNPLANNED</v>
      </c>
      <c r="I349" s="1">
        <v>41423.176003437497</v>
      </c>
      <c r="J349" s="1">
        <v>41423.220945567125</v>
      </c>
      <c r="K349" s="5">
        <f t="shared" si="82"/>
        <v>64</v>
      </c>
      <c r="L349" s="16">
        <f t="shared" si="72"/>
        <v>64</v>
      </c>
      <c r="M349">
        <f t="shared" si="73"/>
        <v>2013</v>
      </c>
      <c r="N349" t="str">
        <f t="shared" si="74"/>
        <v>May</v>
      </c>
      <c r="O349" s="6">
        <f t="shared" si="75"/>
        <v>64</v>
      </c>
      <c r="P349">
        <f t="shared" si="76"/>
        <v>1090</v>
      </c>
      <c r="Q349">
        <f t="shared" si="77"/>
        <v>12</v>
      </c>
      <c r="R349" s="8">
        <f t="shared" si="83"/>
        <v>90.833333333333329</v>
      </c>
      <c r="S349">
        <f t="shared" si="78"/>
        <v>45</v>
      </c>
      <c r="T349">
        <f t="shared" si="79"/>
        <v>3990</v>
      </c>
      <c r="U349" s="18">
        <f t="shared" si="84"/>
        <v>88.666666666666671</v>
      </c>
    </row>
    <row r="350" spans="1:21" x14ac:dyDescent="0.3">
      <c r="A350" s="3">
        <v>349</v>
      </c>
      <c r="B350" s="3" t="s">
        <v>116</v>
      </c>
      <c r="C350" s="3" t="s">
        <v>56</v>
      </c>
      <c r="D350" s="7">
        <f t="shared" si="80"/>
        <v>41420</v>
      </c>
      <c r="E350" s="4">
        <v>0.30208333333333331</v>
      </c>
      <c r="F350" s="3" t="s">
        <v>51</v>
      </c>
      <c r="G350" s="3" t="str">
        <f t="shared" si="81"/>
        <v>PLANNED</v>
      </c>
      <c r="H350" s="3" t="str">
        <f t="shared" si="71"/>
        <v>PLANNED - NOT SCHED</v>
      </c>
      <c r="I350" s="1">
        <v>41423.273768900464</v>
      </c>
      <c r="J350" s="1">
        <v>41423.332136956014</v>
      </c>
      <c r="K350" s="5">
        <f t="shared" si="82"/>
        <v>84</v>
      </c>
      <c r="L350" s="16">
        <f t="shared" si="72"/>
        <v>84</v>
      </c>
      <c r="M350">
        <f t="shared" si="73"/>
        <v>2013</v>
      </c>
      <c r="N350" t="str">
        <f t="shared" si="74"/>
        <v>May</v>
      </c>
      <c r="O350" s="6">
        <f t="shared" si="75"/>
        <v>84</v>
      </c>
      <c r="P350">
        <f t="shared" si="76"/>
        <v>1090</v>
      </c>
      <c r="Q350">
        <f t="shared" si="77"/>
        <v>12</v>
      </c>
      <c r="R350" s="8">
        <f t="shared" si="83"/>
        <v>90.833333333333329</v>
      </c>
      <c r="S350">
        <f t="shared" si="78"/>
        <v>45</v>
      </c>
      <c r="T350">
        <f t="shared" si="79"/>
        <v>3990</v>
      </c>
      <c r="U350" s="18">
        <f t="shared" si="84"/>
        <v>88.666666666666671</v>
      </c>
    </row>
    <row r="351" spans="1:21" x14ac:dyDescent="0.3">
      <c r="A351" s="3">
        <v>350</v>
      </c>
      <c r="B351" s="3" t="s">
        <v>116</v>
      </c>
      <c r="C351" s="3" t="s">
        <v>56</v>
      </c>
      <c r="D351" s="7">
        <f t="shared" si="80"/>
        <v>41420</v>
      </c>
      <c r="E351" s="4">
        <v>0.34722222222222227</v>
      </c>
      <c r="F351" s="3" t="s">
        <v>54</v>
      </c>
      <c r="G351" s="3" t="str">
        <f t="shared" si="81"/>
        <v>PLANNED</v>
      </c>
      <c r="H351" s="3" t="str">
        <f t="shared" si="71"/>
        <v>PLANNED - SCHED</v>
      </c>
      <c r="I351" s="1">
        <v>41423.312174224535</v>
      </c>
      <c r="J351" s="1">
        <v>41423.382961261574</v>
      </c>
      <c r="K351" s="5">
        <f t="shared" si="82"/>
        <v>101</v>
      </c>
      <c r="L351" s="16">
        <f t="shared" si="72"/>
        <v>101</v>
      </c>
      <c r="M351">
        <f t="shared" si="73"/>
        <v>2013</v>
      </c>
      <c r="N351" t="str">
        <f t="shared" si="74"/>
        <v>May</v>
      </c>
      <c r="O351" s="6">
        <f t="shared" si="75"/>
        <v>101</v>
      </c>
      <c r="P351">
        <f t="shared" si="76"/>
        <v>1090</v>
      </c>
      <c r="Q351">
        <f t="shared" si="77"/>
        <v>12</v>
      </c>
      <c r="R351" s="8">
        <f t="shared" si="83"/>
        <v>90.833333333333329</v>
      </c>
      <c r="S351">
        <f t="shared" si="78"/>
        <v>45</v>
      </c>
      <c r="T351">
        <f t="shared" si="79"/>
        <v>3990</v>
      </c>
      <c r="U351" s="18">
        <f t="shared" si="84"/>
        <v>88.666666666666671</v>
      </c>
    </row>
    <row r="352" spans="1:21" x14ac:dyDescent="0.3">
      <c r="A352" s="3">
        <v>351</v>
      </c>
      <c r="B352" s="3" t="s">
        <v>116</v>
      </c>
      <c r="C352" s="3" t="s">
        <v>56</v>
      </c>
      <c r="D352" s="7">
        <f t="shared" si="80"/>
        <v>41420</v>
      </c>
      <c r="E352" s="4">
        <v>0.39999999999999997</v>
      </c>
      <c r="F352" s="3" t="s">
        <v>49</v>
      </c>
      <c r="G352" s="3" t="str">
        <f t="shared" si="81"/>
        <v>UNPLANNED</v>
      </c>
      <c r="H352" s="3" t="str">
        <f t="shared" si="71"/>
        <v>UNPLANNED</v>
      </c>
      <c r="I352" s="1">
        <v>41423.352724340271</v>
      </c>
      <c r="J352" s="1">
        <v>41423.452978969908</v>
      </c>
      <c r="K352" s="5">
        <f t="shared" si="82"/>
        <v>144</v>
      </c>
      <c r="L352" s="16">
        <f t="shared" si="72"/>
        <v>144</v>
      </c>
      <c r="M352">
        <f t="shared" si="73"/>
        <v>2013</v>
      </c>
      <c r="N352" t="str">
        <f t="shared" si="74"/>
        <v>May</v>
      </c>
      <c r="O352" s="6">
        <f t="shared" si="75"/>
        <v>144</v>
      </c>
      <c r="P352">
        <f t="shared" si="76"/>
        <v>1090</v>
      </c>
      <c r="Q352">
        <f t="shared" si="77"/>
        <v>12</v>
      </c>
      <c r="R352" s="8">
        <f t="shared" si="83"/>
        <v>90.833333333333329</v>
      </c>
      <c r="S352">
        <f t="shared" si="78"/>
        <v>45</v>
      </c>
      <c r="T352">
        <f t="shared" si="79"/>
        <v>3990</v>
      </c>
      <c r="U352" s="18">
        <f t="shared" si="84"/>
        <v>88.666666666666671</v>
      </c>
    </row>
    <row r="353" spans="1:21" x14ac:dyDescent="0.3">
      <c r="A353" s="3">
        <v>352</v>
      </c>
      <c r="B353" s="3" t="s">
        <v>116</v>
      </c>
      <c r="C353" s="3" t="s">
        <v>56</v>
      </c>
      <c r="D353" s="7">
        <f t="shared" si="80"/>
        <v>41420</v>
      </c>
      <c r="E353" s="4">
        <v>0.42986111111111108</v>
      </c>
      <c r="F353" s="3" t="s">
        <v>54</v>
      </c>
      <c r="G353" s="3" t="str">
        <f t="shared" si="81"/>
        <v>PLANNED</v>
      </c>
      <c r="H353" s="3" t="str">
        <f t="shared" si="71"/>
        <v>PLANNED - SCHED</v>
      </c>
      <c r="I353" s="1">
        <v>41423.391268171297</v>
      </c>
      <c r="J353" s="1">
        <v>41423.464867708339</v>
      </c>
      <c r="K353" s="5">
        <f t="shared" si="82"/>
        <v>105</v>
      </c>
      <c r="L353" s="16">
        <f t="shared" si="72"/>
        <v>105</v>
      </c>
      <c r="M353">
        <f t="shared" si="73"/>
        <v>2013</v>
      </c>
      <c r="N353" t="str">
        <f t="shared" si="74"/>
        <v>May</v>
      </c>
      <c r="O353" s="6">
        <f t="shared" si="75"/>
        <v>105</v>
      </c>
      <c r="P353">
        <f t="shared" si="76"/>
        <v>1090</v>
      </c>
      <c r="Q353">
        <f t="shared" si="77"/>
        <v>12</v>
      </c>
      <c r="R353" s="8">
        <f t="shared" si="83"/>
        <v>90.833333333333329</v>
      </c>
      <c r="S353">
        <f t="shared" si="78"/>
        <v>45</v>
      </c>
      <c r="T353">
        <f t="shared" si="79"/>
        <v>3990</v>
      </c>
      <c r="U353" s="18">
        <f t="shared" si="84"/>
        <v>88.666666666666671</v>
      </c>
    </row>
    <row r="354" spans="1:21" x14ac:dyDescent="0.3">
      <c r="A354" s="3">
        <v>353</v>
      </c>
      <c r="B354" s="3" t="s">
        <v>116</v>
      </c>
      <c r="C354" s="3" t="s">
        <v>56</v>
      </c>
      <c r="D354" s="7">
        <f t="shared" si="80"/>
        <v>41420</v>
      </c>
      <c r="E354" s="4">
        <v>0.52013888888888882</v>
      </c>
      <c r="F354" s="3" t="s">
        <v>54</v>
      </c>
      <c r="G354" s="3" t="str">
        <f t="shared" si="81"/>
        <v>PLANNED</v>
      </c>
      <c r="H354" s="3" t="str">
        <f t="shared" si="71"/>
        <v>PLANNED - SCHED</v>
      </c>
      <c r="I354" s="1">
        <v>41423.479546145834</v>
      </c>
      <c r="J354" s="1">
        <v>41423.542347071758</v>
      </c>
      <c r="K354" s="5">
        <f t="shared" si="82"/>
        <v>90</v>
      </c>
      <c r="L354" s="16">
        <f t="shared" si="72"/>
        <v>90</v>
      </c>
      <c r="M354">
        <f t="shared" si="73"/>
        <v>2013</v>
      </c>
      <c r="N354" t="str">
        <f t="shared" si="74"/>
        <v>May</v>
      </c>
      <c r="O354" s="6">
        <f t="shared" si="75"/>
        <v>90</v>
      </c>
      <c r="P354">
        <f t="shared" si="76"/>
        <v>1090</v>
      </c>
      <c r="Q354">
        <f t="shared" si="77"/>
        <v>12</v>
      </c>
      <c r="R354" s="8">
        <f t="shared" si="83"/>
        <v>90.833333333333329</v>
      </c>
      <c r="S354">
        <f t="shared" si="78"/>
        <v>45</v>
      </c>
      <c r="T354">
        <f t="shared" si="79"/>
        <v>3990</v>
      </c>
      <c r="U354" s="18">
        <f t="shared" si="84"/>
        <v>88.666666666666671</v>
      </c>
    </row>
    <row r="355" spans="1:21" x14ac:dyDescent="0.3">
      <c r="A355" s="3">
        <v>354</v>
      </c>
      <c r="B355" s="3" t="s">
        <v>116</v>
      </c>
      <c r="C355" s="3" t="s">
        <v>56</v>
      </c>
      <c r="D355" s="7">
        <f t="shared" si="80"/>
        <v>41420</v>
      </c>
      <c r="E355" s="4">
        <v>0.60833333333333328</v>
      </c>
      <c r="F355" s="3" t="s">
        <v>54</v>
      </c>
      <c r="G355" s="3" t="str">
        <f t="shared" si="81"/>
        <v>PLANNED</v>
      </c>
      <c r="H355" s="3" t="str">
        <f t="shared" si="71"/>
        <v>PLANNED - SCHED</v>
      </c>
      <c r="I355" s="1">
        <v>41423.562672256943</v>
      </c>
      <c r="J355" s="1">
        <v>41423.64211670139</v>
      </c>
      <c r="K355" s="5">
        <f t="shared" si="82"/>
        <v>114</v>
      </c>
      <c r="L355" s="16">
        <f t="shared" si="72"/>
        <v>114</v>
      </c>
      <c r="M355">
        <f t="shared" si="73"/>
        <v>2013</v>
      </c>
      <c r="N355" t="str">
        <f t="shared" si="74"/>
        <v>May</v>
      </c>
      <c r="O355" s="6">
        <f t="shared" si="75"/>
        <v>114</v>
      </c>
      <c r="P355">
        <f t="shared" si="76"/>
        <v>1090</v>
      </c>
      <c r="Q355">
        <f t="shared" si="77"/>
        <v>12</v>
      </c>
      <c r="R355" s="8">
        <f t="shared" si="83"/>
        <v>90.833333333333329</v>
      </c>
      <c r="S355">
        <f t="shared" si="78"/>
        <v>45</v>
      </c>
      <c r="T355">
        <f t="shared" si="79"/>
        <v>3990</v>
      </c>
      <c r="U355" s="18">
        <f t="shared" si="84"/>
        <v>88.666666666666671</v>
      </c>
    </row>
    <row r="356" spans="1:21" x14ac:dyDescent="0.3">
      <c r="A356" s="3">
        <v>355</v>
      </c>
      <c r="B356" s="3" t="s">
        <v>116</v>
      </c>
      <c r="C356" s="3" t="s">
        <v>56</v>
      </c>
      <c r="D356" s="7">
        <f t="shared" si="80"/>
        <v>41420</v>
      </c>
      <c r="E356" s="4">
        <v>0.62083333333333335</v>
      </c>
      <c r="F356" s="3" t="s">
        <v>54</v>
      </c>
      <c r="G356" s="3" t="str">
        <f t="shared" si="81"/>
        <v>PLANNED</v>
      </c>
      <c r="H356" s="3" t="str">
        <f t="shared" si="71"/>
        <v>PLANNED - SCHED</v>
      </c>
      <c r="I356" s="1">
        <v>41423.601508136577</v>
      </c>
      <c r="J356" s="1">
        <v>41423.647804432869</v>
      </c>
      <c r="K356" s="5">
        <f t="shared" si="82"/>
        <v>66</v>
      </c>
      <c r="L356" s="16">
        <f t="shared" si="72"/>
        <v>66</v>
      </c>
      <c r="M356">
        <f t="shared" si="73"/>
        <v>2013</v>
      </c>
      <c r="N356" t="str">
        <f t="shared" si="74"/>
        <v>May</v>
      </c>
      <c r="O356" s="6">
        <f t="shared" si="75"/>
        <v>66</v>
      </c>
      <c r="P356">
        <f t="shared" si="76"/>
        <v>1090</v>
      </c>
      <c r="Q356">
        <f t="shared" si="77"/>
        <v>12</v>
      </c>
      <c r="R356" s="8">
        <f t="shared" si="83"/>
        <v>90.833333333333329</v>
      </c>
      <c r="S356">
        <f t="shared" si="78"/>
        <v>45</v>
      </c>
      <c r="T356">
        <f t="shared" si="79"/>
        <v>3990</v>
      </c>
      <c r="U356" s="18">
        <f t="shared" si="84"/>
        <v>88.666666666666671</v>
      </c>
    </row>
    <row r="357" spans="1:21" x14ac:dyDescent="0.3">
      <c r="A357" s="3">
        <v>356</v>
      </c>
      <c r="B357" s="3" t="s">
        <v>116</v>
      </c>
      <c r="C357" s="3" t="s">
        <v>56</v>
      </c>
      <c r="D357" s="7">
        <f t="shared" si="80"/>
        <v>41420</v>
      </c>
      <c r="E357" s="4">
        <v>0.68194444444444446</v>
      </c>
      <c r="F357" s="3" t="s">
        <v>54</v>
      </c>
      <c r="G357" s="3" t="str">
        <f t="shared" si="81"/>
        <v>PLANNED</v>
      </c>
      <c r="H357" s="3" t="str">
        <f t="shared" si="71"/>
        <v>PLANNED - SCHED</v>
      </c>
      <c r="I357" s="1">
        <v>41423.654091516204</v>
      </c>
      <c r="J357" s="1">
        <v>41423.707332256941</v>
      </c>
      <c r="K357" s="5">
        <f t="shared" si="82"/>
        <v>76</v>
      </c>
      <c r="L357" s="16">
        <f t="shared" si="72"/>
        <v>76</v>
      </c>
      <c r="M357">
        <f t="shared" si="73"/>
        <v>2013</v>
      </c>
      <c r="N357" t="str">
        <f t="shared" si="74"/>
        <v>May</v>
      </c>
      <c r="O357" s="6">
        <f t="shared" si="75"/>
        <v>76</v>
      </c>
      <c r="P357">
        <f t="shared" si="76"/>
        <v>1090</v>
      </c>
      <c r="Q357">
        <f t="shared" si="77"/>
        <v>12</v>
      </c>
      <c r="R357" s="8">
        <f t="shared" si="83"/>
        <v>90.833333333333329</v>
      </c>
      <c r="S357">
        <f t="shared" si="78"/>
        <v>45</v>
      </c>
      <c r="T357">
        <f t="shared" si="79"/>
        <v>3990</v>
      </c>
      <c r="U357" s="18">
        <f t="shared" si="84"/>
        <v>88.666666666666671</v>
      </c>
    </row>
    <row r="358" spans="1:21" x14ac:dyDescent="0.3">
      <c r="A358" s="3">
        <v>357</v>
      </c>
      <c r="B358" s="3" t="s">
        <v>116</v>
      </c>
      <c r="C358" s="3" t="s">
        <v>56</v>
      </c>
      <c r="D358" s="7">
        <f t="shared" si="80"/>
        <v>41420</v>
      </c>
      <c r="E358" s="4">
        <v>0.90486111111111101</v>
      </c>
      <c r="F358" s="3" t="s">
        <v>49</v>
      </c>
      <c r="G358" s="3" t="str">
        <f t="shared" si="81"/>
        <v>UNPLANNED</v>
      </c>
      <c r="H358" s="3" t="str">
        <f t="shared" si="71"/>
        <v>UNPLANNED</v>
      </c>
      <c r="I358" s="1">
        <v>41423.875082210652</v>
      </c>
      <c r="J358" s="1">
        <v>41423.956077581017</v>
      </c>
      <c r="K358" s="5">
        <f t="shared" si="82"/>
        <v>116</v>
      </c>
      <c r="L358" s="16">
        <f t="shared" si="72"/>
        <v>116</v>
      </c>
      <c r="M358">
        <f t="shared" si="73"/>
        <v>2013</v>
      </c>
      <c r="N358" t="str">
        <f t="shared" si="74"/>
        <v>May</v>
      </c>
      <c r="O358" s="6">
        <f t="shared" si="75"/>
        <v>116</v>
      </c>
      <c r="P358">
        <f t="shared" si="76"/>
        <v>1090</v>
      </c>
      <c r="Q358">
        <f t="shared" si="77"/>
        <v>12</v>
      </c>
      <c r="R358" s="8">
        <f t="shared" si="83"/>
        <v>90.833333333333329</v>
      </c>
      <c r="S358">
        <f t="shared" si="78"/>
        <v>45</v>
      </c>
      <c r="T358">
        <f t="shared" si="79"/>
        <v>3990</v>
      </c>
      <c r="U358" s="18">
        <f t="shared" si="84"/>
        <v>88.666666666666671</v>
      </c>
    </row>
    <row r="359" spans="1:21" x14ac:dyDescent="0.3">
      <c r="A359" s="3">
        <v>358</v>
      </c>
      <c r="B359" s="3" t="s">
        <v>117</v>
      </c>
      <c r="C359" s="3" t="s">
        <v>59</v>
      </c>
      <c r="D359" s="7">
        <f t="shared" si="80"/>
        <v>41420</v>
      </c>
      <c r="E359" s="4">
        <v>0.3263888888888889</v>
      </c>
      <c r="F359" s="3" t="s">
        <v>51</v>
      </c>
      <c r="G359" s="3" t="str">
        <f t="shared" si="81"/>
        <v>PLANNED</v>
      </c>
      <c r="H359" s="3" t="str">
        <f t="shared" si="71"/>
        <v>PLANNED - NOT SCHED</v>
      </c>
      <c r="I359" s="1">
        <v>41424.286048460643</v>
      </c>
      <c r="J359" s="1">
        <v>41424.369786886571</v>
      </c>
      <c r="K359" s="5">
        <f t="shared" si="82"/>
        <v>120</v>
      </c>
      <c r="L359" s="16">
        <f t="shared" si="72"/>
        <v>120</v>
      </c>
      <c r="M359">
        <f t="shared" si="73"/>
        <v>2013</v>
      </c>
      <c r="N359" t="str">
        <f t="shared" si="74"/>
        <v>May</v>
      </c>
      <c r="O359" s="6">
        <f t="shared" si="75"/>
        <v>120</v>
      </c>
      <c r="P359">
        <f t="shared" si="76"/>
        <v>216</v>
      </c>
      <c r="Q359">
        <f t="shared" si="77"/>
        <v>3</v>
      </c>
      <c r="R359" s="8">
        <f t="shared" si="83"/>
        <v>72</v>
      </c>
      <c r="S359">
        <f t="shared" si="78"/>
        <v>45</v>
      </c>
      <c r="T359">
        <f t="shared" si="79"/>
        <v>3990</v>
      </c>
      <c r="U359" s="18">
        <f t="shared" si="84"/>
        <v>88.666666666666671</v>
      </c>
    </row>
    <row r="360" spans="1:21" x14ac:dyDescent="0.3">
      <c r="A360" s="3">
        <v>359</v>
      </c>
      <c r="B360" s="3" t="s">
        <v>117</v>
      </c>
      <c r="C360" s="3" t="s">
        <v>59</v>
      </c>
      <c r="D360" s="7">
        <f t="shared" si="80"/>
        <v>41420</v>
      </c>
      <c r="E360" s="4">
        <v>0.43055555555555558</v>
      </c>
      <c r="F360" s="3" t="s">
        <v>54</v>
      </c>
      <c r="G360" s="3" t="str">
        <f t="shared" si="81"/>
        <v>PLANNED</v>
      </c>
      <c r="H360" s="3" t="str">
        <f t="shared" si="71"/>
        <v>PLANNED - SCHED</v>
      </c>
      <c r="I360" s="1">
        <v>41424.399573113427</v>
      </c>
      <c r="J360" s="1" t="e">
        <v>#VALUE!</v>
      </c>
      <c r="K360" s="5" t="e">
        <f t="shared" si="82"/>
        <v>#VALUE!</v>
      </c>
      <c r="L360" s="16">
        <f t="shared" si="72"/>
        <v>72</v>
      </c>
      <c r="M360">
        <f t="shared" si="73"/>
        <v>2013</v>
      </c>
      <c r="N360" t="str">
        <f t="shared" si="74"/>
        <v>May</v>
      </c>
      <c r="O360" s="6" t="e">
        <f t="shared" si="75"/>
        <v>#N/A</v>
      </c>
      <c r="P360">
        <f t="shared" si="76"/>
        <v>216</v>
      </c>
      <c r="Q360">
        <f t="shared" si="77"/>
        <v>3</v>
      </c>
      <c r="R360" s="8">
        <f t="shared" si="83"/>
        <v>72</v>
      </c>
      <c r="S360">
        <f t="shared" si="78"/>
        <v>45</v>
      </c>
      <c r="T360">
        <f t="shared" si="79"/>
        <v>3990</v>
      </c>
      <c r="U360" s="18">
        <f t="shared" si="84"/>
        <v>88.666666666666671</v>
      </c>
    </row>
    <row r="361" spans="1:21" x14ac:dyDescent="0.3">
      <c r="A361" s="3">
        <v>360</v>
      </c>
      <c r="B361" s="3" t="s">
        <v>117</v>
      </c>
      <c r="C361" s="3" t="s">
        <v>59</v>
      </c>
      <c r="D361" s="7">
        <f t="shared" si="80"/>
        <v>41420</v>
      </c>
      <c r="E361" s="4">
        <v>0.90902777777777777</v>
      </c>
      <c r="F361" s="3" t="s">
        <v>49</v>
      </c>
      <c r="G361" s="3" t="str">
        <f t="shared" si="81"/>
        <v>UNPLANNED</v>
      </c>
      <c r="H361" s="3" t="str">
        <f t="shared" si="71"/>
        <v>UNPLANNED</v>
      </c>
      <c r="I361" s="1">
        <v>41424.877765474535</v>
      </c>
      <c r="J361" s="1">
        <v>41424.944825659717</v>
      </c>
      <c r="K361" s="5">
        <f t="shared" si="82"/>
        <v>96</v>
      </c>
      <c r="L361" s="16">
        <f t="shared" si="72"/>
        <v>96</v>
      </c>
      <c r="M361">
        <f t="shared" si="73"/>
        <v>2013</v>
      </c>
      <c r="N361" t="str">
        <f t="shared" si="74"/>
        <v>May</v>
      </c>
      <c r="O361" s="6">
        <f t="shared" si="75"/>
        <v>96</v>
      </c>
      <c r="P361">
        <f t="shared" si="76"/>
        <v>216</v>
      </c>
      <c r="Q361">
        <f t="shared" si="77"/>
        <v>3</v>
      </c>
      <c r="R361" s="8">
        <f t="shared" si="83"/>
        <v>72</v>
      </c>
      <c r="S361">
        <f t="shared" si="78"/>
        <v>45</v>
      </c>
      <c r="T361">
        <f t="shared" si="79"/>
        <v>3990</v>
      </c>
      <c r="U361" s="18">
        <f t="shared" si="84"/>
        <v>88.666666666666671</v>
      </c>
    </row>
    <row r="362" spans="1:21" x14ac:dyDescent="0.3">
      <c r="A362" s="3">
        <v>361</v>
      </c>
      <c r="B362" s="3" t="s">
        <v>118</v>
      </c>
      <c r="C362" s="3" t="s">
        <v>61</v>
      </c>
      <c r="D362" s="7">
        <f t="shared" si="80"/>
        <v>41420</v>
      </c>
      <c r="E362" s="4">
        <v>0.30902777777777779</v>
      </c>
      <c r="F362" s="3" t="s">
        <v>49</v>
      </c>
      <c r="G362" s="3" t="str">
        <f t="shared" si="81"/>
        <v>UNPLANNED</v>
      </c>
      <c r="H362" s="3" t="str">
        <f t="shared" si="71"/>
        <v>UNPLANNED</v>
      </c>
      <c r="I362" s="1">
        <v>41425.290596145838</v>
      </c>
      <c r="J362" s="1">
        <v>41425.336255868053</v>
      </c>
      <c r="K362" s="5">
        <f t="shared" si="82"/>
        <v>65</v>
      </c>
      <c r="L362" s="16">
        <f t="shared" si="72"/>
        <v>65</v>
      </c>
      <c r="M362">
        <f t="shared" si="73"/>
        <v>2013</v>
      </c>
      <c r="N362" t="str">
        <f t="shared" si="74"/>
        <v>May</v>
      </c>
      <c r="O362" s="6">
        <f t="shared" si="75"/>
        <v>65</v>
      </c>
      <c r="P362">
        <f t="shared" si="76"/>
        <v>578</v>
      </c>
      <c r="Q362">
        <f t="shared" si="77"/>
        <v>7</v>
      </c>
      <c r="R362" s="8">
        <f t="shared" si="83"/>
        <v>82.571428571428569</v>
      </c>
      <c r="S362">
        <f t="shared" si="78"/>
        <v>45</v>
      </c>
      <c r="T362">
        <f t="shared" si="79"/>
        <v>3990</v>
      </c>
      <c r="U362" s="18">
        <f t="shared" si="84"/>
        <v>88.666666666666671</v>
      </c>
    </row>
    <row r="363" spans="1:21" x14ac:dyDescent="0.3">
      <c r="A363" s="3">
        <v>362</v>
      </c>
      <c r="B363" s="3" t="s">
        <v>118</v>
      </c>
      <c r="C363" s="3" t="s">
        <v>61</v>
      </c>
      <c r="D363" s="7">
        <f t="shared" si="80"/>
        <v>41420</v>
      </c>
      <c r="E363" s="4">
        <v>0.35972222222222222</v>
      </c>
      <c r="F363" s="3" t="s">
        <v>49</v>
      </c>
      <c r="G363" s="3" t="str">
        <f t="shared" si="81"/>
        <v>UNPLANNED</v>
      </c>
      <c r="H363" s="3" t="str">
        <f t="shared" si="71"/>
        <v>UNPLANNED</v>
      </c>
      <c r="I363" s="1">
        <v>41425.352202627313</v>
      </c>
      <c r="J363" s="1">
        <v>41425.391438738421</v>
      </c>
      <c r="K363" s="5">
        <f t="shared" si="82"/>
        <v>56</v>
      </c>
      <c r="L363" s="16">
        <f t="shared" si="72"/>
        <v>56</v>
      </c>
      <c r="M363">
        <f t="shared" si="73"/>
        <v>2013</v>
      </c>
      <c r="N363" t="str">
        <f t="shared" si="74"/>
        <v>May</v>
      </c>
      <c r="O363" s="6">
        <f t="shared" si="75"/>
        <v>56</v>
      </c>
      <c r="P363">
        <f t="shared" si="76"/>
        <v>578</v>
      </c>
      <c r="Q363">
        <f t="shared" si="77"/>
        <v>7</v>
      </c>
      <c r="R363" s="8">
        <f t="shared" si="83"/>
        <v>82.571428571428569</v>
      </c>
      <c r="S363">
        <f t="shared" si="78"/>
        <v>45</v>
      </c>
      <c r="T363">
        <f t="shared" si="79"/>
        <v>3990</v>
      </c>
      <c r="U363" s="18">
        <f t="shared" si="84"/>
        <v>88.666666666666671</v>
      </c>
    </row>
    <row r="364" spans="1:21" x14ac:dyDescent="0.3">
      <c r="A364" s="3">
        <v>363</v>
      </c>
      <c r="B364" s="3" t="s">
        <v>118</v>
      </c>
      <c r="C364" s="3" t="s">
        <v>61</v>
      </c>
      <c r="D364" s="7">
        <f t="shared" si="80"/>
        <v>41420</v>
      </c>
      <c r="E364" s="4">
        <v>0.40208333333333335</v>
      </c>
      <c r="F364" s="3" t="s">
        <v>54</v>
      </c>
      <c r="G364" s="3" t="str">
        <f t="shared" si="81"/>
        <v>PLANNED</v>
      </c>
      <c r="H364" s="3" t="str">
        <f t="shared" si="71"/>
        <v>PLANNED - SCHED</v>
      </c>
      <c r="I364" s="1">
        <v>41425.369563506945</v>
      </c>
      <c r="J364" s="1">
        <v>41425.431762581014</v>
      </c>
      <c r="K364" s="5">
        <f t="shared" si="82"/>
        <v>89</v>
      </c>
      <c r="L364" s="16">
        <f t="shared" si="72"/>
        <v>89</v>
      </c>
      <c r="M364">
        <f t="shared" si="73"/>
        <v>2013</v>
      </c>
      <c r="N364" t="str">
        <f t="shared" si="74"/>
        <v>May</v>
      </c>
      <c r="O364" s="6">
        <f t="shared" si="75"/>
        <v>89</v>
      </c>
      <c r="P364">
        <f t="shared" si="76"/>
        <v>578</v>
      </c>
      <c r="Q364">
        <f t="shared" si="77"/>
        <v>7</v>
      </c>
      <c r="R364" s="8">
        <f t="shared" si="83"/>
        <v>82.571428571428569</v>
      </c>
      <c r="S364">
        <f t="shared" si="78"/>
        <v>45</v>
      </c>
      <c r="T364">
        <f t="shared" si="79"/>
        <v>3990</v>
      </c>
      <c r="U364" s="18">
        <f t="shared" si="84"/>
        <v>88.666666666666671</v>
      </c>
    </row>
    <row r="365" spans="1:21" x14ac:dyDescent="0.3">
      <c r="A365" s="3">
        <v>364</v>
      </c>
      <c r="B365" s="3" t="s">
        <v>118</v>
      </c>
      <c r="C365" s="3" t="s">
        <v>61</v>
      </c>
      <c r="D365" s="7">
        <f t="shared" si="80"/>
        <v>41420</v>
      </c>
      <c r="E365" s="4">
        <v>0.47500000000000003</v>
      </c>
      <c r="F365" s="3" t="s">
        <v>54</v>
      </c>
      <c r="G365" s="3" t="str">
        <f t="shared" si="81"/>
        <v>PLANNED</v>
      </c>
      <c r="H365" s="3" t="str">
        <f t="shared" si="71"/>
        <v>PLANNED - SCHED</v>
      </c>
      <c r="I365" s="1">
        <v>41425.450815706019</v>
      </c>
      <c r="J365" s="1">
        <v>41425.519762465279</v>
      </c>
      <c r="K365" s="5">
        <f t="shared" si="82"/>
        <v>99</v>
      </c>
      <c r="L365" s="16">
        <f t="shared" si="72"/>
        <v>99</v>
      </c>
      <c r="M365">
        <f t="shared" si="73"/>
        <v>2013</v>
      </c>
      <c r="N365" t="str">
        <f t="shared" si="74"/>
        <v>May</v>
      </c>
      <c r="O365" s="6">
        <f t="shared" si="75"/>
        <v>99</v>
      </c>
      <c r="P365">
        <f t="shared" si="76"/>
        <v>578</v>
      </c>
      <c r="Q365">
        <f t="shared" si="77"/>
        <v>7</v>
      </c>
      <c r="R365" s="8">
        <f t="shared" si="83"/>
        <v>82.571428571428569</v>
      </c>
      <c r="S365">
        <f t="shared" si="78"/>
        <v>45</v>
      </c>
      <c r="T365">
        <f t="shared" si="79"/>
        <v>3990</v>
      </c>
      <c r="U365" s="18">
        <f t="shared" si="84"/>
        <v>88.666666666666671</v>
      </c>
    </row>
    <row r="366" spans="1:21" x14ac:dyDescent="0.3">
      <c r="A366" s="3">
        <v>365</v>
      </c>
      <c r="B366" s="3" t="s">
        <v>118</v>
      </c>
      <c r="C366" s="3" t="s">
        <v>61</v>
      </c>
      <c r="D366" s="7">
        <f t="shared" si="80"/>
        <v>41420</v>
      </c>
      <c r="E366" s="4">
        <v>0.54722222222222217</v>
      </c>
      <c r="F366" s="3" t="s">
        <v>54</v>
      </c>
      <c r="G366" s="3" t="str">
        <f t="shared" si="81"/>
        <v>PLANNED</v>
      </c>
      <c r="H366" s="3" t="str">
        <f t="shared" si="71"/>
        <v>PLANNED - SCHED</v>
      </c>
      <c r="I366" s="1">
        <v>41425.524658831026</v>
      </c>
      <c r="J366" s="1">
        <v>41425.578640312502</v>
      </c>
      <c r="K366" s="5">
        <f t="shared" si="82"/>
        <v>77</v>
      </c>
      <c r="L366" s="16">
        <f t="shared" si="72"/>
        <v>77</v>
      </c>
      <c r="M366">
        <f t="shared" si="73"/>
        <v>2013</v>
      </c>
      <c r="N366" t="str">
        <f t="shared" si="74"/>
        <v>May</v>
      </c>
      <c r="O366" s="6">
        <f t="shared" si="75"/>
        <v>77</v>
      </c>
      <c r="P366">
        <f t="shared" si="76"/>
        <v>578</v>
      </c>
      <c r="Q366">
        <f t="shared" si="77"/>
        <v>7</v>
      </c>
      <c r="R366" s="8">
        <f t="shared" si="83"/>
        <v>82.571428571428569</v>
      </c>
      <c r="S366">
        <f t="shared" si="78"/>
        <v>45</v>
      </c>
      <c r="T366">
        <f t="shared" si="79"/>
        <v>3990</v>
      </c>
      <c r="U366" s="18">
        <f t="shared" si="84"/>
        <v>88.666666666666671</v>
      </c>
    </row>
    <row r="367" spans="1:21" x14ac:dyDescent="0.3">
      <c r="A367" s="3">
        <v>366</v>
      </c>
      <c r="B367" s="3" t="s">
        <v>118</v>
      </c>
      <c r="C367" s="3" t="s">
        <v>61</v>
      </c>
      <c r="D367" s="7">
        <f t="shared" si="80"/>
        <v>41420</v>
      </c>
      <c r="E367" s="4">
        <v>0.65069444444444446</v>
      </c>
      <c r="F367" s="3" t="s">
        <v>54</v>
      </c>
      <c r="G367" s="3" t="str">
        <f t="shared" si="81"/>
        <v>PLANNED</v>
      </c>
      <c r="H367" s="3" t="str">
        <f t="shared" si="71"/>
        <v>PLANNED - SCHED</v>
      </c>
      <c r="I367" s="1">
        <v>41425.617507141207</v>
      </c>
      <c r="J367" s="1">
        <v>41425.668780289358</v>
      </c>
      <c r="K367" s="5">
        <f t="shared" si="82"/>
        <v>73</v>
      </c>
      <c r="L367" s="16">
        <f t="shared" si="72"/>
        <v>73</v>
      </c>
      <c r="M367">
        <f t="shared" si="73"/>
        <v>2013</v>
      </c>
      <c r="N367" t="str">
        <f t="shared" si="74"/>
        <v>May</v>
      </c>
      <c r="O367" s="6">
        <f t="shared" si="75"/>
        <v>73</v>
      </c>
      <c r="P367">
        <f t="shared" si="76"/>
        <v>578</v>
      </c>
      <c r="Q367">
        <f t="shared" si="77"/>
        <v>7</v>
      </c>
      <c r="R367" s="8">
        <f t="shared" si="83"/>
        <v>82.571428571428569</v>
      </c>
      <c r="S367">
        <f t="shared" si="78"/>
        <v>45</v>
      </c>
      <c r="T367">
        <f t="shared" si="79"/>
        <v>3990</v>
      </c>
      <c r="U367" s="18">
        <f t="shared" si="84"/>
        <v>88.666666666666671</v>
      </c>
    </row>
    <row r="368" spans="1:21" x14ac:dyDescent="0.3">
      <c r="A368" s="3">
        <v>367</v>
      </c>
      <c r="B368" s="3" t="s">
        <v>118</v>
      </c>
      <c r="C368" s="3" t="s">
        <v>61</v>
      </c>
      <c r="D368" s="7">
        <f t="shared" si="80"/>
        <v>41420</v>
      </c>
      <c r="E368" s="4">
        <v>0.66388888888888886</v>
      </c>
      <c r="F368" s="3" t="s">
        <v>54</v>
      </c>
      <c r="G368" s="3" t="str">
        <f t="shared" si="81"/>
        <v>PLANNED</v>
      </c>
      <c r="H368" s="3" t="str">
        <f t="shared" si="71"/>
        <v>PLANNED - SCHED</v>
      </c>
      <c r="I368" s="1">
        <v>41425.642029363422</v>
      </c>
      <c r="J368" s="1">
        <v>41425.725212233796</v>
      </c>
      <c r="K368" s="5">
        <f t="shared" si="82"/>
        <v>119</v>
      </c>
      <c r="L368" s="16">
        <f t="shared" si="72"/>
        <v>119</v>
      </c>
      <c r="M368">
        <f t="shared" si="73"/>
        <v>2013</v>
      </c>
      <c r="N368" t="str">
        <f t="shared" si="74"/>
        <v>May</v>
      </c>
      <c r="O368" s="6">
        <f t="shared" si="75"/>
        <v>119</v>
      </c>
      <c r="P368">
        <f t="shared" si="76"/>
        <v>578</v>
      </c>
      <c r="Q368">
        <f t="shared" si="77"/>
        <v>7</v>
      </c>
      <c r="R368" s="8">
        <f t="shared" si="83"/>
        <v>82.571428571428569</v>
      </c>
      <c r="S368">
        <f t="shared" si="78"/>
        <v>45</v>
      </c>
      <c r="T368">
        <f t="shared" si="79"/>
        <v>3990</v>
      </c>
      <c r="U368" s="18">
        <f t="shared" si="84"/>
        <v>88.666666666666671</v>
      </c>
    </row>
    <row r="369" spans="1:21" x14ac:dyDescent="0.3">
      <c r="A369" s="3">
        <v>368</v>
      </c>
      <c r="B369" s="3" t="s">
        <v>119</v>
      </c>
      <c r="C369" s="3" t="s">
        <v>63</v>
      </c>
      <c r="D369" s="7">
        <f t="shared" si="80"/>
        <v>41420</v>
      </c>
      <c r="E369" s="4">
        <v>0.21875</v>
      </c>
      <c r="F369" s="3" t="s">
        <v>49</v>
      </c>
      <c r="G369" s="3" t="str">
        <f t="shared" si="81"/>
        <v>UNPLANNED</v>
      </c>
      <c r="H369" s="3" t="str">
        <f t="shared" si="71"/>
        <v>UNPLANNED</v>
      </c>
      <c r="I369" s="1">
        <v>41426.207780243058</v>
      </c>
      <c r="J369" s="1">
        <v>41426.255164502312</v>
      </c>
      <c r="K369" s="5">
        <f t="shared" si="82"/>
        <v>68</v>
      </c>
      <c r="L369" s="16">
        <f t="shared" si="72"/>
        <v>68</v>
      </c>
      <c r="M369">
        <f t="shared" si="73"/>
        <v>2013</v>
      </c>
      <c r="N369" t="str">
        <f t="shared" si="74"/>
        <v>Jun</v>
      </c>
      <c r="O369" s="6">
        <f t="shared" si="75"/>
        <v>68</v>
      </c>
      <c r="P369">
        <f t="shared" si="76"/>
        <v>548</v>
      </c>
      <c r="Q369">
        <f t="shared" si="77"/>
        <v>5</v>
      </c>
      <c r="R369" s="8">
        <f t="shared" si="83"/>
        <v>109.6</v>
      </c>
      <c r="S369">
        <f t="shared" si="78"/>
        <v>45</v>
      </c>
      <c r="T369">
        <f t="shared" si="79"/>
        <v>3990</v>
      </c>
      <c r="U369" s="18">
        <f t="shared" si="84"/>
        <v>88.666666666666671</v>
      </c>
    </row>
    <row r="370" spans="1:21" x14ac:dyDescent="0.3">
      <c r="A370" s="3">
        <v>369</v>
      </c>
      <c r="B370" s="3" t="s">
        <v>119</v>
      </c>
      <c r="C370" s="3" t="s">
        <v>63</v>
      </c>
      <c r="D370" s="7">
        <f t="shared" si="80"/>
        <v>41420</v>
      </c>
      <c r="E370" s="4">
        <v>0.44375000000000003</v>
      </c>
      <c r="F370" s="3" t="s">
        <v>51</v>
      </c>
      <c r="G370" s="3" t="str">
        <f t="shared" si="81"/>
        <v>PLANNED</v>
      </c>
      <c r="H370" s="3" t="str">
        <f t="shared" si="71"/>
        <v>PLANNED - NOT SCHED</v>
      </c>
      <c r="I370" s="1">
        <v>41426.407309375005</v>
      </c>
      <c r="J370" s="1">
        <v>41426.48484409722</v>
      </c>
      <c r="K370" s="5">
        <f t="shared" si="82"/>
        <v>111</v>
      </c>
      <c r="L370" s="16">
        <f t="shared" si="72"/>
        <v>111</v>
      </c>
      <c r="M370">
        <f t="shared" si="73"/>
        <v>2013</v>
      </c>
      <c r="N370" t="str">
        <f t="shared" si="74"/>
        <v>Jun</v>
      </c>
      <c r="O370" s="6">
        <f t="shared" si="75"/>
        <v>111</v>
      </c>
      <c r="P370">
        <f t="shared" si="76"/>
        <v>548</v>
      </c>
      <c r="Q370">
        <f t="shared" si="77"/>
        <v>5</v>
      </c>
      <c r="R370" s="8">
        <f t="shared" si="83"/>
        <v>109.6</v>
      </c>
      <c r="S370">
        <f t="shared" si="78"/>
        <v>45</v>
      </c>
      <c r="T370">
        <f t="shared" si="79"/>
        <v>3990</v>
      </c>
      <c r="U370" s="18">
        <f t="shared" si="84"/>
        <v>88.666666666666671</v>
      </c>
    </row>
    <row r="371" spans="1:21" x14ac:dyDescent="0.3">
      <c r="A371" s="3">
        <v>370</v>
      </c>
      <c r="B371" s="3" t="s">
        <v>119</v>
      </c>
      <c r="C371" s="3" t="s">
        <v>63</v>
      </c>
      <c r="D371" s="7">
        <f t="shared" si="80"/>
        <v>41420</v>
      </c>
      <c r="E371" s="4">
        <v>0.50208333333333333</v>
      </c>
      <c r="F371" s="3" t="s">
        <v>49</v>
      </c>
      <c r="G371" s="3" t="str">
        <f t="shared" si="81"/>
        <v>UNPLANNED</v>
      </c>
      <c r="H371" s="3" t="str">
        <f t="shared" si="71"/>
        <v>UNPLANNED</v>
      </c>
      <c r="I371" s="1">
        <v>41426.486774039353</v>
      </c>
      <c r="J371" s="1">
        <v>41426.534112002315</v>
      </c>
      <c r="K371" s="5">
        <f t="shared" si="82"/>
        <v>68</v>
      </c>
      <c r="L371" s="16">
        <f t="shared" si="72"/>
        <v>68</v>
      </c>
      <c r="M371">
        <f t="shared" si="73"/>
        <v>2013</v>
      </c>
      <c r="N371" t="str">
        <f t="shared" si="74"/>
        <v>Jun</v>
      </c>
      <c r="O371" s="6">
        <f t="shared" si="75"/>
        <v>68</v>
      </c>
      <c r="P371">
        <f t="shared" si="76"/>
        <v>548</v>
      </c>
      <c r="Q371">
        <f t="shared" si="77"/>
        <v>5</v>
      </c>
      <c r="R371" s="8">
        <f t="shared" si="83"/>
        <v>109.6</v>
      </c>
      <c r="S371">
        <f t="shared" si="78"/>
        <v>45</v>
      </c>
      <c r="T371">
        <f t="shared" si="79"/>
        <v>3990</v>
      </c>
      <c r="U371" s="18">
        <f t="shared" si="84"/>
        <v>88.666666666666671</v>
      </c>
    </row>
    <row r="372" spans="1:21" x14ac:dyDescent="0.3">
      <c r="A372" s="3">
        <v>371</v>
      </c>
      <c r="B372" s="3" t="s">
        <v>119</v>
      </c>
      <c r="C372" s="3" t="s">
        <v>63</v>
      </c>
      <c r="D372" s="7">
        <f t="shared" si="80"/>
        <v>41420</v>
      </c>
      <c r="E372" s="4">
        <v>0.61527777777777781</v>
      </c>
      <c r="F372" s="3" t="s">
        <v>51</v>
      </c>
      <c r="G372" s="3" t="str">
        <f t="shared" si="81"/>
        <v>PLANNED</v>
      </c>
      <c r="H372" s="3" t="str">
        <f t="shared" si="71"/>
        <v>PLANNED - NOT SCHED</v>
      </c>
      <c r="I372" s="1">
        <v>41426.587189467587</v>
      </c>
      <c r="J372" s="1">
        <v>41426.685615393522</v>
      </c>
      <c r="K372" s="5">
        <f t="shared" si="82"/>
        <v>141</v>
      </c>
      <c r="L372" s="16">
        <f t="shared" si="72"/>
        <v>141</v>
      </c>
      <c r="M372">
        <f t="shared" si="73"/>
        <v>2013</v>
      </c>
      <c r="N372" t="str">
        <f t="shared" si="74"/>
        <v>Jun</v>
      </c>
      <c r="O372" s="6">
        <f t="shared" si="75"/>
        <v>141</v>
      </c>
      <c r="P372">
        <f t="shared" si="76"/>
        <v>548</v>
      </c>
      <c r="Q372">
        <f t="shared" si="77"/>
        <v>5</v>
      </c>
      <c r="R372" s="8">
        <f t="shared" si="83"/>
        <v>109.6</v>
      </c>
      <c r="S372">
        <f t="shared" si="78"/>
        <v>45</v>
      </c>
      <c r="T372">
        <f t="shared" si="79"/>
        <v>3990</v>
      </c>
      <c r="U372" s="18">
        <f t="shared" si="84"/>
        <v>88.666666666666671</v>
      </c>
    </row>
    <row r="373" spans="1:21" x14ac:dyDescent="0.3">
      <c r="A373" s="3">
        <v>372</v>
      </c>
      <c r="B373" s="3" t="s">
        <v>119</v>
      </c>
      <c r="C373" s="3" t="s">
        <v>63</v>
      </c>
      <c r="D373" s="7">
        <f t="shared" si="80"/>
        <v>41420</v>
      </c>
      <c r="E373" s="4">
        <v>0.70833333333333337</v>
      </c>
      <c r="F373" s="3" t="s">
        <v>49</v>
      </c>
      <c r="G373" s="3" t="str">
        <f t="shared" si="81"/>
        <v>UNPLANNED</v>
      </c>
      <c r="H373" s="3" t="str">
        <f t="shared" si="71"/>
        <v>UNPLANNED</v>
      </c>
      <c r="I373" s="1">
        <v>41426.655058414348</v>
      </c>
      <c r="J373" s="1">
        <v>41426.766435729165</v>
      </c>
      <c r="K373" s="5">
        <f t="shared" si="82"/>
        <v>160</v>
      </c>
      <c r="L373" s="16">
        <f t="shared" si="72"/>
        <v>160</v>
      </c>
      <c r="M373">
        <f t="shared" si="73"/>
        <v>2013</v>
      </c>
      <c r="N373" t="str">
        <f t="shared" si="74"/>
        <v>Jun</v>
      </c>
      <c r="O373" s="6">
        <f t="shared" si="75"/>
        <v>160</v>
      </c>
      <c r="P373">
        <f t="shared" si="76"/>
        <v>548</v>
      </c>
      <c r="Q373">
        <f t="shared" si="77"/>
        <v>5</v>
      </c>
      <c r="R373" s="8">
        <f t="shared" si="83"/>
        <v>109.6</v>
      </c>
      <c r="S373">
        <f t="shared" si="78"/>
        <v>45</v>
      </c>
      <c r="T373">
        <f t="shared" si="79"/>
        <v>3990</v>
      </c>
      <c r="U373" s="18">
        <f t="shared" si="84"/>
        <v>88.666666666666671</v>
      </c>
    </row>
    <row r="374" spans="1:21" x14ac:dyDescent="0.3">
      <c r="A374" s="3">
        <v>373</v>
      </c>
      <c r="B374" s="3" t="s">
        <v>120</v>
      </c>
      <c r="C374" s="3" t="s">
        <v>65</v>
      </c>
      <c r="D374" s="7">
        <f t="shared" si="80"/>
        <v>41420</v>
      </c>
      <c r="E374" s="4">
        <v>0.26458333333333334</v>
      </c>
      <c r="F374" s="3" t="s">
        <v>49</v>
      </c>
      <c r="G374" s="3" t="str">
        <f t="shared" si="81"/>
        <v>UNPLANNED</v>
      </c>
      <c r="H374" s="3" t="str">
        <f t="shared" si="71"/>
        <v>UNPLANNED</v>
      </c>
      <c r="I374" s="1">
        <v>41427.242055092596</v>
      </c>
      <c r="J374" s="1">
        <v>41427.324034259254</v>
      </c>
      <c r="K374" s="5">
        <f t="shared" si="82"/>
        <v>118</v>
      </c>
      <c r="L374" s="16">
        <f t="shared" si="72"/>
        <v>118</v>
      </c>
      <c r="M374">
        <f t="shared" si="73"/>
        <v>2013</v>
      </c>
      <c r="N374" t="str">
        <f t="shared" si="74"/>
        <v>Jun</v>
      </c>
      <c r="O374" s="6">
        <f t="shared" si="75"/>
        <v>118</v>
      </c>
      <c r="P374">
        <f t="shared" si="76"/>
        <v>270</v>
      </c>
      <c r="Q374">
        <f t="shared" si="77"/>
        <v>3</v>
      </c>
      <c r="R374" s="8">
        <f t="shared" si="83"/>
        <v>90</v>
      </c>
      <c r="S374">
        <f t="shared" si="78"/>
        <v>45</v>
      </c>
      <c r="T374">
        <f t="shared" si="79"/>
        <v>3990</v>
      </c>
      <c r="U374" s="18">
        <f t="shared" si="84"/>
        <v>88.666666666666671</v>
      </c>
    </row>
    <row r="375" spans="1:21" x14ac:dyDescent="0.3">
      <c r="A375" s="3">
        <v>374</v>
      </c>
      <c r="B375" s="3" t="s">
        <v>120</v>
      </c>
      <c r="C375" s="3" t="s">
        <v>65</v>
      </c>
      <c r="D375" s="7">
        <f t="shared" si="80"/>
        <v>41420</v>
      </c>
      <c r="E375" s="4">
        <v>0.50208333333333333</v>
      </c>
      <c r="F375" s="3" t="s">
        <v>49</v>
      </c>
      <c r="G375" s="3" t="str">
        <f t="shared" si="81"/>
        <v>UNPLANNED</v>
      </c>
      <c r="H375" s="3" t="str">
        <f t="shared" si="71"/>
        <v>UNPLANNED</v>
      </c>
      <c r="I375" s="1">
        <v>41427.474081979162</v>
      </c>
      <c r="J375" s="1">
        <v>41427.539070405095</v>
      </c>
      <c r="K375" s="5">
        <f t="shared" si="82"/>
        <v>93</v>
      </c>
      <c r="L375" s="16">
        <f t="shared" si="72"/>
        <v>93</v>
      </c>
      <c r="M375">
        <f t="shared" si="73"/>
        <v>2013</v>
      </c>
      <c r="N375" t="str">
        <f t="shared" si="74"/>
        <v>Jun</v>
      </c>
      <c r="O375" s="6">
        <f t="shared" si="75"/>
        <v>93</v>
      </c>
      <c r="P375">
        <f t="shared" si="76"/>
        <v>270</v>
      </c>
      <c r="Q375">
        <f t="shared" si="77"/>
        <v>3</v>
      </c>
      <c r="R375" s="8">
        <f t="shared" si="83"/>
        <v>90</v>
      </c>
      <c r="S375">
        <f t="shared" si="78"/>
        <v>45</v>
      </c>
      <c r="T375">
        <f t="shared" si="79"/>
        <v>3990</v>
      </c>
      <c r="U375" s="18">
        <f t="shared" si="84"/>
        <v>88.666666666666671</v>
      </c>
    </row>
    <row r="376" spans="1:21" x14ac:dyDescent="0.3">
      <c r="A376" s="3">
        <v>375</v>
      </c>
      <c r="B376" s="3" t="s">
        <v>120</v>
      </c>
      <c r="C376" s="3" t="s">
        <v>65</v>
      </c>
      <c r="D376" s="7">
        <f t="shared" si="80"/>
        <v>41420</v>
      </c>
      <c r="E376" s="4">
        <v>0.60486111111111118</v>
      </c>
      <c r="F376" s="3" t="s">
        <v>49</v>
      </c>
      <c r="G376" s="3" t="str">
        <f t="shared" si="81"/>
        <v>UNPLANNED</v>
      </c>
      <c r="H376" s="3" t="str">
        <f t="shared" si="71"/>
        <v>UNPLANNED</v>
      </c>
      <c r="I376" s="1">
        <v>41427.585106863429</v>
      </c>
      <c r="J376" s="1">
        <v>41427.626206400462</v>
      </c>
      <c r="K376" s="5">
        <f t="shared" si="82"/>
        <v>59</v>
      </c>
      <c r="L376" s="16">
        <f t="shared" si="72"/>
        <v>59</v>
      </c>
      <c r="M376">
        <f t="shared" si="73"/>
        <v>2013</v>
      </c>
      <c r="N376" t="str">
        <f t="shared" si="74"/>
        <v>Jun</v>
      </c>
      <c r="O376" s="6">
        <f t="shared" si="75"/>
        <v>59</v>
      </c>
      <c r="P376">
        <f t="shared" si="76"/>
        <v>270</v>
      </c>
      <c r="Q376">
        <f t="shared" si="77"/>
        <v>3</v>
      </c>
      <c r="R376" s="8">
        <f t="shared" si="83"/>
        <v>90</v>
      </c>
      <c r="S376">
        <f t="shared" si="78"/>
        <v>45</v>
      </c>
      <c r="T376">
        <f t="shared" si="79"/>
        <v>3990</v>
      </c>
      <c r="U376" s="18">
        <f t="shared" si="84"/>
        <v>88.666666666666671</v>
      </c>
    </row>
    <row r="377" spans="1:21" x14ac:dyDescent="0.3">
      <c r="A377" s="3">
        <v>376</v>
      </c>
      <c r="B377" s="3" t="s">
        <v>121</v>
      </c>
      <c r="C377" s="3" t="s">
        <v>48</v>
      </c>
      <c r="D377" s="7">
        <f t="shared" si="80"/>
        <v>41427</v>
      </c>
      <c r="E377" s="4">
        <v>0.17083333333333331</v>
      </c>
      <c r="F377" s="3" t="s">
        <v>49</v>
      </c>
      <c r="G377" s="3" t="str">
        <f t="shared" si="81"/>
        <v>UNPLANNED</v>
      </c>
      <c r="H377" s="3" t="str">
        <f t="shared" si="71"/>
        <v>UNPLANNED</v>
      </c>
      <c r="I377" s="1">
        <v>41428.16265528935</v>
      </c>
      <c r="J377" s="1">
        <v>41428.193488622681</v>
      </c>
      <c r="K377" s="5">
        <f t="shared" si="82"/>
        <v>44</v>
      </c>
      <c r="L377" s="16">
        <f t="shared" si="72"/>
        <v>44</v>
      </c>
      <c r="M377">
        <f t="shared" si="73"/>
        <v>2013</v>
      </c>
      <c r="N377" t="str">
        <f t="shared" si="74"/>
        <v>Jun</v>
      </c>
      <c r="O377" s="6">
        <f t="shared" si="75"/>
        <v>44</v>
      </c>
      <c r="P377">
        <f t="shared" si="76"/>
        <v>303</v>
      </c>
      <c r="Q377">
        <f t="shared" si="77"/>
        <v>4</v>
      </c>
      <c r="R377" s="8">
        <f t="shared" si="83"/>
        <v>75.75</v>
      </c>
      <c r="S377">
        <f t="shared" si="78"/>
        <v>43</v>
      </c>
      <c r="T377">
        <f t="shared" si="79"/>
        <v>3152</v>
      </c>
      <c r="U377" s="18">
        <f t="shared" si="84"/>
        <v>73.302325581395351</v>
      </c>
    </row>
    <row r="378" spans="1:21" x14ac:dyDescent="0.3">
      <c r="A378" s="3">
        <v>377</v>
      </c>
      <c r="B378" s="3" t="s">
        <v>121</v>
      </c>
      <c r="C378" s="3" t="s">
        <v>48</v>
      </c>
      <c r="D378" s="7">
        <f t="shared" si="80"/>
        <v>41427</v>
      </c>
      <c r="E378" s="4">
        <v>0.4145833333333333</v>
      </c>
      <c r="F378" s="3" t="s">
        <v>49</v>
      </c>
      <c r="G378" s="3" t="str">
        <f t="shared" si="81"/>
        <v>UNPLANNED</v>
      </c>
      <c r="H378" s="3" t="str">
        <f t="shared" si="71"/>
        <v>UNPLANNED</v>
      </c>
      <c r="I378" s="1">
        <v>41428.396743634257</v>
      </c>
      <c r="J378" s="1">
        <v>41428.454810763891</v>
      </c>
      <c r="K378" s="5">
        <f t="shared" si="82"/>
        <v>83</v>
      </c>
      <c r="L378" s="16">
        <f t="shared" si="72"/>
        <v>83</v>
      </c>
      <c r="M378">
        <f t="shared" si="73"/>
        <v>2013</v>
      </c>
      <c r="N378" t="str">
        <f t="shared" si="74"/>
        <v>Jun</v>
      </c>
      <c r="O378" s="6">
        <f t="shared" si="75"/>
        <v>83</v>
      </c>
      <c r="P378">
        <f t="shared" si="76"/>
        <v>303</v>
      </c>
      <c r="Q378">
        <f t="shared" si="77"/>
        <v>4</v>
      </c>
      <c r="R378" s="8">
        <f t="shared" si="83"/>
        <v>75.75</v>
      </c>
      <c r="S378">
        <f t="shared" si="78"/>
        <v>43</v>
      </c>
      <c r="T378">
        <f t="shared" si="79"/>
        <v>3152</v>
      </c>
      <c r="U378" s="18">
        <f t="shared" si="84"/>
        <v>73.302325581395351</v>
      </c>
    </row>
    <row r="379" spans="1:21" x14ac:dyDescent="0.3">
      <c r="A379" s="3">
        <v>378</v>
      </c>
      <c r="B379" s="3" t="s">
        <v>121</v>
      </c>
      <c r="C379" s="3" t="s">
        <v>48</v>
      </c>
      <c r="D379" s="7">
        <f t="shared" si="80"/>
        <v>41427</v>
      </c>
      <c r="E379" s="4">
        <v>0.59930555555555554</v>
      </c>
      <c r="F379" s="3" t="s">
        <v>54</v>
      </c>
      <c r="G379" s="3" t="str">
        <f t="shared" si="81"/>
        <v>PLANNED</v>
      </c>
      <c r="H379" s="3" t="str">
        <f t="shared" si="71"/>
        <v>PLANNED - SCHED</v>
      </c>
      <c r="I379" s="1">
        <v>41428.572737499999</v>
      </c>
      <c r="J379" s="1">
        <v>41428.64761018518</v>
      </c>
      <c r="K379" s="5">
        <f t="shared" si="82"/>
        <v>107</v>
      </c>
      <c r="L379" s="16">
        <f t="shared" si="72"/>
        <v>107</v>
      </c>
      <c r="M379">
        <f t="shared" si="73"/>
        <v>2013</v>
      </c>
      <c r="N379" t="str">
        <f t="shared" si="74"/>
        <v>Jun</v>
      </c>
      <c r="O379" s="6">
        <f t="shared" si="75"/>
        <v>107</v>
      </c>
      <c r="P379">
        <f t="shared" si="76"/>
        <v>303</v>
      </c>
      <c r="Q379">
        <f t="shared" si="77"/>
        <v>4</v>
      </c>
      <c r="R379" s="8">
        <f t="shared" si="83"/>
        <v>75.75</v>
      </c>
      <c r="S379">
        <f t="shared" si="78"/>
        <v>43</v>
      </c>
      <c r="T379">
        <f t="shared" si="79"/>
        <v>3152</v>
      </c>
      <c r="U379" s="18">
        <f t="shared" si="84"/>
        <v>73.302325581395351</v>
      </c>
    </row>
    <row r="380" spans="1:21" x14ac:dyDescent="0.3">
      <c r="A380" s="3">
        <v>379</v>
      </c>
      <c r="B380" s="3" t="s">
        <v>121</v>
      </c>
      <c r="C380" s="3" t="s">
        <v>48</v>
      </c>
      <c r="D380" s="7">
        <f t="shared" si="80"/>
        <v>41427</v>
      </c>
      <c r="E380" s="4">
        <v>0.67569444444444438</v>
      </c>
      <c r="F380" s="3" t="s">
        <v>54</v>
      </c>
      <c r="G380" s="3" t="str">
        <f t="shared" si="81"/>
        <v>PLANNED</v>
      </c>
      <c r="H380" s="3" t="str">
        <f t="shared" si="71"/>
        <v>PLANNED - SCHED</v>
      </c>
      <c r="I380" s="1">
        <v>41428.647346377315</v>
      </c>
      <c r="J380" s="1">
        <v>41428.695459803239</v>
      </c>
      <c r="K380" s="5">
        <f t="shared" si="82"/>
        <v>69</v>
      </c>
      <c r="L380" s="16">
        <f t="shared" si="72"/>
        <v>69</v>
      </c>
      <c r="M380">
        <f t="shared" si="73"/>
        <v>2013</v>
      </c>
      <c r="N380" t="str">
        <f t="shared" si="74"/>
        <v>Jun</v>
      </c>
      <c r="O380" s="6">
        <f t="shared" si="75"/>
        <v>69</v>
      </c>
      <c r="P380">
        <f t="shared" si="76"/>
        <v>303</v>
      </c>
      <c r="Q380">
        <f t="shared" si="77"/>
        <v>4</v>
      </c>
      <c r="R380" s="8">
        <f t="shared" si="83"/>
        <v>75.75</v>
      </c>
      <c r="S380">
        <f t="shared" si="78"/>
        <v>43</v>
      </c>
      <c r="T380">
        <f t="shared" si="79"/>
        <v>3152</v>
      </c>
      <c r="U380" s="18">
        <f t="shared" si="84"/>
        <v>73.302325581395351</v>
      </c>
    </row>
    <row r="381" spans="1:21" x14ac:dyDescent="0.3">
      <c r="A381" s="3">
        <v>380</v>
      </c>
      <c r="B381" s="3" t="s">
        <v>122</v>
      </c>
      <c r="C381" s="3" t="s">
        <v>53</v>
      </c>
      <c r="D381" s="7">
        <f t="shared" si="80"/>
        <v>41427</v>
      </c>
      <c r="E381" s="4">
        <v>0.14861111111111111</v>
      </c>
      <c r="F381" s="3" t="s">
        <v>49</v>
      </c>
      <c r="G381" s="3" t="str">
        <f t="shared" si="81"/>
        <v>UNPLANNED</v>
      </c>
      <c r="H381" s="3" t="str">
        <f t="shared" si="71"/>
        <v>UNPLANNED</v>
      </c>
      <c r="I381" s="1">
        <v>41429.110788541671</v>
      </c>
      <c r="J381" s="1" t="e">
        <v>#VALUE!</v>
      </c>
      <c r="K381" s="5" t="e">
        <f t="shared" si="82"/>
        <v>#VALUE!</v>
      </c>
      <c r="L381" s="16">
        <f t="shared" si="72"/>
        <v>71.545454545454547</v>
      </c>
      <c r="M381">
        <f t="shared" si="73"/>
        <v>2013</v>
      </c>
      <c r="N381" t="str">
        <f t="shared" si="74"/>
        <v>Jun</v>
      </c>
      <c r="O381" s="6" t="e">
        <f t="shared" si="75"/>
        <v>#N/A</v>
      </c>
      <c r="P381">
        <f t="shared" si="76"/>
        <v>787</v>
      </c>
      <c r="Q381">
        <f t="shared" si="77"/>
        <v>11</v>
      </c>
      <c r="R381" s="8">
        <f t="shared" si="83"/>
        <v>71.545454545454547</v>
      </c>
      <c r="S381">
        <f t="shared" si="78"/>
        <v>43</v>
      </c>
      <c r="T381">
        <f t="shared" si="79"/>
        <v>3152</v>
      </c>
      <c r="U381" s="18">
        <f t="shared" si="84"/>
        <v>73.302325581395351</v>
      </c>
    </row>
    <row r="382" spans="1:21" x14ac:dyDescent="0.3">
      <c r="A382" s="3">
        <v>381</v>
      </c>
      <c r="B382" s="3" t="s">
        <v>122</v>
      </c>
      <c r="C382" s="3" t="s">
        <v>53</v>
      </c>
      <c r="D382" s="7">
        <f t="shared" si="80"/>
        <v>41427</v>
      </c>
      <c r="E382" s="4">
        <v>0.24583333333333335</v>
      </c>
      <c r="F382" s="3" t="s">
        <v>49</v>
      </c>
      <c r="G382" s="3" t="str">
        <f t="shared" si="81"/>
        <v>UNPLANNED</v>
      </c>
      <c r="H382" s="3" t="str">
        <f t="shared" si="71"/>
        <v>UNPLANNED</v>
      </c>
      <c r="I382" s="1">
        <v>41429.216302974535</v>
      </c>
      <c r="J382" s="1">
        <v>41429.285828437496</v>
      </c>
      <c r="K382" s="5">
        <f t="shared" si="82"/>
        <v>100</v>
      </c>
      <c r="L382" s="16">
        <f t="shared" si="72"/>
        <v>100</v>
      </c>
      <c r="M382">
        <f t="shared" si="73"/>
        <v>2013</v>
      </c>
      <c r="N382" t="str">
        <f t="shared" si="74"/>
        <v>Jun</v>
      </c>
      <c r="O382" s="6">
        <f t="shared" si="75"/>
        <v>100</v>
      </c>
      <c r="P382">
        <f t="shared" si="76"/>
        <v>787</v>
      </c>
      <c r="Q382">
        <f t="shared" si="77"/>
        <v>11</v>
      </c>
      <c r="R382" s="8">
        <f t="shared" si="83"/>
        <v>71.545454545454547</v>
      </c>
      <c r="S382">
        <f t="shared" si="78"/>
        <v>43</v>
      </c>
      <c r="T382">
        <f t="shared" si="79"/>
        <v>3152</v>
      </c>
      <c r="U382" s="18">
        <f t="shared" si="84"/>
        <v>73.302325581395351</v>
      </c>
    </row>
    <row r="383" spans="1:21" x14ac:dyDescent="0.3">
      <c r="A383" s="3">
        <v>382</v>
      </c>
      <c r="B383" s="3" t="s">
        <v>122</v>
      </c>
      <c r="C383" s="3" t="s">
        <v>53</v>
      </c>
      <c r="D383" s="7">
        <f t="shared" si="80"/>
        <v>41427</v>
      </c>
      <c r="E383" s="4">
        <v>0.36458333333333331</v>
      </c>
      <c r="F383" s="3" t="s">
        <v>54</v>
      </c>
      <c r="G383" s="3" t="str">
        <f t="shared" si="81"/>
        <v>PLANNED</v>
      </c>
      <c r="H383" s="3" t="str">
        <f t="shared" si="71"/>
        <v>PLANNED - SCHED</v>
      </c>
      <c r="I383" s="1">
        <v>41429.314254895835</v>
      </c>
      <c r="J383" s="1">
        <v>41429.378328969913</v>
      </c>
      <c r="K383" s="5">
        <f t="shared" si="82"/>
        <v>92</v>
      </c>
      <c r="L383" s="16">
        <f t="shared" si="72"/>
        <v>92</v>
      </c>
      <c r="M383">
        <f t="shared" si="73"/>
        <v>2013</v>
      </c>
      <c r="N383" t="str">
        <f t="shared" si="74"/>
        <v>Jun</v>
      </c>
      <c r="O383" s="6">
        <f t="shared" si="75"/>
        <v>92</v>
      </c>
      <c r="P383">
        <f t="shared" si="76"/>
        <v>787</v>
      </c>
      <c r="Q383">
        <f t="shared" si="77"/>
        <v>11</v>
      </c>
      <c r="R383" s="8">
        <f t="shared" si="83"/>
        <v>71.545454545454547</v>
      </c>
      <c r="S383">
        <f t="shared" si="78"/>
        <v>43</v>
      </c>
      <c r="T383">
        <f t="shared" si="79"/>
        <v>3152</v>
      </c>
      <c r="U383" s="18">
        <f t="shared" si="84"/>
        <v>73.302325581395351</v>
      </c>
    </row>
    <row r="384" spans="1:21" x14ac:dyDescent="0.3">
      <c r="A384" s="3">
        <v>383</v>
      </c>
      <c r="B384" s="3" t="s">
        <v>122</v>
      </c>
      <c r="C384" s="3" t="s">
        <v>53</v>
      </c>
      <c r="D384" s="7">
        <f t="shared" si="80"/>
        <v>41427</v>
      </c>
      <c r="E384" s="4">
        <v>0.45763888888888887</v>
      </c>
      <c r="F384" s="3" t="s">
        <v>51</v>
      </c>
      <c r="G384" s="3" t="str">
        <f t="shared" si="81"/>
        <v>PLANNED</v>
      </c>
      <c r="H384" s="3" t="str">
        <f t="shared" si="71"/>
        <v>PLANNED - NOT SCHED</v>
      </c>
      <c r="I384" s="1">
        <v>41429.416784641209</v>
      </c>
      <c r="J384" s="1" t="e">
        <v>#VALUE!</v>
      </c>
      <c r="K384" s="5" t="e">
        <f t="shared" si="82"/>
        <v>#VALUE!</v>
      </c>
      <c r="L384" s="16">
        <f t="shared" si="72"/>
        <v>71.545454545454547</v>
      </c>
      <c r="M384">
        <f t="shared" si="73"/>
        <v>2013</v>
      </c>
      <c r="N384" t="str">
        <f t="shared" si="74"/>
        <v>Jun</v>
      </c>
      <c r="O384" s="6" t="e">
        <f t="shared" si="75"/>
        <v>#N/A</v>
      </c>
      <c r="P384">
        <f t="shared" si="76"/>
        <v>787</v>
      </c>
      <c r="Q384">
        <f t="shared" si="77"/>
        <v>11</v>
      </c>
      <c r="R384" s="8">
        <f t="shared" si="83"/>
        <v>71.545454545454547</v>
      </c>
      <c r="S384">
        <f t="shared" si="78"/>
        <v>43</v>
      </c>
      <c r="T384">
        <f t="shared" si="79"/>
        <v>3152</v>
      </c>
      <c r="U384" s="18">
        <f t="shared" si="84"/>
        <v>73.302325581395351</v>
      </c>
    </row>
    <row r="385" spans="1:21" x14ac:dyDescent="0.3">
      <c r="A385" s="3">
        <v>384</v>
      </c>
      <c r="B385" s="3" t="s">
        <v>122</v>
      </c>
      <c r="C385" s="3" t="s">
        <v>53</v>
      </c>
      <c r="D385" s="7">
        <f t="shared" si="80"/>
        <v>41427</v>
      </c>
      <c r="E385" s="4">
        <v>0.47361111111111115</v>
      </c>
      <c r="F385" s="3" t="s">
        <v>54</v>
      </c>
      <c r="G385" s="3" t="str">
        <f t="shared" si="81"/>
        <v>PLANNED</v>
      </c>
      <c r="H385" s="3" t="str">
        <f t="shared" si="71"/>
        <v>PLANNED - SCHED</v>
      </c>
      <c r="I385" s="1">
        <v>41429.431331747684</v>
      </c>
      <c r="J385" s="1">
        <v>41429.501794710646</v>
      </c>
      <c r="K385" s="5">
        <f t="shared" si="82"/>
        <v>101</v>
      </c>
      <c r="L385" s="16">
        <f t="shared" si="72"/>
        <v>101</v>
      </c>
      <c r="M385">
        <f t="shared" si="73"/>
        <v>2013</v>
      </c>
      <c r="N385" t="str">
        <f t="shared" si="74"/>
        <v>Jun</v>
      </c>
      <c r="O385" s="6">
        <f t="shared" si="75"/>
        <v>101</v>
      </c>
      <c r="P385">
        <f t="shared" si="76"/>
        <v>787</v>
      </c>
      <c r="Q385">
        <f t="shared" si="77"/>
        <v>11</v>
      </c>
      <c r="R385" s="8">
        <f t="shared" si="83"/>
        <v>71.545454545454547</v>
      </c>
      <c r="S385">
        <f t="shared" si="78"/>
        <v>43</v>
      </c>
      <c r="T385">
        <f t="shared" si="79"/>
        <v>3152</v>
      </c>
      <c r="U385" s="18">
        <f t="shared" si="84"/>
        <v>73.302325581395351</v>
      </c>
    </row>
    <row r="386" spans="1:21" x14ac:dyDescent="0.3">
      <c r="A386" s="3">
        <v>385</v>
      </c>
      <c r="B386" s="3" t="s">
        <v>122</v>
      </c>
      <c r="C386" s="3" t="s">
        <v>53</v>
      </c>
      <c r="D386" s="7">
        <f t="shared" si="80"/>
        <v>41427</v>
      </c>
      <c r="E386" s="4">
        <v>0.60486111111111118</v>
      </c>
      <c r="F386" s="3" t="s">
        <v>54</v>
      </c>
      <c r="G386" s="3" t="str">
        <f t="shared" si="81"/>
        <v>PLANNED</v>
      </c>
      <c r="H386" s="3" t="str">
        <f t="shared" ref="H386:H449" si="85">IF(ISNUMBER(SEARCH("Unplanned",F386)),"UNPLANNED",IF(ISNUMBER(SEARCH("not as sched",F386)),"PLANNED - NOT SCHED",IF(ISNUMBER(SEARCH("as scheduled",F386)),"PLANNED - SCHED","OTHER")))</f>
        <v>PLANNED - SCHED</v>
      </c>
      <c r="I386" s="1">
        <v>41429.55672508102</v>
      </c>
      <c r="J386" s="1">
        <v>41429.626227395835</v>
      </c>
      <c r="K386" s="5">
        <f t="shared" si="82"/>
        <v>100</v>
      </c>
      <c r="L386" s="16">
        <f t="shared" ref="L386:L449" si="86">IFERROR(O386,R386)</f>
        <v>100</v>
      </c>
      <c r="M386">
        <f t="shared" ref="M386:M449" si="87">YEAR(B386)</f>
        <v>2013</v>
      </c>
      <c r="N386" t="str">
        <f t="shared" ref="N386:N449" si="88">TEXT(B386,"MMM")</f>
        <v>Jun</v>
      </c>
      <c r="O386" s="6">
        <f t="shared" ref="O386:O449" si="89">IFERROR(K386,#N/A)</f>
        <v>100</v>
      </c>
      <c r="P386">
        <f t="shared" ref="P386:P449" si="90">SUMIFS(O:O,B:B,B386,O:O,"&lt;&gt;#N/A")</f>
        <v>787</v>
      </c>
      <c r="Q386">
        <f t="shared" ref="Q386:Q449" si="91">COUNTIF(B:B,B386)</f>
        <v>11</v>
      </c>
      <c r="R386" s="8">
        <f t="shared" si="83"/>
        <v>71.545454545454547</v>
      </c>
      <c r="S386">
        <f t="shared" ref="S386:S449" si="92">COUNTIF(D:D,D386)</f>
        <v>43</v>
      </c>
      <c r="T386">
        <f t="shared" ref="T386:T449" si="93">SUMIFS(O:O,D:D,D386,O:O,"&lt;&gt;#N/A")</f>
        <v>3152</v>
      </c>
      <c r="U386" s="18">
        <f t="shared" si="84"/>
        <v>73.302325581395351</v>
      </c>
    </row>
    <row r="387" spans="1:21" x14ac:dyDescent="0.3">
      <c r="A387" s="3">
        <v>386</v>
      </c>
      <c r="B387" s="3" t="s">
        <v>122</v>
      </c>
      <c r="C387" s="3" t="s">
        <v>53</v>
      </c>
      <c r="D387" s="7">
        <f t="shared" ref="D387:D450" si="94">B387-WEEKDAY(B387,11)</f>
        <v>41427</v>
      </c>
      <c r="E387" s="4">
        <v>0.61597222222222225</v>
      </c>
      <c r="F387" s="3" t="s">
        <v>49</v>
      </c>
      <c r="G387" s="3" t="str">
        <f t="shared" ref="G387:G450" si="95">IF(ISNUMBER(SEARCH("unplanned",F387)),"UNPLANNED",IF(ISNUMBER(SEARCH("PLANNED",F387)),"PLANNED","OTHER"))</f>
        <v>UNPLANNED</v>
      </c>
      <c r="H387" s="3" t="str">
        <f t="shared" si="85"/>
        <v>UNPLANNED</v>
      </c>
      <c r="I387" s="1">
        <v>41429.588179710649</v>
      </c>
      <c r="J387" s="1">
        <v>41429.640170451392</v>
      </c>
      <c r="K387" s="5">
        <f t="shared" ref="K387:K450" si="96">HOUR(J387-I387)*60+MINUTE(J387-I387)</f>
        <v>74</v>
      </c>
      <c r="L387" s="16">
        <f t="shared" si="86"/>
        <v>74</v>
      </c>
      <c r="M387">
        <f t="shared" si="87"/>
        <v>2013</v>
      </c>
      <c r="N387" t="str">
        <f t="shared" si="88"/>
        <v>Jun</v>
      </c>
      <c r="O387" s="6">
        <f t="shared" si="89"/>
        <v>74</v>
      </c>
      <c r="P387">
        <f t="shared" si="90"/>
        <v>787</v>
      </c>
      <c r="Q387">
        <f t="shared" si="91"/>
        <v>11</v>
      </c>
      <c r="R387" s="8">
        <f t="shared" ref="R387:R450" si="97">P387/Q387</f>
        <v>71.545454545454547</v>
      </c>
      <c r="S387">
        <f t="shared" si="92"/>
        <v>43</v>
      </c>
      <c r="T387">
        <f t="shared" si="93"/>
        <v>3152</v>
      </c>
      <c r="U387" s="18">
        <f t="shared" ref="U387:U450" si="98">T387/S387</f>
        <v>73.302325581395351</v>
      </c>
    </row>
    <row r="388" spans="1:21" x14ac:dyDescent="0.3">
      <c r="A388" s="3">
        <v>387</v>
      </c>
      <c r="B388" s="3" t="s">
        <v>122</v>
      </c>
      <c r="C388" s="3" t="s">
        <v>53</v>
      </c>
      <c r="D388" s="7">
        <f t="shared" si="94"/>
        <v>41427</v>
      </c>
      <c r="E388" s="4">
        <v>0.67222222222222217</v>
      </c>
      <c r="F388" s="3" t="s">
        <v>54</v>
      </c>
      <c r="G388" s="3" t="str">
        <f t="shared" si="95"/>
        <v>PLANNED</v>
      </c>
      <c r="H388" s="3" t="str">
        <f t="shared" si="85"/>
        <v>PLANNED - SCHED</v>
      </c>
      <c r="I388" s="1">
        <v>41429.636423414348</v>
      </c>
      <c r="J388" s="1">
        <v>41429.695775266198</v>
      </c>
      <c r="K388" s="5">
        <f t="shared" si="96"/>
        <v>85</v>
      </c>
      <c r="L388" s="16">
        <f t="shared" si="86"/>
        <v>85</v>
      </c>
      <c r="M388">
        <f t="shared" si="87"/>
        <v>2013</v>
      </c>
      <c r="N388" t="str">
        <f t="shared" si="88"/>
        <v>Jun</v>
      </c>
      <c r="O388" s="6">
        <f t="shared" si="89"/>
        <v>85</v>
      </c>
      <c r="P388">
        <f t="shared" si="90"/>
        <v>787</v>
      </c>
      <c r="Q388">
        <f t="shared" si="91"/>
        <v>11</v>
      </c>
      <c r="R388" s="8">
        <f t="shared" si="97"/>
        <v>71.545454545454547</v>
      </c>
      <c r="S388">
        <f t="shared" si="92"/>
        <v>43</v>
      </c>
      <c r="T388">
        <f t="shared" si="93"/>
        <v>3152</v>
      </c>
      <c r="U388" s="18">
        <f t="shared" si="98"/>
        <v>73.302325581395351</v>
      </c>
    </row>
    <row r="389" spans="1:21" x14ac:dyDescent="0.3">
      <c r="A389" s="3">
        <v>388</v>
      </c>
      <c r="B389" s="3" t="s">
        <v>122</v>
      </c>
      <c r="C389" s="3" t="s">
        <v>53</v>
      </c>
      <c r="D389" s="7">
        <f t="shared" si="94"/>
        <v>41427</v>
      </c>
      <c r="E389" s="4">
        <v>0.69097222222222221</v>
      </c>
      <c r="F389" s="3" t="s">
        <v>49</v>
      </c>
      <c r="G389" s="3" t="str">
        <f t="shared" si="95"/>
        <v>UNPLANNED</v>
      </c>
      <c r="H389" s="3" t="str">
        <f t="shared" si="85"/>
        <v>UNPLANNED</v>
      </c>
      <c r="I389" s="1">
        <v>41429.645933217595</v>
      </c>
      <c r="J389" s="1">
        <v>41429.71977581019</v>
      </c>
      <c r="K389" s="5">
        <f t="shared" si="96"/>
        <v>106</v>
      </c>
      <c r="L389" s="16">
        <f t="shared" si="86"/>
        <v>106</v>
      </c>
      <c r="M389">
        <f t="shared" si="87"/>
        <v>2013</v>
      </c>
      <c r="N389" t="str">
        <f t="shared" si="88"/>
        <v>Jun</v>
      </c>
      <c r="O389" s="6">
        <f t="shared" si="89"/>
        <v>106</v>
      </c>
      <c r="P389">
        <f t="shared" si="90"/>
        <v>787</v>
      </c>
      <c r="Q389">
        <f t="shared" si="91"/>
        <v>11</v>
      </c>
      <c r="R389" s="8">
        <f t="shared" si="97"/>
        <v>71.545454545454547</v>
      </c>
      <c r="S389">
        <f t="shared" si="92"/>
        <v>43</v>
      </c>
      <c r="T389">
        <f t="shared" si="93"/>
        <v>3152</v>
      </c>
      <c r="U389" s="18">
        <f t="shared" si="98"/>
        <v>73.302325581395351</v>
      </c>
    </row>
    <row r="390" spans="1:21" x14ac:dyDescent="0.3">
      <c r="A390" s="3">
        <v>389</v>
      </c>
      <c r="B390" s="3" t="s">
        <v>122</v>
      </c>
      <c r="C390" s="3" t="s">
        <v>53</v>
      </c>
      <c r="D390" s="7">
        <f t="shared" si="94"/>
        <v>41427</v>
      </c>
      <c r="E390" s="4">
        <v>0.81597222222222221</v>
      </c>
      <c r="F390" s="3" t="s">
        <v>49</v>
      </c>
      <c r="G390" s="3" t="str">
        <f t="shared" si="95"/>
        <v>UNPLANNED</v>
      </c>
      <c r="H390" s="3" t="str">
        <f t="shared" si="85"/>
        <v>UNPLANNED</v>
      </c>
      <c r="I390" s="1">
        <v>41429.803774108797</v>
      </c>
      <c r="J390" s="1">
        <v>41429.854561145832</v>
      </c>
      <c r="K390" s="5">
        <f t="shared" si="96"/>
        <v>73</v>
      </c>
      <c r="L390" s="16">
        <f t="shared" si="86"/>
        <v>73</v>
      </c>
      <c r="M390">
        <f t="shared" si="87"/>
        <v>2013</v>
      </c>
      <c r="N390" t="str">
        <f t="shared" si="88"/>
        <v>Jun</v>
      </c>
      <c r="O390" s="6">
        <f t="shared" si="89"/>
        <v>73</v>
      </c>
      <c r="P390">
        <f t="shared" si="90"/>
        <v>787</v>
      </c>
      <c r="Q390">
        <f t="shared" si="91"/>
        <v>11</v>
      </c>
      <c r="R390" s="8">
        <f t="shared" si="97"/>
        <v>71.545454545454547</v>
      </c>
      <c r="S390">
        <f t="shared" si="92"/>
        <v>43</v>
      </c>
      <c r="T390">
        <f t="shared" si="93"/>
        <v>3152</v>
      </c>
      <c r="U390" s="18">
        <f t="shared" si="98"/>
        <v>73.302325581395351</v>
      </c>
    </row>
    <row r="391" spans="1:21" x14ac:dyDescent="0.3">
      <c r="A391" s="3">
        <v>390</v>
      </c>
      <c r="B391" s="3" t="s">
        <v>122</v>
      </c>
      <c r="C391" s="3" t="s">
        <v>53</v>
      </c>
      <c r="D391" s="7">
        <f t="shared" si="94"/>
        <v>41427</v>
      </c>
      <c r="E391" s="4">
        <v>0.87430555555555556</v>
      </c>
      <c r="F391" s="3" t="s">
        <v>49</v>
      </c>
      <c r="G391" s="3" t="str">
        <f t="shared" si="95"/>
        <v>UNPLANNED</v>
      </c>
      <c r="H391" s="3" t="str">
        <f t="shared" si="85"/>
        <v>UNPLANNED</v>
      </c>
      <c r="I391" s="1">
        <v>41429.868296145833</v>
      </c>
      <c r="J391" s="1">
        <v>41429.907532256941</v>
      </c>
      <c r="K391" s="5">
        <f t="shared" si="96"/>
        <v>56</v>
      </c>
      <c r="L391" s="16">
        <f t="shared" si="86"/>
        <v>56</v>
      </c>
      <c r="M391">
        <f t="shared" si="87"/>
        <v>2013</v>
      </c>
      <c r="N391" t="str">
        <f t="shared" si="88"/>
        <v>Jun</v>
      </c>
      <c r="O391" s="6">
        <f t="shared" si="89"/>
        <v>56</v>
      </c>
      <c r="P391">
        <f t="shared" si="90"/>
        <v>787</v>
      </c>
      <c r="Q391">
        <f t="shared" si="91"/>
        <v>11</v>
      </c>
      <c r="R391" s="8">
        <f t="shared" si="97"/>
        <v>71.545454545454547</v>
      </c>
      <c r="S391">
        <f t="shared" si="92"/>
        <v>43</v>
      </c>
      <c r="T391">
        <f t="shared" si="93"/>
        <v>3152</v>
      </c>
      <c r="U391" s="18">
        <f t="shared" si="98"/>
        <v>73.302325581395351</v>
      </c>
    </row>
    <row r="392" spans="1:21" x14ac:dyDescent="0.3">
      <c r="A392" s="3">
        <v>391</v>
      </c>
      <c r="B392" s="3" t="s">
        <v>123</v>
      </c>
      <c r="C392" s="3" t="s">
        <v>56</v>
      </c>
      <c r="D392" s="7">
        <f t="shared" si="94"/>
        <v>41427</v>
      </c>
      <c r="E392" s="4">
        <v>7.9861111111111105E-2</v>
      </c>
      <c r="F392" s="3" t="s">
        <v>51</v>
      </c>
      <c r="G392" s="3" t="str">
        <f t="shared" si="95"/>
        <v>PLANNED</v>
      </c>
      <c r="H392" s="3" t="str">
        <f t="shared" si="85"/>
        <v>PLANNED - NOT SCHED</v>
      </c>
      <c r="I392" s="1">
        <v>41430.041697187502</v>
      </c>
      <c r="J392" s="1" t="e">
        <v>#VALUE!</v>
      </c>
      <c r="K392" s="5" t="e">
        <f t="shared" si="96"/>
        <v>#VALUE!</v>
      </c>
      <c r="L392" s="16">
        <f t="shared" si="86"/>
        <v>87.833333333333329</v>
      </c>
      <c r="M392">
        <f t="shared" si="87"/>
        <v>2013</v>
      </c>
      <c r="N392" t="str">
        <f t="shared" si="88"/>
        <v>Jun</v>
      </c>
      <c r="O392" s="6" t="e">
        <f t="shared" si="89"/>
        <v>#N/A</v>
      </c>
      <c r="P392">
        <f t="shared" si="90"/>
        <v>527</v>
      </c>
      <c r="Q392">
        <f t="shared" si="91"/>
        <v>6</v>
      </c>
      <c r="R392" s="8">
        <f t="shared" si="97"/>
        <v>87.833333333333329</v>
      </c>
      <c r="S392">
        <f t="shared" si="92"/>
        <v>43</v>
      </c>
      <c r="T392">
        <f t="shared" si="93"/>
        <v>3152</v>
      </c>
      <c r="U392" s="18">
        <f t="shared" si="98"/>
        <v>73.302325581395351</v>
      </c>
    </row>
    <row r="393" spans="1:21" x14ac:dyDescent="0.3">
      <c r="A393" s="3">
        <v>392</v>
      </c>
      <c r="B393" s="3" t="s">
        <v>123</v>
      </c>
      <c r="C393" s="3" t="s">
        <v>56</v>
      </c>
      <c r="D393" s="7">
        <f t="shared" si="94"/>
        <v>41427</v>
      </c>
      <c r="E393" s="4">
        <v>0.14861111111111111</v>
      </c>
      <c r="F393" s="3" t="s">
        <v>49</v>
      </c>
      <c r="G393" s="3" t="str">
        <f t="shared" si="95"/>
        <v>UNPLANNED</v>
      </c>
      <c r="H393" s="3" t="str">
        <f t="shared" si="85"/>
        <v>UNPLANNED</v>
      </c>
      <c r="I393" s="1">
        <v>41430.13341840278</v>
      </c>
      <c r="J393" s="1">
        <v>41430.195096643518</v>
      </c>
      <c r="K393" s="5">
        <f t="shared" si="96"/>
        <v>88</v>
      </c>
      <c r="L393" s="16">
        <f t="shared" si="86"/>
        <v>88</v>
      </c>
      <c r="M393">
        <f t="shared" si="87"/>
        <v>2013</v>
      </c>
      <c r="N393" t="str">
        <f t="shared" si="88"/>
        <v>Jun</v>
      </c>
      <c r="O393" s="6">
        <f t="shared" si="89"/>
        <v>88</v>
      </c>
      <c r="P393">
        <f t="shared" si="90"/>
        <v>527</v>
      </c>
      <c r="Q393">
        <f t="shared" si="91"/>
        <v>6</v>
      </c>
      <c r="R393" s="8">
        <f t="shared" si="97"/>
        <v>87.833333333333329</v>
      </c>
      <c r="S393">
        <f t="shared" si="92"/>
        <v>43</v>
      </c>
      <c r="T393">
        <f t="shared" si="93"/>
        <v>3152</v>
      </c>
      <c r="U393" s="18">
        <f t="shared" si="98"/>
        <v>73.302325581395351</v>
      </c>
    </row>
    <row r="394" spans="1:21" x14ac:dyDescent="0.3">
      <c r="A394" s="3">
        <v>393</v>
      </c>
      <c r="B394" s="3" t="s">
        <v>123</v>
      </c>
      <c r="C394" s="3" t="s">
        <v>56</v>
      </c>
      <c r="D394" s="7">
        <f t="shared" si="94"/>
        <v>41427</v>
      </c>
      <c r="E394" s="4">
        <v>0.28333333333333333</v>
      </c>
      <c r="F394" s="3" t="s">
        <v>49</v>
      </c>
      <c r="G394" s="3" t="str">
        <f t="shared" si="95"/>
        <v>UNPLANNED</v>
      </c>
      <c r="H394" s="3" t="str">
        <f t="shared" si="85"/>
        <v>UNPLANNED</v>
      </c>
      <c r="I394" s="1">
        <v>41430.226016666667</v>
      </c>
      <c r="J394" s="1">
        <v>41430.30900277778</v>
      </c>
      <c r="K394" s="5">
        <f t="shared" si="96"/>
        <v>119</v>
      </c>
      <c r="L394" s="16">
        <f t="shared" si="86"/>
        <v>119</v>
      </c>
      <c r="M394">
        <f t="shared" si="87"/>
        <v>2013</v>
      </c>
      <c r="N394" t="str">
        <f t="shared" si="88"/>
        <v>Jun</v>
      </c>
      <c r="O394" s="6">
        <f t="shared" si="89"/>
        <v>119</v>
      </c>
      <c r="P394">
        <f t="shared" si="90"/>
        <v>527</v>
      </c>
      <c r="Q394">
        <f t="shared" si="91"/>
        <v>6</v>
      </c>
      <c r="R394" s="8">
        <f t="shared" si="97"/>
        <v>87.833333333333329</v>
      </c>
      <c r="S394">
        <f t="shared" si="92"/>
        <v>43</v>
      </c>
      <c r="T394">
        <f t="shared" si="93"/>
        <v>3152</v>
      </c>
      <c r="U394" s="18">
        <f t="shared" si="98"/>
        <v>73.302325581395351</v>
      </c>
    </row>
    <row r="395" spans="1:21" x14ac:dyDescent="0.3">
      <c r="A395" s="3">
        <v>394</v>
      </c>
      <c r="B395" s="3" t="s">
        <v>123</v>
      </c>
      <c r="C395" s="3" t="s">
        <v>56</v>
      </c>
      <c r="D395" s="7">
        <f t="shared" si="94"/>
        <v>41427</v>
      </c>
      <c r="E395" s="4">
        <v>0.35000000000000003</v>
      </c>
      <c r="F395" s="3" t="s">
        <v>54</v>
      </c>
      <c r="G395" s="3" t="str">
        <f t="shared" si="95"/>
        <v>PLANNED</v>
      </c>
      <c r="H395" s="3" t="str">
        <f t="shared" si="85"/>
        <v>PLANNED - SCHED</v>
      </c>
      <c r="I395" s="1">
        <v>41430.326063807872</v>
      </c>
      <c r="J395" s="1">
        <v>41430.407915659722</v>
      </c>
      <c r="K395" s="5">
        <f t="shared" si="96"/>
        <v>117</v>
      </c>
      <c r="L395" s="16">
        <f t="shared" si="86"/>
        <v>117</v>
      </c>
      <c r="M395">
        <f t="shared" si="87"/>
        <v>2013</v>
      </c>
      <c r="N395" t="str">
        <f t="shared" si="88"/>
        <v>Jun</v>
      </c>
      <c r="O395" s="6">
        <f t="shared" si="89"/>
        <v>117</v>
      </c>
      <c r="P395">
        <f t="shared" si="90"/>
        <v>527</v>
      </c>
      <c r="Q395">
        <f t="shared" si="91"/>
        <v>6</v>
      </c>
      <c r="R395" s="8">
        <f t="shared" si="97"/>
        <v>87.833333333333329</v>
      </c>
      <c r="S395">
        <f t="shared" si="92"/>
        <v>43</v>
      </c>
      <c r="T395">
        <f t="shared" si="93"/>
        <v>3152</v>
      </c>
      <c r="U395" s="18">
        <f t="shared" si="98"/>
        <v>73.302325581395351</v>
      </c>
    </row>
    <row r="396" spans="1:21" x14ac:dyDescent="0.3">
      <c r="A396" s="3">
        <v>395</v>
      </c>
      <c r="B396" s="3" t="s">
        <v>123</v>
      </c>
      <c r="C396" s="3" t="s">
        <v>56</v>
      </c>
      <c r="D396" s="7">
        <f t="shared" si="94"/>
        <v>41427</v>
      </c>
      <c r="E396" s="4">
        <v>0.49791666666666662</v>
      </c>
      <c r="F396" s="3" t="s">
        <v>54</v>
      </c>
      <c r="G396" s="3" t="str">
        <f t="shared" si="95"/>
        <v>PLANNED</v>
      </c>
      <c r="H396" s="3" t="str">
        <f t="shared" si="85"/>
        <v>PLANNED - SCHED</v>
      </c>
      <c r="I396" s="1">
        <v>41430.473392164349</v>
      </c>
      <c r="J396" s="1">
        <v>41430.528044942126</v>
      </c>
      <c r="K396" s="5">
        <f t="shared" si="96"/>
        <v>78</v>
      </c>
      <c r="L396" s="16">
        <f t="shared" si="86"/>
        <v>78</v>
      </c>
      <c r="M396">
        <f t="shared" si="87"/>
        <v>2013</v>
      </c>
      <c r="N396" t="str">
        <f t="shared" si="88"/>
        <v>Jun</v>
      </c>
      <c r="O396" s="6">
        <f t="shared" si="89"/>
        <v>78</v>
      </c>
      <c r="P396">
        <f t="shared" si="90"/>
        <v>527</v>
      </c>
      <c r="Q396">
        <f t="shared" si="91"/>
        <v>6</v>
      </c>
      <c r="R396" s="8">
        <f t="shared" si="97"/>
        <v>87.833333333333329</v>
      </c>
      <c r="S396">
        <f t="shared" si="92"/>
        <v>43</v>
      </c>
      <c r="T396">
        <f t="shared" si="93"/>
        <v>3152</v>
      </c>
      <c r="U396" s="18">
        <f t="shared" si="98"/>
        <v>73.302325581395351</v>
      </c>
    </row>
    <row r="397" spans="1:21" x14ac:dyDescent="0.3">
      <c r="A397" s="3">
        <v>396</v>
      </c>
      <c r="B397" s="3" t="s">
        <v>123</v>
      </c>
      <c r="C397" s="3" t="s">
        <v>56</v>
      </c>
      <c r="D397" s="7">
        <f t="shared" si="94"/>
        <v>41427</v>
      </c>
      <c r="E397" s="4">
        <v>0.61805555555555558</v>
      </c>
      <c r="F397" s="3" t="s">
        <v>54</v>
      </c>
      <c r="G397" s="3" t="str">
        <f t="shared" si="95"/>
        <v>PLANNED</v>
      </c>
      <c r="H397" s="3" t="str">
        <f t="shared" si="85"/>
        <v>PLANNED - SCHED</v>
      </c>
      <c r="I397" s="1">
        <v>41430.556842164347</v>
      </c>
      <c r="J397" s="1">
        <v>41430.64427271991</v>
      </c>
      <c r="K397" s="5">
        <f t="shared" si="96"/>
        <v>125</v>
      </c>
      <c r="L397" s="16">
        <f t="shared" si="86"/>
        <v>125</v>
      </c>
      <c r="M397">
        <f t="shared" si="87"/>
        <v>2013</v>
      </c>
      <c r="N397" t="str">
        <f t="shared" si="88"/>
        <v>Jun</v>
      </c>
      <c r="O397" s="6">
        <f t="shared" si="89"/>
        <v>125</v>
      </c>
      <c r="P397">
        <f t="shared" si="90"/>
        <v>527</v>
      </c>
      <c r="Q397">
        <f t="shared" si="91"/>
        <v>6</v>
      </c>
      <c r="R397" s="8">
        <f t="shared" si="97"/>
        <v>87.833333333333329</v>
      </c>
      <c r="S397">
        <f t="shared" si="92"/>
        <v>43</v>
      </c>
      <c r="T397">
        <f t="shared" si="93"/>
        <v>3152</v>
      </c>
      <c r="U397" s="18">
        <f t="shared" si="98"/>
        <v>73.302325581395351</v>
      </c>
    </row>
    <row r="398" spans="1:21" x14ac:dyDescent="0.3">
      <c r="A398" s="3">
        <v>397</v>
      </c>
      <c r="B398" s="3" t="s">
        <v>124</v>
      </c>
      <c r="C398" s="3" t="s">
        <v>59</v>
      </c>
      <c r="D398" s="7">
        <f t="shared" si="94"/>
        <v>41427</v>
      </c>
      <c r="E398" s="4">
        <v>0.24722222222222223</v>
      </c>
      <c r="F398" s="3" t="s">
        <v>49</v>
      </c>
      <c r="G398" s="3" t="str">
        <f t="shared" si="95"/>
        <v>UNPLANNED</v>
      </c>
      <c r="H398" s="3" t="str">
        <f t="shared" si="85"/>
        <v>UNPLANNED</v>
      </c>
      <c r="I398" s="1">
        <v>41431.211719363426</v>
      </c>
      <c r="J398" s="1">
        <v>41431.296754085648</v>
      </c>
      <c r="K398" s="5">
        <f t="shared" si="96"/>
        <v>122</v>
      </c>
      <c r="L398" s="16">
        <f t="shared" si="86"/>
        <v>122</v>
      </c>
      <c r="M398">
        <f t="shared" si="87"/>
        <v>2013</v>
      </c>
      <c r="N398" t="str">
        <f t="shared" si="88"/>
        <v>Jun</v>
      </c>
      <c r="O398" s="6">
        <f t="shared" si="89"/>
        <v>122</v>
      </c>
      <c r="P398">
        <f t="shared" si="90"/>
        <v>605</v>
      </c>
      <c r="Q398">
        <f t="shared" si="91"/>
        <v>6</v>
      </c>
      <c r="R398" s="8">
        <f t="shared" si="97"/>
        <v>100.83333333333333</v>
      </c>
      <c r="S398">
        <f t="shared" si="92"/>
        <v>43</v>
      </c>
      <c r="T398">
        <f t="shared" si="93"/>
        <v>3152</v>
      </c>
      <c r="U398" s="18">
        <f t="shared" si="98"/>
        <v>73.302325581395351</v>
      </c>
    </row>
    <row r="399" spans="1:21" x14ac:dyDescent="0.3">
      <c r="A399" s="3">
        <v>398</v>
      </c>
      <c r="B399" s="3" t="s">
        <v>124</v>
      </c>
      <c r="C399" s="3" t="s">
        <v>59</v>
      </c>
      <c r="D399" s="7">
        <f t="shared" si="94"/>
        <v>41427</v>
      </c>
      <c r="E399" s="4">
        <v>0.4284722222222222</v>
      </c>
      <c r="F399" s="3" t="s">
        <v>54</v>
      </c>
      <c r="G399" s="3" t="str">
        <f t="shared" si="95"/>
        <v>PLANNED</v>
      </c>
      <c r="H399" s="3" t="str">
        <f t="shared" si="85"/>
        <v>PLANNED - SCHED</v>
      </c>
      <c r="I399" s="1">
        <v>41431.384771759258</v>
      </c>
      <c r="J399" s="1">
        <v>41431.469829629634</v>
      </c>
      <c r="K399" s="5">
        <f t="shared" si="96"/>
        <v>122</v>
      </c>
      <c r="L399" s="16">
        <f t="shared" si="86"/>
        <v>122</v>
      </c>
      <c r="M399">
        <f t="shared" si="87"/>
        <v>2013</v>
      </c>
      <c r="N399" t="str">
        <f t="shared" si="88"/>
        <v>Jun</v>
      </c>
      <c r="O399" s="6">
        <f t="shared" si="89"/>
        <v>122</v>
      </c>
      <c r="P399">
        <f t="shared" si="90"/>
        <v>605</v>
      </c>
      <c r="Q399">
        <f t="shared" si="91"/>
        <v>6</v>
      </c>
      <c r="R399" s="8">
        <f t="shared" si="97"/>
        <v>100.83333333333333</v>
      </c>
      <c r="S399">
        <f t="shared" si="92"/>
        <v>43</v>
      </c>
      <c r="T399">
        <f t="shared" si="93"/>
        <v>3152</v>
      </c>
      <c r="U399" s="18">
        <f t="shared" si="98"/>
        <v>73.302325581395351</v>
      </c>
    </row>
    <row r="400" spans="1:21" x14ac:dyDescent="0.3">
      <c r="A400" s="3">
        <v>399</v>
      </c>
      <c r="B400" s="3" t="s">
        <v>124</v>
      </c>
      <c r="C400" s="3" t="s">
        <v>59</v>
      </c>
      <c r="D400" s="7">
        <f t="shared" si="94"/>
        <v>41427</v>
      </c>
      <c r="E400" s="4">
        <v>0.52500000000000002</v>
      </c>
      <c r="F400" s="3" t="s">
        <v>49</v>
      </c>
      <c r="G400" s="3" t="str">
        <f t="shared" si="95"/>
        <v>UNPLANNED</v>
      </c>
      <c r="H400" s="3" t="str">
        <f t="shared" si="85"/>
        <v>UNPLANNED</v>
      </c>
      <c r="I400" s="1">
        <v>41431.501173032404</v>
      </c>
      <c r="J400" s="1">
        <v>41431.595443865743</v>
      </c>
      <c r="K400" s="5">
        <f t="shared" si="96"/>
        <v>135</v>
      </c>
      <c r="L400" s="16">
        <f t="shared" si="86"/>
        <v>135</v>
      </c>
      <c r="M400">
        <f t="shared" si="87"/>
        <v>2013</v>
      </c>
      <c r="N400" t="str">
        <f t="shared" si="88"/>
        <v>Jun</v>
      </c>
      <c r="O400" s="6">
        <f t="shared" si="89"/>
        <v>135</v>
      </c>
      <c r="P400">
        <f t="shared" si="90"/>
        <v>605</v>
      </c>
      <c r="Q400">
        <f t="shared" si="91"/>
        <v>6</v>
      </c>
      <c r="R400" s="8">
        <f t="shared" si="97"/>
        <v>100.83333333333333</v>
      </c>
      <c r="S400">
        <f t="shared" si="92"/>
        <v>43</v>
      </c>
      <c r="T400">
        <f t="shared" si="93"/>
        <v>3152</v>
      </c>
      <c r="U400" s="18">
        <f t="shared" si="98"/>
        <v>73.302325581395351</v>
      </c>
    </row>
    <row r="401" spans="1:21" x14ac:dyDescent="0.3">
      <c r="A401" s="3">
        <v>400</v>
      </c>
      <c r="B401" s="3" t="s">
        <v>124</v>
      </c>
      <c r="C401" s="3" t="s">
        <v>59</v>
      </c>
      <c r="D401" s="7">
        <f t="shared" si="94"/>
        <v>41427</v>
      </c>
      <c r="E401" s="4">
        <v>0.64027777777777783</v>
      </c>
      <c r="F401" s="3" t="s">
        <v>54</v>
      </c>
      <c r="G401" s="3" t="str">
        <f t="shared" si="95"/>
        <v>PLANNED</v>
      </c>
      <c r="H401" s="3" t="str">
        <f t="shared" si="85"/>
        <v>PLANNED - SCHED</v>
      </c>
      <c r="I401" s="1">
        <v>41431.607762118059</v>
      </c>
      <c r="J401" s="1">
        <v>41431.688711192131</v>
      </c>
      <c r="K401" s="5">
        <f t="shared" si="96"/>
        <v>116</v>
      </c>
      <c r="L401" s="16">
        <f t="shared" si="86"/>
        <v>116</v>
      </c>
      <c r="M401">
        <f t="shared" si="87"/>
        <v>2013</v>
      </c>
      <c r="N401" t="str">
        <f t="shared" si="88"/>
        <v>Jun</v>
      </c>
      <c r="O401" s="6">
        <f t="shared" si="89"/>
        <v>116</v>
      </c>
      <c r="P401">
        <f t="shared" si="90"/>
        <v>605</v>
      </c>
      <c r="Q401">
        <f t="shared" si="91"/>
        <v>6</v>
      </c>
      <c r="R401" s="8">
        <f t="shared" si="97"/>
        <v>100.83333333333333</v>
      </c>
      <c r="S401">
        <f t="shared" si="92"/>
        <v>43</v>
      </c>
      <c r="T401">
        <f t="shared" si="93"/>
        <v>3152</v>
      </c>
      <c r="U401" s="18">
        <f t="shared" si="98"/>
        <v>73.302325581395351</v>
      </c>
    </row>
    <row r="402" spans="1:21" x14ac:dyDescent="0.3">
      <c r="A402" s="3">
        <v>401</v>
      </c>
      <c r="B402" s="3" t="s">
        <v>124</v>
      </c>
      <c r="C402" s="3" t="s">
        <v>59</v>
      </c>
      <c r="D402" s="7">
        <f t="shared" si="94"/>
        <v>41427</v>
      </c>
      <c r="E402" s="4">
        <v>0.90416666666666667</v>
      </c>
      <c r="F402" s="3" t="s">
        <v>49</v>
      </c>
      <c r="G402" s="3" t="str">
        <f t="shared" si="95"/>
        <v>UNPLANNED</v>
      </c>
      <c r="H402" s="3" t="str">
        <f t="shared" si="85"/>
        <v>UNPLANNED</v>
      </c>
      <c r="I402" s="1">
        <v>41431.887126076392</v>
      </c>
      <c r="J402" s="1">
        <v>41431.93207978009</v>
      </c>
      <c r="K402" s="5">
        <f t="shared" si="96"/>
        <v>64</v>
      </c>
      <c r="L402" s="16">
        <f t="shared" si="86"/>
        <v>64</v>
      </c>
      <c r="M402">
        <f t="shared" si="87"/>
        <v>2013</v>
      </c>
      <c r="N402" t="str">
        <f t="shared" si="88"/>
        <v>Jun</v>
      </c>
      <c r="O402" s="6">
        <f t="shared" si="89"/>
        <v>64</v>
      </c>
      <c r="P402">
        <f t="shared" si="90"/>
        <v>605</v>
      </c>
      <c r="Q402">
        <f t="shared" si="91"/>
        <v>6</v>
      </c>
      <c r="R402" s="8">
        <f t="shared" si="97"/>
        <v>100.83333333333333</v>
      </c>
      <c r="S402">
        <f t="shared" si="92"/>
        <v>43</v>
      </c>
      <c r="T402">
        <f t="shared" si="93"/>
        <v>3152</v>
      </c>
      <c r="U402" s="18">
        <f t="shared" si="98"/>
        <v>73.302325581395351</v>
      </c>
    </row>
    <row r="403" spans="1:21" x14ac:dyDescent="0.3">
      <c r="A403" s="3">
        <v>402</v>
      </c>
      <c r="B403" s="3" t="s">
        <v>124</v>
      </c>
      <c r="C403" s="3" t="s">
        <v>59</v>
      </c>
      <c r="D403" s="7">
        <f t="shared" si="94"/>
        <v>41427</v>
      </c>
      <c r="E403" s="4">
        <v>0.98125000000000007</v>
      </c>
      <c r="F403" s="3" t="s">
        <v>49</v>
      </c>
      <c r="G403" s="3" t="str">
        <f t="shared" si="95"/>
        <v>UNPLANNED</v>
      </c>
      <c r="H403" s="3" t="str">
        <f t="shared" si="85"/>
        <v>UNPLANNED</v>
      </c>
      <c r="I403" s="1">
        <v>41431.965045636571</v>
      </c>
      <c r="J403" s="1">
        <v>41431.99739517361</v>
      </c>
      <c r="K403" s="5">
        <f t="shared" si="96"/>
        <v>46</v>
      </c>
      <c r="L403" s="16">
        <f t="shared" si="86"/>
        <v>46</v>
      </c>
      <c r="M403">
        <f t="shared" si="87"/>
        <v>2013</v>
      </c>
      <c r="N403" t="str">
        <f t="shared" si="88"/>
        <v>Jun</v>
      </c>
      <c r="O403" s="6">
        <f t="shared" si="89"/>
        <v>46</v>
      </c>
      <c r="P403">
        <f t="shared" si="90"/>
        <v>605</v>
      </c>
      <c r="Q403">
        <f t="shared" si="91"/>
        <v>6</v>
      </c>
      <c r="R403" s="8">
        <f t="shared" si="97"/>
        <v>100.83333333333333</v>
      </c>
      <c r="S403">
        <f t="shared" si="92"/>
        <v>43</v>
      </c>
      <c r="T403">
        <f t="shared" si="93"/>
        <v>3152</v>
      </c>
      <c r="U403" s="18">
        <f t="shared" si="98"/>
        <v>73.302325581395351</v>
      </c>
    </row>
    <row r="404" spans="1:21" x14ac:dyDescent="0.3">
      <c r="A404" s="3">
        <v>403</v>
      </c>
      <c r="B404" s="3" t="s">
        <v>125</v>
      </c>
      <c r="C404" s="3" t="s">
        <v>61</v>
      </c>
      <c r="D404" s="7">
        <f t="shared" si="94"/>
        <v>41427</v>
      </c>
      <c r="E404" s="4">
        <v>0.39513888888888887</v>
      </c>
      <c r="F404" s="3" t="s">
        <v>54</v>
      </c>
      <c r="G404" s="3" t="str">
        <f t="shared" si="95"/>
        <v>PLANNED</v>
      </c>
      <c r="H404" s="3" t="str">
        <f t="shared" si="85"/>
        <v>PLANNED - SCHED</v>
      </c>
      <c r="I404" s="1">
        <v>41432.366022650465</v>
      </c>
      <c r="J404" s="1">
        <v>41432.424031909723</v>
      </c>
      <c r="K404" s="5">
        <f t="shared" si="96"/>
        <v>83</v>
      </c>
      <c r="L404" s="16">
        <f t="shared" si="86"/>
        <v>83</v>
      </c>
      <c r="M404">
        <f t="shared" si="87"/>
        <v>2013</v>
      </c>
      <c r="N404" t="str">
        <f t="shared" si="88"/>
        <v>Jun</v>
      </c>
      <c r="O404" s="6">
        <f t="shared" si="89"/>
        <v>83</v>
      </c>
      <c r="P404">
        <f t="shared" si="90"/>
        <v>531</v>
      </c>
      <c r="Q404">
        <f t="shared" si="91"/>
        <v>7</v>
      </c>
      <c r="R404" s="8">
        <f t="shared" si="97"/>
        <v>75.857142857142861</v>
      </c>
      <c r="S404">
        <f t="shared" si="92"/>
        <v>43</v>
      </c>
      <c r="T404">
        <f t="shared" si="93"/>
        <v>3152</v>
      </c>
      <c r="U404" s="18">
        <f t="shared" si="98"/>
        <v>73.302325581395351</v>
      </c>
    </row>
    <row r="405" spans="1:21" x14ac:dyDescent="0.3">
      <c r="A405" s="3">
        <v>404</v>
      </c>
      <c r="B405" s="3" t="s">
        <v>125</v>
      </c>
      <c r="C405" s="3" t="s">
        <v>61</v>
      </c>
      <c r="D405" s="7">
        <f t="shared" si="94"/>
        <v>41427</v>
      </c>
      <c r="E405" s="4">
        <v>0.42430555555555555</v>
      </c>
      <c r="F405" s="3" t="s">
        <v>54</v>
      </c>
      <c r="G405" s="3" t="str">
        <f t="shared" si="95"/>
        <v>PLANNED</v>
      </c>
      <c r="H405" s="3" t="str">
        <f t="shared" si="85"/>
        <v>PLANNED - SCHED</v>
      </c>
      <c r="I405" s="1">
        <v>41432.401032754628</v>
      </c>
      <c r="J405" s="1">
        <v>41432.46190081018</v>
      </c>
      <c r="K405" s="5">
        <f t="shared" si="96"/>
        <v>87</v>
      </c>
      <c r="L405" s="16">
        <f t="shared" si="86"/>
        <v>87</v>
      </c>
      <c r="M405">
        <f t="shared" si="87"/>
        <v>2013</v>
      </c>
      <c r="N405" t="str">
        <f t="shared" si="88"/>
        <v>Jun</v>
      </c>
      <c r="O405" s="6">
        <f t="shared" si="89"/>
        <v>87</v>
      </c>
      <c r="P405">
        <f t="shared" si="90"/>
        <v>531</v>
      </c>
      <c r="Q405">
        <f t="shared" si="91"/>
        <v>7</v>
      </c>
      <c r="R405" s="8">
        <f t="shared" si="97"/>
        <v>75.857142857142861</v>
      </c>
      <c r="S405">
        <f t="shared" si="92"/>
        <v>43</v>
      </c>
      <c r="T405">
        <f t="shared" si="93"/>
        <v>3152</v>
      </c>
      <c r="U405" s="18">
        <f t="shared" si="98"/>
        <v>73.302325581395351</v>
      </c>
    </row>
    <row r="406" spans="1:21" x14ac:dyDescent="0.3">
      <c r="A406" s="3">
        <v>405</v>
      </c>
      <c r="B406" s="3" t="s">
        <v>125</v>
      </c>
      <c r="C406" s="3" t="s">
        <v>61</v>
      </c>
      <c r="D406" s="7">
        <f t="shared" si="94"/>
        <v>41427</v>
      </c>
      <c r="E406" s="4">
        <v>0.4777777777777778</v>
      </c>
      <c r="F406" s="3" t="s">
        <v>54</v>
      </c>
      <c r="G406" s="3" t="str">
        <f t="shared" si="95"/>
        <v>PLANNED</v>
      </c>
      <c r="H406" s="3" t="str">
        <f t="shared" si="85"/>
        <v>PLANNED - SCHED</v>
      </c>
      <c r="I406" s="1">
        <v>41432.44576130787</v>
      </c>
      <c r="J406" s="1">
        <v>41432.493527511571</v>
      </c>
      <c r="K406" s="5">
        <f t="shared" si="96"/>
        <v>68</v>
      </c>
      <c r="L406" s="16">
        <f t="shared" si="86"/>
        <v>68</v>
      </c>
      <c r="M406">
        <f t="shared" si="87"/>
        <v>2013</v>
      </c>
      <c r="N406" t="str">
        <f t="shared" si="88"/>
        <v>Jun</v>
      </c>
      <c r="O406" s="6">
        <f t="shared" si="89"/>
        <v>68</v>
      </c>
      <c r="P406">
        <f t="shared" si="90"/>
        <v>531</v>
      </c>
      <c r="Q406">
        <f t="shared" si="91"/>
        <v>7</v>
      </c>
      <c r="R406" s="8">
        <f t="shared" si="97"/>
        <v>75.857142857142861</v>
      </c>
      <c r="S406">
        <f t="shared" si="92"/>
        <v>43</v>
      </c>
      <c r="T406">
        <f t="shared" si="93"/>
        <v>3152</v>
      </c>
      <c r="U406" s="18">
        <f t="shared" si="98"/>
        <v>73.302325581395351</v>
      </c>
    </row>
    <row r="407" spans="1:21" x14ac:dyDescent="0.3">
      <c r="A407" s="3">
        <v>406</v>
      </c>
      <c r="B407" s="3" t="s">
        <v>125</v>
      </c>
      <c r="C407" s="3" t="s">
        <v>61</v>
      </c>
      <c r="D407" s="7">
        <f t="shared" si="94"/>
        <v>41427</v>
      </c>
      <c r="E407" s="4">
        <v>0.56388888888888888</v>
      </c>
      <c r="F407" s="3" t="s">
        <v>54</v>
      </c>
      <c r="G407" s="3" t="str">
        <f t="shared" si="95"/>
        <v>PLANNED</v>
      </c>
      <c r="H407" s="3" t="str">
        <f t="shared" si="85"/>
        <v>PLANNED - SCHED</v>
      </c>
      <c r="I407" s="1">
        <v>41432.531361886577</v>
      </c>
      <c r="J407" s="1">
        <v>41432.608885034722</v>
      </c>
      <c r="K407" s="5">
        <f t="shared" si="96"/>
        <v>111</v>
      </c>
      <c r="L407" s="16">
        <f t="shared" si="86"/>
        <v>111</v>
      </c>
      <c r="M407">
        <f t="shared" si="87"/>
        <v>2013</v>
      </c>
      <c r="N407" t="str">
        <f t="shared" si="88"/>
        <v>Jun</v>
      </c>
      <c r="O407" s="6">
        <f t="shared" si="89"/>
        <v>111</v>
      </c>
      <c r="P407">
        <f t="shared" si="90"/>
        <v>531</v>
      </c>
      <c r="Q407">
        <f t="shared" si="91"/>
        <v>7</v>
      </c>
      <c r="R407" s="8">
        <f t="shared" si="97"/>
        <v>75.857142857142861</v>
      </c>
      <c r="S407">
        <f t="shared" si="92"/>
        <v>43</v>
      </c>
      <c r="T407">
        <f t="shared" si="93"/>
        <v>3152</v>
      </c>
      <c r="U407" s="18">
        <f t="shared" si="98"/>
        <v>73.302325581395351</v>
      </c>
    </row>
    <row r="408" spans="1:21" x14ac:dyDescent="0.3">
      <c r="A408" s="3">
        <v>407</v>
      </c>
      <c r="B408" s="3" t="s">
        <v>125</v>
      </c>
      <c r="C408" s="3" t="s">
        <v>61</v>
      </c>
      <c r="D408" s="7">
        <f t="shared" si="94"/>
        <v>41427</v>
      </c>
      <c r="E408" s="4">
        <v>0.56874999999999998</v>
      </c>
      <c r="F408" s="3" t="s">
        <v>54</v>
      </c>
      <c r="G408" s="3" t="str">
        <f t="shared" si="95"/>
        <v>PLANNED</v>
      </c>
      <c r="H408" s="3" t="str">
        <f t="shared" si="85"/>
        <v>PLANNED - SCHED</v>
      </c>
      <c r="I408" s="1">
        <v>41432.531105289345</v>
      </c>
      <c r="J408" s="1">
        <v>41432.591718715281</v>
      </c>
      <c r="K408" s="5">
        <f t="shared" si="96"/>
        <v>87</v>
      </c>
      <c r="L408" s="16">
        <f t="shared" si="86"/>
        <v>87</v>
      </c>
      <c r="M408">
        <f t="shared" si="87"/>
        <v>2013</v>
      </c>
      <c r="N408" t="str">
        <f t="shared" si="88"/>
        <v>Jun</v>
      </c>
      <c r="O408" s="6">
        <f t="shared" si="89"/>
        <v>87</v>
      </c>
      <c r="P408">
        <f t="shared" si="90"/>
        <v>531</v>
      </c>
      <c r="Q408">
        <f t="shared" si="91"/>
        <v>7</v>
      </c>
      <c r="R408" s="8">
        <f t="shared" si="97"/>
        <v>75.857142857142861</v>
      </c>
      <c r="S408">
        <f t="shared" si="92"/>
        <v>43</v>
      </c>
      <c r="T408">
        <f t="shared" si="93"/>
        <v>3152</v>
      </c>
      <c r="U408" s="18">
        <f t="shared" si="98"/>
        <v>73.302325581395351</v>
      </c>
    </row>
    <row r="409" spans="1:21" x14ac:dyDescent="0.3">
      <c r="A409" s="3">
        <v>408</v>
      </c>
      <c r="B409" s="3" t="s">
        <v>125</v>
      </c>
      <c r="C409" s="3" t="s">
        <v>61</v>
      </c>
      <c r="D409" s="7">
        <f t="shared" si="94"/>
        <v>41427</v>
      </c>
      <c r="E409" s="4">
        <v>0.66249999999999998</v>
      </c>
      <c r="F409" s="3" t="s">
        <v>54</v>
      </c>
      <c r="G409" s="3" t="str">
        <f t="shared" si="95"/>
        <v>PLANNED</v>
      </c>
      <c r="H409" s="3" t="str">
        <f t="shared" si="85"/>
        <v>PLANNED - SCHED</v>
      </c>
      <c r="I409" s="1">
        <v>41432.623209606485</v>
      </c>
      <c r="J409" s="1">
        <v>41432.689239699073</v>
      </c>
      <c r="K409" s="5">
        <f t="shared" si="96"/>
        <v>95</v>
      </c>
      <c r="L409" s="16">
        <f t="shared" si="86"/>
        <v>95</v>
      </c>
      <c r="M409">
        <f t="shared" si="87"/>
        <v>2013</v>
      </c>
      <c r="N409" t="str">
        <f t="shared" si="88"/>
        <v>Jun</v>
      </c>
      <c r="O409" s="6">
        <f t="shared" si="89"/>
        <v>95</v>
      </c>
      <c r="P409">
        <f t="shared" si="90"/>
        <v>531</v>
      </c>
      <c r="Q409">
        <f t="shared" si="91"/>
        <v>7</v>
      </c>
      <c r="R409" s="8">
        <f t="shared" si="97"/>
        <v>75.857142857142861</v>
      </c>
      <c r="S409">
        <f t="shared" si="92"/>
        <v>43</v>
      </c>
      <c r="T409">
        <f t="shared" si="93"/>
        <v>3152</v>
      </c>
      <c r="U409" s="18">
        <f t="shared" si="98"/>
        <v>73.302325581395351</v>
      </c>
    </row>
    <row r="410" spans="1:21" x14ac:dyDescent="0.3">
      <c r="A410" s="3">
        <v>409</v>
      </c>
      <c r="B410" s="3" t="s">
        <v>125</v>
      </c>
      <c r="C410" s="3" t="s">
        <v>61</v>
      </c>
      <c r="D410" s="7">
        <f t="shared" si="94"/>
        <v>41427</v>
      </c>
      <c r="E410" s="4">
        <v>0.85625000000000007</v>
      </c>
      <c r="F410" s="3" t="s">
        <v>57</v>
      </c>
      <c r="G410" s="3" t="str">
        <f t="shared" si="95"/>
        <v>UNPLANNED</v>
      </c>
      <c r="H410" s="3" t="str">
        <f t="shared" si="85"/>
        <v>UNPLANNED</v>
      </c>
      <c r="I410" s="1">
        <v>41432.847923611116</v>
      </c>
      <c r="J410" s="1" t="e">
        <v>#VALUE!</v>
      </c>
      <c r="K410" s="5" t="e">
        <f t="shared" si="96"/>
        <v>#VALUE!</v>
      </c>
      <c r="L410" s="16">
        <f t="shared" si="86"/>
        <v>75.857142857142861</v>
      </c>
      <c r="M410">
        <f t="shared" si="87"/>
        <v>2013</v>
      </c>
      <c r="N410" t="str">
        <f t="shared" si="88"/>
        <v>Jun</v>
      </c>
      <c r="O410" s="6" t="e">
        <f t="shared" si="89"/>
        <v>#N/A</v>
      </c>
      <c r="P410">
        <f t="shared" si="90"/>
        <v>531</v>
      </c>
      <c r="Q410">
        <f t="shared" si="91"/>
        <v>7</v>
      </c>
      <c r="R410" s="8">
        <f t="shared" si="97"/>
        <v>75.857142857142861</v>
      </c>
      <c r="S410">
        <f t="shared" si="92"/>
        <v>43</v>
      </c>
      <c r="T410">
        <f t="shared" si="93"/>
        <v>3152</v>
      </c>
      <c r="U410" s="18">
        <f t="shared" si="98"/>
        <v>73.302325581395351</v>
      </c>
    </row>
    <row r="411" spans="1:21" x14ac:dyDescent="0.3">
      <c r="A411" s="3">
        <v>410</v>
      </c>
      <c r="B411" s="3" t="s">
        <v>126</v>
      </c>
      <c r="C411" s="3" t="s">
        <v>63</v>
      </c>
      <c r="D411" s="7">
        <f t="shared" si="94"/>
        <v>41427</v>
      </c>
      <c r="E411" s="4">
        <v>6.9444444444444434E-2</v>
      </c>
      <c r="F411" s="3" t="s">
        <v>49</v>
      </c>
      <c r="G411" s="3" t="str">
        <f t="shared" si="95"/>
        <v>UNPLANNED</v>
      </c>
      <c r="H411" s="3" t="str">
        <f t="shared" si="85"/>
        <v>UNPLANNED</v>
      </c>
      <c r="I411" s="1">
        <v>41433.050746145833</v>
      </c>
      <c r="J411" s="1">
        <v>41433.111209108793</v>
      </c>
      <c r="K411" s="5">
        <f t="shared" si="96"/>
        <v>87</v>
      </c>
      <c r="L411" s="16">
        <f t="shared" si="86"/>
        <v>87</v>
      </c>
      <c r="M411">
        <f t="shared" si="87"/>
        <v>2013</v>
      </c>
      <c r="N411" t="str">
        <f t="shared" si="88"/>
        <v>Jun</v>
      </c>
      <c r="O411" s="6">
        <f t="shared" si="89"/>
        <v>87</v>
      </c>
      <c r="P411">
        <f t="shared" si="90"/>
        <v>229</v>
      </c>
      <c r="Q411">
        <f t="shared" si="91"/>
        <v>6</v>
      </c>
      <c r="R411" s="8">
        <f t="shared" si="97"/>
        <v>38.166666666666664</v>
      </c>
      <c r="S411">
        <f t="shared" si="92"/>
        <v>43</v>
      </c>
      <c r="T411">
        <f t="shared" si="93"/>
        <v>3152</v>
      </c>
      <c r="U411" s="18">
        <f t="shared" si="98"/>
        <v>73.302325581395351</v>
      </c>
    </row>
    <row r="412" spans="1:21" x14ac:dyDescent="0.3">
      <c r="A412" s="3">
        <v>411</v>
      </c>
      <c r="B412" s="3" t="s">
        <v>126</v>
      </c>
      <c r="C412" s="3" t="s">
        <v>63</v>
      </c>
      <c r="D412" s="7">
        <f t="shared" si="94"/>
        <v>41427</v>
      </c>
      <c r="E412" s="4">
        <v>0.15416666666666667</v>
      </c>
      <c r="F412" s="3" t="s">
        <v>49</v>
      </c>
      <c r="G412" s="3" t="str">
        <f t="shared" si="95"/>
        <v>UNPLANNED</v>
      </c>
      <c r="H412" s="3" t="str">
        <f t="shared" si="85"/>
        <v>UNPLANNED</v>
      </c>
      <c r="I412" s="1">
        <v>41433.116479745368</v>
      </c>
      <c r="J412" s="1" t="e">
        <v>#VALUE!</v>
      </c>
      <c r="K412" s="5" t="e">
        <f t="shared" si="96"/>
        <v>#VALUE!</v>
      </c>
      <c r="L412" s="16">
        <f t="shared" si="86"/>
        <v>38.166666666666664</v>
      </c>
      <c r="M412">
        <f t="shared" si="87"/>
        <v>2013</v>
      </c>
      <c r="N412" t="str">
        <f t="shared" si="88"/>
        <v>Jun</v>
      </c>
      <c r="O412" s="6" t="e">
        <f t="shared" si="89"/>
        <v>#N/A</v>
      </c>
      <c r="P412">
        <f t="shared" si="90"/>
        <v>229</v>
      </c>
      <c r="Q412">
        <f t="shared" si="91"/>
        <v>6</v>
      </c>
      <c r="R412" s="8">
        <f t="shared" si="97"/>
        <v>38.166666666666664</v>
      </c>
      <c r="S412">
        <f t="shared" si="92"/>
        <v>43</v>
      </c>
      <c r="T412">
        <f t="shared" si="93"/>
        <v>3152</v>
      </c>
      <c r="U412" s="18">
        <f t="shared" si="98"/>
        <v>73.302325581395351</v>
      </c>
    </row>
    <row r="413" spans="1:21" x14ac:dyDescent="0.3">
      <c r="A413" s="3">
        <v>412</v>
      </c>
      <c r="B413" s="3" t="s">
        <v>126</v>
      </c>
      <c r="C413" s="3" t="s">
        <v>63</v>
      </c>
      <c r="D413" s="7">
        <f t="shared" si="94"/>
        <v>41427</v>
      </c>
      <c r="E413" s="4">
        <v>0.4236111111111111</v>
      </c>
      <c r="F413" s="3" t="s">
        <v>51</v>
      </c>
      <c r="G413" s="3" t="str">
        <f t="shared" si="95"/>
        <v>PLANNED</v>
      </c>
      <c r="H413" s="3" t="str">
        <f t="shared" si="85"/>
        <v>PLANNED - NOT SCHED</v>
      </c>
      <c r="I413" s="1">
        <v>41433.409570567128</v>
      </c>
      <c r="J413" s="1">
        <v>41433.45757982639</v>
      </c>
      <c r="K413" s="5">
        <f t="shared" si="96"/>
        <v>69</v>
      </c>
      <c r="L413" s="16">
        <f t="shared" si="86"/>
        <v>69</v>
      </c>
      <c r="M413">
        <f t="shared" si="87"/>
        <v>2013</v>
      </c>
      <c r="N413" t="str">
        <f t="shared" si="88"/>
        <v>Jun</v>
      </c>
      <c r="O413" s="6">
        <f t="shared" si="89"/>
        <v>69</v>
      </c>
      <c r="P413">
        <f t="shared" si="90"/>
        <v>229</v>
      </c>
      <c r="Q413">
        <f t="shared" si="91"/>
        <v>6</v>
      </c>
      <c r="R413" s="8">
        <f t="shared" si="97"/>
        <v>38.166666666666664</v>
      </c>
      <c r="S413">
        <f t="shared" si="92"/>
        <v>43</v>
      </c>
      <c r="T413">
        <f t="shared" si="93"/>
        <v>3152</v>
      </c>
      <c r="U413" s="18">
        <f t="shared" si="98"/>
        <v>73.302325581395351</v>
      </c>
    </row>
    <row r="414" spans="1:21" x14ac:dyDescent="0.3">
      <c r="A414" s="3">
        <v>413</v>
      </c>
      <c r="B414" s="3" t="s">
        <v>126</v>
      </c>
      <c r="C414" s="3" t="s">
        <v>63</v>
      </c>
      <c r="D414" s="7">
        <f t="shared" si="94"/>
        <v>41427</v>
      </c>
      <c r="E414" s="4">
        <v>0.50555555555555554</v>
      </c>
      <c r="F414" s="3" t="s">
        <v>57</v>
      </c>
      <c r="G414" s="3" t="str">
        <f t="shared" si="95"/>
        <v>UNPLANNED</v>
      </c>
      <c r="H414" s="3" t="str">
        <f t="shared" si="85"/>
        <v>UNPLANNED</v>
      </c>
      <c r="I414" s="1">
        <v>41433.504697534721</v>
      </c>
      <c r="J414" s="1" t="e">
        <v>#VALUE!</v>
      </c>
      <c r="K414" s="5" t="e">
        <f t="shared" si="96"/>
        <v>#VALUE!</v>
      </c>
      <c r="L414" s="16">
        <f t="shared" si="86"/>
        <v>38.166666666666664</v>
      </c>
      <c r="M414">
        <f t="shared" si="87"/>
        <v>2013</v>
      </c>
      <c r="N414" t="str">
        <f t="shared" si="88"/>
        <v>Jun</v>
      </c>
      <c r="O414" s="6" t="e">
        <f t="shared" si="89"/>
        <v>#N/A</v>
      </c>
      <c r="P414">
        <f t="shared" si="90"/>
        <v>229</v>
      </c>
      <c r="Q414">
        <f t="shared" si="91"/>
        <v>6</v>
      </c>
      <c r="R414" s="8">
        <f t="shared" si="97"/>
        <v>38.166666666666664</v>
      </c>
      <c r="S414">
        <f t="shared" si="92"/>
        <v>43</v>
      </c>
      <c r="T414">
        <f t="shared" si="93"/>
        <v>3152</v>
      </c>
      <c r="U414" s="18">
        <f t="shared" si="98"/>
        <v>73.302325581395351</v>
      </c>
    </row>
    <row r="415" spans="1:21" x14ac:dyDescent="0.3">
      <c r="A415" s="3">
        <v>414</v>
      </c>
      <c r="B415" s="3" t="s">
        <v>126</v>
      </c>
      <c r="C415" s="3" t="s">
        <v>63</v>
      </c>
      <c r="D415" s="7">
        <f t="shared" si="94"/>
        <v>41427</v>
      </c>
      <c r="E415" s="4">
        <v>0.74513888888888891</v>
      </c>
      <c r="F415" s="3" t="s">
        <v>57</v>
      </c>
      <c r="G415" s="3" t="str">
        <f t="shared" si="95"/>
        <v>UNPLANNED</v>
      </c>
      <c r="H415" s="3" t="str">
        <f t="shared" si="85"/>
        <v>UNPLANNED</v>
      </c>
      <c r="I415" s="1">
        <v>41433.73186068287</v>
      </c>
      <c r="J415" s="1" t="e">
        <v>#VALUE!</v>
      </c>
      <c r="K415" s="5" t="e">
        <f t="shared" si="96"/>
        <v>#VALUE!</v>
      </c>
      <c r="L415" s="16">
        <f t="shared" si="86"/>
        <v>38.166666666666664</v>
      </c>
      <c r="M415">
        <f t="shared" si="87"/>
        <v>2013</v>
      </c>
      <c r="N415" t="str">
        <f t="shared" si="88"/>
        <v>Jun</v>
      </c>
      <c r="O415" s="6" t="e">
        <f t="shared" si="89"/>
        <v>#N/A</v>
      </c>
      <c r="P415">
        <f t="shared" si="90"/>
        <v>229</v>
      </c>
      <c r="Q415">
        <f t="shared" si="91"/>
        <v>6</v>
      </c>
      <c r="R415" s="8">
        <f t="shared" si="97"/>
        <v>38.166666666666664</v>
      </c>
      <c r="S415">
        <f t="shared" si="92"/>
        <v>43</v>
      </c>
      <c r="T415">
        <f t="shared" si="93"/>
        <v>3152</v>
      </c>
      <c r="U415" s="18">
        <f t="shared" si="98"/>
        <v>73.302325581395351</v>
      </c>
    </row>
    <row r="416" spans="1:21" x14ac:dyDescent="0.3">
      <c r="A416" s="3">
        <v>415</v>
      </c>
      <c r="B416" s="3" t="s">
        <v>126</v>
      </c>
      <c r="C416" s="3" t="s">
        <v>63</v>
      </c>
      <c r="D416" s="7">
        <f t="shared" si="94"/>
        <v>41427</v>
      </c>
      <c r="E416" s="4">
        <v>0.85069444444444453</v>
      </c>
      <c r="F416" s="3" t="s">
        <v>49</v>
      </c>
      <c r="G416" s="3" t="str">
        <f t="shared" si="95"/>
        <v>UNPLANNED</v>
      </c>
      <c r="H416" s="3" t="str">
        <f t="shared" si="85"/>
        <v>UNPLANNED</v>
      </c>
      <c r="I416" s="1">
        <v>41433.836773067131</v>
      </c>
      <c r="J416" s="1">
        <v>41433.887583252312</v>
      </c>
      <c r="K416" s="5">
        <f t="shared" si="96"/>
        <v>73</v>
      </c>
      <c r="L416" s="16">
        <f t="shared" si="86"/>
        <v>73</v>
      </c>
      <c r="M416">
        <f t="shared" si="87"/>
        <v>2013</v>
      </c>
      <c r="N416" t="str">
        <f t="shared" si="88"/>
        <v>Jun</v>
      </c>
      <c r="O416" s="6">
        <f t="shared" si="89"/>
        <v>73</v>
      </c>
      <c r="P416">
        <f t="shared" si="90"/>
        <v>229</v>
      </c>
      <c r="Q416">
        <f t="shared" si="91"/>
        <v>6</v>
      </c>
      <c r="R416" s="8">
        <f t="shared" si="97"/>
        <v>38.166666666666664</v>
      </c>
      <c r="S416">
        <f t="shared" si="92"/>
        <v>43</v>
      </c>
      <c r="T416">
        <f t="shared" si="93"/>
        <v>3152</v>
      </c>
      <c r="U416" s="18">
        <f t="shared" si="98"/>
        <v>73.302325581395351</v>
      </c>
    </row>
    <row r="417" spans="1:21" x14ac:dyDescent="0.3">
      <c r="A417" s="3">
        <v>416</v>
      </c>
      <c r="B417" s="3" t="s">
        <v>127</v>
      </c>
      <c r="C417" s="3" t="s">
        <v>65</v>
      </c>
      <c r="D417" s="7">
        <f t="shared" si="94"/>
        <v>41427</v>
      </c>
      <c r="E417" s="4">
        <v>6.3888888888888884E-2</v>
      </c>
      <c r="F417" s="3" t="s">
        <v>49</v>
      </c>
      <c r="G417" s="3" t="str">
        <f t="shared" si="95"/>
        <v>UNPLANNED</v>
      </c>
      <c r="H417" s="3" t="str">
        <f t="shared" si="85"/>
        <v>UNPLANNED</v>
      </c>
      <c r="I417" s="1" t="e">
        <v>#VALUE!</v>
      </c>
      <c r="J417" s="1" t="e">
        <v>#VALUE!</v>
      </c>
      <c r="K417" s="5" t="e">
        <f t="shared" si="96"/>
        <v>#VALUE!</v>
      </c>
      <c r="L417" s="16">
        <f t="shared" si="86"/>
        <v>56.666666666666664</v>
      </c>
      <c r="M417">
        <f t="shared" si="87"/>
        <v>2013</v>
      </c>
      <c r="N417" t="str">
        <f t="shared" si="88"/>
        <v>Jun</v>
      </c>
      <c r="O417" s="6" t="e">
        <f t="shared" si="89"/>
        <v>#N/A</v>
      </c>
      <c r="P417">
        <f t="shared" si="90"/>
        <v>170</v>
      </c>
      <c r="Q417">
        <f t="shared" si="91"/>
        <v>3</v>
      </c>
      <c r="R417" s="8">
        <f t="shared" si="97"/>
        <v>56.666666666666664</v>
      </c>
      <c r="S417">
        <f t="shared" si="92"/>
        <v>43</v>
      </c>
      <c r="T417">
        <f t="shared" si="93"/>
        <v>3152</v>
      </c>
      <c r="U417" s="18">
        <f t="shared" si="98"/>
        <v>73.302325581395351</v>
      </c>
    </row>
    <row r="418" spans="1:21" x14ac:dyDescent="0.3">
      <c r="A418" s="3">
        <v>417</v>
      </c>
      <c r="B418" s="3" t="s">
        <v>127</v>
      </c>
      <c r="C418" s="3" t="s">
        <v>65</v>
      </c>
      <c r="D418" s="7">
        <f t="shared" si="94"/>
        <v>41427</v>
      </c>
      <c r="E418" s="4">
        <v>0.46875</v>
      </c>
      <c r="F418" s="3" t="s">
        <v>54</v>
      </c>
      <c r="G418" s="3" t="str">
        <f t="shared" si="95"/>
        <v>PLANNED</v>
      </c>
      <c r="H418" s="3" t="str">
        <f t="shared" si="85"/>
        <v>PLANNED - SCHED</v>
      </c>
      <c r="I418" s="1">
        <v>41434.432313310186</v>
      </c>
      <c r="J418" s="1">
        <v>41434.497139699073</v>
      </c>
      <c r="K418" s="5">
        <f t="shared" si="96"/>
        <v>93</v>
      </c>
      <c r="L418" s="16">
        <f t="shared" si="86"/>
        <v>93</v>
      </c>
      <c r="M418">
        <f t="shared" si="87"/>
        <v>2013</v>
      </c>
      <c r="N418" t="str">
        <f t="shared" si="88"/>
        <v>Jun</v>
      </c>
      <c r="O418" s="6">
        <f t="shared" si="89"/>
        <v>93</v>
      </c>
      <c r="P418">
        <f t="shared" si="90"/>
        <v>170</v>
      </c>
      <c r="Q418">
        <f t="shared" si="91"/>
        <v>3</v>
      </c>
      <c r="R418" s="8">
        <f t="shared" si="97"/>
        <v>56.666666666666664</v>
      </c>
      <c r="S418">
        <f t="shared" si="92"/>
        <v>43</v>
      </c>
      <c r="T418">
        <f t="shared" si="93"/>
        <v>3152</v>
      </c>
      <c r="U418" s="18">
        <f t="shared" si="98"/>
        <v>73.302325581395351</v>
      </c>
    </row>
    <row r="419" spans="1:21" x14ac:dyDescent="0.3">
      <c r="A419" s="3">
        <v>418</v>
      </c>
      <c r="B419" s="3" t="s">
        <v>127</v>
      </c>
      <c r="C419" s="3" t="s">
        <v>65</v>
      </c>
      <c r="D419" s="7">
        <f t="shared" si="94"/>
        <v>41427</v>
      </c>
      <c r="E419" s="4">
        <v>0.96944444444444444</v>
      </c>
      <c r="F419" s="3" t="s">
        <v>49</v>
      </c>
      <c r="G419" s="3" t="str">
        <f t="shared" si="95"/>
        <v>UNPLANNED</v>
      </c>
      <c r="H419" s="3" t="str">
        <f t="shared" si="85"/>
        <v>UNPLANNED</v>
      </c>
      <c r="I419" s="1">
        <v>41434.946614201392</v>
      </c>
      <c r="J419" s="1">
        <v>41435.000132719906</v>
      </c>
      <c r="K419" s="5">
        <f t="shared" si="96"/>
        <v>77</v>
      </c>
      <c r="L419" s="16">
        <f t="shared" si="86"/>
        <v>77</v>
      </c>
      <c r="M419">
        <f t="shared" si="87"/>
        <v>2013</v>
      </c>
      <c r="N419" t="str">
        <f t="shared" si="88"/>
        <v>Jun</v>
      </c>
      <c r="O419" s="6">
        <f t="shared" si="89"/>
        <v>77</v>
      </c>
      <c r="P419">
        <f t="shared" si="90"/>
        <v>170</v>
      </c>
      <c r="Q419">
        <f t="shared" si="91"/>
        <v>3</v>
      </c>
      <c r="R419" s="8">
        <f t="shared" si="97"/>
        <v>56.666666666666664</v>
      </c>
      <c r="S419">
        <f t="shared" si="92"/>
        <v>43</v>
      </c>
      <c r="T419">
        <f t="shared" si="93"/>
        <v>3152</v>
      </c>
      <c r="U419" s="18">
        <f t="shared" si="98"/>
        <v>73.302325581395351</v>
      </c>
    </row>
    <row r="420" spans="1:21" x14ac:dyDescent="0.3">
      <c r="A420" s="3">
        <v>419</v>
      </c>
      <c r="B420" s="3" t="s">
        <v>128</v>
      </c>
      <c r="C420" s="3" t="s">
        <v>48</v>
      </c>
      <c r="D420" s="7">
        <f t="shared" si="94"/>
        <v>41434</v>
      </c>
      <c r="E420" s="4">
        <v>0.13680555555555554</v>
      </c>
      <c r="F420" s="3" t="s">
        <v>49</v>
      </c>
      <c r="G420" s="3" t="str">
        <f t="shared" si="95"/>
        <v>UNPLANNED</v>
      </c>
      <c r="H420" s="3" t="str">
        <f t="shared" si="85"/>
        <v>UNPLANNED</v>
      </c>
      <c r="I420" s="1">
        <v>41435.110551307873</v>
      </c>
      <c r="J420" s="1">
        <v>41435.160180937499</v>
      </c>
      <c r="K420" s="5">
        <f t="shared" si="96"/>
        <v>71</v>
      </c>
      <c r="L420" s="16">
        <f t="shared" si="86"/>
        <v>71</v>
      </c>
      <c r="M420">
        <f t="shared" si="87"/>
        <v>2013</v>
      </c>
      <c r="N420" t="str">
        <f t="shared" si="88"/>
        <v>Jun</v>
      </c>
      <c r="O420" s="6">
        <f t="shared" si="89"/>
        <v>71</v>
      </c>
      <c r="P420">
        <f t="shared" si="90"/>
        <v>971</v>
      </c>
      <c r="Q420">
        <f t="shared" si="91"/>
        <v>10</v>
      </c>
      <c r="R420" s="8">
        <f t="shared" si="97"/>
        <v>97.1</v>
      </c>
      <c r="S420">
        <f t="shared" si="92"/>
        <v>51</v>
      </c>
      <c r="T420">
        <f t="shared" si="93"/>
        <v>4311</v>
      </c>
      <c r="U420" s="18">
        <f t="shared" si="98"/>
        <v>84.529411764705884</v>
      </c>
    </row>
    <row r="421" spans="1:21" x14ac:dyDescent="0.3">
      <c r="A421" s="3">
        <v>420</v>
      </c>
      <c r="B421" s="3" t="s">
        <v>128</v>
      </c>
      <c r="C421" s="3" t="s">
        <v>48</v>
      </c>
      <c r="D421" s="7">
        <f t="shared" si="94"/>
        <v>41434</v>
      </c>
      <c r="E421" s="4">
        <v>0.33958333333333335</v>
      </c>
      <c r="F421" s="3" t="s">
        <v>54</v>
      </c>
      <c r="G421" s="3" t="str">
        <f t="shared" si="95"/>
        <v>PLANNED</v>
      </c>
      <c r="H421" s="3" t="str">
        <f t="shared" si="85"/>
        <v>PLANNED - SCHED</v>
      </c>
      <c r="I421" s="1">
        <v>41435.313162002312</v>
      </c>
      <c r="J421" s="1">
        <v>41435.396877280094</v>
      </c>
      <c r="K421" s="5">
        <f t="shared" si="96"/>
        <v>120</v>
      </c>
      <c r="L421" s="16">
        <f t="shared" si="86"/>
        <v>120</v>
      </c>
      <c r="M421">
        <f t="shared" si="87"/>
        <v>2013</v>
      </c>
      <c r="N421" t="str">
        <f t="shared" si="88"/>
        <v>Jun</v>
      </c>
      <c r="O421" s="6">
        <f t="shared" si="89"/>
        <v>120</v>
      </c>
      <c r="P421">
        <f t="shared" si="90"/>
        <v>971</v>
      </c>
      <c r="Q421">
        <f t="shared" si="91"/>
        <v>10</v>
      </c>
      <c r="R421" s="8">
        <f t="shared" si="97"/>
        <v>97.1</v>
      </c>
      <c r="S421">
        <f t="shared" si="92"/>
        <v>51</v>
      </c>
      <c r="T421">
        <f t="shared" si="93"/>
        <v>4311</v>
      </c>
      <c r="U421" s="18">
        <f t="shared" si="98"/>
        <v>84.529411764705884</v>
      </c>
    </row>
    <row r="422" spans="1:21" x14ac:dyDescent="0.3">
      <c r="A422" s="3">
        <v>421</v>
      </c>
      <c r="B422" s="3" t="s">
        <v>128</v>
      </c>
      <c r="C422" s="3" t="s">
        <v>48</v>
      </c>
      <c r="D422" s="7">
        <f t="shared" si="94"/>
        <v>41434</v>
      </c>
      <c r="E422" s="4">
        <v>0.39930555555555558</v>
      </c>
      <c r="F422" s="3" t="s">
        <v>54</v>
      </c>
      <c r="G422" s="3" t="str">
        <f t="shared" si="95"/>
        <v>PLANNED</v>
      </c>
      <c r="H422" s="3" t="str">
        <f t="shared" si="85"/>
        <v>PLANNED - SCHED</v>
      </c>
      <c r="I422" s="1">
        <v>41435.368771956018</v>
      </c>
      <c r="J422" s="1">
        <v>41435.432707141204</v>
      </c>
      <c r="K422" s="5">
        <f t="shared" si="96"/>
        <v>92</v>
      </c>
      <c r="L422" s="16">
        <f t="shared" si="86"/>
        <v>92</v>
      </c>
      <c r="M422">
        <f t="shared" si="87"/>
        <v>2013</v>
      </c>
      <c r="N422" t="str">
        <f t="shared" si="88"/>
        <v>Jun</v>
      </c>
      <c r="O422" s="6">
        <f t="shared" si="89"/>
        <v>92</v>
      </c>
      <c r="P422">
        <f t="shared" si="90"/>
        <v>971</v>
      </c>
      <c r="Q422">
        <f t="shared" si="91"/>
        <v>10</v>
      </c>
      <c r="R422" s="8">
        <f t="shared" si="97"/>
        <v>97.1</v>
      </c>
      <c r="S422">
        <f t="shared" si="92"/>
        <v>51</v>
      </c>
      <c r="T422">
        <f t="shared" si="93"/>
        <v>4311</v>
      </c>
      <c r="U422" s="18">
        <f t="shared" si="98"/>
        <v>84.529411764705884</v>
      </c>
    </row>
    <row r="423" spans="1:21" x14ac:dyDescent="0.3">
      <c r="A423" s="3">
        <v>422</v>
      </c>
      <c r="B423" s="3" t="s">
        <v>128</v>
      </c>
      <c r="C423" s="3" t="s">
        <v>48</v>
      </c>
      <c r="D423" s="7">
        <f t="shared" si="94"/>
        <v>41434</v>
      </c>
      <c r="E423" s="4">
        <v>0.44236111111111115</v>
      </c>
      <c r="F423" s="3" t="s">
        <v>54</v>
      </c>
      <c r="G423" s="3" t="str">
        <f t="shared" si="95"/>
        <v>PLANNED</v>
      </c>
      <c r="H423" s="3" t="str">
        <f t="shared" si="85"/>
        <v>PLANNED - SCHED</v>
      </c>
      <c r="I423" s="1">
        <v>41435.416485914349</v>
      </c>
      <c r="J423" s="1">
        <v>41435.482006747683</v>
      </c>
      <c r="K423" s="5">
        <f t="shared" si="96"/>
        <v>94</v>
      </c>
      <c r="L423" s="16">
        <f t="shared" si="86"/>
        <v>94</v>
      </c>
      <c r="M423">
        <f t="shared" si="87"/>
        <v>2013</v>
      </c>
      <c r="N423" t="str">
        <f t="shared" si="88"/>
        <v>Jun</v>
      </c>
      <c r="O423" s="6">
        <f t="shared" si="89"/>
        <v>94</v>
      </c>
      <c r="P423">
        <f t="shared" si="90"/>
        <v>971</v>
      </c>
      <c r="Q423">
        <f t="shared" si="91"/>
        <v>10</v>
      </c>
      <c r="R423" s="8">
        <f t="shared" si="97"/>
        <v>97.1</v>
      </c>
      <c r="S423">
        <f t="shared" si="92"/>
        <v>51</v>
      </c>
      <c r="T423">
        <f t="shared" si="93"/>
        <v>4311</v>
      </c>
      <c r="U423" s="18">
        <f t="shared" si="98"/>
        <v>84.529411764705884</v>
      </c>
    </row>
    <row r="424" spans="1:21" x14ac:dyDescent="0.3">
      <c r="A424" s="3">
        <v>423</v>
      </c>
      <c r="B424" s="3" t="s">
        <v>128</v>
      </c>
      <c r="C424" s="3" t="s">
        <v>48</v>
      </c>
      <c r="D424" s="7">
        <f t="shared" si="94"/>
        <v>41434</v>
      </c>
      <c r="E424" s="4">
        <v>0.50416666666666665</v>
      </c>
      <c r="F424" s="3" t="s">
        <v>54</v>
      </c>
      <c r="G424" s="3" t="str">
        <f t="shared" si="95"/>
        <v>PLANNED</v>
      </c>
      <c r="H424" s="3" t="str">
        <f t="shared" si="85"/>
        <v>PLANNED - SCHED</v>
      </c>
      <c r="I424" s="1">
        <v>41435.464172719905</v>
      </c>
      <c r="J424" s="1">
        <v>41435.534056979166</v>
      </c>
      <c r="K424" s="5">
        <f t="shared" si="96"/>
        <v>100</v>
      </c>
      <c r="L424" s="16">
        <f t="shared" si="86"/>
        <v>100</v>
      </c>
      <c r="M424">
        <f t="shared" si="87"/>
        <v>2013</v>
      </c>
      <c r="N424" t="str">
        <f t="shared" si="88"/>
        <v>Jun</v>
      </c>
      <c r="O424" s="6">
        <f t="shared" si="89"/>
        <v>100</v>
      </c>
      <c r="P424">
        <f t="shared" si="90"/>
        <v>971</v>
      </c>
      <c r="Q424">
        <f t="shared" si="91"/>
        <v>10</v>
      </c>
      <c r="R424" s="8">
        <f t="shared" si="97"/>
        <v>97.1</v>
      </c>
      <c r="S424">
        <f t="shared" si="92"/>
        <v>51</v>
      </c>
      <c r="T424">
        <f t="shared" si="93"/>
        <v>4311</v>
      </c>
      <c r="U424" s="18">
        <f t="shared" si="98"/>
        <v>84.529411764705884</v>
      </c>
    </row>
    <row r="425" spans="1:21" x14ac:dyDescent="0.3">
      <c r="A425" s="3">
        <v>424</v>
      </c>
      <c r="B425" s="3" t="s">
        <v>128</v>
      </c>
      <c r="C425" s="3" t="s">
        <v>48</v>
      </c>
      <c r="D425" s="7">
        <f t="shared" si="94"/>
        <v>41434</v>
      </c>
      <c r="E425" s="4">
        <v>0.52708333333333335</v>
      </c>
      <c r="F425" s="3" t="s">
        <v>54</v>
      </c>
      <c r="G425" s="3" t="str">
        <f t="shared" si="95"/>
        <v>PLANNED</v>
      </c>
      <c r="H425" s="3" t="str">
        <f t="shared" si="85"/>
        <v>PLANNED - SCHED</v>
      </c>
      <c r="I425" s="1">
        <v>41435.499735729165</v>
      </c>
      <c r="J425" s="1">
        <v>41435.568346840279</v>
      </c>
      <c r="K425" s="5">
        <f t="shared" si="96"/>
        <v>98</v>
      </c>
      <c r="L425" s="16">
        <f t="shared" si="86"/>
        <v>98</v>
      </c>
      <c r="M425">
        <f t="shared" si="87"/>
        <v>2013</v>
      </c>
      <c r="N425" t="str">
        <f t="shared" si="88"/>
        <v>Jun</v>
      </c>
      <c r="O425" s="6">
        <f t="shared" si="89"/>
        <v>98</v>
      </c>
      <c r="P425">
        <f t="shared" si="90"/>
        <v>971</v>
      </c>
      <c r="Q425">
        <f t="shared" si="91"/>
        <v>10</v>
      </c>
      <c r="R425" s="8">
        <f t="shared" si="97"/>
        <v>97.1</v>
      </c>
      <c r="S425">
        <f t="shared" si="92"/>
        <v>51</v>
      </c>
      <c r="T425">
        <f t="shared" si="93"/>
        <v>4311</v>
      </c>
      <c r="U425" s="18">
        <f t="shared" si="98"/>
        <v>84.529411764705884</v>
      </c>
    </row>
    <row r="426" spans="1:21" x14ac:dyDescent="0.3">
      <c r="A426" s="3">
        <v>425</v>
      </c>
      <c r="B426" s="3" t="s">
        <v>128</v>
      </c>
      <c r="C426" s="3" t="s">
        <v>48</v>
      </c>
      <c r="D426" s="7">
        <f t="shared" si="94"/>
        <v>41434</v>
      </c>
      <c r="E426" s="4">
        <v>0.57152777777777775</v>
      </c>
      <c r="F426" s="3" t="s">
        <v>51</v>
      </c>
      <c r="G426" s="3" t="str">
        <f t="shared" si="95"/>
        <v>PLANNED</v>
      </c>
      <c r="H426" s="3" t="str">
        <f t="shared" si="85"/>
        <v>PLANNED - NOT SCHED</v>
      </c>
      <c r="I426" s="1">
        <v>41435.546202349535</v>
      </c>
      <c r="J426" s="1">
        <v>41435.598713923609</v>
      </c>
      <c r="K426" s="5">
        <f t="shared" si="96"/>
        <v>75</v>
      </c>
      <c r="L426" s="16">
        <f t="shared" si="86"/>
        <v>75</v>
      </c>
      <c r="M426">
        <f t="shared" si="87"/>
        <v>2013</v>
      </c>
      <c r="N426" t="str">
        <f t="shared" si="88"/>
        <v>Jun</v>
      </c>
      <c r="O426" s="6">
        <f t="shared" si="89"/>
        <v>75</v>
      </c>
      <c r="P426">
        <f t="shared" si="90"/>
        <v>971</v>
      </c>
      <c r="Q426">
        <f t="shared" si="91"/>
        <v>10</v>
      </c>
      <c r="R426" s="8">
        <f t="shared" si="97"/>
        <v>97.1</v>
      </c>
      <c r="S426">
        <f t="shared" si="92"/>
        <v>51</v>
      </c>
      <c r="T426">
        <f t="shared" si="93"/>
        <v>4311</v>
      </c>
      <c r="U426" s="18">
        <f t="shared" si="98"/>
        <v>84.529411764705884</v>
      </c>
    </row>
    <row r="427" spans="1:21" x14ac:dyDescent="0.3">
      <c r="A427" s="3">
        <v>426</v>
      </c>
      <c r="B427" s="3" t="s">
        <v>128</v>
      </c>
      <c r="C427" s="3" t="s">
        <v>48</v>
      </c>
      <c r="D427" s="7">
        <f t="shared" si="94"/>
        <v>41434</v>
      </c>
      <c r="E427" s="4">
        <v>0.60277777777777775</v>
      </c>
      <c r="F427" s="3" t="s">
        <v>54</v>
      </c>
      <c r="G427" s="3" t="str">
        <f t="shared" si="95"/>
        <v>PLANNED</v>
      </c>
      <c r="H427" s="3" t="str">
        <f t="shared" si="85"/>
        <v>PLANNED - SCHED</v>
      </c>
      <c r="I427" s="1">
        <v>41435.585186770833</v>
      </c>
      <c r="J427" s="1">
        <v>41435.638369641209</v>
      </c>
      <c r="K427" s="5">
        <f t="shared" si="96"/>
        <v>76</v>
      </c>
      <c r="L427" s="16">
        <f t="shared" si="86"/>
        <v>76</v>
      </c>
      <c r="M427">
        <f t="shared" si="87"/>
        <v>2013</v>
      </c>
      <c r="N427" t="str">
        <f t="shared" si="88"/>
        <v>Jun</v>
      </c>
      <c r="O427" s="6">
        <f t="shared" si="89"/>
        <v>76</v>
      </c>
      <c r="P427">
        <f t="shared" si="90"/>
        <v>971</v>
      </c>
      <c r="Q427">
        <f t="shared" si="91"/>
        <v>10</v>
      </c>
      <c r="R427" s="8">
        <f t="shared" si="97"/>
        <v>97.1</v>
      </c>
      <c r="S427">
        <f t="shared" si="92"/>
        <v>51</v>
      </c>
      <c r="T427">
        <f t="shared" si="93"/>
        <v>4311</v>
      </c>
      <c r="U427" s="18">
        <f t="shared" si="98"/>
        <v>84.529411764705884</v>
      </c>
    </row>
    <row r="428" spans="1:21" x14ac:dyDescent="0.3">
      <c r="A428" s="3">
        <v>427</v>
      </c>
      <c r="B428" s="3" t="s">
        <v>128</v>
      </c>
      <c r="C428" s="3" t="s">
        <v>48</v>
      </c>
      <c r="D428" s="7">
        <f t="shared" si="94"/>
        <v>41434</v>
      </c>
      <c r="E428" s="4">
        <v>0.68541666666666667</v>
      </c>
      <c r="F428" s="3" t="s">
        <v>54</v>
      </c>
      <c r="G428" s="3" t="str">
        <f t="shared" si="95"/>
        <v>PLANNED</v>
      </c>
      <c r="H428" s="3" t="str">
        <f t="shared" si="85"/>
        <v>PLANNED - SCHED</v>
      </c>
      <c r="I428" s="1">
        <v>41435.656911261576</v>
      </c>
      <c r="J428" s="1">
        <v>41435.738566354165</v>
      </c>
      <c r="K428" s="5">
        <f t="shared" si="96"/>
        <v>117</v>
      </c>
      <c r="L428" s="16">
        <f t="shared" si="86"/>
        <v>117</v>
      </c>
      <c r="M428">
        <f t="shared" si="87"/>
        <v>2013</v>
      </c>
      <c r="N428" t="str">
        <f t="shared" si="88"/>
        <v>Jun</v>
      </c>
      <c r="O428" s="6">
        <f t="shared" si="89"/>
        <v>117</v>
      </c>
      <c r="P428">
        <f t="shared" si="90"/>
        <v>971</v>
      </c>
      <c r="Q428">
        <f t="shared" si="91"/>
        <v>10</v>
      </c>
      <c r="R428" s="8">
        <f t="shared" si="97"/>
        <v>97.1</v>
      </c>
      <c r="S428">
        <f t="shared" si="92"/>
        <v>51</v>
      </c>
      <c r="T428">
        <f t="shared" si="93"/>
        <v>4311</v>
      </c>
      <c r="U428" s="18">
        <f t="shared" si="98"/>
        <v>84.529411764705884</v>
      </c>
    </row>
    <row r="429" spans="1:21" x14ac:dyDescent="0.3">
      <c r="A429" s="3">
        <v>428</v>
      </c>
      <c r="B429" s="3" t="s">
        <v>128</v>
      </c>
      <c r="C429" s="3" t="s">
        <v>48</v>
      </c>
      <c r="D429" s="7">
        <f t="shared" si="94"/>
        <v>41434</v>
      </c>
      <c r="E429" s="4">
        <v>0.95000000000000007</v>
      </c>
      <c r="F429" s="3" t="s">
        <v>49</v>
      </c>
      <c r="G429" s="3" t="str">
        <f t="shared" si="95"/>
        <v>UNPLANNED</v>
      </c>
      <c r="H429" s="3" t="str">
        <f t="shared" si="85"/>
        <v>UNPLANNED</v>
      </c>
      <c r="I429" s="1">
        <v>41435.941232372686</v>
      </c>
      <c r="J429" s="1">
        <v>41436.030456909721</v>
      </c>
      <c r="K429" s="5">
        <f t="shared" si="96"/>
        <v>128</v>
      </c>
      <c r="L429" s="16">
        <f t="shared" si="86"/>
        <v>128</v>
      </c>
      <c r="M429">
        <f t="shared" si="87"/>
        <v>2013</v>
      </c>
      <c r="N429" t="str">
        <f t="shared" si="88"/>
        <v>Jun</v>
      </c>
      <c r="O429" s="6">
        <f t="shared" si="89"/>
        <v>128</v>
      </c>
      <c r="P429">
        <f t="shared" si="90"/>
        <v>971</v>
      </c>
      <c r="Q429">
        <f t="shared" si="91"/>
        <v>10</v>
      </c>
      <c r="R429" s="8">
        <f t="shared" si="97"/>
        <v>97.1</v>
      </c>
      <c r="S429">
        <f t="shared" si="92"/>
        <v>51</v>
      </c>
      <c r="T429">
        <f t="shared" si="93"/>
        <v>4311</v>
      </c>
      <c r="U429" s="18">
        <f t="shared" si="98"/>
        <v>84.529411764705884</v>
      </c>
    </row>
    <row r="430" spans="1:21" x14ac:dyDescent="0.3">
      <c r="A430" s="3">
        <v>429</v>
      </c>
      <c r="B430" s="3" t="s">
        <v>129</v>
      </c>
      <c r="C430" s="3" t="s">
        <v>53</v>
      </c>
      <c r="D430" s="7">
        <f t="shared" si="94"/>
        <v>41434</v>
      </c>
      <c r="E430" s="4">
        <v>0.32430555555555557</v>
      </c>
      <c r="F430" s="3" t="s">
        <v>57</v>
      </c>
      <c r="G430" s="3" t="str">
        <f t="shared" si="95"/>
        <v>UNPLANNED</v>
      </c>
      <c r="H430" s="3" t="str">
        <f t="shared" si="85"/>
        <v>UNPLANNED</v>
      </c>
      <c r="I430" s="1" t="e">
        <v>#VALUE!</v>
      </c>
      <c r="J430" s="1">
        <v>41436.362806516205</v>
      </c>
      <c r="K430" s="5" t="e">
        <f t="shared" si="96"/>
        <v>#VALUE!</v>
      </c>
      <c r="L430" s="16">
        <f t="shared" si="86"/>
        <v>79.714285714285708</v>
      </c>
      <c r="M430">
        <f t="shared" si="87"/>
        <v>2013</v>
      </c>
      <c r="N430" t="str">
        <f t="shared" si="88"/>
        <v>Jun</v>
      </c>
      <c r="O430" s="6" t="e">
        <f t="shared" si="89"/>
        <v>#N/A</v>
      </c>
      <c r="P430">
        <f t="shared" si="90"/>
        <v>558</v>
      </c>
      <c r="Q430">
        <f t="shared" si="91"/>
        <v>7</v>
      </c>
      <c r="R430" s="8">
        <f t="shared" si="97"/>
        <v>79.714285714285708</v>
      </c>
      <c r="S430">
        <f t="shared" si="92"/>
        <v>51</v>
      </c>
      <c r="T430">
        <f t="shared" si="93"/>
        <v>4311</v>
      </c>
      <c r="U430" s="18">
        <f t="shared" si="98"/>
        <v>84.529411764705884</v>
      </c>
    </row>
    <row r="431" spans="1:21" x14ac:dyDescent="0.3">
      <c r="A431" s="3">
        <v>430</v>
      </c>
      <c r="B431" s="3" t="s">
        <v>129</v>
      </c>
      <c r="C431" s="3" t="s">
        <v>53</v>
      </c>
      <c r="D431" s="7">
        <f t="shared" si="94"/>
        <v>41434</v>
      </c>
      <c r="E431" s="4">
        <v>0.43402777777777773</v>
      </c>
      <c r="F431" s="3" t="s">
        <v>54</v>
      </c>
      <c r="G431" s="3" t="str">
        <f t="shared" si="95"/>
        <v>PLANNED</v>
      </c>
      <c r="H431" s="3" t="str">
        <f t="shared" si="85"/>
        <v>PLANNED - SCHED</v>
      </c>
      <c r="I431" s="1">
        <v>41436.409207291668</v>
      </c>
      <c r="J431" s="1">
        <v>41436.46808460648</v>
      </c>
      <c r="K431" s="5">
        <f t="shared" si="96"/>
        <v>84</v>
      </c>
      <c r="L431" s="16">
        <f t="shared" si="86"/>
        <v>84</v>
      </c>
      <c r="M431">
        <f t="shared" si="87"/>
        <v>2013</v>
      </c>
      <c r="N431" t="str">
        <f t="shared" si="88"/>
        <v>Jun</v>
      </c>
      <c r="O431" s="6">
        <f t="shared" si="89"/>
        <v>84</v>
      </c>
      <c r="P431">
        <f t="shared" si="90"/>
        <v>558</v>
      </c>
      <c r="Q431">
        <f t="shared" si="91"/>
        <v>7</v>
      </c>
      <c r="R431" s="8">
        <f t="shared" si="97"/>
        <v>79.714285714285708</v>
      </c>
      <c r="S431">
        <f t="shared" si="92"/>
        <v>51</v>
      </c>
      <c r="T431">
        <f t="shared" si="93"/>
        <v>4311</v>
      </c>
      <c r="U431" s="18">
        <f t="shared" si="98"/>
        <v>84.529411764705884</v>
      </c>
    </row>
    <row r="432" spans="1:21" x14ac:dyDescent="0.3">
      <c r="A432" s="3">
        <v>431</v>
      </c>
      <c r="B432" s="3" t="s">
        <v>129</v>
      </c>
      <c r="C432" s="3" t="s">
        <v>53</v>
      </c>
      <c r="D432" s="7">
        <f t="shared" si="94"/>
        <v>41434</v>
      </c>
      <c r="E432" s="4">
        <v>0.52152777777777781</v>
      </c>
      <c r="F432" s="3" t="s">
        <v>54</v>
      </c>
      <c r="G432" s="3" t="str">
        <f t="shared" si="95"/>
        <v>PLANNED</v>
      </c>
      <c r="H432" s="3" t="str">
        <f t="shared" si="85"/>
        <v>PLANNED - SCHED</v>
      </c>
      <c r="I432" s="1">
        <v>41436.488568749999</v>
      </c>
      <c r="J432" s="1">
        <v>41436.542654398145</v>
      </c>
      <c r="K432" s="5">
        <f t="shared" si="96"/>
        <v>77</v>
      </c>
      <c r="L432" s="16">
        <f t="shared" si="86"/>
        <v>77</v>
      </c>
      <c r="M432">
        <f t="shared" si="87"/>
        <v>2013</v>
      </c>
      <c r="N432" t="str">
        <f t="shared" si="88"/>
        <v>Jun</v>
      </c>
      <c r="O432" s="6">
        <f t="shared" si="89"/>
        <v>77</v>
      </c>
      <c r="P432">
        <f t="shared" si="90"/>
        <v>558</v>
      </c>
      <c r="Q432">
        <f t="shared" si="91"/>
        <v>7</v>
      </c>
      <c r="R432" s="8">
        <f t="shared" si="97"/>
        <v>79.714285714285708</v>
      </c>
      <c r="S432">
        <f t="shared" si="92"/>
        <v>51</v>
      </c>
      <c r="T432">
        <f t="shared" si="93"/>
        <v>4311</v>
      </c>
      <c r="U432" s="18">
        <f t="shared" si="98"/>
        <v>84.529411764705884</v>
      </c>
    </row>
    <row r="433" spans="1:21" x14ac:dyDescent="0.3">
      <c r="A433" s="3">
        <v>432</v>
      </c>
      <c r="B433" s="3" t="s">
        <v>129</v>
      </c>
      <c r="C433" s="3" t="s">
        <v>53</v>
      </c>
      <c r="D433" s="7">
        <f t="shared" si="94"/>
        <v>41434</v>
      </c>
      <c r="E433" s="4">
        <v>0.59722222222222221</v>
      </c>
      <c r="F433" s="3" t="s">
        <v>54</v>
      </c>
      <c r="G433" s="3" t="str">
        <f t="shared" si="95"/>
        <v>PLANNED</v>
      </c>
      <c r="H433" s="3" t="str">
        <f t="shared" si="85"/>
        <v>PLANNED - SCHED</v>
      </c>
      <c r="I433" s="1">
        <v>41436.567184571759</v>
      </c>
      <c r="J433" s="1">
        <v>41436.616154479168</v>
      </c>
      <c r="K433" s="5">
        <f t="shared" si="96"/>
        <v>70</v>
      </c>
      <c r="L433" s="16">
        <f t="shared" si="86"/>
        <v>70</v>
      </c>
      <c r="M433">
        <f t="shared" si="87"/>
        <v>2013</v>
      </c>
      <c r="N433" t="str">
        <f t="shared" si="88"/>
        <v>Jun</v>
      </c>
      <c r="O433" s="6">
        <f t="shared" si="89"/>
        <v>70</v>
      </c>
      <c r="P433">
        <f t="shared" si="90"/>
        <v>558</v>
      </c>
      <c r="Q433">
        <f t="shared" si="91"/>
        <v>7</v>
      </c>
      <c r="R433" s="8">
        <f t="shared" si="97"/>
        <v>79.714285714285708</v>
      </c>
      <c r="S433">
        <f t="shared" si="92"/>
        <v>51</v>
      </c>
      <c r="T433">
        <f t="shared" si="93"/>
        <v>4311</v>
      </c>
      <c r="U433" s="18">
        <f t="shared" si="98"/>
        <v>84.529411764705884</v>
      </c>
    </row>
    <row r="434" spans="1:21" x14ac:dyDescent="0.3">
      <c r="A434" s="3">
        <v>433</v>
      </c>
      <c r="B434" s="3" t="s">
        <v>129</v>
      </c>
      <c r="C434" s="3" t="s">
        <v>53</v>
      </c>
      <c r="D434" s="7">
        <f t="shared" si="94"/>
        <v>41434</v>
      </c>
      <c r="E434" s="4">
        <v>0.62291666666666667</v>
      </c>
      <c r="F434" s="3" t="s">
        <v>49</v>
      </c>
      <c r="G434" s="3" t="str">
        <f t="shared" si="95"/>
        <v>UNPLANNED</v>
      </c>
      <c r="H434" s="3" t="str">
        <f t="shared" si="85"/>
        <v>UNPLANNED</v>
      </c>
      <c r="I434" s="1">
        <v>41436.598855173615</v>
      </c>
      <c r="J434" s="1">
        <v>41436.666285729167</v>
      </c>
      <c r="K434" s="5">
        <f t="shared" si="96"/>
        <v>97</v>
      </c>
      <c r="L434" s="16">
        <f t="shared" si="86"/>
        <v>97</v>
      </c>
      <c r="M434">
        <f t="shared" si="87"/>
        <v>2013</v>
      </c>
      <c r="N434" t="str">
        <f t="shared" si="88"/>
        <v>Jun</v>
      </c>
      <c r="O434" s="6">
        <f t="shared" si="89"/>
        <v>97</v>
      </c>
      <c r="P434">
        <f t="shared" si="90"/>
        <v>558</v>
      </c>
      <c r="Q434">
        <f t="shared" si="91"/>
        <v>7</v>
      </c>
      <c r="R434" s="8">
        <f t="shared" si="97"/>
        <v>79.714285714285708</v>
      </c>
      <c r="S434">
        <f t="shared" si="92"/>
        <v>51</v>
      </c>
      <c r="T434">
        <f t="shared" si="93"/>
        <v>4311</v>
      </c>
      <c r="U434" s="18">
        <f t="shared" si="98"/>
        <v>84.529411764705884</v>
      </c>
    </row>
    <row r="435" spans="1:21" x14ac:dyDescent="0.3">
      <c r="A435" s="3">
        <v>434</v>
      </c>
      <c r="B435" s="3" t="s">
        <v>129</v>
      </c>
      <c r="C435" s="3" t="s">
        <v>53</v>
      </c>
      <c r="D435" s="7">
        <f t="shared" si="94"/>
        <v>41434</v>
      </c>
      <c r="E435" s="4">
        <v>0.67013888888888884</v>
      </c>
      <c r="F435" s="3" t="s">
        <v>54</v>
      </c>
      <c r="G435" s="3" t="str">
        <f t="shared" si="95"/>
        <v>PLANNED</v>
      </c>
      <c r="H435" s="3" t="str">
        <f t="shared" si="85"/>
        <v>PLANNED - SCHED</v>
      </c>
      <c r="I435" s="1">
        <v>41436.637895254637</v>
      </c>
      <c r="J435" s="1">
        <v>41436.750094328701</v>
      </c>
      <c r="K435" s="5">
        <f t="shared" si="96"/>
        <v>161</v>
      </c>
      <c r="L435" s="16">
        <f t="shared" si="86"/>
        <v>161</v>
      </c>
      <c r="M435">
        <f t="shared" si="87"/>
        <v>2013</v>
      </c>
      <c r="N435" t="str">
        <f t="shared" si="88"/>
        <v>Jun</v>
      </c>
      <c r="O435" s="6">
        <f t="shared" si="89"/>
        <v>161</v>
      </c>
      <c r="P435">
        <f t="shared" si="90"/>
        <v>558</v>
      </c>
      <c r="Q435">
        <f t="shared" si="91"/>
        <v>7</v>
      </c>
      <c r="R435" s="8">
        <f t="shared" si="97"/>
        <v>79.714285714285708</v>
      </c>
      <c r="S435">
        <f t="shared" si="92"/>
        <v>51</v>
      </c>
      <c r="T435">
        <f t="shared" si="93"/>
        <v>4311</v>
      </c>
      <c r="U435" s="18">
        <f t="shared" si="98"/>
        <v>84.529411764705884</v>
      </c>
    </row>
    <row r="436" spans="1:21" x14ac:dyDescent="0.3">
      <c r="A436" s="3">
        <v>435</v>
      </c>
      <c r="B436" s="3" t="s">
        <v>129</v>
      </c>
      <c r="C436" s="3" t="s">
        <v>53</v>
      </c>
      <c r="D436" s="7">
        <f t="shared" si="94"/>
        <v>41434</v>
      </c>
      <c r="E436" s="4">
        <v>0.7006944444444444</v>
      </c>
      <c r="F436" s="3" t="s">
        <v>49</v>
      </c>
      <c r="G436" s="3" t="str">
        <f t="shared" si="95"/>
        <v>UNPLANNED</v>
      </c>
      <c r="H436" s="3" t="str">
        <f t="shared" si="85"/>
        <v>UNPLANNED</v>
      </c>
      <c r="I436" s="1">
        <v>41436.677127048613</v>
      </c>
      <c r="J436" s="1">
        <v>41436.725541400461</v>
      </c>
      <c r="K436" s="5">
        <f t="shared" si="96"/>
        <v>69</v>
      </c>
      <c r="L436" s="16">
        <f t="shared" si="86"/>
        <v>69</v>
      </c>
      <c r="M436">
        <f t="shared" si="87"/>
        <v>2013</v>
      </c>
      <c r="N436" t="str">
        <f t="shared" si="88"/>
        <v>Jun</v>
      </c>
      <c r="O436" s="6">
        <f t="shared" si="89"/>
        <v>69</v>
      </c>
      <c r="P436">
        <f t="shared" si="90"/>
        <v>558</v>
      </c>
      <c r="Q436">
        <f t="shared" si="91"/>
        <v>7</v>
      </c>
      <c r="R436" s="8">
        <f t="shared" si="97"/>
        <v>79.714285714285708</v>
      </c>
      <c r="S436">
        <f t="shared" si="92"/>
        <v>51</v>
      </c>
      <c r="T436">
        <f t="shared" si="93"/>
        <v>4311</v>
      </c>
      <c r="U436" s="18">
        <f t="shared" si="98"/>
        <v>84.529411764705884</v>
      </c>
    </row>
    <row r="437" spans="1:21" x14ac:dyDescent="0.3">
      <c r="A437" s="3">
        <v>436</v>
      </c>
      <c r="B437" s="3" t="s">
        <v>130</v>
      </c>
      <c r="C437" s="3" t="s">
        <v>56</v>
      </c>
      <c r="D437" s="7">
        <f t="shared" si="94"/>
        <v>41434</v>
      </c>
      <c r="E437" s="4">
        <v>4.5138888888888888E-2</v>
      </c>
      <c r="F437" s="3" t="s">
        <v>49</v>
      </c>
      <c r="G437" s="3" t="str">
        <f t="shared" si="95"/>
        <v>UNPLANNED</v>
      </c>
      <c r="H437" s="3" t="str">
        <f t="shared" si="85"/>
        <v>UNPLANNED</v>
      </c>
      <c r="I437" s="1">
        <v>41437.023122071761</v>
      </c>
      <c r="J437" s="1">
        <v>41437.078434571762</v>
      </c>
      <c r="K437" s="5">
        <f t="shared" si="96"/>
        <v>79</v>
      </c>
      <c r="L437" s="16">
        <f t="shared" si="86"/>
        <v>79</v>
      </c>
      <c r="M437">
        <f t="shared" si="87"/>
        <v>2013</v>
      </c>
      <c r="N437" t="str">
        <f t="shared" si="88"/>
        <v>Jun</v>
      </c>
      <c r="O437" s="6">
        <f t="shared" si="89"/>
        <v>79</v>
      </c>
      <c r="P437">
        <f t="shared" si="90"/>
        <v>926</v>
      </c>
      <c r="Q437">
        <f t="shared" si="91"/>
        <v>10</v>
      </c>
      <c r="R437" s="8">
        <f t="shared" si="97"/>
        <v>92.6</v>
      </c>
      <c r="S437">
        <f t="shared" si="92"/>
        <v>51</v>
      </c>
      <c r="T437">
        <f t="shared" si="93"/>
        <v>4311</v>
      </c>
      <c r="U437" s="18">
        <f t="shared" si="98"/>
        <v>84.529411764705884</v>
      </c>
    </row>
    <row r="438" spans="1:21" x14ac:dyDescent="0.3">
      <c r="A438" s="3">
        <v>437</v>
      </c>
      <c r="B438" s="3" t="s">
        <v>130</v>
      </c>
      <c r="C438" s="3" t="s">
        <v>56</v>
      </c>
      <c r="D438" s="7">
        <f t="shared" si="94"/>
        <v>41434</v>
      </c>
      <c r="E438" s="4">
        <v>0.3520833333333333</v>
      </c>
      <c r="F438" s="3" t="s">
        <v>54</v>
      </c>
      <c r="G438" s="3" t="str">
        <f t="shared" si="95"/>
        <v>PLANNED</v>
      </c>
      <c r="H438" s="3" t="str">
        <f t="shared" si="85"/>
        <v>PLANNED - SCHED</v>
      </c>
      <c r="I438" s="1">
        <v>41437.327058333329</v>
      </c>
      <c r="J438" s="1">
        <v>41437.386421759256</v>
      </c>
      <c r="K438" s="5">
        <f t="shared" si="96"/>
        <v>85</v>
      </c>
      <c r="L438" s="16">
        <f t="shared" si="86"/>
        <v>85</v>
      </c>
      <c r="M438">
        <f t="shared" si="87"/>
        <v>2013</v>
      </c>
      <c r="N438" t="str">
        <f t="shared" si="88"/>
        <v>Jun</v>
      </c>
      <c r="O438" s="6">
        <f t="shared" si="89"/>
        <v>85</v>
      </c>
      <c r="P438">
        <f t="shared" si="90"/>
        <v>926</v>
      </c>
      <c r="Q438">
        <f t="shared" si="91"/>
        <v>10</v>
      </c>
      <c r="R438" s="8">
        <f t="shared" si="97"/>
        <v>92.6</v>
      </c>
      <c r="S438">
        <f t="shared" si="92"/>
        <v>51</v>
      </c>
      <c r="T438">
        <f t="shared" si="93"/>
        <v>4311</v>
      </c>
      <c r="U438" s="18">
        <f t="shared" si="98"/>
        <v>84.529411764705884</v>
      </c>
    </row>
    <row r="439" spans="1:21" x14ac:dyDescent="0.3">
      <c r="A439" s="3">
        <v>438</v>
      </c>
      <c r="B439" s="3" t="s">
        <v>130</v>
      </c>
      <c r="C439" s="3" t="s">
        <v>56</v>
      </c>
      <c r="D439" s="7">
        <f t="shared" si="94"/>
        <v>41434</v>
      </c>
      <c r="E439" s="4">
        <v>0.39583333333333331</v>
      </c>
      <c r="F439" s="3" t="s">
        <v>51</v>
      </c>
      <c r="G439" s="3" t="str">
        <f t="shared" si="95"/>
        <v>PLANNED</v>
      </c>
      <c r="H439" s="3" t="str">
        <f t="shared" si="85"/>
        <v>PLANNED - NOT SCHED</v>
      </c>
      <c r="I439" s="1">
        <v>41437.365925694445</v>
      </c>
      <c r="J439" s="1">
        <v>41437.417013657403</v>
      </c>
      <c r="K439" s="5">
        <f t="shared" si="96"/>
        <v>73</v>
      </c>
      <c r="L439" s="16">
        <f t="shared" si="86"/>
        <v>73</v>
      </c>
      <c r="M439">
        <f t="shared" si="87"/>
        <v>2013</v>
      </c>
      <c r="N439" t="str">
        <f t="shared" si="88"/>
        <v>Jun</v>
      </c>
      <c r="O439" s="6">
        <f t="shared" si="89"/>
        <v>73</v>
      </c>
      <c r="P439">
        <f t="shared" si="90"/>
        <v>926</v>
      </c>
      <c r="Q439">
        <f t="shared" si="91"/>
        <v>10</v>
      </c>
      <c r="R439" s="8">
        <f t="shared" si="97"/>
        <v>92.6</v>
      </c>
      <c r="S439">
        <f t="shared" si="92"/>
        <v>51</v>
      </c>
      <c r="T439">
        <f t="shared" si="93"/>
        <v>4311</v>
      </c>
      <c r="U439" s="18">
        <f t="shared" si="98"/>
        <v>84.529411764705884</v>
      </c>
    </row>
    <row r="440" spans="1:21" x14ac:dyDescent="0.3">
      <c r="A440" s="3">
        <v>439</v>
      </c>
      <c r="B440" s="3" t="s">
        <v>130</v>
      </c>
      <c r="C440" s="3" t="s">
        <v>56</v>
      </c>
      <c r="D440" s="7">
        <f t="shared" si="94"/>
        <v>41434</v>
      </c>
      <c r="E440" s="4">
        <v>0.43611111111111112</v>
      </c>
      <c r="F440" s="3" t="s">
        <v>54</v>
      </c>
      <c r="G440" s="3" t="str">
        <f t="shared" si="95"/>
        <v>PLANNED</v>
      </c>
      <c r="H440" s="3" t="str">
        <f t="shared" si="85"/>
        <v>PLANNED - SCHED</v>
      </c>
      <c r="I440" s="1">
        <v>41437.407790590274</v>
      </c>
      <c r="J440" s="1">
        <v>41437.461980405096</v>
      </c>
      <c r="K440" s="5">
        <f t="shared" si="96"/>
        <v>78</v>
      </c>
      <c r="L440" s="16">
        <f t="shared" si="86"/>
        <v>78</v>
      </c>
      <c r="M440">
        <f t="shared" si="87"/>
        <v>2013</v>
      </c>
      <c r="N440" t="str">
        <f t="shared" si="88"/>
        <v>Jun</v>
      </c>
      <c r="O440" s="6">
        <f t="shared" si="89"/>
        <v>78</v>
      </c>
      <c r="P440">
        <f t="shared" si="90"/>
        <v>926</v>
      </c>
      <c r="Q440">
        <f t="shared" si="91"/>
        <v>10</v>
      </c>
      <c r="R440" s="8">
        <f t="shared" si="97"/>
        <v>92.6</v>
      </c>
      <c r="S440">
        <f t="shared" si="92"/>
        <v>51</v>
      </c>
      <c r="T440">
        <f t="shared" si="93"/>
        <v>4311</v>
      </c>
      <c r="U440" s="18">
        <f t="shared" si="98"/>
        <v>84.529411764705884</v>
      </c>
    </row>
    <row r="441" spans="1:21" x14ac:dyDescent="0.3">
      <c r="A441" s="3">
        <v>440</v>
      </c>
      <c r="B441" s="3" t="s">
        <v>130</v>
      </c>
      <c r="C441" s="3" t="s">
        <v>56</v>
      </c>
      <c r="D441" s="7">
        <f t="shared" si="94"/>
        <v>41434</v>
      </c>
      <c r="E441" s="4">
        <v>0.66875000000000007</v>
      </c>
      <c r="F441" s="3" t="s">
        <v>49</v>
      </c>
      <c r="G441" s="3" t="str">
        <f t="shared" si="95"/>
        <v>UNPLANNED</v>
      </c>
      <c r="H441" s="3" t="str">
        <f t="shared" si="85"/>
        <v>UNPLANNED</v>
      </c>
      <c r="I441" s="1">
        <v>41437.632141898146</v>
      </c>
      <c r="J441" s="1">
        <v>41437.710209027784</v>
      </c>
      <c r="K441" s="5">
        <f t="shared" si="96"/>
        <v>112</v>
      </c>
      <c r="L441" s="16">
        <f t="shared" si="86"/>
        <v>112</v>
      </c>
      <c r="M441">
        <f t="shared" si="87"/>
        <v>2013</v>
      </c>
      <c r="N441" t="str">
        <f t="shared" si="88"/>
        <v>Jun</v>
      </c>
      <c r="O441" s="6">
        <f t="shared" si="89"/>
        <v>112</v>
      </c>
      <c r="P441">
        <f t="shared" si="90"/>
        <v>926</v>
      </c>
      <c r="Q441">
        <f t="shared" si="91"/>
        <v>10</v>
      </c>
      <c r="R441" s="8">
        <f t="shared" si="97"/>
        <v>92.6</v>
      </c>
      <c r="S441">
        <f t="shared" si="92"/>
        <v>51</v>
      </c>
      <c r="T441">
        <f t="shared" si="93"/>
        <v>4311</v>
      </c>
      <c r="U441" s="18">
        <f t="shared" si="98"/>
        <v>84.529411764705884</v>
      </c>
    </row>
    <row r="442" spans="1:21" x14ac:dyDescent="0.3">
      <c r="A442" s="3">
        <v>441</v>
      </c>
      <c r="B442" s="3" t="s">
        <v>130</v>
      </c>
      <c r="C442" s="3" t="s">
        <v>56</v>
      </c>
      <c r="D442" s="7">
        <f t="shared" si="94"/>
        <v>41434</v>
      </c>
      <c r="E442" s="4">
        <v>0.67847222222222225</v>
      </c>
      <c r="F442" s="3" t="s">
        <v>54</v>
      </c>
      <c r="G442" s="3" t="str">
        <f t="shared" si="95"/>
        <v>PLANNED</v>
      </c>
      <c r="H442" s="3" t="str">
        <f t="shared" si="85"/>
        <v>PLANNED - SCHED</v>
      </c>
      <c r="I442" s="1" t="e">
        <v>#VALUE!</v>
      </c>
      <c r="J442" s="1" t="e">
        <v>#VALUE!</v>
      </c>
      <c r="K442" s="5" t="e">
        <f t="shared" si="96"/>
        <v>#VALUE!</v>
      </c>
      <c r="L442" s="16">
        <f t="shared" si="86"/>
        <v>92.6</v>
      </c>
      <c r="M442">
        <f t="shared" si="87"/>
        <v>2013</v>
      </c>
      <c r="N442" t="str">
        <f t="shared" si="88"/>
        <v>Jun</v>
      </c>
      <c r="O442" s="6" t="e">
        <f t="shared" si="89"/>
        <v>#N/A</v>
      </c>
      <c r="P442">
        <f t="shared" si="90"/>
        <v>926</v>
      </c>
      <c r="Q442">
        <f t="shared" si="91"/>
        <v>10</v>
      </c>
      <c r="R442" s="8">
        <f t="shared" si="97"/>
        <v>92.6</v>
      </c>
      <c r="S442">
        <f t="shared" si="92"/>
        <v>51</v>
      </c>
      <c r="T442">
        <f t="shared" si="93"/>
        <v>4311</v>
      </c>
      <c r="U442" s="18">
        <f t="shared" si="98"/>
        <v>84.529411764705884</v>
      </c>
    </row>
    <row r="443" spans="1:21" x14ac:dyDescent="0.3">
      <c r="A443" s="3">
        <v>442</v>
      </c>
      <c r="B443" s="3" t="s">
        <v>130</v>
      </c>
      <c r="C443" s="3" t="s">
        <v>56</v>
      </c>
      <c r="D443" s="7">
        <f t="shared" si="94"/>
        <v>41434</v>
      </c>
      <c r="E443" s="4">
        <v>0.77638888888888891</v>
      </c>
      <c r="F443" s="3" t="s">
        <v>49</v>
      </c>
      <c r="G443" s="3" t="str">
        <f t="shared" si="95"/>
        <v>UNPLANNED</v>
      </c>
      <c r="H443" s="3" t="str">
        <f t="shared" si="85"/>
        <v>UNPLANNED</v>
      </c>
      <c r="I443" s="1">
        <v>41437.758896099534</v>
      </c>
      <c r="J443" s="1">
        <v>41437.807773414352</v>
      </c>
      <c r="K443" s="5">
        <f t="shared" si="96"/>
        <v>70</v>
      </c>
      <c r="L443" s="16">
        <f t="shared" si="86"/>
        <v>70</v>
      </c>
      <c r="M443">
        <f t="shared" si="87"/>
        <v>2013</v>
      </c>
      <c r="N443" t="str">
        <f t="shared" si="88"/>
        <v>Jun</v>
      </c>
      <c r="O443" s="6">
        <f t="shared" si="89"/>
        <v>70</v>
      </c>
      <c r="P443">
        <f t="shared" si="90"/>
        <v>926</v>
      </c>
      <c r="Q443">
        <f t="shared" si="91"/>
        <v>10</v>
      </c>
      <c r="R443" s="8">
        <f t="shared" si="97"/>
        <v>92.6</v>
      </c>
      <c r="S443">
        <f t="shared" si="92"/>
        <v>51</v>
      </c>
      <c r="T443">
        <f t="shared" si="93"/>
        <v>4311</v>
      </c>
      <c r="U443" s="18">
        <f t="shared" si="98"/>
        <v>84.529411764705884</v>
      </c>
    </row>
    <row r="444" spans="1:21" x14ac:dyDescent="0.3">
      <c r="A444" s="3">
        <v>443</v>
      </c>
      <c r="B444" s="3" t="s">
        <v>130</v>
      </c>
      <c r="C444" s="3" t="s">
        <v>56</v>
      </c>
      <c r="D444" s="7">
        <f t="shared" si="94"/>
        <v>41434</v>
      </c>
      <c r="E444" s="4">
        <v>0.82013888888888886</v>
      </c>
      <c r="F444" s="3" t="s">
        <v>49</v>
      </c>
      <c r="G444" s="3" t="str">
        <f t="shared" si="95"/>
        <v>UNPLANNED</v>
      </c>
      <c r="H444" s="3" t="str">
        <f t="shared" si="85"/>
        <v>UNPLANNED</v>
      </c>
      <c r="I444" s="1">
        <v>41437.788162731478</v>
      </c>
      <c r="J444" s="1">
        <v>41437.854389583328</v>
      </c>
      <c r="K444" s="5">
        <f t="shared" si="96"/>
        <v>95</v>
      </c>
      <c r="L444" s="16">
        <f t="shared" si="86"/>
        <v>95</v>
      </c>
      <c r="M444">
        <f t="shared" si="87"/>
        <v>2013</v>
      </c>
      <c r="N444" t="str">
        <f t="shared" si="88"/>
        <v>Jun</v>
      </c>
      <c r="O444" s="6">
        <f t="shared" si="89"/>
        <v>95</v>
      </c>
      <c r="P444">
        <f t="shared" si="90"/>
        <v>926</v>
      </c>
      <c r="Q444">
        <f t="shared" si="91"/>
        <v>10</v>
      </c>
      <c r="R444" s="8">
        <f t="shared" si="97"/>
        <v>92.6</v>
      </c>
      <c r="S444">
        <f t="shared" si="92"/>
        <v>51</v>
      </c>
      <c r="T444">
        <f t="shared" si="93"/>
        <v>4311</v>
      </c>
      <c r="U444" s="18">
        <f t="shared" si="98"/>
        <v>84.529411764705884</v>
      </c>
    </row>
    <row r="445" spans="1:21" x14ac:dyDescent="0.3">
      <c r="A445" s="3">
        <v>444</v>
      </c>
      <c r="B445" s="3" t="s">
        <v>130</v>
      </c>
      <c r="C445" s="3" t="s">
        <v>56</v>
      </c>
      <c r="D445" s="7">
        <f t="shared" si="94"/>
        <v>41434</v>
      </c>
      <c r="E445" s="4">
        <v>0.90902777777777777</v>
      </c>
      <c r="F445" s="3" t="s">
        <v>49</v>
      </c>
      <c r="G445" s="3" t="str">
        <f t="shared" si="95"/>
        <v>UNPLANNED</v>
      </c>
      <c r="H445" s="3" t="str">
        <f t="shared" si="85"/>
        <v>UNPLANNED</v>
      </c>
      <c r="I445" s="1">
        <v>41437.832137696758</v>
      </c>
      <c r="J445" s="1">
        <v>41437.960760381946</v>
      </c>
      <c r="K445" s="5">
        <f t="shared" si="96"/>
        <v>185</v>
      </c>
      <c r="L445" s="16">
        <f t="shared" si="86"/>
        <v>185</v>
      </c>
      <c r="M445">
        <f t="shared" si="87"/>
        <v>2013</v>
      </c>
      <c r="N445" t="str">
        <f t="shared" si="88"/>
        <v>Jun</v>
      </c>
      <c r="O445" s="6">
        <f t="shared" si="89"/>
        <v>185</v>
      </c>
      <c r="P445">
        <f t="shared" si="90"/>
        <v>926</v>
      </c>
      <c r="Q445">
        <f t="shared" si="91"/>
        <v>10</v>
      </c>
      <c r="R445" s="8">
        <f t="shared" si="97"/>
        <v>92.6</v>
      </c>
      <c r="S445">
        <f t="shared" si="92"/>
        <v>51</v>
      </c>
      <c r="T445">
        <f t="shared" si="93"/>
        <v>4311</v>
      </c>
      <c r="U445" s="18">
        <f t="shared" si="98"/>
        <v>84.529411764705884</v>
      </c>
    </row>
    <row r="446" spans="1:21" x14ac:dyDescent="0.3">
      <c r="A446" s="3">
        <v>445</v>
      </c>
      <c r="B446" s="3" t="s">
        <v>130</v>
      </c>
      <c r="C446" s="3" t="s">
        <v>56</v>
      </c>
      <c r="D446" s="7">
        <f t="shared" si="94"/>
        <v>41434</v>
      </c>
      <c r="E446" s="4">
        <v>0.97430555555555554</v>
      </c>
      <c r="F446" s="3" t="s">
        <v>49</v>
      </c>
      <c r="G446" s="3" t="str">
        <f t="shared" si="95"/>
        <v>UNPLANNED</v>
      </c>
      <c r="H446" s="3" t="str">
        <f t="shared" si="85"/>
        <v>UNPLANNED</v>
      </c>
      <c r="I446" s="1">
        <v>41437.940560613424</v>
      </c>
      <c r="J446" s="1">
        <v>41438.044044409726</v>
      </c>
      <c r="K446" s="5">
        <f t="shared" si="96"/>
        <v>149</v>
      </c>
      <c r="L446" s="16">
        <f t="shared" si="86"/>
        <v>149</v>
      </c>
      <c r="M446">
        <f t="shared" si="87"/>
        <v>2013</v>
      </c>
      <c r="N446" t="str">
        <f t="shared" si="88"/>
        <v>Jun</v>
      </c>
      <c r="O446" s="6">
        <f t="shared" si="89"/>
        <v>149</v>
      </c>
      <c r="P446">
        <f t="shared" si="90"/>
        <v>926</v>
      </c>
      <c r="Q446">
        <f t="shared" si="91"/>
        <v>10</v>
      </c>
      <c r="R446" s="8">
        <f t="shared" si="97"/>
        <v>92.6</v>
      </c>
      <c r="S446">
        <f t="shared" si="92"/>
        <v>51</v>
      </c>
      <c r="T446">
        <f t="shared" si="93"/>
        <v>4311</v>
      </c>
      <c r="U446" s="18">
        <f t="shared" si="98"/>
        <v>84.529411764705884</v>
      </c>
    </row>
    <row r="447" spans="1:21" x14ac:dyDescent="0.3">
      <c r="A447" s="3">
        <v>446</v>
      </c>
      <c r="B447" s="3" t="s">
        <v>131</v>
      </c>
      <c r="C447" s="3" t="s">
        <v>59</v>
      </c>
      <c r="D447" s="7">
        <f t="shared" si="94"/>
        <v>41434</v>
      </c>
      <c r="E447" s="4">
        <v>4.5138888888888888E-2</v>
      </c>
      <c r="F447" s="3" t="s">
        <v>49</v>
      </c>
      <c r="G447" s="3" t="str">
        <f t="shared" si="95"/>
        <v>UNPLANNED</v>
      </c>
      <c r="H447" s="3" t="str">
        <f t="shared" si="85"/>
        <v>UNPLANNED</v>
      </c>
      <c r="I447" s="1">
        <v>41438.018115891202</v>
      </c>
      <c r="J447" s="1">
        <v>41438.089770983795</v>
      </c>
      <c r="K447" s="5">
        <f t="shared" si="96"/>
        <v>103</v>
      </c>
      <c r="L447" s="16">
        <f t="shared" si="86"/>
        <v>103</v>
      </c>
      <c r="M447">
        <f t="shared" si="87"/>
        <v>2013</v>
      </c>
      <c r="N447" t="str">
        <f t="shared" si="88"/>
        <v>Jun</v>
      </c>
      <c r="O447" s="6">
        <f t="shared" si="89"/>
        <v>103</v>
      </c>
      <c r="P447">
        <f t="shared" si="90"/>
        <v>764</v>
      </c>
      <c r="Q447">
        <f t="shared" si="91"/>
        <v>10</v>
      </c>
      <c r="R447" s="8">
        <f t="shared" si="97"/>
        <v>76.400000000000006</v>
      </c>
      <c r="S447">
        <f t="shared" si="92"/>
        <v>51</v>
      </c>
      <c r="T447">
        <f t="shared" si="93"/>
        <v>4311</v>
      </c>
      <c r="U447" s="18">
        <f t="shared" si="98"/>
        <v>84.529411764705884</v>
      </c>
    </row>
    <row r="448" spans="1:21" x14ac:dyDescent="0.3">
      <c r="A448" s="3">
        <v>447</v>
      </c>
      <c r="B448" s="3" t="s">
        <v>131</v>
      </c>
      <c r="C448" s="3" t="s">
        <v>59</v>
      </c>
      <c r="D448" s="7">
        <f t="shared" si="94"/>
        <v>41434</v>
      </c>
      <c r="E448" s="4">
        <v>0.23124999999999998</v>
      </c>
      <c r="F448" s="3" t="s">
        <v>49</v>
      </c>
      <c r="G448" s="3" t="str">
        <f t="shared" si="95"/>
        <v>UNPLANNED</v>
      </c>
      <c r="H448" s="3" t="str">
        <f t="shared" si="85"/>
        <v>UNPLANNED</v>
      </c>
      <c r="I448" s="1">
        <v>41438.198218634258</v>
      </c>
      <c r="J448" s="1">
        <v>41438.259989467595</v>
      </c>
      <c r="K448" s="5">
        <f t="shared" si="96"/>
        <v>88</v>
      </c>
      <c r="L448" s="16">
        <f t="shared" si="86"/>
        <v>88</v>
      </c>
      <c r="M448">
        <f t="shared" si="87"/>
        <v>2013</v>
      </c>
      <c r="N448" t="str">
        <f t="shared" si="88"/>
        <v>Jun</v>
      </c>
      <c r="O448" s="6">
        <f t="shared" si="89"/>
        <v>88</v>
      </c>
      <c r="P448">
        <f t="shared" si="90"/>
        <v>764</v>
      </c>
      <c r="Q448">
        <f t="shared" si="91"/>
        <v>10</v>
      </c>
      <c r="R448" s="8">
        <f t="shared" si="97"/>
        <v>76.400000000000006</v>
      </c>
      <c r="S448">
        <f t="shared" si="92"/>
        <v>51</v>
      </c>
      <c r="T448">
        <f t="shared" si="93"/>
        <v>4311</v>
      </c>
      <c r="U448" s="18">
        <f t="shared" si="98"/>
        <v>84.529411764705884</v>
      </c>
    </row>
    <row r="449" spans="1:21" x14ac:dyDescent="0.3">
      <c r="A449" s="3">
        <v>448</v>
      </c>
      <c r="B449" s="3" t="s">
        <v>131</v>
      </c>
      <c r="C449" s="3" t="s">
        <v>59</v>
      </c>
      <c r="D449" s="7">
        <f t="shared" si="94"/>
        <v>41434</v>
      </c>
      <c r="E449" s="4">
        <v>0.28819444444444448</v>
      </c>
      <c r="F449" s="3" t="s">
        <v>57</v>
      </c>
      <c r="G449" s="3" t="str">
        <f t="shared" si="95"/>
        <v>UNPLANNED</v>
      </c>
      <c r="H449" s="3" t="str">
        <f t="shared" si="85"/>
        <v>UNPLANNED</v>
      </c>
      <c r="I449" s="1">
        <v>41438.275161423611</v>
      </c>
      <c r="J449" s="1">
        <v>41438.334582719908</v>
      </c>
      <c r="K449" s="5">
        <f t="shared" si="96"/>
        <v>85</v>
      </c>
      <c r="L449" s="16">
        <f t="shared" si="86"/>
        <v>85</v>
      </c>
      <c r="M449">
        <f t="shared" si="87"/>
        <v>2013</v>
      </c>
      <c r="N449" t="str">
        <f t="shared" si="88"/>
        <v>Jun</v>
      </c>
      <c r="O449" s="6">
        <f t="shared" si="89"/>
        <v>85</v>
      </c>
      <c r="P449">
        <f t="shared" si="90"/>
        <v>764</v>
      </c>
      <c r="Q449">
        <f t="shared" si="91"/>
        <v>10</v>
      </c>
      <c r="R449" s="8">
        <f t="shared" si="97"/>
        <v>76.400000000000006</v>
      </c>
      <c r="S449">
        <f t="shared" si="92"/>
        <v>51</v>
      </c>
      <c r="T449">
        <f t="shared" si="93"/>
        <v>4311</v>
      </c>
      <c r="U449" s="18">
        <f t="shared" si="98"/>
        <v>84.529411764705884</v>
      </c>
    </row>
    <row r="450" spans="1:21" x14ac:dyDescent="0.3">
      <c r="A450" s="3">
        <v>449</v>
      </c>
      <c r="B450" s="3" t="s">
        <v>131</v>
      </c>
      <c r="C450" s="3" t="s">
        <v>59</v>
      </c>
      <c r="D450" s="7">
        <f t="shared" si="94"/>
        <v>41434</v>
      </c>
      <c r="E450" s="4">
        <v>0.31388888888888888</v>
      </c>
      <c r="F450" s="3" t="s">
        <v>49</v>
      </c>
      <c r="G450" s="3" t="str">
        <f t="shared" si="95"/>
        <v>UNPLANNED</v>
      </c>
      <c r="H450" s="3" t="str">
        <f t="shared" ref="H450:H513" si="99">IF(ISNUMBER(SEARCH("Unplanned",F450)),"UNPLANNED",IF(ISNUMBER(SEARCH("not as sched",F450)),"PLANNED - NOT SCHED",IF(ISNUMBER(SEARCH("as scheduled",F450)),"PLANNED - SCHED","OTHER")))</f>
        <v>UNPLANNED</v>
      </c>
      <c r="I450" s="1">
        <v>41438.273056215279</v>
      </c>
      <c r="J450" s="1">
        <v>41438.339757604168</v>
      </c>
      <c r="K450" s="5">
        <f t="shared" si="96"/>
        <v>96</v>
      </c>
      <c r="L450" s="16">
        <f t="shared" ref="L450:L513" si="100">IFERROR(O450,R450)</f>
        <v>96</v>
      </c>
      <c r="M450">
        <f t="shared" ref="M450:M513" si="101">YEAR(B450)</f>
        <v>2013</v>
      </c>
      <c r="N450" t="str">
        <f t="shared" ref="N450:N513" si="102">TEXT(B450,"MMM")</f>
        <v>Jun</v>
      </c>
      <c r="O450" s="6">
        <f t="shared" ref="O450:O513" si="103">IFERROR(K450,#N/A)</f>
        <v>96</v>
      </c>
      <c r="P450">
        <f t="shared" ref="P450:P513" si="104">SUMIFS(O:O,B:B,B450,O:O,"&lt;&gt;#N/A")</f>
        <v>764</v>
      </c>
      <c r="Q450">
        <f t="shared" ref="Q450:Q513" si="105">COUNTIF(B:B,B450)</f>
        <v>10</v>
      </c>
      <c r="R450" s="8">
        <f t="shared" si="97"/>
        <v>76.400000000000006</v>
      </c>
      <c r="S450">
        <f t="shared" ref="S450:S513" si="106">COUNTIF(D:D,D450)</f>
        <v>51</v>
      </c>
      <c r="T450">
        <f t="shared" ref="T450:T513" si="107">SUMIFS(O:O,D:D,D450,O:O,"&lt;&gt;#N/A")</f>
        <v>4311</v>
      </c>
      <c r="U450" s="18">
        <f t="shared" si="98"/>
        <v>84.529411764705884</v>
      </c>
    </row>
    <row r="451" spans="1:21" x14ac:dyDescent="0.3">
      <c r="A451" s="3">
        <v>450</v>
      </c>
      <c r="B451" s="3" t="s">
        <v>131</v>
      </c>
      <c r="C451" s="3" t="s">
        <v>59</v>
      </c>
      <c r="D451" s="7">
        <f t="shared" ref="D451:D514" si="108">B451-WEEKDAY(B451,11)</f>
        <v>41434</v>
      </c>
      <c r="E451" s="4">
        <v>0.39166666666666666</v>
      </c>
      <c r="F451" s="3" t="s">
        <v>49</v>
      </c>
      <c r="G451" s="3" t="str">
        <f t="shared" ref="G451:G514" si="109">IF(ISNUMBER(SEARCH("unplanned",F451)),"UNPLANNED",IF(ISNUMBER(SEARCH("PLANNED",F451)),"PLANNED","OTHER"))</f>
        <v>UNPLANNED</v>
      </c>
      <c r="H451" s="3" t="str">
        <f t="shared" si="99"/>
        <v>UNPLANNED</v>
      </c>
      <c r="I451" s="1">
        <v>41438.384587962966</v>
      </c>
      <c r="J451" s="1">
        <v>41438.417261574068</v>
      </c>
      <c r="K451" s="5">
        <f t="shared" ref="K451:K514" si="110">HOUR(J451-I451)*60+MINUTE(J451-I451)</f>
        <v>47</v>
      </c>
      <c r="L451" s="16">
        <f t="shared" si="100"/>
        <v>47</v>
      </c>
      <c r="M451">
        <f t="shared" si="101"/>
        <v>2013</v>
      </c>
      <c r="N451" t="str">
        <f t="shared" si="102"/>
        <v>Jun</v>
      </c>
      <c r="O451" s="6">
        <f t="shared" si="103"/>
        <v>47</v>
      </c>
      <c r="P451">
        <f t="shared" si="104"/>
        <v>764</v>
      </c>
      <c r="Q451">
        <f t="shared" si="105"/>
        <v>10</v>
      </c>
      <c r="R451" s="8">
        <f t="shared" ref="R451:R514" si="111">P451/Q451</f>
        <v>76.400000000000006</v>
      </c>
      <c r="S451">
        <f t="shared" si="106"/>
        <v>51</v>
      </c>
      <c r="T451">
        <f t="shared" si="107"/>
        <v>4311</v>
      </c>
      <c r="U451" s="18">
        <f t="shared" ref="U451:U514" si="112">T451/S451</f>
        <v>84.529411764705884</v>
      </c>
    </row>
    <row r="452" spans="1:21" x14ac:dyDescent="0.3">
      <c r="A452" s="3">
        <v>451</v>
      </c>
      <c r="B452" s="3" t="s">
        <v>131</v>
      </c>
      <c r="C452" s="3" t="s">
        <v>59</v>
      </c>
      <c r="D452" s="7">
        <f t="shared" si="108"/>
        <v>41434</v>
      </c>
      <c r="E452" s="4">
        <v>0.47500000000000003</v>
      </c>
      <c r="F452" s="3" t="s">
        <v>54</v>
      </c>
      <c r="G452" s="3" t="str">
        <f t="shared" si="109"/>
        <v>PLANNED</v>
      </c>
      <c r="H452" s="3" t="str">
        <f t="shared" si="99"/>
        <v>PLANNED - SCHED</v>
      </c>
      <c r="I452" s="1">
        <v>41438.437290011578</v>
      </c>
      <c r="J452" s="1">
        <v>41438.520808530098</v>
      </c>
      <c r="K452" s="5">
        <f t="shared" si="110"/>
        <v>120</v>
      </c>
      <c r="L452" s="16">
        <f t="shared" si="100"/>
        <v>120</v>
      </c>
      <c r="M452">
        <f t="shared" si="101"/>
        <v>2013</v>
      </c>
      <c r="N452" t="str">
        <f t="shared" si="102"/>
        <v>Jun</v>
      </c>
      <c r="O452" s="6">
        <f t="shared" si="103"/>
        <v>120</v>
      </c>
      <c r="P452">
        <f t="shared" si="104"/>
        <v>764</v>
      </c>
      <c r="Q452">
        <f t="shared" si="105"/>
        <v>10</v>
      </c>
      <c r="R452" s="8">
        <f t="shared" si="111"/>
        <v>76.400000000000006</v>
      </c>
      <c r="S452">
        <f t="shared" si="106"/>
        <v>51</v>
      </c>
      <c r="T452">
        <f t="shared" si="107"/>
        <v>4311</v>
      </c>
      <c r="U452" s="18">
        <f t="shared" si="112"/>
        <v>84.529411764705884</v>
      </c>
    </row>
    <row r="453" spans="1:21" x14ac:dyDescent="0.3">
      <c r="A453" s="3">
        <v>452</v>
      </c>
      <c r="B453" s="3" t="s">
        <v>131</v>
      </c>
      <c r="C453" s="3" t="s">
        <v>59</v>
      </c>
      <c r="D453" s="7">
        <f t="shared" si="108"/>
        <v>41434</v>
      </c>
      <c r="E453" s="4">
        <v>0.5444444444444444</v>
      </c>
      <c r="F453" s="3" t="s">
        <v>51</v>
      </c>
      <c r="G453" s="3" t="str">
        <f t="shared" si="109"/>
        <v>PLANNED</v>
      </c>
      <c r="H453" s="3" t="str">
        <f t="shared" si="99"/>
        <v>PLANNED - NOT SCHED</v>
      </c>
      <c r="I453" s="1">
        <v>41438.524303668979</v>
      </c>
      <c r="J453" s="1">
        <v>41438.560877743053</v>
      </c>
      <c r="K453" s="5">
        <f t="shared" si="110"/>
        <v>52</v>
      </c>
      <c r="L453" s="16">
        <f t="shared" si="100"/>
        <v>52</v>
      </c>
      <c r="M453">
        <f t="shared" si="101"/>
        <v>2013</v>
      </c>
      <c r="N453" t="str">
        <f t="shared" si="102"/>
        <v>Jun</v>
      </c>
      <c r="O453" s="6">
        <f t="shared" si="103"/>
        <v>52</v>
      </c>
      <c r="P453">
        <f t="shared" si="104"/>
        <v>764</v>
      </c>
      <c r="Q453">
        <f t="shared" si="105"/>
        <v>10</v>
      </c>
      <c r="R453" s="8">
        <f t="shared" si="111"/>
        <v>76.400000000000006</v>
      </c>
      <c r="S453">
        <f t="shared" si="106"/>
        <v>51</v>
      </c>
      <c r="T453">
        <f t="shared" si="107"/>
        <v>4311</v>
      </c>
      <c r="U453" s="18">
        <f t="shared" si="112"/>
        <v>84.529411764705884</v>
      </c>
    </row>
    <row r="454" spans="1:21" x14ac:dyDescent="0.3">
      <c r="A454" s="3">
        <v>453</v>
      </c>
      <c r="B454" s="3" t="s">
        <v>131</v>
      </c>
      <c r="C454" s="3" t="s">
        <v>59</v>
      </c>
      <c r="D454" s="7">
        <f t="shared" si="108"/>
        <v>41434</v>
      </c>
      <c r="E454" s="4">
        <v>0.62708333333333333</v>
      </c>
      <c r="F454" s="3" t="s">
        <v>54</v>
      </c>
      <c r="G454" s="3" t="str">
        <f t="shared" si="109"/>
        <v>PLANNED</v>
      </c>
      <c r="H454" s="3" t="str">
        <f t="shared" si="99"/>
        <v>PLANNED - SCHED</v>
      </c>
      <c r="I454" s="1">
        <v>41438.598000497688</v>
      </c>
      <c r="J454" s="1">
        <v>41438.655280590276</v>
      </c>
      <c r="K454" s="5">
        <f t="shared" si="110"/>
        <v>82</v>
      </c>
      <c r="L454" s="16">
        <f t="shared" si="100"/>
        <v>82</v>
      </c>
      <c r="M454">
        <f t="shared" si="101"/>
        <v>2013</v>
      </c>
      <c r="N454" t="str">
        <f t="shared" si="102"/>
        <v>Jun</v>
      </c>
      <c r="O454" s="6">
        <f t="shared" si="103"/>
        <v>82</v>
      </c>
      <c r="P454">
        <f t="shared" si="104"/>
        <v>764</v>
      </c>
      <c r="Q454">
        <f t="shared" si="105"/>
        <v>10</v>
      </c>
      <c r="R454" s="8">
        <f t="shared" si="111"/>
        <v>76.400000000000006</v>
      </c>
      <c r="S454">
        <f t="shared" si="106"/>
        <v>51</v>
      </c>
      <c r="T454">
        <f t="shared" si="107"/>
        <v>4311</v>
      </c>
      <c r="U454" s="18">
        <f t="shared" si="112"/>
        <v>84.529411764705884</v>
      </c>
    </row>
    <row r="455" spans="1:21" x14ac:dyDescent="0.3">
      <c r="A455" s="3">
        <v>454</v>
      </c>
      <c r="B455" s="3" t="s">
        <v>131</v>
      </c>
      <c r="C455" s="3" t="s">
        <v>59</v>
      </c>
      <c r="D455" s="7">
        <f t="shared" si="108"/>
        <v>41434</v>
      </c>
      <c r="E455" s="4">
        <v>0.87430555555555556</v>
      </c>
      <c r="F455" s="3" t="s">
        <v>51</v>
      </c>
      <c r="G455" s="3" t="str">
        <f t="shared" si="109"/>
        <v>PLANNED</v>
      </c>
      <c r="H455" s="3" t="str">
        <f t="shared" si="99"/>
        <v>PLANNED - NOT SCHED</v>
      </c>
      <c r="I455" s="1">
        <v>41438.833868784721</v>
      </c>
      <c r="J455" s="1" t="e">
        <v>#VALUE!</v>
      </c>
      <c r="K455" s="5" t="e">
        <f t="shared" si="110"/>
        <v>#VALUE!</v>
      </c>
      <c r="L455" s="16">
        <f t="shared" si="100"/>
        <v>76.400000000000006</v>
      </c>
      <c r="M455">
        <f t="shared" si="101"/>
        <v>2013</v>
      </c>
      <c r="N455" t="str">
        <f t="shared" si="102"/>
        <v>Jun</v>
      </c>
      <c r="O455" s="6" t="e">
        <f t="shared" si="103"/>
        <v>#N/A</v>
      </c>
      <c r="P455">
        <f t="shared" si="104"/>
        <v>764</v>
      </c>
      <c r="Q455">
        <f t="shared" si="105"/>
        <v>10</v>
      </c>
      <c r="R455" s="8">
        <f t="shared" si="111"/>
        <v>76.400000000000006</v>
      </c>
      <c r="S455">
        <f t="shared" si="106"/>
        <v>51</v>
      </c>
      <c r="T455">
        <f t="shared" si="107"/>
        <v>4311</v>
      </c>
      <c r="U455" s="18">
        <f t="shared" si="112"/>
        <v>84.529411764705884</v>
      </c>
    </row>
    <row r="456" spans="1:21" x14ac:dyDescent="0.3">
      <c r="A456" s="3">
        <v>455</v>
      </c>
      <c r="B456" s="3" t="s">
        <v>131</v>
      </c>
      <c r="C456" s="3" t="s">
        <v>59</v>
      </c>
      <c r="D456" s="7">
        <f t="shared" si="108"/>
        <v>41434</v>
      </c>
      <c r="E456" s="4">
        <v>0.9458333333333333</v>
      </c>
      <c r="F456" s="3" t="s">
        <v>49</v>
      </c>
      <c r="G456" s="3" t="str">
        <f t="shared" si="109"/>
        <v>UNPLANNED</v>
      </c>
      <c r="H456" s="3" t="str">
        <f t="shared" si="99"/>
        <v>UNPLANNED</v>
      </c>
      <c r="I456" s="1">
        <v>41438.923900034722</v>
      </c>
      <c r="J456" s="1">
        <v>41438.987441701393</v>
      </c>
      <c r="K456" s="5">
        <f t="shared" si="110"/>
        <v>91</v>
      </c>
      <c r="L456" s="16">
        <f t="shared" si="100"/>
        <v>91</v>
      </c>
      <c r="M456">
        <f t="shared" si="101"/>
        <v>2013</v>
      </c>
      <c r="N456" t="str">
        <f t="shared" si="102"/>
        <v>Jun</v>
      </c>
      <c r="O456" s="6">
        <f t="shared" si="103"/>
        <v>91</v>
      </c>
      <c r="P456">
        <f t="shared" si="104"/>
        <v>764</v>
      </c>
      <c r="Q456">
        <f t="shared" si="105"/>
        <v>10</v>
      </c>
      <c r="R456" s="8">
        <f t="shared" si="111"/>
        <v>76.400000000000006</v>
      </c>
      <c r="S456">
        <f t="shared" si="106"/>
        <v>51</v>
      </c>
      <c r="T456">
        <f t="shared" si="107"/>
        <v>4311</v>
      </c>
      <c r="U456" s="18">
        <f t="shared" si="112"/>
        <v>84.529411764705884</v>
      </c>
    </row>
    <row r="457" spans="1:21" x14ac:dyDescent="0.3">
      <c r="A457" s="3">
        <v>456</v>
      </c>
      <c r="B457" s="3" t="s">
        <v>132</v>
      </c>
      <c r="C457" s="3" t="s">
        <v>61</v>
      </c>
      <c r="D457" s="7">
        <f t="shared" si="108"/>
        <v>41434</v>
      </c>
      <c r="E457" s="4">
        <v>0.31805555555555554</v>
      </c>
      <c r="F457" s="3" t="s">
        <v>49</v>
      </c>
      <c r="G457" s="3" t="str">
        <f t="shared" si="109"/>
        <v>UNPLANNED</v>
      </c>
      <c r="H457" s="3" t="str">
        <f t="shared" si="99"/>
        <v>UNPLANNED</v>
      </c>
      <c r="I457" s="1">
        <v>41439.287781331019</v>
      </c>
      <c r="J457" s="1">
        <v>41439.377029016199</v>
      </c>
      <c r="K457" s="5">
        <f t="shared" si="110"/>
        <v>128</v>
      </c>
      <c r="L457" s="16">
        <f t="shared" si="100"/>
        <v>128</v>
      </c>
      <c r="M457">
        <f t="shared" si="101"/>
        <v>2013</v>
      </c>
      <c r="N457" t="str">
        <f t="shared" si="102"/>
        <v>Jun</v>
      </c>
      <c r="O457" s="6">
        <f t="shared" si="103"/>
        <v>128</v>
      </c>
      <c r="P457">
        <f t="shared" si="104"/>
        <v>386</v>
      </c>
      <c r="Q457">
        <f t="shared" si="105"/>
        <v>4</v>
      </c>
      <c r="R457" s="8">
        <f t="shared" si="111"/>
        <v>96.5</v>
      </c>
      <c r="S457">
        <f t="shared" si="106"/>
        <v>51</v>
      </c>
      <c r="T457">
        <f t="shared" si="107"/>
        <v>4311</v>
      </c>
      <c r="U457" s="18">
        <f t="shared" si="112"/>
        <v>84.529411764705884</v>
      </c>
    </row>
    <row r="458" spans="1:21" x14ac:dyDescent="0.3">
      <c r="A458" s="3">
        <v>457</v>
      </c>
      <c r="B458" s="3" t="s">
        <v>132</v>
      </c>
      <c r="C458" s="3" t="s">
        <v>61</v>
      </c>
      <c r="D458" s="7">
        <f t="shared" si="108"/>
        <v>41434</v>
      </c>
      <c r="E458" s="4">
        <v>0.48125000000000001</v>
      </c>
      <c r="F458" s="3" t="s">
        <v>54</v>
      </c>
      <c r="G458" s="3" t="str">
        <f t="shared" si="109"/>
        <v>PLANNED</v>
      </c>
      <c r="H458" s="3" t="str">
        <f t="shared" si="99"/>
        <v>PLANNED - SCHED</v>
      </c>
      <c r="I458" s="1">
        <v>41439.447558182874</v>
      </c>
      <c r="J458" s="1">
        <v>41439.50630818287</v>
      </c>
      <c r="K458" s="5">
        <f t="shared" si="110"/>
        <v>84</v>
      </c>
      <c r="L458" s="16">
        <f t="shared" si="100"/>
        <v>84</v>
      </c>
      <c r="M458">
        <f t="shared" si="101"/>
        <v>2013</v>
      </c>
      <c r="N458" t="str">
        <f t="shared" si="102"/>
        <v>Jun</v>
      </c>
      <c r="O458" s="6">
        <f t="shared" si="103"/>
        <v>84</v>
      </c>
      <c r="P458">
        <f t="shared" si="104"/>
        <v>386</v>
      </c>
      <c r="Q458">
        <f t="shared" si="105"/>
        <v>4</v>
      </c>
      <c r="R458" s="8">
        <f t="shared" si="111"/>
        <v>96.5</v>
      </c>
      <c r="S458">
        <f t="shared" si="106"/>
        <v>51</v>
      </c>
      <c r="T458">
        <f t="shared" si="107"/>
        <v>4311</v>
      </c>
      <c r="U458" s="18">
        <f t="shared" si="112"/>
        <v>84.529411764705884</v>
      </c>
    </row>
    <row r="459" spans="1:21" x14ac:dyDescent="0.3">
      <c r="A459" s="3">
        <v>458</v>
      </c>
      <c r="B459" s="3" t="s">
        <v>132</v>
      </c>
      <c r="C459" s="3" t="s">
        <v>61</v>
      </c>
      <c r="D459" s="7">
        <f t="shared" si="108"/>
        <v>41434</v>
      </c>
      <c r="E459" s="4">
        <v>0.5708333333333333</v>
      </c>
      <c r="F459" s="3" t="s">
        <v>54</v>
      </c>
      <c r="G459" s="3" t="str">
        <f t="shared" si="109"/>
        <v>PLANNED</v>
      </c>
      <c r="H459" s="3" t="str">
        <f t="shared" si="99"/>
        <v>PLANNED - SCHED</v>
      </c>
      <c r="I459" s="1">
        <v>41439.535209178241</v>
      </c>
      <c r="J459" s="1">
        <v>41439.601933715276</v>
      </c>
      <c r="K459" s="5">
        <f t="shared" si="110"/>
        <v>96</v>
      </c>
      <c r="L459" s="16">
        <f t="shared" si="100"/>
        <v>96</v>
      </c>
      <c r="M459">
        <f t="shared" si="101"/>
        <v>2013</v>
      </c>
      <c r="N459" t="str">
        <f t="shared" si="102"/>
        <v>Jun</v>
      </c>
      <c r="O459" s="6">
        <f t="shared" si="103"/>
        <v>96</v>
      </c>
      <c r="P459">
        <f t="shared" si="104"/>
        <v>386</v>
      </c>
      <c r="Q459">
        <f t="shared" si="105"/>
        <v>4</v>
      </c>
      <c r="R459" s="8">
        <f t="shared" si="111"/>
        <v>96.5</v>
      </c>
      <c r="S459">
        <f t="shared" si="106"/>
        <v>51</v>
      </c>
      <c r="T459">
        <f t="shared" si="107"/>
        <v>4311</v>
      </c>
      <c r="U459" s="18">
        <f t="shared" si="112"/>
        <v>84.529411764705884</v>
      </c>
    </row>
    <row r="460" spans="1:21" x14ac:dyDescent="0.3">
      <c r="A460" s="3">
        <v>459</v>
      </c>
      <c r="B460" s="3" t="s">
        <v>132</v>
      </c>
      <c r="C460" s="3" t="s">
        <v>61</v>
      </c>
      <c r="D460" s="7">
        <f t="shared" si="108"/>
        <v>41434</v>
      </c>
      <c r="E460" s="4">
        <v>0.65347222222222223</v>
      </c>
      <c r="F460" s="3" t="s">
        <v>54</v>
      </c>
      <c r="G460" s="3" t="str">
        <f t="shared" si="109"/>
        <v>PLANNED</v>
      </c>
      <c r="H460" s="3" t="str">
        <f t="shared" si="99"/>
        <v>PLANNED - SCHED</v>
      </c>
      <c r="I460" s="1">
        <v>41439.620364155089</v>
      </c>
      <c r="J460" s="1">
        <v>41439.67471600695</v>
      </c>
      <c r="K460" s="5">
        <f t="shared" si="110"/>
        <v>78</v>
      </c>
      <c r="L460" s="16">
        <f t="shared" si="100"/>
        <v>78</v>
      </c>
      <c r="M460">
        <f t="shared" si="101"/>
        <v>2013</v>
      </c>
      <c r="N460" t="str">
        <f t="shared" si="102"/>
        <v>Jun</v>
      </c>
      <c r="O460" s="6">
        <f t="shared" si="103"/>
        <v>78</v>
      </c>
      <c r="P460">
        <f t="shared" si="104"/>
        <v>386</v>
      </c>
      <c r="Q460">
        <f t="shared" si="105"/>
        <v>4</v>
      </c>
      <c r="R460" s="8">
        <f t="shared" si="111"/>
        <v>96.5</v>
      </c>
      <c r="S460">
        <f t="shared" si="106"/>
        <v>51</v>
      </c>
      <c r="T460">
        <f t="shared" si="107"/>
        <v>4311</v>
      </c>
      <c r="U460" s="18">
        <f t="shared" si="112"/>
        <v>84.529411764705884</v>
      </c>
    </row>
    <row r="461" spans="1:21" x14ac:dyDescent="0.3">
      <c r="A461" s="3">
        <v>460</v>
      </c>
      <c r="B461" s="3" t="s">
        <v>133</v>
      </c>
      <c r="C461" s="3" t="s">
        <v>63</v>
      </c>
      <c r="D461" s="7">
        <f t="shared" si="108"/>
        <v>41434</v>
      </c>
      <c r="E461" s="4">
        <v>0.10694444444444444</v>
      </c>
      <c r="F461" s="3" t="s">
        <v>49</v>
      </c>
      <c r="G461" s="3" t="str">
        <f t="shared" si="109"/>
        <v>UNPLANNED</v>
      </c>
      <c r="H461" s="3" t="str">
        <f t="shared" si="99"/>
        <v>UNPLANNED</v>
      </c>
      <c r="I461" s="1">
        <v>41440.088947766206</v>
      </c>
      <c r="J461" s="1">
        <v>41440.126193136573</v>
      </c>
      <c r="K461" s="5">
        <f t="shared" si="110"/>
        <v>53</v>
      </c>
      <c r="L461" s="16">
        <f t="shared" si="100"/>
        <v>53</v>
      </c>
      <c r="M461">
        <f t="shared" si="101"/>
        <v>2013</v>
      </c>
      <c r="N461" t="str">
        <f t="shared" si="102"/>
        <v>Jun</v>
      </c>
      <c r="O461" s="6">
        <f t="shared" si="103"/>
        <v>53</v>
      </c>
      <c r="P461">
        <f t="shared" si="104"/>
        <v>172</v>
      </c>
      <c r="Q461">
        <f t="shared" si="105"/>
        <v>3</v>
      </c>
      <c r="R461" s="8">
        <f t="shared" si="111"/>
        <v>57.333333333333336</v>
      </c>
      <c r="S461">
        <f t="shared" si="106"/>
        <v>51</v>
      </c>
      <c r="T461">
        <f t="shared" si="107"/>
        <v>4311</v>
      </c>
      <c r="U461" s="18">
        <f t="shared" si="112"/>
        <v>84.529411764705884</v>
      </c>
    </row>
    <row r="462" spans="1:21" x14ac:dyDescent="0.3">
      <c r="A462" s="3">
        <v>461</v>
      </c>
      <c r="B462" s="3" t="s">
        <v>133</v>
      </c>
      <c r="C462" s="3" t="s">
        <v>63</v>
      </c>
      <c r="D462" s="7">
        <f t="shared" si="108"/>
        <v>41434</v>
      </c>
      <c r="E462" s="4">
        <v>0.60486111111111118</v>
      </c>
      <c r="F462" s="3" t="s">
        <v>49</v>
      </c>
      <c r="G462" s="3" t="str">
        <f t="shared" si="109"/>
        <v>UNPLANNED</v>
      </c>
      <c r="H462" s="3" t="str">
        <f t="shared" si="99"/>
        <v>UNPLANNED</v>
      </c>
      <c r="I462" s="1">
        <v>41440.598198182874</v>
      </c>
      <c r="J462" s="1">
        <v>41440.636114849542</v>
      </c>
      <c r="K462" s="5">
        <f t="shared" si="110"/>
        <v>54</v>
      </c>
      <c r="L462" s="16">
        <f t="shared" si="100"/>
        <v>54</v>
      </c>
      <c r="M462">
        <f t="shared" si="101"/>
        <v>2013</v>
      </c>
      <c r="N462" t="str">
        <f t="shared" si="102"/>
        <v>Jun</v>
      </c>
      <c r="O462" s="6">
        <f t="shared" si="103"/>
        <v>54</v>
      </c>
      <c r="P462">
        <f t="shared" si="104"/>
        <v>172</v>
      </c>
      <c r="Q462">
        <f t="shared" si="105"/>
        <v>3</v>
      </c>
      <c r="R462" s="8">
        <f t="shared" si="111"/>
        <v>57.333333333333336</v>
      </c>
      <c r="S462">
        <f t="shared" si="106"/>
        <v>51</v>
      </c>
      <c r="T462">
        <f t="shared" si="107"/>
        <v>4311</v>
      </c>
      <c r="U462" s="18">
        <f t="shared" si="112"/>
        <v>84.529411764705884</v>
      </c>
    </row>
    <row r="463" spans="1:21" x14ac:dyDescent="0.3">
      <c r="A463" s="3">
        <v>462</v>
      </c>
      <c r="B463" s="3" t="s">
        <v>133</v>
      </c>
      <c r="C463" s="3" t="s">
        <v>63</v>
      </c>
      <c r="D463" s="7">
        <f t="shared" si="108"/>
        <v>41434</v>
      </c>
      <c r="E463" s="4">
        <v>0.6743055555555556</v>
      </c>
      <c r="F463" s="3" t="s">
        <v>49</v>
      </c>
      <c r="G463" s="3" t="str">
        <f t="shared" si="109"/>
        <v>UNPLANNED</v>
      </c>
      <c r="H463" s="3" t="str">
        <f t="shared" si="99"/>
        <v>UNPLANNED</v>
      </c>
      <c r="I463" s="1">
        <v>41440.644875150458</v>
      </c>
      <c r="J463" s="1">
        <v>41440.690338113425</v>
      </c>
      <c r="K463" s="5">
        <f t="shared" si="110"/>
        <v>65</v>
      </c>
      <c r="L463" s="16">
        <f t="shared" si="100"/>
        <v>65</v>
      </c>
      <c r="M463">
        <f t="shared" si="101"/>
        <v>2013</v>
      </c>
      <c r="N463" t="str">
        <f t="shared" si="102"/>
        <v>Jun</v>
      </c>
      <c r="O463" s="6">
        <f t="shared" si="103"/>
        <v>65</v>
      </c>
      <c r="P463">
        <f t="shared" si="104"/>
        <v>172</v>
      </c>
      <c r="Q463">
        <f t="shared" si="105"/>
        <v>3</v>
      </c>
      <c r="R463" s="8">
        <f t="shared" si="111"/>
        <v>57.333333333333336</v>
      </c>
      <c r="S463">
        <f t="shared" si="106"/>
        <v>51</v>
      </c>
      <c r="T463">
        <f t="shared" si="107"/>
        <v>4311</v>
      </c>
      <c r="U463" s="18">
        <f t="shared" si="112"/>
        <v>84.529411764705884</v>
      </c>
    </row>
    <row r="464" spans="1:21" x14ac:dyDescent="0.3">
      <c r="A464" s="3">
        <v>463</v>
      </c>
      <c r="B464" s="3" t="s">
        <v>134</v>
      </c>
      <c r="C464" s="3" t="s">
        <v>65</v>
      </c>
      <c r="D464" s="7">
        <f t="shared" si="108"/>
        <v>41434</v>
      </c>
      <c r="E464" s="4">
        <v>2.6388888888888889E-2</v>
      </c>
      <c r="F464" s="3" t="s">
        <v>49</v>
      </c>
      <c r="G464" s="3" t="str">
        <f t="shared" si="109"/>
        <v>UNPLANNED</v>
      </c>
      <c r="H464" s="3" t="str">
        <f t="shared" si="99"/>
        <v>UNPLANNED</v>
      </c>
      <c r="I464" s="1">
        <v>41441.012155405093</v>
      </c>
      <c r="J464" s="1">
        <v>41441.075916979171</v>
      </c>
      <c r="K464" s="5">
        <f t="shared" si="110"/>
        <v>91</v>
      </c>
      <c r="L464" s="16">
        <f t="shared" si="100"/>
        <v>91</v>
      </c>
      <c r="M464">
        <f t="shared" si="101"/>
        <v>2013</v>
      </c>
      <c r="N464" t="str">
        <f t="shared" si="102"/>
        <v>Jun</v>
      </c>
      <c r="O464" s="6">
        <f t="shared" si="103"/>
        <v>91</v>
      </c>
      <c r="P464">
        <f t="shared" si="104"/>
        <v>534</v>
      </c>
      <c r="Q464">
        <f t="shared" si="105"/>
        <v>7</v>
      </c>
      <c r="R464" s="8">
        <f t="shared" si="111"/>
        <v>76.285714285714292</v>
      </c>
      <c r="S464">
        <f t="shared" si="106"/>
        <v>51</v>
      </c>
      <c r="T464">
        <f t="shared" si="107"/>
        <v>4311</v>
      </c>
      <c r="U464" s="18">
        <f t="shared" si="112"/>
        <v>84.529411764705884</v>
      </c>
    </row>
    <row r="465" spans="1:21" x14ac:dyDescent="0.3">
      <c r="A465" s="3">
        <v>464</v>
      </c>
      <c r="B465" s="3" t="s">
        <v>134</v>
      </c>
      <c r="C465" s="3" t="s">
        <v>65</v>
      </c>
      <c r="D465" s="7">
        <f t="shared" si="108"/>
        <v>41434</v>
      </c>
      <c r="E465" s="4">
        <v>0.12083333333333333</v>
      </c>
      <c r="F465" s="3" t="s">
        <v>49</v>
      </c>
      <c r="G465" s="3" t="str">
        <f t="shared" si="109"/>
        <v>UNPLANNED</v>
      </c>
      <c r="H465" s="3" t="str">
        <f t="shared" si="99"/>
        <v>UNPLANNED</v>
      </c>
      <c r="I465" s="1">
        <v>41441.10357835648</v>
      </c>
      <c r="J465" s="1">
        <v>41441.168103819444</v>
      </c>
      <c r="K465" s="5">
        <f t="shared" si="110"/>
        <v>92</v>
      </c>
      <c r="L465" s="16">
        <f t="shared" si="100"/>
        <v>92</v>
      </c>
      <c r="M465">
        <f t="shared" si="101"/>
        <v>2013</v>
      </c>
      <c r="N465" t="str">
        <f t="shared" si="102"/>
        <v>Jun</v>
      </c>
      <c r="O465" s="6">
        <f t="shared" si="103"/>
        <v>92</v>
      </c>
      <c r="P465">
        <f t="shared" si="104"/>
        <v>534</v>
      </c>
      <c r="Q465">
        <f t="shared" si="105"/>
        <v>7</v>
      </c>
      <c r="R465" s="8">
        <f t="shared" si="111"/>
        <v>76.285714285714292</v>
      </c>
      <c r="S465">
        <f t="shared" si="106"/>
        <v>51</v>
      </c>
      <c r="T465">
        <f t="shared" si="107"/>
        <v>4311</v>
      </c>
      <c r="U465" s="18">
        <f t="shared" si="112"/>
        <v>84.529411764705884</v>
      </c>
    </row>
    <row r="466" spans="1:21" x14ac:dyDescent="0.3">
      <c r="A466" s="3">
        <v>465</v>
      </c>
      <c r="B466" s="3" t="s">
        <v>134</v>
      </c>
      <c r="C466" s="3" t="s">
        <v>65</v>
      </c>
      <c r="D466" s="7">
        <f t="shared" si="108"/>
        <v>41434</v>
      </c>
      <c r="E466" s="4">
        <v>0.42569444444444443</v>
      </c>
      <c r="F466" s="3" t="s">
        <v>49</v>
      </c>
      <c r="G466" s="3" t="str">
        <f t="shared" si="109"/>
        <v>UNPLANNED</v>
      </c>
      <c r="H466" s="3" t="str">
        <f t="shared" si="99"/>
        <v>UNPLANNED</v>
      </c>
      <c r="I466" s="1">
        <v>41441.40539112268</v>
      </c>
      <c r="J466" s="1">
        <v>41441.454094826389</v>
      </c>
      <c r="K466" s="5">
        <f t="shared" si="110"/>
        <v>70</v>
      </c>
      <c r="L466" s="16">
        <f t="shared" si="100"/>
        <v>70</v>
      </c>
      <c r="M466">
        <f t="shared" si="101"/>
        <v>2013</v>
      </c>
      <c r="N466" t="str">
        <f t="shared" si="102"/>
        <v>Jun</v>
      </c>
      <c r="O466" s="6">
        <f t="shared" si="103"/>
        <v>70</v>
      </c>
      <c r="P466">
        <f t="shared" si="104"/>
        <v>534</v>
      </c>
      <c r="Q466">
        <f t="shared" si="105"/>
        <v>7</v>
      </c>
      <c r="R466" s="8">
        <f t="shared" si="111"/>
        <v>76.285714285714292</v>
      </c>
      <c r="S466">
        <f t="shared" si="106"/>
        <v>51</v>
      </c>
      <c r="T466">
        <f t="shared" si="107"/>
        <v>4311</v>
      </c>
      <c r="U466" s="18">
        <f t="shared" si="112"/>
        <v>84.529411764705884</v>
      </c>
    </row>
    <row r="467" spans="1:21" x14ac:dyDescent="0.3">
      <c r="A467" s="3">
        <v>466</v>
      </c>
      <c r="B467" s="3" t="s">
        <v>134</v>
      </c>
      <c r="C467" s="3" t="s">
        <v>65</v>
      </c>
      <c r="D467" s="7">
        <f t="shared" si="108"/>
        <v>41434</v>
      </c>
      <c r="E467" s="4">
        <v>0.52708333333333335</v>
      </c>
      <c r="F467" s="3" t="s">
        <v>49</v>
      </c>
      <c r="G467" s="3" t="str">
        <f t="shared" si="109"/>
        <v>UNPLANNED</v>
      </c>
      <c r="H467" s="3" t="str">
        <f t="shared" si="99"/>
        <v>UNPLANNED</v>
      </c>
      <c r="I467" s="1">
        <v>41441.502298263891</v>
      </c>
      <c r="J467" s="1">
        <v>41441.546048263888</v>
      </c>
      <c r="K467" s="5">
        <f t="shared" si="110"/>
        <v>63</v>
      </c>
      <c r="L467" s="16">
        <f t="shared" si="100"/>
        <v>63</v>
      </c>
      <c r="M467">
        <f t="shared" si="101"/>
        <v>2013</v>
      </c>
      <c r="N467" t="str">
        <f t="shared" si="102"/>
        <v>Jun</v>
      </c>
      <c r="O467" s="6">
        <f t="shared" si="103"/>
        <v>63</v>
      </c>
      <c r="P467">
        <f t="shared" si="104"/>
        <v>534</v>
      </c>
      <c r="Q467">
        <f t="shared" si="105"/>
        <v>7</v>
      </c>
      <c r="R467" s="8">
        <f t="shared" si="111"/>
        <v>76.285714285714292</v>
      </c>
      <c r="S467">
        <f t="shared" si="106"/>
        <v>51</v>
      </c>
      <c r="T467">
        <f t="shared" si="107"/>
        <v>4311</v>
      </c>
      <c r="U467" s="18">
        <f t="shared" si="112"/>
        <v>84.529411764705884</v>
      </c>
    </row>
    <row r="468" spans="1:21" x14ac:dyDescent="0.3">
      <c r="A468" s="3">
        <v>467</v>
      </c>
      <c r="B468" s="3" t="s">
        <v>134</v>
      </c>
      <c r="C468" s="3" t="s">
        <v>65</v>
      </c>
      <c r="D468" s="7">
        <f t="shared" si="108"/>
        <v>41434</v>
      </c>
      <c r="E468" s="4">
        <v>0.62777777777777777</v>
      </c>
      <c r="F468" s="3" t="s">
        <v>49</v>
      </c>
      <c r="G468" s="3" t="str">
        <f t="shared" si="109"/>
        <v>UNPLANNED</v>
      </c>
      <c r="H468" s="3" t="str">
        <f t="shared" si="99"/>
        <v>UNPLANNED</v>
      </c>
      <c r="I468" s="1">
        <v>41441.600742476847</v>
      </c>
      <c r="J468" s="1">
        <v>41441.66971238426</v>
      </c>
      <c r="K468" s="5">
        <f t="shared" si="110"/>
        <v>99</v>
      </c>
      <c r="L468" s="16">
        <f t="shared" si="100"/>
        <v>99</v>
      </c>
      <c r="M468">
        <f t="shared" si="101"/>
        <v>2013</v>
      </c>
      <c r="N468" t="str">
        <f t="shared" si="102"/>
        <v>Jun</v>
      </c>
      <c r="O468" s="6">
        <f t="shared" si="103"/>
        <v>99</v>
      </c>
      <c r="P468">
        <f t="shared" si="104"/>
        <v>534</v>
      </c>
      <c r="Q468">
        <f t="shared" si="105"/>
        <v>7</v>
      </c>
      <c r="R468" s="8">
        <f t="shared" si="111"/>
        <v>76.285714285714292</v>
      </c>
      <c r="S468">
        <f t="shared" si="106"/>
        <v>51</v>
      </c>
      <c r="T468">
        <f t="shared" si="107"/>
        <v>4311</v>
      </c>
      <c r="U468" s="18">
        <f t="shared" si="112"/>
        <v>84.529411764705884</v>
      </c>
    </row>
    <row r="469" spans="1:21" x14ac:dyDescent="0.3">
      <c r="A469" s="3">
        <v>468</v>
      </c>
      <c r="B469" s="3" t="s">
        <v>134</v>
      </c>
      <c r="C469" s="3" t="s">
        <v>65</v>
      </c>
      <c r="D469" s="7">
        <f t="shared" si="108"/>
        <v>41434</v>
      </c>
      <c r="E469" s="4">
        <v>0.83263888888888893</v>
      </c>
      <c r="F469" s="3" t="s">
        <v>49</v>
      </c>
      <c r="G469" s="3" t="str">
        <f t="shared" si="109"/>
        <v>UNPLANNED</v>
      </c>
      <c r="H469" s="3" t="str">
        <f t="shared" si="99"/>
        <v>UNPLANNED</v>
      </c>
      <c r="I469" s="1">
        <v>41441.815523611112</v>
      </c>
      <c r="J469" s="1" t="e">
        <v>#VALUE!</v>
      </c>
      <c r="K469" s="5" t="e">
        <f t="shared" si="110"/>
        <v>#VALUE!</v>
      </c>
      <c r="L469" s="16">
        <f t="shared" si="100"/>
        <v>76.285714285714292</v>
      </c>
      <c r="M469">
        <f t="shared" si="101"/>
        <v>2013</v>
      </c>
      <c r="N469" t="str">
        <f t="shared" si="102"/>
        <v>Jun</v>
      </c>
      <c r="O469" s="6" t="e">
        <f t="shared" si="103"/>
        <v>#N/A</v>
      </c>
      <c r="P469">
        <f t="shared" si="104"/>
        <v>534</v>
      </c>
      <c r="Q469">
        <f t="shared" si="105"/>
        <v>7</v>
      </c>
      <c r="R469" s="8">
        <f t="shared" si="111"/>
        <v>76.285714285714292</v>
      </c>
      <c r="S469">
        <f t="shared" si="106"/>
        <v>51</v>
      </c>
      <c r="T469">
        <f t="shared" si="107"/>
        <v>4311</v>
      </c>
      <c r="U469" s="18">
        <f t="shared" si="112"/>
        <v>84.529411764705884</v>
      </c>
    </row>
    <row r="470" spans="1:21" x14ac:dyDescent="0.3">
      <c r="A470" s="3">
        <v>469</v>
      </c>
      <c r="B470" s="3" t="s">
        <v>134</v>
      </c>
      <c r="C470" s="3" t="s">
        <v>65</v>
      </c>
      <c r="D470" s="7">
        <f t="shared" si="108"/>
        <v>41434</v>
      </c>
      <c r="E470" s="4">
        <v>0.93472222222222223</v>
      </c>
      <c r="F470" s="3" t="s">
        <v>49</v>
      </c>
      <c r="G470" s="3" t="str">
        <f t="shared" si="109"/>
        <v>UNPLANNED</v>
      </c>
      <c r="H470" s="3" t="str">
        <f t="shared" si="99"/>
        <v>UNPLANNED</v>
      </c>
      <c r="I470" s="1">
        <v>41441.89538530093</v>
      </c>
      <c r="J470" s="1">
        <v>41441.978417708335</v>
      </c>
      <c r="K470" s="5">
        <f t="shared" si="110"/>
        <v>119</v>
      </c>
      <c r="L470" s="16">
        <f t="shared" si="100"/>
        <v>119</v>
      </c>
      <c r="M470">
        <f t="shared" si="101"/>
        <v>2013</v>
      </c>
      <c r="N470" t="str">
        <f t="shared" si="102"/>
        <v>Jun</v>
      </c>
      <c r="O470" s="6">
        <f t="shared" si="103"/>
        <v>119</v>
      </c>
      <c r="P470">
        <f t="shared" si="104"/>
        <v>534</v>
      </c>
      <c r="Q470">
        <f t="shared" si="105"/>
        <v>7</v>
      </c>
      <c r="R470" s="8">
        <f t="shared" si="111"/>
        <v>76.285714285714292</v>
      </c>
      <c r="S470">
        <f t="shared" si="106"/>
        <v>51</v>
      </c>
      <c r="T470">
        <f t="shared" si="107"/>
        <v>4311</v>
      </c>
      <c r="U470" s="18">
        <f t="shared" si="112"/>
        <v>84.529411764705884</v>
      </c>
    </row>
    <row r="471" spans="1:21" x14ac:dyDescent="0.3">
      <c r="A471" s="3">
        <v>470</v>
      </c>
      <c r="B471" s="3" t="s">
        <v>135</v>
      </c>
      <c r="C471" s="3" t="s">
        <v>48</v>
      </c>
      <c r="D471" s="7">
        <f t="shared" si="108"/>
        <v>41441</v>
      </c>
      <c r="E471" s="4">
        <v>3.3333333333333333E-2</v>
      </c>
      <c r="F471" s="3" t="s">
        <v>49</v>
      </c>
      <c r="G471" s="3" t="str">
        <f t="shared" si="109"/>
        <v>UNPLANNED</v>
      </c>
      <c r="H471" s="3" t="str">
        <f t="shared" si="99"/>
        <v>UNPLANNED</v>
      </c>
      <c r="I471" s="1">
        <v>41442.004699571764</v>
      </c>
      <c r="J471" s="1">
        <v>41442.059896331019</v>
      </c>
      <c r="K471" s="5">
        <f t="shared" si="110"/>
        <v>79</v>
      </c>
      <c r="L471" s="16">
        <f t="shared" si="100"/>
        <v>79</v>
      </c>
      <c r="M471">
        <f t="shared" si="101"/>
        <v>2013</v>
      </c>
      <c r="N471" t="str">
        <f t="shared" si="102"/>
        <v>Jun</v>
      </c>
      <c r="O471" s="6">
        <f t="shared" si="103"/>
        <v>79</v>
      </c>
      <c r="P471">
        <f t="shared" si="104"/>
        <v>826</v>
      </c>
      <c r="Q471">
        <f t="shared" si="105"/>
        <v>10</v>
      </c>
      <c r="R471" s="8">
        <f t="shared" si="111"/>
        <v>82.6</v>
      </c>
      <c r="S471">
        <f t="shared" si="106"/>
        <v>49</v>
      </c>
      <c r="T471">
        <f t="shared" si="107"/>
        <v>4342</v>
      </c>
      <c r="U471" s="18">
        <f t="shared" si="112"/>
        <v>88.612244897959187</v>
      </c>
    </row>
    <row r="472" spans="1:21" x14ac:dyDescent="0.3">
      <c r="A472" s="3">
        <v>471</v>
      </c>
      <c r="B472" s="3" t="s">
        <v>135</v>
      </c>
      <c r="C472" s="3" t="s">
        <v>48</v>
      </c>
      <c r="D472" s="7">
        <f t="shared" si="108"/>
        <v>41441</v>
      </c>
      <c r="E472" s="4">
        <v>6.1805555555555558E-2</v>
      </c>
      <c r="F472" s="3" t="s">
        <v>49</v>
      </c>
      <c r="G472" s="3" t="str">
        <f t="shared" si="109"/>
        <v>UNPLANNED</v>
      </c>
      <c r="H472" s="3" t="str">
        <f t="shared" si="99"/>
        <v>UNPLANNED</v>
      </c>
      <c r="I472" s="1">
        <v>41442.047850578703</v>
      </c>
      <c r="J472" s="1">
        <v>41442.094378356487</v>
      </c>
      <c r="K472" s="5">
        <f t="shared" si="110"/>
        <v>67</v>
      </c>
      <c r="L472" s="16">
        <f t="shared" si="100"/>
        <v>67</v>
      </c>
      <c r="M472">
        <f t="shared" si="101"/>
        <v>2013</v>
      </c>
      <c r="N472" t="str">
        <f t="shared" si="102"/>
        <v>Jun</v>
      </c>
      <c r="O472" s="6">
        <f t="shared" si="103"/>
        <v>67</v>
      </c>
      <c r="P472">
        <f t="shared" si="104"/>
        <v>826</v>
      </c>
      <c r="Q472">
        <f t="shared" si="105"/>
        <v>10</v>
      </c>
      <c r="R472" s="8">
        <f t="shared" si="111"/>
        <v>82.6</v>
      </c>
      <c r="S472">
        <f t="shared" si="106"/>
        <v>49</v>
      </c>
      <c r="T472">
        <f t="shared" si="107"/>
        <v>4342</v>
      </c>
      <c r="U472" s="18">
        <f t="shared" si="112"/>
        <v>88.612244897959187</v>
      </c>
    </row>
    <row r="473" spans="1:21" x14ac:dyDescent="0.3">
      <c r="A473" s="3">
        <v>472</v>
      </c>
      <c r="B473" s="3" t="s">
        <v>135</v>
      </c>
      <c r="C473" s="3" t="s">
        <v>48</v>
      </c>
      <c r="D473" s="7">
        <f t="shared" si="108"/>
        <v>41441</v>
      </c>
      <c r="E473" s="4">
        <v>0.35000000000000003</v>
      </c>
      <c r="F473" s="3" t="s">
        <v>54</v>
      </c>
      <c r="G473" s="3" t="str">
        <f t="shared" si="109"/>
        <v>PLANNED</v>
      </c>
      <c r="H473" s="3" t="str">
        <f t="shared" si="99"/>
        <v>PLANNED - SCHED</v>
      </c>
      <c r="I473" s="1">
        <v>41442.308725000003</v>
      </c>
      <c r="J473" s="1">
        <v>41442.381792129629</v>
      </c>
      <c r="K473" s="5">
        <f t="shared" si="110"/>
        <v>105</v>
      </c>
      <c r="L473" s="16">
        <f t="shared" si="100"/>
        <v>105</v>
      </c>
      <c r="M473">
        <f t="shared" si="101"/>
        <v>2013</v>
      </c>
      <c r="N473" t="str">
        <f t="shared" si="102"/>
        <v>Jun</v>
      </c>
      <c r="O473" s="6">
        <f t="shared" si="103"/>
        <v>105</v>
      </c>
      <c r="P473">
        <f t="shared" si="104"/>
        <v>826</v>
      </c>
      <c r="Q473">
        <f t="shared" si="105"/>
        <v>10</v>
      </c>
      <c r="R473" s="8">
        <f t="shared" si="111"/>
        <v>82.6</v>
      </c>
      <c r="S473">
        <f t="shared" si="106"/>
        <v>49</v>
      </c>
      <c r="T473">
        <f t="shared" si="107"/>
        <v>4342</v>
      </c>
      <c r="U473" s="18">
        <f t="shared" si="112"/>
        <v>88.612244897959187</v>
      </c>
    </row>
    <row r="474" spans="1:21" x14ac:dyDescent="0.3">
      <c r="A474" s="3">
        <v>473</v>
      </c>
      <c r="B474" s="3" t="s">
        <v>135</v>
      </c>
      <c r="C474" s="3" t="s">
        <v>48</v>
      </c>
      <c r="D474" s="7">
        <f t="shared" si="108"/>
        <v>41441</v>
      </c>
      <c r="E474" s="4">
        <v>0.41736111111111113</v>
      </c>
      <c r="F474" s="3" t="s">
        <v>49</v>
      </c>
      <c r="G474" s="3" t="str">
        <f t="shared" si="109"/>
        <v>UNPLANNED</v>
      </c>
      <c r="H474" s="3" t="str">
        <f t="shared" si="99"/>
        <v>UNPLANNED</v>
      </c>
      <c r="I474" s="1">
        <v>41442.39860586806</v>
      </c>
      <c r="J474" s="1">
        <v>41442.480492442133</v>
      </c>
      <c r="K474" s="5">
        <f t="shared" si="110"/>
        <v>117</v>
      </c>
      <c r="L474" s="16">
        <f t="shared" si="100"/>
        <v>117</v>
      </c>
      <c r="M474">
        <f t="shared" si="101"/>
        <v>2013</v>
      </c>
      <c r="N474" t="str">
        <f t="shared" si="102"/>
        <v>Jun</v>
      </c>
      <c r="O474" s="6">
        <f t="shared" si="103"/>
        <v>117</v>
      </c>
      <c r="P474">
        <f t="shared" si="104"/>
        <v>826</v>
      </c>
      <c r="Q474">
        <f t="shared" si="105"/>
        <v>10</v>
      </c>
      <c r="R474" s="8">
        <f t="shared" si="111"/>
        <v>82.6</v>
      </c>
      <c r="S474">
        <f t="shared" si="106"/>
        <v>49</v>
      </c>
      <c r="T474">
        <f t="shared" si="107"/>
        <v>4342</v>
      </c>
      <c r="U474" s="18">
        <f t="shared" si="112"/>
        <v>88.612244897959187</v>
      </c>
    </row>
    <row r="475" spans="1:21" x14ac:dyDescent="0.3">
      <c r="A475" s="3">
        <v>474</v>
      </c>
      <c r="B475" s="3" t="s">
        <v>135</v>
      </c>
      <c r="C475" s="3" t="s">
        <v>48</v>
      </c>
      <c r="D475" s="7">
        <f t="shared" si="108"/>
        <v>41441</v>
      </c>
      <c r="E475" s="4">
        <v>0.46527777777777773</v>
      </c>
      <c r="F475" s="3" t="s">
        <v>54</v>
      </c>
      <c r="G475" s="3" t="str">
        <f t="shared" si="109"/>
        <v>PLANNED</v>
      </c>
      <c r="H475" s="3" t="str">
        <f t="shared" si="99"/>
        <v>PLANNED - SCHED</v>
      </c>
      <c r="I475" s="1">
        <v>41442.401310300927</v>
      </c>
      <c r="J475" s="1" t="e">
        <v>#VALUE!</v>
      </c>
      <c r="K475" s="5" t="e">
        <f t="shared" si="110"/>
        <v>#VALUE!</v>
      </c>
      <c r="L475" s="16">
        <f t="shared" si="100"/>
        <v>82.6</v>
      </c>
      <c r="M475">
        <f t="shared" si="101"/>
        <v>2013</v>
      </c>
      <c r="N475" t="str">
        <f t="shared" si="102"/>
        <v>Jun</v>
      </c>
      <c r="O475" s="6" t="e">
        <f t="shared" si="103"/>
        <v>#N/A</v>
      </c>
      <c r="P475">
        <f t="shared" si="104"/>
        <v>826</v>
      </c>
      <c r="Q475">
        <f t="shared" si="105"/>
        <v>10</v>
      </c>
      <c r="R475" s="8">
        <f t="shared" si="111"/>
        <v>82.6</v>
      </c>
      <c r="S475">
        <f t="shared" si="106"/>
        <v>49</v>
      </c>
      <c r="T475">
        <f t="shared" si="107"/>
        <v>4342</v>
      </c>
      <c r="U475" s="18">
        <f t="shared" si="112"/>
        <v>88.612244897959187</v>
      </c>
    </row>
    <row r="476" spans="1:21" x14ac:dyDescent="0.3">
      <c r="A476" s="3">
        <v>475</v>
      </c>
      <c r="B476" s="3" t="s">
        <v>135</v>
      </c>
      <c r="C476" s="3" t="s">
        <v>48</v>
      </c>
      <c r="D476" s="7">
        <f t="shared" si="108"/>
        <v>41441</v>
      </c>
      <c r="E476" s="4">
        <v>0.55902777777777779</v>
      </c>
      <c r="F476" s="3" t="s">
        <v>54</v>
      </c>
      <c r="G476" s="3" t="str">
        <f t="shared" si="109"/>
        <v>PLANNED</v>
      </c>
      <c r="H476" s="3" t="str">
        <f t="shared" si="99"/>
        <v>PLANNED - SCHED</v>
      </c>
      <c r="I476" s="1">
        <v>41442.523450312503</v>
      </c>
      <c r="J476" s="1">
        <v>41442.58986234953</v>
      </c>
      <c r="K476" s="5">
        <f t="shared" si="110"/>
        <v>95</v>
      </c>
      <c r="L476" s="16">
        <f t="shared" si="100"/>
        <v>95</v>
      </c>
      <c r="M476">
        <f t="shared" si="101"/>
        <v>2013</v>
      </c>
      <c r="N476" t="str">
        <f t="shared" si="102"/>
        <v>Jun</v>
      </c>
      <c r="O476" s="6">
        <f t="shared" si="103"/>
        <v>95</v>
      </c>
      <c r="P476">
        <f t="shared" si="104"/>
        <v>826</v>
      </c>
      <c r="Q476">
        <f t="shared" si="105"/>
        <v>10</v>
      </c>
      <c r="R476" s="8">
        <f t="shared" si="111"/>
        <v>82.6</v>
      </c>
      <c r="S476">
        <f t="shared" si="106"/>
        <v>49</v>
      </c>
      <c r="T476">
        <f t="shared" si="107"/>
        <v>4342</v>
      </c>
      <c r="U476" s="18">
        <f t="shared" si="112"/>
        <v>88.612244897959187</v>
      </c>
    </row>
    <row r="477" spans="1:21" x14ac:dyDescent="0.3">
      <c r="A477" s="3">
        <v>476</v>
      </c>
      <c r="B477" s="3" t="s">
        <v>135</v>
      </c>
      <c r="C477" s="3" t="s">
        <v>48</v>
      </c>
      <c r="D477" s="7">
        <f t="shared" si="108"/>
        <v>41441</v>
      </c>
      <c r="E477" s="4">
        <v>0.64652777777777781</v>
      </c>
      <c r="F477" s="3" t="s">
        <v>51</v>
      </c>
      <c r="G477" s="3" t="str">
        <f t="shared" si="109"/>
        <v>PLANNED</v>
      </c>
      <c r="H477" s="3" t="str">
        <f t="shared" si="99"/>
        <v>PLANNED - NOT SCHED</v>
      </c>
      <c r="I477" s="1">
        <v>41442.637521990735</v>
      </c>
      <c r="J477" s="1">
        <v>41442.68561226852</v>
      </c>
      <c r="K477" s="5">
        <f t="shared" si="110"/>
        <v>69</v>
      </c>
      <c r="L477" s="16">
        <f t="shared" si="100"/>
        <v>69</v>
      </c>
      <c r="M477">
        <f t="shared" si="101"/>
        <v>2013</v>
      </c>
      <c r="N477" t="str">
        <f t="shared" si="102"/>
        <v>Jun</v>
      </c>
      <c r="O477" s="6">
        <f t="shared" si="103"/>
        <v>69</v>
      </c>
      <c r="P477">
        <f t="shared" si="104"/>
        <v>826</v>
      </c>
      <c r="Q477">
        <f t="shared" si="105"/>
        <v>10</v>
      </c>
      <c r="R477" s="8">
        <f t="shared" si="111"/>
        <v>82.6</v>
      </c>
      <c r="S477">
        <f t="shared" si="106"/>
        <v>49</v>
      </c>
      <c r="T477">
        <f t="shared" si="107"/>
        <v>4342</v>
      </c>
      <c r="U477" s="18">
        <f t="shared" si="112"/>
        <v>88.612244897959187</v>
      </c>
    </row>
    <row r="478" spans="1:21" x14ac:dyDescent="0.3">
      <c r="A478" s="3">
        <v>477</v>
      </c>
      <c r="B478" s="3" t="s">
        <v>135</v>
      </c>
      <c r="C478" s="3" t="s">
        <v>48</v>
      </c>
      <c r="D478" s="7">
        <f t="shared" si="108"/>
        <v>41441</v>
      </c>
      <c r="E478" s="4">
        <v>0.64027777777777783</v>
      </c>
      <c r="F478" s="3" t="s">
        <v>54</v>
      </c>
      <c r="G478" s="3" t="str">
        <f t="shared" si="109"/>
        <v>PLANNED</v>
      </c>
      <c r="H478" s="3" t="str">
        <f t="shared" si="99"/>
        <v>PLANNED - SCHED</v>
      </c>
      <c r="I478" s="1">
        <v>41442.617252743054</v>
      </c>
      <c r="J478" s="1">
        <v>41442.706488854164</v>
      </c>
      <c r="K478" s="5">
        <f t="shared" si="110"/>
        <v>128</v>
      </c>
      <c r="L478" s="16">
        <f t="shared" si="100"/>
        <v>128</v>
      </c>
      <c r="M478">
        <f t="shared" si="101"/>
        <v>2013</v>
      </c>
      <c r="N478" t="str">
        <f t="shared" si="102"/>
        <v>Jun</v>
      </c>
      <c r="O478" s="6">
        <f t="shared" si="103"/>
        <v>128</v>
      </c>
      <c r="P478">
        <f t="shared" si="104"/>
        <v>826</v>
      </c>
      <c r="Q478">
        <f t="shared" si="105"/>
        <v>10</v>
      </c>
      <c r="R478" s="8">
        <f t="shared" si="111"/>
        <v>82.6</v>
      </c>
      <c r="S478">
        <f t="shared" si="106"/>
        <v>49</v>
      </c>
      <c r="T478">
        <f t="shared" si="107"/>
        <v>4342</v>
      </c>
      <c r="U478" s="18">
        <f t="shared" si="112"/>
        <v>88.612244897959187</v>
      </c>
    </row>
    <row r="479" spans="1:21" x14ac:dyDescent="0.3">
      <c r="A479" s="3">
        <v>478</v>
      </c>
      <c r="B479" s="3" t="s">
        <v>135</v>
      </c>
      <c r="C479" s="3" t="s">
        <v>48</v>
      </c>
      <c r="D479" s="7">
        <f t="shared" si="108"/>
        <v>41441</v>
      </c>
      <c r="E479" s="4">
        <v>0.64374999999999993</v>
      </c>
      <c r="F479" s="3" t="s">
        <v>54</v>
      </c>
      <c r="G479" s="3" t="str">
        <f t="shared" si="109"/>
        <v>PLANNED</v>
      </c>
      <c r="H479" s="3" t="str">
        <f t="shared" si="99"/>
        <v>PLANNED - SCHED</v>
      </c>
      <c r="I479" s="1">
        <v>41442.621260034721</v>
      </c>
      <c r="J479" s="1">
        <v>41442.684037812498</v>
      </c>
      <c r="K479" s="5">
        <f t="shared" si="110"/>
        <v>90</v>
      </c>
      <c r="L479" s="16">
        <f t="shared" si="100"/>
        <v>90</v>
      </c>
      <c r="M479">
        <f t="shared" si="101"/>
        <v>2013</v>
      </c>
      <c r="N479" t="str">
        <f t="shared" si="102"/>
        <v>Jun</v>
      </c>
      <c r="O479" s="6">
        <f t="shared" si="103"/>
        <v>90</v>
      </c>
      <c r="P479">
        <f t="shared" si="104"/>
        <v>826</v>
      </c>
      <c r="Q479">
        <f t="shared" si="105"/>
        <v>10</v>
      </c>
      <c r="R479" s="8">
        <f t="shared" si="111"/>
        <v>82.6</v>
      </c>
      <c r="S479">
        <f t="shared" si="106"/>
        <v>49</v>
      </c>
      <c r="T479">
        <f t="shared" si="107"/>
        <v>4342</v>
      </c>
      <c r="U479" s="18">
        <f t="shared" si="112"/>
        <v>88.612244897959187</v>
      </c>
    </row>
    <row r="480" spans="1:21" x14ac:dyDescent="0.3">
      <c r="A480" s="3">
        <v>479</v>
      </c>
      <c r="B480" s="3" t="s">
        <v>135</v>
      </c>
      <c r="C480" s="3" t="s">
        <v>48</v>
      </c>
      <c r="D480" s="7">
        <f t="shared" si="108"/>
        <v>41441</v>
      </c>
      <c r="E480" s="4">
        <v>0.76597222222222217</v>
      </c>
      <c r="F480" s="3" t="s">
        <v>49</v>
      </c>
      <c r="G480" s="3" t="str">
        <f t="shared" si="109"/>
        <v>UNPLANNED</v>
      </c>
      <c r="H480" s="3" t="str">
        <f t="shared" si="99"/>
        <v>UNPLANNED</v>
      </c>
      <c r="I480" s="1">
        <v>41442.742987997684</v>
      </c>
      <c r="J480" s="1">
        <v>41442.795846793982</v>
      </c>
      <c r="K480" s="5">
        <f t="shared" si="110"/>
        <v>76</v>
      </c>
      <c r="L480" s="16">
        <f t="shared" si="100"/>
        <v>76</v>
      </c>
      <c r="M480">
        <f t="shared" si="101"/>
        <v>2013</v>
      </c>
      <c r="N480" t="str">
        <f t="shared" si="102"/>
        <v>Jun</v>
      </c>
      <c r="O480" s="6">
        <f t="shared" si="103"/>
        <v>76</v>
      </c>
      <c r="P480">
        <f t="shared" si="104"/>
        <v>826</v>
      </c>
      <c r="Q480">
        <f t="shared" si="105"/>
        <v>10</v>
      </c>
      <c r="R480" s="8">
        <f t="shared" si="111"/>
        <v>82.6</v>
      </c>
      <c r="S480">
        <f t="shared" si="106"/>
        <v>49</v>
      </c>
      <c r="T480">
        <f t="shared" si="107"/>
        <v>4342</v>
      </c>
      <c r="U480" s="18">
        <f t="shared" si="112"/>
        <v>88.612244897959187</v>
      </c>
    </row>
    <row r="481" spans="1:21" x14ac:dyDescent="0.3">
      <c r="A481" s="3">
        <v>480</v>
      </c>
      <c r="B481" s="3" t="s">
        <v>136</v>
      </c>
      <c r="C481" s="3" t="s">
        <v>53</v>
      </c>
      <c r="D481" s="7">
        <f t="shared" si="108"/>
        <v>41441</v>
      </c>
      <c r="E481" s="4">
        <v>0.18124999999999999</v>
      </c>
      <c r="F481" s="3" t="s">
        <v>49</v>
      </c>
      <c r="G481" s="3" t="str">
        <f t="shared" si="109"/>
        <v>UNPLANNED</v>
      </c>
      <c r="H481" s="3" t="str">
        <f t="shared" si="99"/>
        <v>UNPLANNED</v>
      </c>
      <c r="I481" s="1">
        <v>41443.160081712966</v>
      </c>
      <c r="J481" s="1">
        <v>41443.219132638886</v>
      </c>
      <c r="K481" s="5">
        <f t="shared" si="110"/>
        <v>85</v>
      </c>
      <c r="L481" s="16">
        <f t="shared" si="100"/>
        <v>85</v>
      </c>
      <c r="M481">
        <f t="shared" si="101"/>
        <v>2013</v>
      </c>
      <c r="N481" t="str">
        <f t="shared" si="102"/>
        <v>Jun</v>
      </c>
      <c r="O481" s="6">
        <f t="shared" si="103"/>
        <v>85</v>
      </c>
      <c r="P481">
        <f t="shared" si="104"/>
        <v>336</v>
      </c>
      <c r="Q481">
        <f t="shared" si="105"/>
        <v>5</v>
      </c>
      <c r="R481" s="8">
        <f t="shared" si="111"/>
        <v>67.2</v>
      </c>
      <c r="S481">
        <f t="shared" si="106"/>
        <v>49</v>
      </c>
      <c r="T481">
        <f t="shared" si="107"/>
        <v>4342</v>
      </c>
      <c r="U481" s="18">
        <f t="shared" si="112"/>
        <v>88.612244897959187</v>
      </c>
    </row>
    <row r="482" spans="1:21" x14ac:dyDescent="0.3">
      <c r="A482" s="3">
        <v>481</v>
      </c>
      <c r="B482" s="3" t="s">
        <v>136</v>
      </c>
      <c r="C482" s="3" t="s">
        <v>53</v>
      </c>
      <c r="D482" s="7">
        <f t="shared" si="108"/>
        <v>41441</v>
      </c>
      <c r="E482" s="4">
        <v>0.47847222222222219</v>
      </c>
      <c r="F482" s="3" t="s">
        <v>51</v>
      </c>
      <c r="G482" s="3" t="str">
        <f t="shared" si="109"/>
        <v>PLANNED</v>
      </c>
      <c r="H482" s="3" t="str">
        <f t="shared" si="99"/>
        <v>PLANNED - NOT SCHED</v>
      </c>
      <c r="I482" s="1">
        <v>41443.458192210652</v>
      </c>
      <c r="J482" s="1">
        <v>41443.525067210649</v>
      </c>
      <c r="K482" s="5">
        <f t="shared" si="110"/>
        <v>96</v>
      </c>
      <c r="L482" s="16">
        <f t="shared" si="100"/>
        <v>96</v>
      </c>
      <c r="M482">
        <f t="shared" si="101"/>
        <v>2013</v>
      </c>
      <c r="N482" t="str">
        <f t="shared" si="102"/>
        <v>Jun</v>
      </c>
      <c r="O482" s="6">
        <f t="shared" si="103"/>
        <v>96</v>
      </c>
      <c r="P482">
        <f t="shared" si="104"/>
        <v>336</v>
      </c>
      <c r="Q482">
        <f t="shared" si="105"/>
        <v>5</v>
      </c>
      <c r="R482" s="8">
        <f t="shared" si="111"/>
        <v>67.2</v>
      </c>
      <c r="S482">
        <f t="shared" si="106"/>
        <v>49</v>
      </c>
      <c r="T482">
        <f t="shared" si="107"/>
        <v>4342</v>
      </c>
      <c r="U482" s="18">
        <f t="shared" si="112"/>
        <v>88.612244897959187</v>
      </c>
    </row>
    <row r="483" spans="1:21" x14ac:dyDescent="0.3">
      <c r="A483" s="3">
        <v>482</v>
      </c>
      <c r="B483" s="3" t="s">
        <v>136</v>
      </c>
      <c r="C483" s="3" t="s">
        <v>53</v>
      </c>
      <c r="D483" s="7">
        <f t="shared" si="108"/>
        <v>41441</v>
      </c>
      <c r="E483" s="4">
        <v>0.53472222222222221</v>
      </c>
      <c r="F483" s="3" t="s">
        <v>50</v>
      </c>
      <c r="G483" s="3" t="str">
        <f t="shared" si="109"/>
        <v>OTHER</v>
      </c>
      <c r="H483" s="3" t="str">
        <f t="shared" si="99"/>
        <v>OTHER</v>
      </c>
      <c r="I483" s="1">
        <v>41443.527359027779</v>
      </c>
      <c r="J483" s="1">
        <v>41443.58293773148</v>
      </c>
      <c r="K483" s="5">
        <f t="shared" si="110"/>
        <v>80</v>
      </c>
      <c r="L483" s="16">
        <f t="shared" si="100"/>
        <v>80</v>
      </c>
      <c r="M483">
        <f t="shared" si="101"/>
        <v>2013</v>
      </c>
      <c r="N483" t="str">
        <f t="shared" si="102"/>
        <v>Jun</v>
      </c>
      <c r="O483" s="6">
        <f t="shared" si="103"/>
        <v>80</v>
      </c>
      <c r="P483">
        <f t="shared" si="104"/>
        <v>336</v>
      </c>
      <c r="Q483">
        <f t="shared" si="105"/>
        <v>5</v>
      </c>
      <c r="R483" s="8">
        <f t="shared" si="111"/>
        <v>67.2</v>
      </c>
      <c r="S483">
        <f t="shared" si="106"/>
        <v>49</v>
      </c>
      <c r="T483">
        <f t="shared" si="107"/>
        <v>4342</v>
      </c>
      <c r="U483" s="18">
        <f t="shared" si="112"/>
        <v>88.612244897959187</v>
      </c>
    </row>
    <row r="484" spans="1:21" x14ac:dyDescent="0.3">
      <c r="A484" s="3">
        <v>483</v>
      </c>
      <c r="B484" s="3" t="s">
        <v>136</v>
      </c>
      <c r="C484" s="3" t="s">
        <v>53</v>
      </c>
      <c r="D484" s="7">
        <f t="shared" si="108"/>
        <v>41441</v>
      </c>
      <c r="E484" s="4">
        <v>0.70208333333333339</v>
      </c>
      <c r="F484" s="3" t="s">
        <v>51</v>
      </c>
      <c r="G484" s="3" t="str">
        <f t="shared" si="109"/>
        <v>PLANNED</v>
      </c>
      <c r="H484" s="3" t="str">
        <f t="shared" si="99"/>
        <v>PLANNED - NOT SCHED</v>
      </c>
      <c r="I484" s="1">
        <v>41443.675307789352</v>
      </c>
      <c r="J484" s="1" t="e">
        <v>#VALUE!</v>
      </c>
      <c r="K484" s="5" t="e">
        <f t="shared" si="110"/>
        <v>#VALUE!</v>
      </c>
      <c r="L484" s="16">
        <f t="shared" si="100"/>
        <v>67.2</v>
      </c>
      <c r="M484">
        <f t="shared" si="101"/>
        <v>2013</v>
      </c>
      <c r="N484" t="str">
        <f t="shared" si="102"/>
        <v>Jun</v>
      </c>
      <c r="O484" s="6" t="e">
        <f t="shared" si="103"/>
        <v>#N/A</v>
      </c>
      <c r="P484">
        <f t="shared" si="104"/>
        <v>336</v>
      </c>
      <c r="Q484">
        <f t="shared" si="105"/>
        <v>5</v>
      </c>
      <c r="R484" s="8">
        <f t="shared" si="111"/>
        <v>67.2</v>
      </c>
      <c r="S484">
        <f t="shared" si="106"/>
        <v>49</v>
      </c>
      <c r="T484">
        <f t="shared" si="107"/>
        <v>4342</v>
      </c>
      <c r="U484" s="18">
        <f t="shared" si="112"/>
        <v>88.612244897959187</v>
      </c>
    </row>
    <row r="485" spans="1:21" x14ac:dyDescent="0.3">
      <c r="A485" s="3">
        <v>484</v>
      </c>
      <c r="B485" s="3" t="s">
        <v>136</v>
      </c>
      <c r="C485" s="3" t="s">
        <v>53</v>
      </c>
      <c r="D485" s="7">
        <f t="shared" si="108"/>
        <v>41441</v>
      </c>
      <c r="E485" s="4">
        <v>0.88124999999999998</v>
      </c>
      <c r="F485" s="3" t="s">
        <v>54</v>
      </c>
      <c r="G485" s="3" t="str">
        <f t="shared" si="109"/>
        <v>PLANNED</v>
      </c>
      <c r="H485" s="3" t="str">
        <f t="shared" si="99"/>
        <v>PLANNED - SCHED</v>
      </c>
      <c r="I485" s="1">
        <v>41443.8462693287</v>
      </c>
      <c r="J485" s="1">
        <v>41443.898491550928</v>
      </c>
      <c r="K485" s="5">
        <f t="shared" si="110"/>
        <v>75</v>
      </c>
      <c r="L485" s="16">
        <f t="shared" si="100"/>
        <v>75</v>
      </c>
      <c r="M485">
        <f t="shared" si="101"/>
        <v>2013</v>
      </c>
      <c r="N485" t="str">
        <f t="shared" si="102"/>
        <v>Jun</v>
      </c>
      <c r="O485" s="6">
        <f t="shared" si="103"/>
        <v>75</v>
      </c>
      <c r="P485">
        <f t="shared" si="104"/>
        <v>336</v>
      </c>
      <c r="Q485">
        <f t="shared" si="105"/>
        <v>5</v>
      </c>
      <c r="R485" s="8">
        <f t="shared" si="111"/>
        <v>67.2</v>
      </c>
      <c r="S485">
        <f t="shared" si="106"/>
        <v>49</v>
      </c>
      <c r="T485">
        <f t="shared" si="107"/>
        <v>4342</v>
      </c>
      <c r="U485" s="18">
        <f t="shared" si="112"/>
        <v>88.612244897959187</v>
      </c>
    </row>
    <row r="486" spans="1:21" x14ac:dyDescent="0.3">
      <c r="A486" s="3">
        <v>485</v>
      </c>
      <c r="B486" s="3" t="s">
        <v>137</v>
      </c>
      <c r="C486" s="3" t="s">
        <v>56</v>
      </c>
      <c r="D486" s="7">
        <f t="shared" si="108"/>
        <v>41441</v>
      </c>
      <c r="E486" s="4">
        <v>4.1666666666666664E-2</v>
      </c>
      <c r="F486" s="3" t="s">
        <v>49</v>
      </c>
      <c r="G486" s="3" t="str">
        <f t="shared" si="109"/>
        <v>UNPLANNED</v>
      </c>
      <c r="H486" s="3" t="str">
        <f t="shared" si="99"/>
        <v>UNPLANNED</v>
      </c>
      <c r="I486" s="1">
        <v>41444.028119212962</v>
      </c>
      <c r="J486" s="1">
        <v>41444.085584490742</v>
      </c>
      <c r="K486" s="5">
        <f t="shared" si="110"/>
        <v>82</v>
      </c>
      <c r="L486" s="16">
        <f t="shared" si="100"/>
        <v>82</v>
      </c>
      <c r="M486">
        <f t="shared" si="101"/>
        <v>2013</v>
      </c>
      <c r="N486" t="str">
        <f t="shared" si="102"/>
        <v>Jun</v>
      </c>
      <c r="O486" s="6">
        <f t="shared" si="103"/>
        <v>82</v>
      </c>
      <c r="P486">
        <f t="shared" si="104"/>
        <v>897</v>
      </c>
      <c r="Q486">
        <f t="shared" si="105"/>
        <v>10</v>
      </c>
      <c r="R486" s="8">
        <f t="shared" si="111"/>
        <v>89.7</v>
      </c>
      <c r="S486">
        <f t="shared" si="106"/>
        <v>49</v>
      </c>
      <c r="T486">
        <f t="shared" si="107"/>
        <v>4342</v>
      </c>
      <c r="U486" s="18">
        <f t="shared" si="112"/>
        <v>88.612244897959187</v>
      </c>
    </row>
    <row r="487" spans="1:21" x14ac:dyDescent="0.3">
      <c r="A487" s="3">
        <v>486</v>
      </c>
      <c r="B487" s="3" t="s">
        <v>137</v>
      </c>
      <c r="C487" s="3" t="s">
        <v>56</v>
      </c>
      <c r="D487" s="7">
        <f t="shared" si="108"/>
        <v>41441</v>
      </c>
      <c r="E487" s="4">
        <v>0.35486111111111113</v>
      </c>
      <c r="F487" s="3" t="s">
        <v>49</v>
      </c>
      <c r="G487" s="3" t="str">
        <f t="shared" si="109"/>
        <v>UNPLANNED</v>
      </c>
      <c r="H487" s="3" t="str">
        <f t="shared" si="99"/>
        <v>UNPLANNED</v>
      </c>
      <c r="I487" s="1">
        <v>41444.337743368051</v>
      </c>
      <c r="J487" s="1">
        <v>41444.37449105324</v>
      </c>
      <c r="K487" s="5">
        <f t="shared" si="110"/>
        <v>52</v>
      </c>
      <c r="L487" s="16">
        <f t="shared" si="100"/>
        <v>52</v>
      </c>
      <c r="M487">
        <f t="shared" si="101"/>
        <v>2013</v>
      </c>
      <c r="N487" t="str">
        <f t="shared" si="102"/>
        <v>Jun</v>
      </c>
      <c r="O487" s="6">
        <f t="shared" si="103"/>
        <v>52</v>
      </c>
      <c r="P487">
        <f t="shared" si="104"/>
        <v>897</v>
      </c>
      <c r="Q487">
        <f t="shared" si="105"/>
        <v>10</v>
      </c>
      <c r="R487" s="8">
        <f t="shared" si="111"/>
        <v>89.7</v>
      </c>
      <c r="S487">
        <f t="shared" si="106"/>
        <v>49</v>
      </c>
      <c r="T487">
        <f t="shared" si="107"/>
        <v>4342</v>
      </c>
      <c r="U487" s="18">
        <f t="shared" si="112"/>
        <v>88.612244897959187</v>
      </c>
    </row>
    <row r="488" spans="1:21" x14ac:dyDescent="0.3">
      <c r="A488" s="3">
        <v>487</v>
      </c>
      <c r="B488" s="3" t="s">
        <v>137</v>
      </c>
      <c r="C488" s="3" t="s">
        <v>56</v>
      </c>
      <c r="D488" s="7">
        <f t="shared" si="108"/>
        <v>41441</v>
      </c>
      <c r="E488" s="4">
        <v>0.35972222222222222</v>
      </c>
      <c r="F488" s="3" t="s">
        <v>54</v>
      </c>
      <c r="G488" s="3" t="str">
        <f t="shared" si="109"/>
        <v>PLANNED</v>
      </c>
      <c r="H488" s="3" t="str">
        <f t="shared" si="99"/>
        <v>PLANNED - SCHED</v>
      </c>
      <c r="I488" s="1">
        <v>41444.327354861118</v>
      </c>
      <c r="J488" s="1">
        <v>41444.392910416667</v>
      </c>
      <c r="K488" s="5">
        <f t="shared" si="110"/>
        <v>94</v>
      </c>
      <c r="L488" s="16">
        <f t="shared" si="100"/>
        <v>94</v>
      </c>
      <c r="M488">
        <f t="shared" si="101"/>
        <v>2013</v>
      </c>
      <c r="N488" t="str">
        <f t="shared" si="102"/>
        <v>Jun</v>
      </c>
      <c r="O488" s="6">
        <f t="shared" si="103"/>
        <v>94</v>
      </c>
      <c r="P488">
        <f t="shared" si="104"/>
        <v>897</v>
      </c>
      <c r="Q488">
        <f t="shared" si="105"/>
        <v>10</v>
      </c>
      <c r="R488" s="8">
        <f t="shared" si="111"/>
        <v>89.7</v>
      </c>
      <c r="S488">
        <f t="shared" si="106"/>
        <v>49</v>
      </c>
      <c r="T488">
        <f t="shared" si="107"/>
        <v>4342</v>
      </c>
      <c r="U488" s="18">
        <f t="shared" si="112"/>
        <v>88.612244897959187</v>
      </c>
    </row>
    <row r="489" spans="1:21" x14ac:dyDescent="0.3">
      <c r="A489" s="3">
        <v>488</v>
      </c>
      <c r="B489" s="3" t="s">
        <v>137</v>
      </c>
      <c r="C489" s="3" t="s">
        <v>56</v>
      </c>
      <c r="D489" s="7">
        <f t="shared" si="108"/>
        <v>41441</v>
      </c>
      <c r="E489" s="4">
        <v>0.47013888888888888</v>
      </c>
      <c r="F489" s="3" t="s">
        <v>54</v>
      </c>
      <c r="G489" s="3" t="str">
        <f t="shared" si="109"/>
        <v>PLANNED</v>
      </c>
      <c r="H489" s="3" t="str">
        <f t="shared" si="99"/>
        <v>PLANNED - SCHED</v>
      </c>
      <c r="I489" s="1">
        <v>41444.43750482639</v>
      </c>
      <c r="J489" s="1">
        <v>41444.528696956018</v>
      </c>
      <c r="K489" s="5">
        <f t="shared" si="110"/>
        <v>131</v>
      </c>
      <c r="L489" s="16">
        <f t="shared" si="100"/>
        <v>131</v>
      </c>
      <c r="M489">
        <f t="shared" si="101"/>
        <v>2013</v>
      </c>
      <c r="N489" t="str">
        <f t="shared" si="102"/>
        <v>Jun</v>
      </c>
      <c r="O489" s="6">
        <f t="shared" si="103"/>
        <v>131</v>
      </c>
      <c r="P489">
        <f t="shared" si="104"/>
        <v>897</v>
      </c>
      <c r="Q489">
        <f t="shared" si="105"/>
        <v>10</v>
      </c>
      <c r="R489" s="8">
        <f t="shared" si="111"/>
        <v>89.7</v>
      </c>
      <c r="S489">
        <f t="shared" si="106"/>
        <v>49</v>
      </c>
      <c r="T489">
        <f t="shared" si="107"/>
        <v>4342</v>
      </c>
      <c r="U489" s="18">
        <f t="shared" si="112"/>
        <v>88.612244897959187</v>
      </c>
    </row>
    <row r="490" spans="1:21" x14ac:dyDescent="0.3">
      <c r="A490" s="3">
        <v>489</v>
      </c>
      <c r="B490" s="3" t="s">
        <v>137</v>
      </c>
      <c r="C490" s="3" t="s">
        <v>56</v>
      </c>
      <c r="D490" s="7">
        <f t="shared" si="108"/>
        <v>41441</v>
      </c>
      <c r="E490" s="4">
        <v>0.52638888888888891</v>
      </c>
      <c r="F490" s="3" t="s">
        <v>54</v>
      </c>
      <c r="G490" s="3" t="str">
        <f t="shared" si="109"/>
        <v>PLANNED</v>
      </c>
      <c r="H490" s="3" t="str">
        <f t="shared" si="99"/>
        <v>PLANNED - SCHED</v>
      </c>
      <c r="I490" s="1">
        <v>41444.487897025465</v>
      </c>
      <c r="J490" s="1">
        <v>41444.549528969903</v>
      </c>
      <c r="K490" s="5">
        <f t="shared" si="110"/>
        <v>88</v>
      </c>
      <c r="L490" s="16">
        <f t="shared" si="100"/>
        <v>88</v>
      </c>
      <c r="M490">
        <f t="shared" si="101"/>
        <v>2013</v>
      </c>
      <c r="N490" t="str">
        <f t="shared" si="102"/>
        <v>Jun</v>
      </c>
      <c r="O490" s="6">
        <f t="shared" si="103"/>
        <v>88</v>
      </c>
      <c r="P490">
        <f t="shared" si="104"/>
        <v>897</v>
      </c>
      <c r="Q490">
        <f t="shared" si="105"/>
        <v>10</v>
      </c>
      <c r="R490" s="8">
        <f t="shared" si="111"/>
        <v>89.7</v>
      </c>
      <c r="S490">
        <f t="shared" si="106"/>
        <v>49</v>
      </c>
      <c r="T490">
        <f t="shared" si="107"/>
        <v>4342</v>
      </c>
      <c r="U490" s="18">
        <f t="shared" si="112"/>
        <v>88.612244897959187</v>
      </c>
    </row>
    <row r="491" spans="1:21" x14ac:dyDescent="0.3">
      <c r="A491" s="3">
        <v>490</v>
      </c>
      <c r="B491" s="3" t="s">
        <v>137</v>
      </c>
      <c r="C491" s="3" t="s">
        <v>56</v>
      </c>
      <c r="D491" s="7">
        <f t="shared" si="108"/>
        <v>41441</v>
      </c>
      <c r="E491" s="4">
        <v>0.60555555555555551</v>
      </c>
      <c r="F491" s="3" t="s">
        <v>54</v>
      </c>
      <c r="G491" s="3" t="str">
        <f t="shared" si="109"/>
        <v>PLANNED</v>
      </c>
      <c r="H491" s="3" t="str">
        <f t="shared" si="99"/>
        <v>PLANNED - SCHED</v>
      </c>
      <c r="I491" s="1">
        <v>41444.574196261572</v>
      </c>
      <c r="J491" s="1">
        <v>41444.64367542824</v>
      </c>
      <c r="K491" s="5">
        <f t="shared" si="110"/>
        <v>100</v>
      </c>
      <c r="L491" s="16">
        <f t="shared" si="100"/>
        <v>100</v>
      </c>
      <c r="M491">
        <f t="shared" si="101"/>
        <v>2013</v>
      </c>
      <c r="N491" t="str">
        <f t="shared" si="102"/>
        <v>Jun</v>
      </c>
      <c r="O491" s="6">
        <f t="shared" si="103"/>
        <v>100</v>
      </c>
      <c r="P491">
        <f t="shared" si="104"/>
        <v>897</v>
      </c>
      <c r="Q491">
        <f t="shared" si="105"/>
        <v>10</v>
      </c>
      <c r="R491" s="8">
        <f t="shared" si="111"/>
        <v>89.7</v>
      </c>
      <c r="S491">
        <f t="shared" si="106"/>
        <v>49</v>
      </c>
      <c r="T491">
        <f t="shared" si="107"/>
        <v>4342</v>
      </c>
      <c r="U491" s="18">
        <f t="shared" si="112"/>
        <v>88.612244897959187</v>
      </c>
    </row>
    <row r="492" spans="1:21" x14ac:dyDescent="0.3">
      <c r="A492" s="3">
        <v>491</v>
      </c>
      <c r="B492" s="3" t="s">
        <v>137</v>
      </c>
      <c r="C492" s="3" t="s">
        <v>56</v>
      </c>
      <c r="D492" s="7">
        <f t="shared" si="108"/>
        <v>41441</v>
      </c>
      <c r="E492" s="4">
        <v>0.69374999999999998</v>
      </c>
      <c r="F492" s="3" t="s">
        <v>54</v>
      </c>
      <c r="G492" s="3" t="str">
        <f t="shared" si="109"/>
        <v>PLANNED</v>
      </c>
      <c r="H492" s="3" t="str">
        <f t="shared" si="99"/>
        <v>PLANNED - SCHED</v>
      </c>
      <c r="I492" s="1">
        <v>41444.655500347224</v>
      </c>
      <c r="J492" s="1">
        <v>41444.719481828703</v>
      </c>
      <c r="K492" s="5">
        <f t="shared" si="110"/>
        <v>92</v>
      </c>
      <c r="L492" s="16">
        <f t="shared" si="100"/>
        <v>92</v>
      </c>
      <c r="M492">
        <f t="shared" si="101"/>
        <v>2013</v>
      </c>
      <c r="N492" t="str">
        <f t="shared" si="102"/>
        <v>Jun</v>
      </c>
      <c r="O492" s="6">
        <f t="shared" si="103"/>
        <v>92</v>
      </c>
      <c r="P492">
        <f t="shared" si="104"/>
        <v>897</v>
      </c>
      <c r="Q492">
        <f t="shared" si="105"/>
        <v>10</v>
      </c>
      <c r="R492" s="8">
        <f t="shared" si="111"/>
        <v>89.7</v>
      </c>
      <c r="S492">
        <f t="shared" si="106"/>
        <v>49</v>
      </c>
      <c r="T492">
        <f t="shared" si="107"/>
        <v>4342</v>
      </c>
      <c r="U492" s="18">
        <f t="shared" si="112"/>
        <v>88.612244897959187</v>
      </c>
    </row>
    <row r="493" spans="1:21" x14ac:dyDescent="0.3">
      <c r="A493" s="3">
        <v>492</v>
      </c>
      <c r="B493" s="3" t="s">
        <v>137</v>
      </c>
      <c r="C493" s="3" t="s">
        <v>56</v>
      </c>
      <c r="D493" s="7">
        <f t="shared" si="108"/>
        <v>41441</v>
      </c>
      <c r="E493" s="4">
        <v>0.85625000000000007</v>
      </c>
      <c r="F493" s="3" t="s">
        <v>54</v>
      </c>
      <c r="G493" s="3" t="str">
        <f t="shared" si="109"/>
        <v>PLANNED</v>
      </c>
      <c r="H493" s="3" t="str">
        <f t="shared" si="99"/>
        <v>PLANNED - SCHED</v>
      </c>
      <c r="I493" s="1">
        <v>41444.837183101852</v>
      </c>
      <c r="J493" s="1">
        <v>41444.907055787044</v>
      </c>
      <c r="K493" s="5">
        <f t="shared" si="110"/>
        <v>100</v>
      </c>
      <c r="L493" s="16">
        <f t="shared" si="100"/>
        <v>100</v>
      </c>
      <c r="M493">
        <f t="shared" si="101"/>
        <v>2013</v>
      </c>
      <c r="N493" t="str">
        <f t="shared" si="102"/>
        <v>Jun</v>
      </c>
      <c r="O493" s="6">
        <f t="shared" si="103"/>
        <v>100</v>
      </c>
      <c r="P493">
        <f t="shared" si="104"/>
        <v>897</v>
      </c>
      <c r="Q493">
        <f t="shared" si="105"/>
        <v>10</v>
      </c>
      <c r="R493" s="8">
        <f t="shared" si="111"/>
        <v>89.7</v>
      </c>
      <c r="S493">
        <f t="shared" si="106"/>
        <v>49</v>
      </c>
      <c r="T493">
        <f t="shared" si="107"/>
        <v>4342</v>
      </c>
      <c r="U493" s="18">
        <f t="shared" si="112"/>
        <v>88.612244897959187</v>
      </c>
    </row>
    <row r="494" spans="1:21" x14ac:dyDescent="0.3">
      <c r="A494" s="3">
        <v>493</v>
      </c>
      <c r="B494" s="3" t="s">
        <v>137</v>
      </c>
      <c r="C494" s="3" t="s">
        <v>56</v>
      </c>
      <c r="D494" s="7">
        <f t="shared" si="108"/>
        <v>41441</v>
      </c>
      <c r="E494" s="4">
        <v>0.89930555555555547</v>
      </c>
      <c r="F494" s="3" t="s">
        <v>49</v>
      </c>
      <c r="G494" s="3" t="str">
        <f t="shared" si="109"/>
        <v>UNPLANNED</v>
      </c>
      <c r="H494" s="3" t="str">
        <f t="shared" si="99"/>
        <v>UNPLANNED</v>
      </c>
      <c r="I494" s="1">
        <v>41444.87725636574</v>
      </c>
      <c r="J494" s="1">
        <v>41444.92549710648</v>
      </c>
      <c r="K494" s="5">
        <f t="shared" si="110"/>
        <v>69</v>
      </c>
      <c r="L494" s="16">
        <f t="shared" si="100"/>
        <v>69</v>
      </c>
      <c r="M494">
        <f t="shared" si="101"/>
        <v>2013</v>
      </c>
      <c r="N494" t="str">
        <f t="shared" si="102"/>
        <v>Jun</v>
      </c>
      <c r="O494" s="6">
        <f t="shared" si="103"/>
        <v>69</v>
      </c>
      <c r="P494">
        <f t="shared" si="104"/>
        <v>897</v>
      </c>
      <c r="Q494">
        <f t="shared" si="105"/>
        <v>10</v>
      </c>
      <c r="R494" s="8">
        <f t="shared" si="111"/>
        <v>89.7</v>
      </c>
      <c r="S494">
        <f t="shared" si="106"/>
        <v>49</v>
      </c>
      <c r="T494">
        <f t="shared" si="107"/>
        <v>4342</v>
      </c>
      <c r="U494" s="18">
        <f t="shared" si="112"/>
        <v>88.612244897959187</v>
      </c>
    </row>
    <row r="495" spans="1:21" x14ac:dyDescent="0.3">
      <c r="A495" s="3">
        <v>494</v>
      </c>
      <c r="B495" s="3" t="s">
        <v>137</v>
      </c>
      <c r="C495" s="3" t="s">
        <v>56</v>
      </c>
      <c r="D495" s="7">
        <f t="shared" si="108"/>
        <v>41441</v>
      </c>
      <c r="E495" s="4">
        <v>0.97430555555555554</v>
      </c>
      <c r="F495" s="3" t="s">
        <v>49</v>
      </c>
      <c r="G495" s="3" t="str">
        <f t="shared" si="109"/>
        <v>UNPLANNED</v>
      </c>
      <c r="H495" s="3" t="str">
        <f t="shared" si="99"/>
        <v>UNPLANNED</v>
      </c>
      <c r="I495" s="1">
        <v>41444.946992280093</v>
      </c>
      <c r="J495" s="1">
        <v>41445.009283946762</v>
      </c>
      <c r="K495" s="5">
        <f t="shared" si="110"/>
        <v>89</v>
      </c>
      <c r="L495" s="16">
        <f t="shared" si="100"/>
        <v>89</v>
      </c>
      <c r="M495">
        <f t="shared" si="101"/>
        <v>2013</v>
      </c>
      <c r="N495" t="str">
        <f t="shared" si="102"/>
        <v>Jun</v>
      </c>
      <c r="O495" s="6">
        <f t="shared" si="103"/>
        <v>89</v>
      </c>
      <c r="P495">
        <f t="shared" si="104"/>
        <v>897</v>
      </c>
      <c r="Q495">
        <f t="shared" si="105"/>
        <v>10</v>
      </c>
      <c r="R495" s="8">
        <f t="shared" si="111"/>
        <v>89.7</v>
      </c>
      <c r="S495">
        <f t="shared" si="106"/>
        <v>49</v>
      </c>
      <c r="T495">
        <f t="shared" si="107"/>
        <v>4342</v>
      </c>
      <c r="U495" s="18">
        <f t="shared" si="112"/>
        <v>88.612244897959187</v>
      </c>
    </row>
    <row r="496" spans="1:21" x14ac:dyDescent="0.3">
      <c r="A496" s="3">
        <v>495</v>
      </c>
      <c r="B496" s="3" t="s">
        <v>138</v>
      </c>
      <c r="C496" s="3" t="s">
        <v>59</v>
      </c>
      <c r="D496" s="7">
        <f t="shared" si="108"/>
        <v>41441</v>
      </c>
      <c r="E496" s="4">
        <v>0.28819444444444448</v>
      </c>
      <c r="F496" s="3" t="s">
        <v>49</v>
      </c>
      <c r="G496" s="3" t="str">
        <f t="shared" si="109"/>
        <v>UNPLANNED</v>
      </c>
      <c r="H496" s="3" t="str">
        <f t="shared" si="99"/>
        <v>UNPLANNED</v>
      </c>
      <c r="I496" s="1">
        <v>41445.255615312504</v>
      </c>
      <c r="J496" s="1">
        <v>41445.309365312503</v>
      </c>
      <c r="K496" s="5">
        <f t="shared" si="110"/>
        <v>77</v>
      </c>
      <c r="L496" s="16">
        <f t="shared" si="100"/>
        <v>77</v>
      </c>
      <c r="M496">
        <f t="shared" si="101"/>
        <v>2013</v>
      </c>
      <c r="N496" t="str">
        <f t="shared" si="102"/>
        <v>Jun</v>
      </c>
      <c r="O496" s="6">
        <f t="shared" si="103"/>
        <v>77</v>
      </c>
      <c r="P496">
        <f t="shared" si="104"/>
        <v>391</v>
      </c>
      <c r="Q496">
        <f t="shared" si="105"/>
        <v>5</v>
      </c>
      <c r="R496" s="8">
        <f t="shared" si="111"/>
        <v>78.2</v>
      </c>
      <c r="S496">
        <f t="shared" si="106"/>
        <v>49</v>
      </c>
      <c r="T496">
        <f t="shared" si="107"/>
        <v>4342</v>
      </c>
      <c r="U496" s="18">
        <f t="shared" si="112"/>
        <v>88.612244897959187</v>
      </c>
    </row>
    <row r="497" spans="1:21" x14ac:dyDescent="0.3">
      <c r="A497" s="3">
        <v>496</v>
      </c>
      <c r="B497" s="3" t="s">
        <v>138</v>
      </c>
      <c r="C497" s="3" t="s">
        <v>59</v>
      </c>
      <c r="D497" s="7">
        <f t="shared" si="108"/>
        <v>41441</v>
      </c>
      <c r="E497" s="4">
        <v>0.40972222222222227</v>
      </c>
      <c r="F497" s="3" t="s">
        <v>49</v>
      </c>
      <c r="G497" s="3" t="str">
        <f t="shared" si="109"/>
        <v>UNPLANNED</v>
      </c>
      <c r="H497" s="3" t="str">
        <f t="shared" si="99"/>
        <v>UNPLANNED</v>
      </c>
      <c r="I497" s="1">
        <v>41445.383218749994</v>
      </c>
      <c r="J497" s="1">
        <v>41445.471505787034</v>
      </c>
      <c r="K497" s="5">
        <f t="shared" si="110"/>
        <v>127</v>
      </c>
      <c r="L497" s="16">
        <f t="shared" si="100"/>
        <v>127</v>
      </c>
      <c r="M497">
        <f t="shared" si="101"/>
        <v>2013</v>
      </c>
      <c r="N497" t="str">
        <f t="shared" si="102"/>
        <v>Jun</v>
      </c>
      <c r="O497" s="6">
        <f t="shared" si="103"/>
        <v>127</v>
      </c>
      <c r="P497">
        <f t="shared" si="104"/>
        <v>391</v>
      </c>
      <c r="Q497">
        <f t="shared" si="105"/>
        <v>5</v>
      </c>
      <c r="R497" s="8">
        <f t="shared" si="111"/>
        <v>78.2</v>
      </c>
      <c r="S497">
        <f t="shared" si="106"/>
        <v>49</v>
      </c>
      <c r="T497">
        <f t="shared" si="107"/>
        <v>4342</v>
      </c>
      <c r="U497" s="18">
        <f t="shared" si="112"/>
        <v>88.612244897959187</v>
      </c>
    </row>
    <row r="498" spans="1:21" x14ac:dyDescent="0.3">
      <c r="A498" s="3">
        <v>497</v>
      </c>
      <c r="B498" s="3" t="s">
        <v>138</v>
      </c>
      <c r="C498" s="3" t="s">
        <v>59</v>
      </c>
      <c r="D498" s="7">
        <f t="shared" si="108"/>
        <v>41441</v>
      </c>
      <c r="E498" s="4">
        <v>0.54027777777777775</v>
      </c>
      <c r="F498" s="3" t="s">
        <v>54</v>
      </c>
      <c r="G498" s="3" t="str">
        <f t="shared" si="109"/>
        <v>PLANNED</v>
      </c>
      <c r="H498" s="3" t="str">
        <f t="shared" si="99"/>
        <v>PLANNED - SCHED</v>
      </c>
      <c r="I498" s="1">
        <v>41445.527725428241</v>
      </c>
      <c r="J498" s="1">
        <v>41445.575318020834</v>
      </c>
      <c r="K498" s="5">
        <f t="shared" si="110"/>
        <v>68</v>
      </c>
      <c r="L498" s="16">
        <f t="shared" si="100"/>
        <v>68</v>
      </c>
      <c r="M498">
        <f t="shared" si="101"/>
        <v>2013</v>
      </c>
      <c r="N498" t="str">
        <f t="shared" si="102"/>
        <v>Jun</v>
      </c>
      <c r="O498" s="6">
        <f t="shared" si="103"/>
        <v>68</v>
      </c>
      <c r="P498">
        <f t="shared" si="104"/>
        <v>391</v>
      </c>
      <c r="Q498">
        <f t="shared" si="105"/>
        <v>5</v>
      </c>
      <c r="R498" s="8">
        <f t="shared" si="111"/>
        <v>78.2</v>
      </c>
      <c r="S498">
        <f t="shared" si="106"/>
        <v>49</v>
      </c>
      <c r="T498">
        <f t="shared" si="107"/>
        <v>4342</v>
      </c>
      <c r="U498" s="18">
        <f t="shared" si="112"/>
        <v>88.612244897959187</v>
      </c>
    </row>
    <row r="499" spans="1:21" x14ac:dyDescent="0.3">
      <c r="A499" s="3">
        <v>498</v>
      </c>
      <c r="B499" s="3" t="s">
        <v>138</v>
      </c>
      <c r="C499" s="3" t="s">
        <v>59</v>
      </c>
      <c r="D499" s="7">
        <f t="shared" si="108"/>
        <v>41441</v>
      </c>
      <c r="E499" s="4">
        <v>0.82291666666666663</v>
      </c>
      <c r="F499" s="3" t="s">
        <v>49</v>
      </c>
      <c r="G499" s="3" t="str">
        <f t="shared" si="109"/>
        <v>UNPLANNED</v>
      </c>
      <c r="H499" s="3" t="str">
        <f t="shared" si="99"/>
        <v>UNPLANNED</v>
      </c>
      <c r="I499" s="1">
        <v>41445.762723148146</v>
      </c>
      <c r="J499" s="1" t="e">
        <v>#VALUE!</v>
      </c>
      <c r="K499" s="5" t="e">
        <f t="shared" si="110"/>
        <v>#VALUE!</v>
      </c>
      <c r="L499" s="16">
        <f t="shared" si="100"/>
        <v>78.2</v>
      </c>
      <c r="M499">
        <f t="shared" si="101"/>
        <v>2013</v>
      </c>
      <c r="N499" t="str">
        <f t="shared" si="102"/>
        <v>Jun</v>
      </c>
      <c r="O499" s="6" t="e">
        <f t="shared" si="103"/>
        <v>#N/A</v>
      </c>
      <c r="P499">
        <f t="shared" si="104"/>
        <v>391</v>
      </c>
      <c r="Q499">
        <f t="shared" si="105"/>
        <v>5</v>
      </c>
      <c r="R499" s="8">
        <f t="shared" si="111"/>
        <v>78.2</v>
      </c>
      <c r="S499">
        <f t="shared" si="106"/>
        <v>49</v>
      </c>
      <c r="T499">
        <f t="shared" si="107"/>
        <v>4342</v>
      </c>
      <c r="U499" s="18">
        <f t="shared" si="112"/>
        <v>88.612244897959187</v>
      </c>
    </row>
    <row r="500" spans="1:21" x14ac:dyDescent="0.3">
      <c r="A500" s="3">
        <v>499</v>
      </c>
      <c r="B500" s="3" t="s">
        <v>138</v>
      </c>
      <c r="C500" s="3" t="s">
        <v>59</v>
      </c>
      <c r="D500" s="7">
        <f t="shared" si="108"/>
        <v>41441</v>
      </c>
      <c r="E500" s="4">
        <v>0.93541666666666667</v>
      </c>
      <c r="F500" s="3" t="s">
        <v>54</v>
      </c>
      <c r="G500" s="3" t="str">
        <f t="shared" si="109"/>
        <v>PLANNED</v>
      </c>
      <c r="H500" s="3" t="str">
        <f t="shared" si="99"/>
        <v>PLANNED - SCHED</v>
      </c>
      <c r="I500" s="1">
        <v>41445.917839548609</v>
      </c>
      <c r="J500" s="1">
        <v>41446.00097612269</v>
      </c>
      <c r="K500" s="5">
        <f t="shared" si="110"/>
        <v>119</v>
      </c>
      <c r="L500" s="16">
        <f t="shared" si="100"/>
        <v>119</v>
      </c>
      <c r="M500">
        <f t="shared" si="101"/>
        <v>2013</v>
      </c>
      <c r="N500" t="str">
        <f t="shared" si="102"/>
        <v>Jun</v>
      </c>
      <c r="O500" s="6">
        <f t="shared" si="103"/>
        <v>119</v>
      </c>
      <c r="P500">
        <f t="shared" si="104"/>
        <v>391</v>
      </c>
      <c r="Q500">
        <f t="shared" si="105"/>
        <v>5</v>
      </c>
      <c r="R500" s="8">
        <f t="shared" si="111"/>
        <v>78.2</v>
      </c>
      <c r="S500">
        <f t="shared" si="106"/>
        <v>49</v>
      </c>
      <c r="T500">
        <f t="shared" si="107"/>
        <v>4342</v>
      </c>
      <c r="U500" s="18">
        <f t="shared" si="112"/>
        <v>88.612244897959187</v>
      </c>
    </row>
    <row r="501" spans="1:21" x14ac:dyDescent="0.3">
      <c r="A501" s="3">
        <v>500</v>
      </c>
      <c r="B501" s="3" t="s">
        <v>139</v>
      </c>
      <c r="C501" s="3" t="s">
        <v>61</v>
      </c>
      <c r="D501" s="7">
        <f t="shared" si="108"/>
        <v>41441</v>
      </c>
      <c r="E501" s="4">
        <v>7.4999999999999997E-2</v>
      </c>
      <c r="F501" s="3" t="s">
        <v>49</v>
      </c>
      <c r="G501" s="3" t="str">
        <f t="shared" si="109"/>
        <v>UNPLANNED</v>
      </c>
      <c r="H501" s="3" t="str">
        <f t="shared" si="99"/>
        <v>UNPLANNED</v>
      </c>
      <c r="I501" s="1">
        <v>41446.051825729162</v>
      </c>
      <c r="J501" s="1">
        <v>41446.114499340285</v>
      </c>
      <c r="K501" s="5">
        <f t="shared" si="110"/>
        <v>90</v>
      </c>
      <c r="L501" s="16">
        <f t="shared" si="100"/>
        <v>90</v>
      </c>
      <c r="M501">
        <f t="shared" si="101"/>
        <v>2013</v>
      </c>
      <c r="N501" t="str">
        <f t="shared" si="102"/>
        <v>Jun</v>
      </c>
      <c r="O501" s="6">
        <f t="shared" si="103"/>
        <v>90</v>
      </c>
      <c r="P501">
        <f t="shared" si="104"/>
        <v>1003</v>
      </c>
      <c r="Q501">
        <f t="shared" si="105"/>
        <v>10</v>
      </c>
      <c r="R501" s="8">
        <f t="shared" si="111"/>
        <v>100.3</v>
      </c>
      <c r="S501">
        <f t="shared" si="106"/>
        <v>49</v>
      </c>
      <c r="T501">
        <f t="shared" si="107"/>
        <v>4342</v>
      </c>
      <c r="U501" s="18">
        <f t="shared" si="112"/>
        <v>88.612244897959187</v>
      </c>
    </row>
    <row r="502" spans="1:21" x14ac:dyDescent="0.3">
      <c r="A502" s="3">
        <v>501</v>
      </c>
      <c r="B502" s="3" t="s">
        <v>139</v>
      </c>
      <c r="C502" s="3" t="s">
        <v>61</v>
      </c>
      <c r="D502" s="7">
        <f t="shared" si="108"/>
        <v>41441</v>
      </c>
      <c r="E502" s="4">
        <v>0.14791666666666667</v>
      </c>
      <c r="F502" s="3" t="s">
        <v>49</v>
      </c>
      <c r="G502" s="3" t="str">
        <f t="shared" si="109"/>
        <v>UNPLANNED</v>
      </c>
      <c r="H502" s="3" t="str">
        <f t="shared" si="99"/>
        <v>UNPLANNED</v>
      </c>
      <c r="I502" s="1">
        <v>41446.125027465278</v>
      </c>
      <c r="J502" s="1">
        <v>41446.211717280094</v>
      </c>
      <c r="K502" s="5">
        <f t="shared" si="110"/>
        <v>124</v>
      </c>
      <c r="L502" s="16">
        <f t="shared" si="100"/>
        <v>124</v>
      </c>
      <c r="M502">
        <f t="shared" si="101"/>
        <v>2013</v>
      </c>
      <c r="N502" t="str">
        <f t="shared" si="102"/>
        <v>Jun</v>
      </c>
      <c r="O502" s="6">
        <f t="shared" si="103"/>
        <v>124</v>
      </c>
      <c r="P502">
        <f t="shared" si="104"/>
        <v>1003</v>
      </c>
      <c r="Q502">
        <f t="shared" si="105"/>
        <v>10</v>
      </c>
      <c r="R502" s="8">
        <f t="shared" si="111"/>
        <v>100.3</v>
      </c>
      <c r="S502">
        <f t="shared" si="106"/>
        <v>49</v>
      </c>
      <c r="T502">
        <f t="shared" si="107"/>
        <v>4342</v>
      </c>
      <c r="U502" s="18">
        <f t="shared" si="112"/>
        <v>88.612244897959187</v>
      </c>
    </row>
    <row r="503" spans="1:21" x14ac:dyDescent="0.3">
      <c r="A503" s="3">
        <v>502</v>
      </c>
      <c r="B503" s="3" t="s">
        <v>139</v>
      </c>
      <c r="C503" s="3" t="s">
        <v>61</v>
      </c>
      <c r="D503" s="7">
        <f t="shared" si="108"/>
        <v>41441</v>
      </c>
      <c r="E503" s="4">
        <v>0.40277777777777773</v>
      </c>
      <c r="F503" s="3" t="s">
        <v>54</v>
      </c>
      <c r="G503" s="3" t="str">
        <f t="shared" si="109"/>
        <v>PLANNED</v>
      </c>
      <c r="H503" s="3" t="str">
        <f t="shared" si="99"/>
        <v>PLANNED - SCHED</v>
      </c>
      <c r="I503" s="1">
        <v>41446.363984687501</v>
      </c>
      <c r="J503" s="1">
        <v>41446.445848113421</v>
      </c>
      <c r="K503" s="5">
        <f t="shared" si="110"/>
        <v>117</v>
      </c>
      <c r="L503" s="16">
        <f t="shared" si="100"/>
        <v>117</v>
      </c>
      <c r="M503">
        <f t="shared" si="101"/>
        <v>2013</v>
      </c>
      <c r="N503" t="str">
        <f t="shared" si="102"/>
        <v>Jun</v>
      </c>
      <c r="O503" s="6">
        <f t="shared" si="103"/>
        <v>117</v>
      </c>
      <c r="P503">
        <f t="shared" si="104"/>
        <v>1003</v>
      </c>
      <c r="Q503">
        <f t="shared" si="105"/>
        <v>10</v>
      </c>
      <c r="R503" s="8">
        <f t="shared" si="111"/>
        <v>100.3</v>
      </c>
      <c r="S503">
        <f t="shared" si="106"/>
        <v>49</v>
      </c>
      <c r="T503">
        <f t="shared" si="107"/>
        <v>4342</v>
      </c>
      <c r="U503" s="18">
        <f t="shared" si="112"/>
        <v>88.612244897959187</v>
      </c>
    </row>
    <row r="504" spans="1:21" x14ac:dyDescent="0.3">
      <c r="A504" s="3">
        <v>503</v>
      </c>
      <c r="B504" s="3" t="s">
        <v>139</v>
      </c>
      <c r="C504" s="3" t="s">
        <v>61</v>
      </c>
      <c r="D504" s="7">
        <f t="shared" si="108"/>
        <v>41441</v>
      </c>
      <c r="E504" s="4">
        <v>0.43263888888888885</v>
      </c>
      <c r="F504" s="3" t="s">
        <v>49</v>
      </c>
      <c r="G504" s="3" t="str">
        <f t="shared" si="109"/>
        <v>UNPLANNED</v>
      </c>
      <c r="H504" s="3" t="str">
        <f t="shared" si="99"/>
        <v>UNPLANNED</v>
      </c>
      <c r="I504" s="1">
        <v>41446.410592627311</v>
      </c>
      <c r="J504" s="1">
        <v>41446.470372719908</v>
      </c>
      <c r="K504" s="5">
        <f t="shared" si="110"/>
        <v>86</v>
      </c>
      <c r="L504" s="16">
        <f t="shared" si="100"/>
        <v>86</v>
      </c>
      <c r="M504">
        <f t="shared" si="101"/>
        <v>2013</v>
      </c>
      <c r="N504" t="str">
        <f t="shared" si="102"/>
        <v>Jun</v>
      </c>
      <c r="O504" s="6">
        <f t="shared" si="103"/>
        <v>86</v>
      </c>
      <c r="P504">
        <f t="shared" si="104"/>
        <v>1003</v>
      </c>
      <c r="Q504">
        <f t="shared" si="105"/>
        <v>10</v>
      </c>
      <c r="R504" s="8">
        <f t="shared" si="111"/>
        <v>100.3</v>
      </c>
      <c r="S504">
        <f t="shared" si="106"/>
        <v>49</v>
      </c>
      <c r="T504">
        <f t="shared" si="107"/>
        <v>4342</v>
      </c>
      <c r="U504" s="18">
        <f t="shared" si="112"/>
        <v>88.612244897959187</v>
      </c>
    </row>
    <row r="505" spans="1:21" x14ac:dyDescent="0.3">
      <c r="A505" s="3">
        <v>504</v>
      </c>
      <c r="B505" s="3" t="s">
        <v>139</v>
      </c>
      <c r="C505" s="3" t="s">
        <v>61</v>
      </c>
      <c r="D505" s="7">
        <f t="shared" si="108"/>
        <v>41441</v>
      </c>
      <c r="E505" s="4">
        <v>0.47569444444444442</v>
      </c>
      <c r="F505" s="3" t="s">
        <v>54</v>
      </c>
      <c r="G505" s="3" t="str">
        <f t="shared" si="109"/>
        <v>PLANNED</v>
      </c>
      <c r="H505" s="3" t="str">
        <f t="shared" si="99"/>
        <v>PLANNED - SCHED</v>
      </c>
      <c r="I505" s="1">
        <v>41446.445523993054</v>
      </c>
      <c r="J505" s="1">
        <v>41446.50577862269</v>
      </c>
      <c r="K505" s="5">
        <f t="shared" si="110"/>
        <v>86</v>
      </c>
      <c r="L505" s="16">
        <f t="shared" si="100"/>
        <v>86</v>
      </c>
      <c r="M505">
        <f t="shared" si="101"/>
        <v>2013</v>
      </c>
      <c r="N505" t="str">
        <f t="shared" si="102"/>
        <v>Jun</v>
      </c>
      <c r="O505" s="6">
        <f t="shared" si="103"/>
        <v>86</v>
      </c>
      <c r="P505">
        <f t="shared" si="104"/>
        <v>1003</v>
      </c>
      <c r="Q505">
        <f t="shared" si="105"/>
        <v>10</v>
      </c>
      <c r="R505" s="8">
        <f t="shared" si="111"/>
        <v>100.3</v>
      </c>
      <c r="S505">
        <f t="shared" si="106"/>
        <v>49</v>
      </c>
      <c r="T505">
        <f t="shared" si="107"/>
        <v>4342</v>
      </c>
      <c r="U505" s="18">
        <f t="shared" si="112"/>
        <v>88.612244897959187</v>
      </c>
    </row>
    <row r="506" spans="1:21" x14ac:dyDescent="0.3">
      <c r="A506" s="3">
        <v>505</v>
      </c>
      <c r="B506" s="3" t="s">
        <v>139</v>
      </c>
      <c r="C506" s="3" t="s">
        <v>61</v>
      </c>
      <c r="D506" s="7">
        <f t="shared" si="108"/>
        <v>41441</v>
      </c>
      <c r="E506" s="4">
        <v>0.49444444444444446</v>
      </c>
      <c r="F506" s="3" t="s">
        <v>51</v>
      </c>
      <c r="G506" s="3" t="str">
        <f t="shared" si="109"/>
        <v>PLANNED</v>
      </c>
      <c r="H506" s="3" t="str">
        <f t="shared" si="99"/>
        <v>PLANNED - NOT SCHED</v>
      </c>
      <c r="I506" s="1">
        <v>41446.472963043976</v>
      </c>
      <c r="J506" s="1">
        <v>41446.549976932867</v>
      </c>
      <c r="K506" s="5">
        <f t="shared" si="110"/>
        <v>110</v>
      </c>
      <c r="L506" s="16">
        <f t="shared" si="100"/>
        <v>110</v>
      </c>
      <c r="M506">
        <f t="shared" si="101"/>
        <v>2013</v>
      </c>
      <c r="N506" t="str">
        <f t="shared" si="102"/>
        <v>Jun</v>
      </c>
      <c r="O506" s="6">
        <f t="shared" si="103"/>
        <v>110</v>
      </c>
      <c r="P506">
        <f t="shared" si="104"/>
        <v>1003</v>
      </c>
      <c r="Q506">
        <f t="shared" si="105"/>
        <v>10</v>
      </c>
      <c r="R506" s="8">
        <f t="shared" si="111"/>
        <v>100.3</v>
      </c>
      <c r="S506">
        <f t="shared" si="106"/>
        <v>49</v>
      </c>
      <c r="T506">
        <f t="shared" si="107"/>
        <v>4342</v>
      </c>
      <c r="U506" s="18">
        <f t="shared" si="112"/>
        <v>88.612244897959187</v>
      </c>
    </row>
    <row r="507" spans="1:21" x14ac:dyDescent="0.3">
      <c r="A507" s="3">
        <v>506</v>
      </c>
      <c r="B507" s="3" t="s">
        <v>139</v>
      </c>
      <c r="C507" s="3" t="s">
        <v>61</v>
      </c>
      <c r="D507" s="7">
        <f t="shared" si="108"/>
        <v>41441</v>
      </c>
      <c r="E507" s="4">
        <v>0.57222222222222219</v>
      </c>
      <c r="F507" s="3" t="s">
        <v>54</v>
      </c>
      <c r="G507" s="3" t="str">
        <f t="shared" si="109"/>
        <v>PLANNED</v>
      </c>
      <c r="H507" s="3" t="str">
        <f t="shared" si="99"/>
        <v>PLANNED - SCHED</v>
      </c>
      <c r="I507" s="1">
        <v>41446.544734456016</v>
      </c>
      <c r="J507" s="1">
        <v>41446.60416732639</v>
      </c>
      <c r="K507" s="5">
        <f t="shared" si="110"/>
        <v>85</v>
      </c>
      <c r="L507" s="16">
        <f t="shared" si="100"/>
        <v>85</v>
      </c>
      <c r="M507">
        <f t="shared" si="101"/>
        <v>2013</v>
      </c>
      <c r="N507" t="str">
        <f t="shared" si="102"/>
        <v>Jun</v>
      </c>
      <c r="O507" s="6">
        <f t="shared" si="103"/>
        <v>85</v>
      </c>
      <c r="P507">
        <f t="shared" si="104"/>
        <v>1003</v>
      </c>
      <c r="Q507">
        <f t="shared" si="105"/>
        <v>10</v>
      </c>
      <c r="R507" s="8">
        <f t="shared" si="111"/>
        <v>100.3</v>
      </c>
      <c r="S507">
        <f t="shared" si="106"/>
        <v>49</v>
      </c>
      <c r="T507">
        <f t="shared" si="107"/>
        <v>4342</v>
      </c>
      <c r="U507" s="18">
        <f t="shared" si="112"/>
        <v>88.612244897959187</v>
      </c>
    </row>
    <row r="508" spans="1:21" x14ac:dyDescent="0.3">
      <c r="A508" s="3">
        <v>507</v>
      </c>
      <c r="B508" s="3" t="s">
        <v>139</v>
      </c>
      <c r="C508" s="3" t="s">
        <v>61</v>
      </c>
      <c r="D508" s="7">
        <f t="shared" si="108"/>
        <v>41441</v>
      </c>
      <c r="E508" s="4">
        <v>0.65347222222222223</v>
      </c>
      <c r="F508" s="3" t="s">
        <v>54</v>
      </c>
      <c r="G508" s="3" t="str">
        <f t="shared" si="109"/>
        <v>PLANNED</v>
      </c>
      <c r="H508" s="3" t="str">
        <f t="shared" si="99"/>
        <v>PLANNED - SCHED</v>
      </c>
      <c r="I508" s="1">
        <v>41446.621444178243</v>
      </c>
      <c r="J508" s="1">
        <v>41446.682115474534</v>
      </c>
      <c r="K508" s="5">
        <f t="shared" si="110"/>
        <v>87</v>
      </c>
      <c r="L508" s="16">
        <f t="shared" si="100"/>
        <v>87</v>
      </c>
      <c r="M508">
        <f t="shared" si="101"/>
        <v>2013</v>
      </c>
      <c r="N508" t="str">
        <f t="shared" si="102"/>
        <v>Jun</v>
      </c>
      <c r="O508" s="6">
        <f t="shared" si="103"/>
        <v>87</v>
      </c>
      <c r="P508">
        <f t="shared" si="104"/>
        <v>1003</v>
      </c>
      <c r="Q508">
        <f t="shared" si="105"/>
        <v>10</v>
      </c>
      <c r="R508" s="8">
        <f t="shared" si="111"/>
        <v>100.3</v>
      </c>
      <c r="S508">
        <f t="shared" si="106"/>
        <v>49</v>
      </c>
      <c r="T508">
        <f t="shared" si="107"/>
        <v>4342</v>
      </c>
      <c r="U508" s="18">
        <f t="shared" si="112"/>
        <v>88.612244897959187</v>
      </c>
    </row>
    <row r="509" spans="1:21" x14ac:dyDescent="0.3">
      <c r="A509" s="3">
        <v>508</v>
      </c>
      <c r="B509" s="3" t="s">
        <v>139</v>
      </c>
      <c r="C509" s="3" t="s">
        <v>61</v>
      </c>
      <c r="D509" s="7">
        <f t="shared" si="108"/>
        <v>41441</v>
      </c>
      <c r="E509" s="4">
        <v>0.65833333333333333</v>
      </c>
      <c r="F509" s="3" t="s">
        <v>49</v>
      </c>
      <c r="G509" s="3" t="str">
        <f t="shared" si="109"/>
        <v>UNPLANNED</v>
      </c>
      <c r="H509" s="3" t="str">
        <f t="shared" si="99"/>
        <v>UNPLANNED</v>
      </c>
      <c r="I509" s="1">
        <v>41446.618759490739</v>
      </c>
      <c r="J509" s="1">
        <v>41446.696629861108</v>
      </c>
      <c r="K509" s="5">
        <f t="shared" si="110"/>
        <v>112</v>
      </c>
      <c r="L509" s="16">
        <f t="shared" si="100"/>
        <v>112</v>
      </c>
      <c r="M509">
        <f t="shared" si="101"/>
        <v>2013</v>
      </c>
      <c r="N509" t="str">
        <f t="shared" si="102"/>
        <v>Jun</v>
      </c>
      <c r="O509" s="6">
        <f t="shared" si="103"/>
        <v>112</v>
      </c>
      <c r="P509">
        <f t="shared" si="104"/>
        <v>1003</v>
      </c>
      <c r="Q509">
        <f t="shared" si="105"/>
        <v>10</v>
      </c>
      <c r="R509" s="8">
        <f t="shared" si="111"/>
        <v>100.3</v>
      </c>
      <c r="S509">
        <f t="shared" si="106"/>
        <v>49</v>
      </c>
      <c r="T509">
        <f t="shared" si="107"/>
        <v>4342</v>
      </c>
      <c r="U509" s="18">
        <f t="shared" si="112"/>
        <v>88.612244897959187</v>
      </c>
    </row>
    <row r="510" spans="1:21" x14ac:dyDescent="0.3">
      <c r="A510" s="3">
        <v>509</v>
      </c>
      <c r="B510" s="3" t="s">
        <v>139</v>
      </c>
      <c r="C510" s="3" t="s">
        <v>61</v>
      </c>
      <c r="D510" s="7">
        <f t="shared" si="108"/>
        <v>41441</v>
      </c>
      <c r="E510" s="4">
        <v>0.75416666666666676</v>
      </c>
      <c r="F510" s="3" t="s">
        <v>49</v>
      </c>
      <c r="G510" s="3" t="str">
        <f t="shared" si="109"/>
        <v>UNPLANNED</v>
      </c>
      <c r="H510" s="3" t="str">
        <f t="shared" si="99"/>
        <v>UNPLANNED</v>
      </c>
      <c r="I510" s="1">
        <v>41446.729530590273</v>
      </c>
      <c r="J510" s="1">
        <v>41446.803361608792</v>
      </c>
      <c r="K510" s="5">
        <f t="shared" si="110"/>
        <v>106</v>
      </c>
      <c r="L510" s="16">
        <f t="shared" si="100"/>
        <v>106</v>
      </c>
      <c r="M510">
        <f t="shared" si="101"/>
        <v>2013</v>
      </c>
      <c r="N510" t="str">
        <f t="shared" si="102"/>
        <v>Jun</v>
      </c>
      <c r="O510" s="6">
        <f t="shared" si="103"/>
        <v>106</v>
      </c>
      <c r="P510">
        <f t="shared" si="104"/>
        <v>1003</v>
      </c>
      <c r="Q510">
        <f t="shared" si="105"/>
        <v>10</v>
      </c>
      <c r="R510" s="8">
        <f t="shared" si="111"/>
        <v>100.3</v>
      </c>
      <c r="S510">
        <f t="shared" si="106"/>
        <v>49</v>
      </c>
      <c r="T510">
        <f t="shared" si="107"/>
        <v>4342</v>
      </c>
      <c r="U510" s="18">
        <f t="shared" si="112"/>
        <v>88.612244897959187</v>
      </c>
    </row>
    <row r="511" spans="1:21" x14ac:dyDescent="0.3">
      <c r="A511" s="3">
        <v>510</v>
      </c>
      <c r="B511" s="3" t="s">
        <v>140</v>
      </c>
      <c r="C511" s="3" t="s">
        <v>63</v>
      </c>
      <c r="D511" s="7">
        <f t="shared" si="108"/>
        <v>41441</v>
      </c>
      <c r="E511" s="4">
        <v>1.1111111111111112E-2</v>
      </c>
      <c r="F511" s="3" t="s">
        <v>49</v>
      </c>
      <c r="G511" s="3" t="str">
        <f t="shared" si="109"/>
        <v>UNPLANNED</v>
      </c>
      <c r="H511" s="3" t="str">
        <f t="shared" si="99"/>
        <v>UNPLANNED</v>
      </c>
      <c r="I511" s="1">
        <v>41446.986597141207</v>
      </c>
      <c r="J511" s="1">
        <v>41447.074004548609</v>
      </c>
      <c r="K511" s="5">
        <f t="shared" si="110"/>
        <v>125</v>
      </c>
      <c r="L511" s="16">
        <f t="shared" si="100"/>
        <v>125</v>
      </c>
      <c r="M511">
        <f t="shared" si="101"/>
        <v>2013</v>
      </c>
      <c r="N511" t="str">
        <f t="shared" si="102"/>
        <v>Jun</v>
      </c>
      <c r="O511" s="6">
        <f t="shared" si="103"/>
        <v>125</v>
      </c>
      <c r="P511">
        <f t="shared" si="104"/>
        <v>440</v>
      </c>
      <c r="Q511">
        <f t="shared" si="105"/>
        <v>4</v>
      </c>
      <c r="R511" s="8">
        <f t="shared" si="111"/>
        <v>110</v>
      </c>
      <c r="S511">
        <f t="shared" si="106"/>
        <v>49</v>
      </c>
      <c r="T511">
        <f t="shared" si="107"/>
        <v>4342</v>
      </c>
      <c r="U511" s="18">
        <f t="shared" si="112"/>
        <v>88.612244897959187</v>
      </c>
    </row>
    <row r="512" spans="1:21" x14ac:dyDescent="0.3">
      <c r="A512" s="3">
        <v>511</v>
      </c>
      <c r="B512" s="3" t="s">
        <v>140</v>
      </c>
      <c r="C512" s="3" t="s">
        <v>63</v>
      </c>
      <c r="D512" s="7">
        <f t="shared" si="108"/>
        <v>41441</v>
      </c>
      <c r="E512" s="4">
        <v>0.28055555555555556</v>
      </c>
      <c r="F512" s="3" t="s">
        <v>51</v>
      </c>
      <c r="G512" s="3" t="str">
        <f t="shared" si="109"/>
        <v>PLANNED</v>
      </c>
      <c r="H512" s="3" t="str">
        <f t="shared" si="99"/>
        <v>PLANNED - NOT SCHED</v>
      </c>
      <c r="I512" s="1">
        <v>41447.231772766201</v>
      </c>
      <c r="J512" s="1">
        <v>41447.328323692127</v>
      </c>
      <c r="K512" s="5">
        <f t="shared" si="110"/>
        <v>139</v>
      </c>
      <c r="L512" s="16">
        <f t="shared" si="100"/>
        <v>139</v>
      </c>
      <c r="M512">
        <f t="shared" si="101"/>
        <v>2013</v>
      </c>
      <c r="N512" t="str">
        <f t="shared" si="102"/>
        <v>Jun</v>
      </c>
      <c r="O512" s="6">
        <f t="shared" si="103"/>
        <v>139</v>
      </c>
      <c r="P512">
        <f t="shared" si="104"/>
        <v>440</v>
      </c>
      <c r="Q512">
        <f t="shared" si="105"/>
        <v>4</v>
      </c>
      <c r="R512" s="8">
        <f t="shared" si="111"/>
        <v>110</v>
      </c>
      <c r="S512">
        <f t="shared" si="106"/>
        <v>49</v>
      </c>
      <c r="T512">
        <f t="shared" si="107"/>
        <v>4342</v>
      </c>
      <c r="U512" s="18">
        <f t="shared" si="112"/>
        <v>88.612244897959187</v>
      </c>
    </row>
    <row r="513" spans="1:21" x14ac:dyDescent="0.3">
      <c r="A513" s="3">
        <v>512</v>
      </c>
      <c r="B513" s="3" t="s">
        <v>140</v>
      </c>
      <c r="C513" s="3" t="s">
        <v>63</v>
      </c>
      <c r="D513" s="7">
        <f t="shared" si="108"/>
        <v>41441</v>
      </c>
      <c r="E513" s="4">
        <v>0.47430555555555554</v>
      </c>
      <c r="F513" s="3" t="s">
        <v>51</v>
      </c>
      <c r="G513" s="3" t="str">
        <f t="shared" si="109"/>
        <v>PLANNED</v>
      </c>
      <c r="H513" s="3" t="str">
        <f t="shared" si="99"/>
        <v>PLANNED - NOT SCHED</v>
      </c>
      <c r="I513" s="1">
        <v>41447.449265358795</v>
      </c>
      <c r="J513" s="1">
        <v>41447.528860266204</v>
      </c>
      <c r="K513" s="5">
        <f t="shared" si="110"/>
        <v>114</v>
      </c>
      <c r="L513" s="16">
        <f t="shared" si="100"/>
        <v>114</v>
      </c>
      <c r="M513">
        <f t="shared" si="101"/>
        <v>2013</v>
      </c>
      <c r="N513" t="str">
        <f t="shared" si="102"/>
        <v>Jun</v>
      </c>
      <c r="O513" s="6">
        <f t="shared" si="103"/>
        <v>114</v>
      </c>
      <c r="P513">
        <f t="shared" si="104"/>
        <v>440</v>
      </c>
      <c r="Q513">
        <f t="shared" si="105"/>
        <v>4</v>
      </c>
      <c r="R513" s="8">
        <f t="shared" si="111"/>
        <v>110</v>
      </c>
      <c r="S513">
        <f t="shared" si="106"/>
        <v>49</v>
      </c>
      <c r="T513">
        <f t="shared" si="107"/>
        <v>4342</v>
      </c>
      <c r="U513" s="18">
        <f t="shared" si="112"/>
        <v>88.612244897959187</v>
      </c>
    </row>
    <row r="514" spans="1:21" x14ac:dyDescent="0.3">
      <c r="A514" s="3">
        <v>513</v>
      </c>
      <c r="B514" s="3" t="s">
        <v>140</v>
      </c>
      <c r="C514" s="3" t="s">
        <v>63</v>
      </c>
      <c r="D514" s="7">
        <f t="shared" si="108"/>
        <v>41441</v>
      </c>
      <c r="E514" s="4">
        <v>0.87777777777777777</v>
      </c>
      <c r="F514" s="3" t="s">
        <v>49</v>
      </c>
      <c r="G514" s="3" t="str">
        <f t="shared" si="109"/>
        <v>UNPLANNED</v>
      </c>
      <c r="H514" s="3" t="str">
        <f t="shared" ref="H514:H577" si="113">IF(ISNUMBER(SEARCH("Unplanned",F514)),"UNPLANNED",IF(ISNUMBER(SEARCH("not as sched",F514)),"PLANNED - NOT SCHED",IF(ISNUMBER(SEARCH("as scheduled",F514)),"PLANNED - SCHED","OTHER")))</f>
        <v>UNPLANNED</v>
      </c>
      <c r="I514" s="1">
        <v>41447.858033645833</v>
      </c>
      <c r="J514" s="1">
        <v>41447.901471145829</v>
      </c>
      <c r="K514" s="5">
        <f t="shared" si="110"/>
        <v>62</v>
      </c>
      <c r="L514" s="16">
        <f t="shared" ref="L514:L577" si="114">IFERROR(O514,R514)</f>
        <v>62</v>
      </c>
      <c r="M514">
        <f t="shared" ref="M514:M577" si="115">YEAR(B514)</f>
        <v>2013</v>
      </c>
      <c r="N514" t="str">
        <f t="shared" ref="N514:N577" si="116">TEXT(B514,"MMM")</f>
        <v>Jun</v>
      </c>
      <c r="O514" s="6">
        <f t="shared" ref="O514:O577" si="117">IFERROR(K514,#N/A)</f>
        <v>62</v>
      </c>
      <c r="P514">
        <f t="shared" ref="P514:P577" si="118">SUMIFS(O:O,B:B,B514,O:O,"&lt;&gt;#N/A")</f>
        <v>440</v>
      </c>
      <c r="Q514">
        <f t="shared" ref="Q514:Q577" si="119">COUNTIF(B:B,B514)</f>
        <v>4</v>
      </c>
      <c r="R514" s="8">
        <f t="shared" si="111"/>
        <v>110</v>
      </c>
      <c r="S514">
        <f t="shared" ref="S514:S577" si="120">COUNTIF(D:D,D514)</f>
        <v>49</v>
      </c>
      <c r="T514">
        <f t="shared" ref="T514:T577" si="121">SUMIFS(O:O,D:D,D514,O:O,"&lt;&gt;#N/A")</f>
        <v>4342</v>
      </c>
      <c r="U514" s="18">
        <f t="shared" si="112"/>
        <v>88.612244897959187</v>
      </c>
    </row>
    <row r="515" spans="1:21" x14ac:dyDescent="0.3">
      <c r="A515" s="3">
        <v>514</v>
      </c>
      <c r="B515" s="3" t="s">
        <v>141</v>
      </c>
      <c r="C515" s="3" t="s">
        <v>65</v>
      </c>
      <c r="D515" s="7">
        <f t="shared" ref="D515:D578" si="122">B515-WEEKDAY(B515,11)</f>
        <v>41441</v>
      </c>
      <c r="E515" s="4">
        <v>7.3611111111111113E-2</v>
      </c>
      <c r="F515" s="3" t="s">
        <v>57</v>
      </c>
      <c r="G515" s="3" t="str">
        <f t="shared" ref="G515:G578" si="123">IF(ISNUMBER(SEARCH("unplanned",F515)),"UNPLANNED",IF(ISNUMBER(SEARCH("PLANNED",F515)),"PLANNED","OTHER"))</f>
        <v>UNPLANNED</v>
      </c>
      <c r="H515" s="3" t="str">
        <f t="shared" si="113"/>
        <v>UNPLANNED</v>
      </c>
      <c r="I515" s="1">
        <v>41448.063740358797</v>
      </c>
      <c r="J515" s="1">
        <v>41448.134365358797</v>
      </c>
      <c r="K515" s="5">
        <f t="shared" ref="K515:K578" si="124">HOUR(J515-I515)*60+MINUTE(J515-I515)</f>
        <v>101</v>
      </c>
      <c r="L515" s="16">
        <f t="shared" si="114"/>
        <v>101</v>
      </c>
      <c r="M515">
        <f t="shared" si="115"/>
        <v>2013</v>
      </c>
      <c r="N515" t="str">
        <f t="shared" si="116"/>
        <v>Jun</v>
      </c>
      <c r="O515" s="6">
        <f t="shared" si="117"/>
        <v>101</v>
      </c>
      <c r="P515">
        <f t="shared" si="118"/>
        <v>449</v>
      </c>
      <c r="Q515">
        <f t="shared" si="119"/>
        <v>5</v>
      </c>
      <c r="R515" s="8">
        <f t="shared" ref="R515:R578" si="125">P515/Q515</f>
        <v>89.8</v>
      </c>
      <c r="S515">
        <f t="shared" si="120"/>
        <v>49</v>
      </c>
      <c r="T515">
        <f t="shared" si="121"/>
        <v>4342</v>
      </c>
      <c r="U515" s="18">
        <f t="shared" ref="U515:U578" si="126">T515/S515</f>
        <v>88.612244897959187</v>
      </c>
    </row>
    <row r="516" spans="1:21" x14ac:dyDescent="0.3">
      <c r="A516" s="3">
        <v>515</v>
      </c>
      <c r="B516" s="3" t="s">
        <v>141</v>
      </c>
      <c r="C516" s="3" t="s">
        <v>65</v>
      </c>
      <c r="D516" s="7">
        <f t="shared" si="122"/>
        <v>41441</v>
      </c>
      <c r="E516" s="4">
        <v>0.19305555555555554</v>
      </c>
      <c r="F516" s="3" t="s">
        <v>49</v>
      </c>
      <c r="G516" s="3" t="str">
        <f t="shared" si="123"/>
        <v>UNPLANNED</v>
      </c>
      <c r="H516" s="3" t="str">
        <f t="shared" si="113"/>
        <v>UNPLANNED</v>
      </c>
      <c r="I516" s="1">
        <v>41448.170037696756</v>
      </c>
      <c r="J516" s="1">
        <v>41448.248313159726</v>
      </c>
      <c r="K516" s="5">
        <f t="shared" si="124"/>
        <v>112</v>
      </c>
      <c r="L516" s="16">
        <f t="shared" si="114"/>
        <v>112</v>
      </c>
      <c r="M516">
        <f t="shared" si="115"/>
        <v>2013</v>
      </c>
      <c r="N516" t="str">
        <f t="shared" si="116"/>
        <v>Jun</v>
      </c>
      <c r="O516" s="6">
        <f t="shared" si="117"/>
        <v>112</v>
      </c>
      <c r="P516">
        <f t="shared" si="118"/>
        <v>449</v>
      </c>
      <c r="Q516">
        <f t="shared" si="119"/>
        <v>5</v>
      </c>
      <c r="R516" s="8">
        <f t="shared" si="125"/>
        <v>89.8</v>
      </c>
      <c r="S516">
        <f t="shared" si="120"/>
        <v>49</v>
      </c>
      <c r="T516">
        <f t="shared" si="121"/>
        <v>4342</v>
      </c>
      <c r="U516" s="18">
        <f t="shared" si="126"/>
        <v>88.612244897959187</v>
      </c>
    </row>
    <row r="517" spans="1:21" x14ac:dyDescent="0.3">
      <c r="A517" s="3">
        <v>516</v>
      </c>
      <c r="B517" s="3" t="s">
        <v>141</v>
      </c>
      <c r="C517" s="3" t="s">
        <v>65</v>
      </c>
      <c r="D517" s="7">
        <f t="shared" si="122"/>
        <v>41441</v>
      </c>
      <c r="E517" s="4">
        <v>0.45624999999999999</v>
      </c>
      <c r="F517" s="3" t="s">
        <v>49</v>
      </c>
      <c r="G517" s="3" t="str">
        <f t="shared" si="123"/>
        <v>UNPLANNED</v>
      </c>
      <c r="H517" s="3" t="str">
        <f t="shared" si="113"/>
        <v>UNPLANNED</v>
      </c>
      <c r="I517" s="1">
        <v>41448.435786458336</v>
      </c>
      <c r="J517" s="1">
        <v>41448.488807291666</v>
      </c>
      <c r="K517" s="5">
        <f t="shared" si="124"/>
        <v>76</v>
      </c>
      <c r="L517" s="16">
        <f t="shared" si="114"/>
        <v>76</v>
      </c>
      <c r="M517">
        <f t="shared" si="115"/>
        <v>2013</v>
      </c>
      <c r="N517" t="str">
        <f t="shared" si="116"/>
        <v>Jun</v>
      </c>
      <c r="O517" s="6">
        <f t="shared" si="117"/>
        <v>76</v>
      </c>
      <c r="P517">
        <f t="shared" si="118"/>
        <v>449</v>
      </c>
      <c r="Q517">
        <f t="shared" si="119"/>
        <v>5</v>
      </c>
      <c r="R517" s="8">
        <f t="shared" si="125"/>
        <v>89.8</v>
      </c>
      <c r="S517">
        <f t="shared" si="120"/>
        <v>49</v>
      </c>
      <c r="T517">
        <f t="shared" si="121"/>
        <v>4342</v>
      </c>
      <c r="U517" s="18">
        <f t="shared" si="126"/>
        <v>88.612244897959187</v>
      </c>
    </row>
    <row r="518" spans="1:21" x14ac:dyDescent="0.3">
      <c r="A518" s="3">
        <v>517</v>
      </c>
      <c r="B518" s="3" t="s">
        <v>141</v>
      </c>
      <c r="C518" s="3" t="s">
        <v>65</v>
      </c>
      <c r="D518" s="7">
        <f t="shared" si="122"/>
        <v>41441</v>
      </c>
      <c r="E518" s="4">
        <v>0.78472222222222221</v>
      </c>
      <c r="F518" s="3" t="s">
        <v>49</v>
      </c>
      <c r="G518" s="3" t="str">
        <f t="shared" si="123"/>
        <v>UNPLANNED</v>
      </c>
      <c r="H518" s="3" t="str">
        <f t="shared" si="113"/>
        <v>UNPLANNED</v>
      </c>
      <c r="I518" s="1">
        <v>41448.765909571754</v>
      </c>
      <c r="J518" s="1">
        <v>41448.817379479173</v>
      </c>
      <c r="K518" s="5">
        <f t="shared" si="124"/>
        <v>74</v>
      </c>
      <c r="L518" s="16">
        <f t="shared" si="114"/>
        <v>74</v>
      </c>
      <c r="M518">
        <f t="shared" si="115"/>
        <v>2013</v>
      </c>
      <c r="N518" t="str">
        <f t="shared" si="116"/>
        <v>Jun</v>
      </c>
      <c r="O518" s="6">
        <f t="shared" si="117"/>
        <v>74</v>
      </c>
      <c r="P518">
        <f t="shared" si="118"/>
        <v>449</v>
      </c>
      <c r="Q518">
        <f t="shared" si="119"/>
        <v>5</v>
      </c>
      <c r="R518" s="8">
        <f t="shared" si="125"/>
        <v>89.8</v>
      </c>
      <c r="S518">
        <f t="shared" si="120"/>
        <v>49</v>
      </c>
      <c r="T518">
        <f t="shared" si="121"/>
        <v>4342</v>
      </c>
      <c r="U518" s="18">
        <f t="shared" si="126"/>
        <v>88.612244897959187</v>
      </c>
    </row>
    <row r="519" spans="1:21" x14ac:dyDescent="0.3">
      <c r="A519" s="3">
        <v>518</v>
      </c>
      <c r="B519" s="3" t="s">
        <v>141</v>
      </c>
      <c r="C519" s="3" t="s">
        <v>65</v>
      </c>
      <c r="D519" s="7">
        <f t="shared" si="122"/>
        <v>41441</v>
      </c>
      <c r="E519" s="4">
        <v>0.87708333333333333</v>
      </c>
      <c r="F519" s="3" t="s">
        <v>49</v>
      </c>
      <c r="G519" s="3" t="str">
        <f t="shared" si="123"/>
        <v>UNPLANNED</v>
      </c>
      <c r="H519" s="3" t="str">
        <f t="shared" si="113"/>
        <v>UNPLANNED</v>
      </c>
      <c r="I519" s="1">
        <v>41448.850011493058</v>
      </c>
      <c r="J519" s="1">
        <v>41448.910104085648</v>
      </c>
      <c r="K519" s="5">
        <f t="shared" si="124"/>
        <v>86</v>
      </c>
      <c r="L519" s="16">
        <f t="shared" si="114"/>
        <v>86</v>
      </c>
      <c r="M519">
        <f t="shared" si="115"/>
        <v>2013</v>
      </c>
      <c r="N519" t="str">
        <f t="shared" si="116"/>
        <v>Jun</v>
      </c>
      <c r="O519" s="6">
        <f t="shared" si="117"/>
        <v>86</v>
      </c>
      <c r="P519">
        <f t="shared" si="118"/>
        <v>449</v>
      </c>
      <c r="Q519">
        <f t="shared" si="119"/>
        <v>5</v>
      </c>
      <c r="R519" s="8">
        <f t="shared" si="125"/>
        <v>89.8</v>
      </c>
      <c r="S519">
        <f t="shared" si="120"/>
        <v>49</v>
      </c>
      <c r="T519">
        <f t="shared" si="121"/>
        <v>4342</v>
      </c>
      <c r="U519" s="18">
        <f t="shared" si="126"/>
        <v>88.612244897959187</v>
      </c>
    </row>
    <row r="520" spans="1:21" x14ac:dyDescent="0.3">
      <c r="A520" s="3">
        <v>519</v>
      </c>
      <c r="B520" s="3" t="s">
        <v>142</v>
      </c>
      <c r="C520" s="3" t="s">
        <v>48</v>
      </c>
      <c r="D520" s="7">
        <f t="shared" si="122"/>
        <v>41448</v>
      </c>
      <c r="E520" s="4">
        <v>3.888888888888889E-2</v>
      </c>
      <c r="F520" s="3" t="s">
        <v>51</v>
      </c>
      <c r="G520" s="3" t="str">
        <f t="shared" si="123"/>
        <v>PLANNED</v>
      </c>
      <c r="H520" s="3" t="str">
        <f t="shared" si="113"/>
        <v>PLANNED - NOT SCHED</v>
      </c>
      <c r="I520" s="1">
        <v>41449.018645983801</v>
      </c>
      <c r="J520" s="1">
        <v>41449.102222372683</v>
      </c>
      <c r="K520" s="5">
        <f t="shared" si="124"/>
        <v>120</v>
      </c>
      <c r="L520" s="16">
        <f t="shared" si="114"/>
        <v>120</v>
      </c>
      <c r="M520">
        <f t="shared" si="115"/>
        <v>2013</v>
      </c>
      <c r="N520" t="str">
        <f t="shared" si="116"/>
        <v>Jun</v>
      </c>
      <c r="O520" s="6">
        <f t="shared" si="117"/>
        <v>120</v>
      </c>
      <c r="P520">
        <f t="shared" si="118"/>
        <v>689</v>
      </c>
      <c r="Q520">
        <f t="shared" si="119"/>
        <v>7</v>
      </c>
      <c r="R520" s="8">
        <f t="shared" si="125"/>
        <v>98.428571428571431</v>
      </c>
      <c r="S520">
        <f t="shared" si="120"/>
        <v>48</v>
      </c>
      <c r="T520">
        <f t="shared" si="121"/>
        <v>4696</v>
      </c>
      <c r="U520" s="18">
        <f t="shared" si="126"/>
        <v>97.833333333333329</v>
      </c>
    </row>
    <row r="521" spans="1:21" x14ac:dyDescent="0.3">
      <c r="A521" s="3">
        <v>520</v>
      </c>
      <c r="B521" s="3" t="s">
        <v>142</v>
      </c>
      <c r="C521" s="3" t="s">
        <v>48</v>
      </c>
      <c r="D521" s="7">
        <f t="shared" si="122"/>
        <v>41448</v>
      </c>
      <c r="E521" s="4">
        <v>0.3576388888888889</v>
      </c>
      <c r="F521" s="3" t="s">
        <v>54</v>
      </c>
      <c r="G521" s="3" t="str">
        <f t="shared" si="123"/>
        <v>PLANNED</v>
      </c>
      <c r="H521" s="3" t="str">
        <f t="shared" si="113"/>
        <v>PLANNED - SCHED</v>
      </c>
      <c r="I521" s="1">
        <v>41449.325229594906</v>
      </c>
      <c r="J521" s="1">
        <v>41449.386815243059</v>
      </c>
      <c r="K521" s="5">
        <f t="shared" si="124"/>
        <v>88</v>
      </c>
      <c r="L521" s="16">
        <f t="shared" si="114"/>
        <v>88</v>
      </c>
      <c r="M521">
        <f t="shared" si="115"/>
        <v>2013</v>
      </c>
      <c r="N521" t="str">
        <f t="shared" si="116"/>
        <v>Jun</v>
      </c>
      <c r="O521" s="6">
        <f t="shared" si="117"/>
        <v>88</v>
      </c>
      <c r="P521">
        <f t="shared" si="118"/>
        <v>689</v>
      </c>
      <c r="Q521">
        <f t="shared" si="119"/>
        <v>7</v>
      </c>
      <c r="R521" s="8">
        <f t="shared" si="125"/>
        <v>98.428571428571431</v>
      </c>
      <c r="S521">
        <f t="shared" si="120"/>
        <v>48</v>
      </c>
      <c r="T521">
        <f t="shared" si="121"/>
        <v>4696</v>
      </c>
      <c r="U521" s="18">
        <f t="shared" si="126"/>
        <v>97.833333333333329</v>
      </c>
    </row>
    <row r="522" spans="1:21" x14ac:dyDescent="0.3">
      <c r="A522" s="3">
        <v>521</v>
      </c>
      <c r="B522" s="3" t="s">
        <v>142</v>
      </c>
      <c r="C522" s="3" t="s">
        <v>48</v>
      </c>
      <c r="D522" s="7">
        <f t="shared" si="122"/>
        <v>41448</v>
      </c>
      <c r="E522" s="4">
        <v>0.39999999999999997</v>
      </c>
      <c r="F522" s="3" t="s">
        <v>54</v>
      </c>
      <c r="G522" s="3" t="str">
        <f t="shared" si="123"/>
        <v>PLANNED</v>
      </c>
      <c r="H522" s="3" t="str">
        <f t="shared" si="113"/>
        <v>PLANNED - SCHED</v>
      </c>
      <c r="I522" s="1">
        <v>41449.370969942123</v>
      </c>
      <c r="J522" s="1">
        <v>41449.441861145831</v>
      </c>
      <c r="K522" s="5">
        <f t="shared" si="124"/>
        <v>102</v>
      </c>
      <c r="L522" s="16">
        <f t="shared" si="114"/>
        <v>102</v>
      </c>
      <c r="M522">
        <f t="shared" si="115"/>
        <v>2013</v>
      </c>
      <c r="N522" t="str">
        <f t="shared" si="116"/>
        <v>Jun</v>
      </c>
      <c r="O522" s="6">
        <f t="shared" si="117"/>
        <v>102</v>
      </c>
      <c r="P522">
        <f t="shared" si="118"/>
        <v>689</v>
      </c>
      <c r="Q522">
        <f t="shared" si="119"/>
        <v>7</v>
      </c>
      <c r="R522" s="8">
        <f t="shared" si="125"/>
        <v>98.428571428571431</v>
      </c>
      <c r="S522">
        <f t="shared" si="120"/>
        <v>48</v>
      </c>
      <c r="T522">
        <f t="shared" si="121"/>
        <v>4696</v>
      </c>
      <c r="U522" s="18">
        <f t="shared" si="126"/>
        <v>97.833333333333329</v>
      </c>
    </row>
    <row r="523" spans="1:21" x14ac:dyDescent="0.3">
      <c r="A523" s="3">
        <v>522</v>
      </c>
      <c r="B523" s="3" t="s">
        <v>142</v>
      </c>
      <c r="C523" s="3" t="s">
        <v>48</v>
      </c>
      <c r="D523" s="7">
        <f t="shared" si="122"/>
        <v>41448</v>
      </c>
      <c r="E523" s="4">
        <v>0.45069444444444445</v>
      </c>
      <c r="F523" s="3" t="s">
        <v>54</v>
      </c>
      <c r="G523" s="3" t="str">
        <f t="shared" si="123"/>
        <v>PLANNED</v>
      </c>
      <c r="H523" s="3" t="str">
        <f t="shared" si="113"/>
        <v>PLANNED - SCHED</v>
      </c>
      <c r="I523" s="1">
        <v>41449.413184224533</v>
      </c>
      <c r="J523" s="1">
        <v>41449.48524440972</v>
      </c>
      <c r="K523" s="5">
        <f t="shared" si="124"/>
        <v>103</v>
      </c>
      <c r="L523" s="16">
        <f t="shared" si="114"/>
        <v>103</v>
      </c>
      <c r="M523">
        <f t="shared" si="115"/>
        <v>2013</v>
      </c>
      <c r="N523" t="str">
        <f t="shared" si="116"/>
        <v>Jun</v>
      </c>
      <c r="O523" s="6">
        <f t="shared" si="117"/>
        <v>103</v>
      </c>
      <c r="P523">
        <f t="shared" si="118"/>
        <v>689</v>
      </c>
      <c r="Q523">
        <f t="shared" si="119"/>
        <v>7</v>
      </c>
      <c r="R523" s="8">
        <f t="shared" si="125"/>
        <v>98.428571428571431</v>
      </c>
      <c r="S523">
        <f t="shared" si="120"/>
        <v>48</v>
      </c>
      <c r="T523">
        <f t="shared" si="121"/>
        <v>4696</v>
      </c>
      <c r="U523" s="18">
        <f t="shared" si="126"/>
        <v>97.833333333333329</v>
      </c>
    </row>
    <row r="524" spans="1:21" x14ac:dyDescent="0.3">
      <c r="A524" s="3">
        <v>523</v>
      </c>
      <c r="B524" s="3" t="s">
        <v>142</v>
      </c>
      <c r="C524" s="3" t="s">
        <v>48</v>
      </c>
      <c r="D524" s="7">
        <f t="shared" si="122"/>
        <v>41448</v>
      </c>
      <c r="E524" s="4">
        <v>0.55486111111111114</v>
      </c>
      <c r="F524" s="3" t="s">
        <v>54</v>
      </c>
      <c r="G524" s="3" t="str">
        <f t="shared" si="123"/>
        <v>PLANNED</v>
      </c>
      <c r="H524" s="3" t="str">
        <f t="shared" si="113"/>
        <v>PLANNED - SCHED</v>
      </c>
      <c r="I524" s="1">
        <v>41449.496200196758</v>
      </c>
      <c r="J524" s="1">
        <v>41449.579683993055</v>
      </c>
      <c r="K524" s="5">
        <f t="shared" si="124"/>
        <v>120</v>
      </c>
      <c r="L524" s="16">
        <f t="shared" si="114"/>
        <v>120</v>
      </c>
      <c r="M524">
        <f t="shared" si="115"/>
        <v>2013</v>
      </c>
      <c r="N524" t="str">
        <f t="shared" si="116"/>
        <v>Jun</v>
      </c>
      <c r="O524" s="6">
        <f t="shared" si="117"/>
        <v>120</v>
      </c>
      <c r="P524">
        <f t="shared" si="118"/>
        <v>689</v>
      </c>
      <c r="Q524">
        <f t="shared" si="119"/>
        <v>7</v>
      </c>
      <c r="R524" s="8">
        <f t="shared" si="125"/>
        <v>98.428571428571431</v>
      </c>
      <c r="S524">
        <f t="shared" si="120"/>
        <v>48</v>
      </c>
      <c r="T524">
        <f t="shared" si="121"/>
        <v>4696</v>
      </c>
      <c r="U524" s="18">
        <f t="shared" si="126"/>
        <v>97.833333333333329</v>
      </c>
    </row>
    <row r="525" spans="1:21" x14ac:dyDescent="0.3">
      <c r="A525" s="3">
        <v>524</v>
      </c>
      <c r="B525" s="3" t="s">
        <v>142</v>
      </c>
      <c r="C525" s="3" t="s">
        <v>48</v>
      </c>
      <c r="D525" s="7">
        <f t="shared" si="122"/>
        <v>41448</v>
      </c>
      <c r="E525" s="4">
        <v>0.61736111111111114</v>
      </c>
      <c r="F525" s="3" t="s">
        <v>54</v>
      </c>
      <c r="G525" s="3" t="str">
        <f t="shared" si="123"/>
        <v>PLANNED</v>
      </c>
      <c r="H525" s="3" t="str">
        <f t="shared" si="113"/>
        <v>PLANNED - SCHED</v>
      </c>
      <c r="I525" s="1">
        <v>41449.587158101851</v>
      </c>
      <c r="J525" s="1">
        <v>41449.634357175928</v>
      </c>
      <c r="K525" s="5">
        <f t="shared" si="124"/>
        <v>67</v>
      </c>
      <c r="L525" s="16">
        <f t="shared" si="114"/>
        <v>67</v>
      </c>
      <c r="M525">
        <f t="shared" si="115"/>
        <v>2013</v>
      </c>
      <c r="N525" t="str">
        <f t="shared" si="116"/>
        <v>Jun</v>
      </c>
      <c r="O525" s="6">
        <f t="shared" si="117"/>
        <v>67</v>
      </c>
      <c r="P525">
        <f t="shared" si="118"/>
        <v>689</v>
      </c>
      <c r="Q525">
        <f t="shared" si="119"/>
        <v>7</v>
      </c>
      <c r="R525" s="8">
        <f t="shared" si="125"/>
        <v>98.428571428571431</v>
      </c>
      <c r="S525">
        <f t="shared" si="120"/>
        <v>48</v>
      </c>
      <c r="T525">
        <f t="shared" si="121"/>
        <v>4696</v>
      </c>
      <c r="U525" s="18">
        <f t="shared" si="126"/>
        <v>97.833333333333329</v>
      </c>
    </row>
    <row r="526" spans="1:21" x14ac:dyDescent="0.3">
      <c r="A526" s="3">
        <v>525</v>
      </c>
      <c r="B526" s="3" t="s">
        <v>142</v>
      </c>
      <c r="C526" s="3" t="s">
        <v>48</v>
      </c>
      <c r="D526" s="7">
        <f t="shared" si="122"/>
        <v>41448</v>
      </c>
      <c r="E526" s="4">
        <v>0.67986111111111114</v>
      </c>
      <c r="F526" s="3" t="s">
        <v>54</v>
      </c>
      <c r="G526" s="3" t="str">
        <f t="shared" si="123"/>
        <v>PLANNED</v>
      </c>
      <c r="H526" s="3" t="str">
        <f t="shared" si="113"/>
        <v>PLANNED - SCHED</v>
      </c>
      <c r="I526" s="1">
        <v>41449.649018634263</v>
      </c>
      <c r="J526" s="1">
        <v>41449.711437615741</v>
      </c>
      <c r="K526" s="5">
        <f t="shared" si="124"/>
        <v>89</v>
      </c>
      <c r="L526" s="16">
        <f t="shared" si="114"/>
        <v>89</v>
      </c>
      <c r="M526">
        <f t="shared" si="115"/>
        <v>2013</v>
      </c>
      <c r="N526" t="str">
        <f t="shared" si="116"/>
        <v>Jun</v>
      </c>
      <c r="O526" s="6">
        <f t="shared" si="117"/>
        <v>89</v>
      </c>
      <c r="P526">
        <f t="shared" si="118"/>
        <v>689</v>
      </c>
      <c r="Q526">
        <f t="shared" si="119"/>
        <v>7</v>
      </c>
      <c r="R526" s="8">
        <f t="shared" si="125"/>
        <v>98.428571428571431</v>
      </c>
      <c r="S526">
        <f t="shared" si="120"/>
        <v>48</v>
      </c>
      <c r="T526">
        <f t="shared" si="121"/>
        <v>4696</v>
      </c>
      <c r="U526" s="18">
        <f t="shared" si="126"/>
        <v>97.833333333333329</v>
      </c>
    </row>
    <row r="527" spans="1:21" x14ac:dyDescent="0.3">
      <c r="A527" s="3">
        <v>526</v>
      </c>
      <c r="B527" s="3" t="s">
        <v>143</v>
      </c>
      <c r="C527" s="3" t="s">
        <v>53</v>
      </c>
      <c r="D527" s="7">
        <f t="shared" si="122"/>
        <v>41448</v>
      </c>
      <c r="E527" s="4">
        <v>0.37291666666666662</v>
      </c>
      <c r="F527" s="3" t="s">
        <v>54</v>
      </c>
      <c r="G527" s="3" t="str">
        <f t="shared" si="123"/>
        <v>PLANNED</v>
      </c>
      <c r="H527" s="3" t="str">
        <f t="shared" si="113"/>
        <v>PLANNED - SCHED</v>
      </c>
      <c r="I527" s="1">
        <v>41450.329286458335</v>
      </c>
      <c r="J527" s="1">
        <v>41450.396358217593</v>
      </c>
      <c r="K527" s="5">
        <f t="shared" si="124"/>
        <v>96</v>
      </c>
      <c r="L527" s="16">
        <f t="shared" si="114"/>
        <v>96</v>
      </c>
      <c r="M527">
        <f t="shared" si="115"/>
        <v>2013</v>
      </c>
      <c r="N527" t="str">
        <f t="shared" si="116"/>
        <v>Jun</v>
      </c>
      <c r="O527" s="6">
        <f t="shared" si="117"/>
        <v>96</v>
      </c>
      <c r="P527">
        <f t="shared" si="118"/>
        <v>851</v>
      </c>
      <c r="Q527">
        <f t="shared" si="119"/>
        <v>8</v>
      </c>
      <c r="R527" s="8">
        <f t="shared" si="125"/>
        <v>106.375</v>
      </c>
      <c r="S527">
        <f t="shared" si="120"/>
        <v>48</v>
      </c>
      <c r="T527">
        <f t="shared" si="121"/>
        <v>4696</v>
      </c>
      <c r="U527" s="18">
        <f t="shared" si="126"/>
        <v>97.833333333333329</v>
      </c>
    </row>
    <row r="528" spans="1:21" x14ac:dyDescent="0.3">
      <c r="A528" s="3">
        <v>527</v>
      </c>
      <c r="B528" s="3" t="s">
        <v>143</v>
      </c>
      <c r="C528" s="3" t="s">
        <v>53</v>
      </c>
      <c r="D528" s="7">
        <f t="shared" si="122"/>
        <v>41448</v>
      </c>
      <c r="E528" s="4">
        <v>0.38194444444444442</v>
      </c>
      <c r="F528" s="3" t="s">
        <v>57</v>
      </c>
      <c r="G528" s="3" t="str">
        <f t="shared" si="123"/>
        <v>UNPLANNED</v>
      </c>
      <c r="H528" s="3" t="str">
        <f t="shared" si="113"/>
        <v>UNPLANNED</v>
      </c>
      <c r="I528" s="1">
        <v>41450.371961539349</v>
      </c>
      <c r="J528" s="1">
        <v>41450.443720798612</v>
      </c>
      <c r="K528" s="5">
        <f t="shared" si="124"/>
        <v>103</v>
      </c>
      <c r="L528" s="16">
        <f t="shared" si="114"/>
        <v>103</v>
      </c>
      <c r="M528">
        <f t="shared" si="115"/>
        <v>2013</v>
      </c>
      <c r="N528" t="str">
        <f t="shared" si="116"/>
        <v>Jun</v>
      </c>
      <c r="O528" s="6">
        <f t="shared" si="117"/>
        <v>103</v>
      </c>
      <c r="P528">
        <f t="shared" si="118"/>
        <v>851</v>
      </c>
      <c r="Q528">
        <f t="shared" si="119"/>
        <v>8</v>
      </c>
      <c r="R528" s="8">
        <f t="shared" si="125"/>
        <v>106.375</v>
      </c>
      <c r="S528">
        <f t="shared" si="120"/>
        <v>48</v>
      </c>
      <c r="T528">
        <f t="shared" si="121"/>
        <v>4696</v>
      </c>
      <c r="U528" s="18">
        <f t="shared" si="126"/>
        <v>97.833333333333329</v>
      </c>
    </row>
    <row r="529" spans="1:21" x14ac:dyDescent="0.3">
      <c r="A529" s="3">
        <v>528</v>
      </c>
      <c r="B529" s="3" t="s">
        <v>143</v>
      </c>
      <c r="C529" s="3" t="s">
        <v>53</v>
      </c>
      <c r="D529" s="7">
        <f t="shared" si="122"/>
        <v>41448</v>
      </c>
      <c r="E529" s="4">
        <v>0.4680555555555555</v>
      </c>
      <c r="F529" s="3" t="s">
        <v>54</v>
      </c>
      <c r="G529" s="3" t="str">
        <f t="shared" si="123"/>
        <v>PLANNED</v>
      </c>
      <c r="H529" s="3" t="str">
        <f t="shared" si="113"/>
        <v>PLANNED - SCHED</v>
      </c>
      <c r="I529" s="1">
        <v>41450.424622488426</v>
      </c>
      <c r="J529" s="1">
        <v>41450.49492341435</v>
      </c>
      <c r="K529" s="5">
        <f t="shared" si="124"/>
        <v>101</v>
      </c>
      <c r="L529" s="16">
        <f t="shared" si="114"/>
        <v>101</v>
      </c>
      <c r="M529">
        <f t="shared" si="115"/>
        <v>2013</v>
      </c>
      <c r="N529" t="str">
        <f t="shared" si="116"/>
        <v>Jun</v>
      </c>
      <c r="O529" s="6">
        <f t="shared" si="117"/>
        <v>101</v>
      </c>
      <c r="P529">
        <f t="shared" si="118"/>
        <v>851</v>
      </c>
      <c r="Q529">
        <f t="shared" si="119"/>
        <v>8</v>
      </c>
      <c r="R529" s="8">
        <f t="shared" si="125"/>
        <v>106.375</v>
      </c>
      <c r="S529">
        <f t="shared" si="120"/>
        <v>48</v>
      </c>
      <c r="T529">
        <f t="shared" si="121"/>
        <v>4696</v>
      </c>
      <c r="U529" s="18">
        <f t="shared" si="126"/>
        <v>97.833333333333329</v>
      </c>
    </row>
    <row r="530" spans="1:21" x14ac:dyDescent="0.3">
      <c r="A530" s="3">
        <v>529</v>
      </c>
      <c r="B530" s="3" t="s">
        <v>143</v>
      </c>
      <c r="C530" s="3" t="s">
        <v>53</v>
      </c>
      <c r="D530" s="7">
        <f t="shared" si="122"/>
        <v>41448</v>
      </c>
      <c r="E530" s="4">
        <v>0.54999999999999993</v>
      </c>
      <c r="F530" s="3" t="s">
        <v>51</v>
      </c>
      <c r="G530" s="3" t="str">
        <f t="shared" si="123"/>
        <v>PLANNED</v>
      </c>
      <c r="H530" s="3" t="str">
        <f t="shared" si="113"/>
        <v>PLANNED - NOT SCHED</v>
      </c>
      <c r="I530" s="1">
        <v>41450.527149768517</v>
      </c>
      <c r="J530" s="1">
        <v>41450.596362731478</v>
      </c>
      <c r="K530" s="5">
        <f t="shared" si="124"/>
        <v>99</v>
      </c>
      <c r="L530" s="16">
        <f t="shared" si="114"/>
        <v>99</v>
      </c>
      <c r="M530">
        <f t="shared" si="115"/>
        <v>2013</v>
      </c>
      <c r="N530" t="str">
        <f t="shared" si="116"/>
        <v>Jun</v>
      </c>
      <c r="O530" s="6">
        <f t="shared" si="117"/>
        <v>99</v>
      </c>
      <c r="P530">
        <f t="shared" si="118"/>
        <v>851</v>
      </c>
      <c r="Q530">
        <f t="shared" si="119"/>
        <v>8</v>
      </c>
      <c r="R530" s="8">
        <f t="shared" si="125"/>
        <v>106.375</v>
      </c>
      <c r="S530">
        <f t="shared" si="120"/>
        <v>48</v>
      </c>
      <c r="T530">
        <f t="shared" si="121"/>
        <v>4696</v>
      </c>
      <c r="U530" s="18">
        <f t="shared" si="126"/>
        <v>97.833333333333329</v>
      </c>
    </row>
    <row r="531" spans="1:21" x14ac:dyDescent="0.3">
      <c r="A531" s="3">
        <v>530</v>
      </c>
      <c r="B531" s="3" t="s">
        <v>143</v>
      </c>
      <c r="C531" s="3" t="s">
        <v>53</v>
      </c>
      <c r="D531" s="7">
        <f t="shared" si="122"/>
        <v>41448</v>
      </c>
      <c r="E531" s="4">
        <v>0.61736111111111114</v>
      </c>
      <c r="F531" s="3" t="s">
        <v>54</v>
      </c>
      <c r="G531" s="3" t="str">
        <f t="shared" si="123"/>
        <v>PLANNED</v>
      </c>
      <c r="H531" s="3" t="str">
        <f t="shared" si="113"/>
        <v>PLANNED - SCHED</v>
      </c>
      <c r="I531" s="1">
        <v>41450.570033530093</v>
      </c>
      <c r="J531" s="1">
        <v>41450.68143399305</v>
      </c>
      <c r="K531" s="5">
        <f t="shared" si="124"/>
        <v>160</v>
      </c>
      <c r="L531" s="16">
        <f t="shared" si="114"/>
        <v>160</v>
      </c>
      <c r="M531">
        <f t="shared" si="115"/>
        <v>2013</v>
      </c>
      <c r="N531" t="str">
        <f t="shared" si="116"/>
        <v>Jun</v>
      </c>
      <c r="O531" s="6">
        <f t="shared" si="117"/>
        <v>160</v>
      </c>
      <c r="P531">
        <f t="shared" si="118"/>
        <v>851</v>
      </c>
      <c r="Q531">
        <f t="shared" si="119"/>
        <v>8</v>
      </c>
      <c r="R531" s="8">
        <f t="shared" si="125"/>
        <v>106.375</v>
      </c>
      <c r="S531">
        <f t="shared" si="120"/>
        <v>48</v>
      </c>
      <c r="T531">
        <f t="shared" si="121"/>
        <v>4696</v>
      </c>
      <c r="U531" s="18">
        <f t="shared" si="126"/>
        <v>97.833333333333329</v>
      </c>
    </row>
    <row r="532" spans="1:21" x14ac:dyDescent="0.3">
      <c r="A532" s="3">
        <v>531</v>
      </c>
      <c r="B532" s="3" t="s">
        <v>143</v>
      </c>
      <c r="C532" s="3" t="s">
        <v>53</v>
      </c>
      <c r="D532" s="7">
        <f t="shared" si="122"/>
        <v>41448</v>
      </c>
      <c r="E532" s="4">
        <v>0.71250000000000002</v>
      </c>
      <c r="F532" s="3" t="s">
        <v>54</v>
      </c>
      <c r="G532" s="3" t="str">
        <f t="shared" si="123"/>
        <v>PLANNED</v>
      </c>
      <c r="H532" s="3" t="str">
        <f t="shared" si="113"/>
        <v>PLANNED - SCHED</v>
      </c>
      <c r="I532" s="1">
        <v>41450.693319872684</v>
      </c>
      <c r="J532" s="1">
        <v>41450.765090706016</v>
      </c>
      <c r="K532" s="5">
        <f t="shared" si="124"/>
        <v>103</v>
      </c>
      <c r="L532" s="16">
        <f t="shared" si="114"/>
        <v>103</v>
      </c>
      <c r="M532">
        <f t="shared" si="115"/>
        <v>2013</v>
      </c>
      <c r="N532" t="str">
        <f t="shared" si="116"/>
        <v>Jun</v>
      </c>
      <c r="O532" s="6">
        <f t="shared" si="117"/>
        <v>103</v>
      </c>
      <c r="P532">
        <f t="shared" si="118"/>
        <v>851</v>
      </c>
      <c r="Q532">
        <f t="shared" si="119"/>
        <v>8</v>
      </c>
      <c r="R532" s="8">
        <f t="shared" si="125"/>
        <v>106.375</v>
      </c>
      <c r="S532">
        <f t="shared" si="120"/>
        <v>48</v>
      </c>
      <c r="T532">
        <f t="shared" si="121"/>
        <v>4696</v>
      </c>
      <c r="U532" s="18">
        <f t="shared" si="126"/>
        <v>97.833333333333329</v>
      </c>
    </row>
    <row r="533" spans="1:21" x14ac:dyDescent="0.3">
      <c r="A533" s="3">
        <v>532</v>
      </c>
      <c r="B533" s="3" t="s">
        <v>143</v>
      </c>
      <c r="C533" s="3" t="s">
        <v>53</v>
      </c>
      <c r="D533" s="7">
        <f t="shared" si="122"/>
        <v>41448</v>
      </c>
      <c r="E533" s="4">
        <v>0.7631944444444444</v>
      </c>
      <c r="F533" s="3" t="s">
        <v>50</v>
      </c>
      <c r="G533" s="3" t="str">
        <f t="shared" si="123"/>
        <v>OTHER</v>
      </c>
      <c r="H533" s="3" t="str">
        <f t="shared" si="113"/>
        <v>OTHER</v>
      </c>
      <c r="I533" s="1">
        <v>41450.727414201392</v>
      </c>
      <c r="J533" s="1">
        <v>41450.807830868056</v>
      </c>
      <c r="K533" s="5">
        <f t="shared" si="124"/>
        <v>115</v>
      </c>
      <c r="L533" s="16">
        <f t="shared" si="114"/>
        <v>115</v>
      </c>
      <c r="M533">
        <f t="shared" si="115"/>
        <v>2013</v>
      </c>
      <c r="N533" t="str">
        <f t="shared" si="116"/>
        <v>Jun</v>
      </c>
      <c r="O533" s="6">
        <f t="shared" si="117"/>
        <v>115</v>
      </c>
      <c r="P533">
        <f t="shared" si="118"/>
        <v>851</v>
      </c>
      <c r="Q533">
        <f t="shared" si="119"/>
        <v>8</v>
      </c>
      <c r="R533" s="8">
        <f t="shared" si="125"/>
        <v>106.375</v>
      </c>
      <c r="S533">
        <f t="shared" si="120"/>
        <v>48</v>
      </c>
      <c r="T533">
        <f t="shared" si="121"/>
        <v>4696</v>
      </c>
      <c r="U533" s="18">
        <f t="shared" si="126"/>
        <v>97.833333333333329</v>
      </c>
    </row>
    <row r="534" spans="1:21" x14ac:dyDescent="0.3">
      <c r="A534" s="3">
        <v>533</v>
      </c>
      <c r="B534" s="3" t="s">
        <v>143</v>
      </c>
      <c r="C534" s="3" t="s">
        <v>53</v>
      </c>
      <c r="D534" s="7">
        <f t="shared" si="122"/>
        <v>41448</v>
      </c>
      <c r="E534" s="4">
        <v>0.9145833333333333</v>
      </c>
      <c r="F534" s="3" t="s">
        <v>49</v>
      </c>
      <c r="G534" s="3" t="str">
        <f t="shared" si="123"/>
        <v>UNPLANNED</v>
      </c>
      <c r="H534" s="3" t="str">
        <f t="shared" si="113"/>
        <v>UNPLANNED</v>
      </c>
      <c r="I534" s="1">
        <v>41450.890697222218</v>
      </c>
      <c r="J534" s="1">
        <v>41450.942155555553</v>
      </c>
      <c r="K534" s="5">
        <f t="shared" si="124"/>
        <v>74</v>
      </c>
      <c r="L534" s="16">
        <f t="shared" si="114"/>
        <v>74</v>
      </c>
      <c r="M534">
        <f t="shared" si="115"/>
        <v>2013</v>
      </c>
      <c r="N534" t="str">
        <f t="shared" si="116"/>
        <v>Jun</v>
      </c>
      <c r="O534" s="6">
        <f t="shared" si="117"/>
        <v>74</v>
      </c>
      <c r="P534">
        <f t="shared" si="118"/>
        <v>851</v>
      </c>
      <c r="Q534">
        <f t="shared" si="119"/>
        <v>8</v>
      </c>
      <c r="R534" s="8">
        <f t="shared" si="125"/>
        <v>106.375</v>
      </c>
      <c r="S534">
        <f t="shared" si="120"/>
        <v>48</v>
      </c>
      <c r="T534">
        <f t="shared" si="121"/>
        <v>4696</v>
      </c>
      <c r="U534" s="18">
        <f t="shared" si="126"/>
        <v>97.833333333333329</v>
      </c>
    </row>
    <row r="535" spans="1:21" x14ac:dyDescent="0.3">
      <c r="A535" s="3">
        <v>534</v>
      </c>
      <c r="B535" s="3" t="s">
        <v>144</v>
      </c>
      <c r="C535" s="3" t="s">
        <v>56</v>
      </c>
      <c r="D535" s="7">
        <f t="shared" si="122"/>
        <v>41448</v>
      </c>
      <c r="E535" s="4">
        <v>0.33749999999999997</v>
      </c>
      <c r="F535" s="3" t="s">
        <v>54</v>
      </c>
      <c r="G535" s="3" t="str">
        <f t="shared" si="123"/>
        <v>PLANNED</v>
      </c>
      <c r="H535" s="3" t="str">
        <f t="shared" si="113"/>
        <v>PLANNED - SCHED</v>
      </c>
      <c r="I535" s="1">
        <v>41451.315059641209</v>
      </c>
      <c r="J535" s="1">
        <v>41451.375024918983</v>
      </c>
      <c r="K535" s="5">
        <f t="shared" si="124"/>
        <v>86</v>
      </c>
      <c r="L535" s="16">
        <f t="shared" si="114"/>
        <v>86</v>
      </c>
      <c r="M535">
        <f t="shared" si="115"/>
        <v>2013</v>
      </c>
      <c r="N535" t="str">
        <f t="shared" si="116"/>
        <v>Jun</v>
      </c>
      <c r="O535" s="6">
        <f t="shared" si="117"/>
        <v>86</v>
      </c>
      <c r="P535">
        <f t="shared" si="118"/>
        <v>696</v>
      </c>
      <c r="Q535">
        <f t="shared" si="119"/>
        <v>7</v>
      </c>
      <c r="R535" s="8">
        <f t="shared" si="125"/>
        <v>99.428571428571431</v>
      </c>
      <c r="S535">
        <f t="shared" si="120"/>
        <v>48</v>
      </c>
      <c r="T535">
        <f t="shared" si="121"/>
        <v>4696</v>
      </c>
      <c r="U535" s="18">
        <f t="shared" si="126"/>
        <v>97.833333333333329</v>
      </c>
    </row>
    <row r="536" spans="1:21" x14ac:dyDescent="0.3">
      <c r="A536" s="3">
        <v>535</v>
      </c>
      <c r="B536" s="3" t="s">
        <v>144</v>
      </c>
      <c r="C536" s="3" t="s">
        <v>56</v>
      </c>
      <c r="D536" s="7">
        <f t="shared" si="122"/>
        <v>41448</v>
      </c>
      <c r="E536" s="4">
        <v>0.39861111111111108</v>
      </c>
      <c r="F536" s="3" t="s">
        <v>51</v>
      </c>
      <c r="G536" s="3" t="str">
        <f t="shared" si="123"/>
        <v>PLANNED</v>
      </c>
      <c r="H536" s="3" t="str">
        <f t="shared" si="113"/>
        <v>PLANNED - NOT SCHED</v>
      </c>
      <c r="I536" s="1">
        <v>41451.345590011573</v>
      </c>
      <c r="J536" s="1">
        <v>41451.44920112269</v>
      </c>
      <c r="K536" s="5">
        <f t="shared" si="124"/>
        <v>149</v>
      </c>
      <c r="L536" s="16">
        <f t="shared" si="114"/>
        <v>149</v>
      </c>
      <c r="M536">
        <f t="shared" si="115"/>
        <v>2013</v>
      </c>
      <c r="N536" t="str">
        <f t="shared" si="116"/>
        <v>Jun</v>
      </c>
      <c r="O536" s="6">
        <f t="shared" si="117"/>
        <v>149</v>
      </c>
      <c r="P536">
        <f t="shared" si="118"/>
        <v>696</v>
      </c>
      <c r="Q536">
        <f t="shared" si="119"/>
        <v>7</v>
      </c>
      <c r="R536" s="8">
        <f t="shared" si="125"/>
        <v>99.428571428571431</v>
      </c>
      <c r="S536">
        <f t="shared" si="120"/>
        <v>48</v>
      </c>
      <c r="T536">
        <f t="shared" si="121"/>
        <v>4696</v>
      </c>
      <c r="U536" s="18">
        <f t="shared" si="126"/>
        <v>97.833333333333329</v>
      </c>
    </row>
    <row r="537" spans="1:21" x14ac:dyDescent="0.3">
      <c r="A537" s="3">
        <v>536</v>
      </c>
      <c r="B537" s="3" t="s">
        <v>144</v>
      </c>
      <c r="C537" s="3" t="s">
        <v>56</v>
      </c>
      <c r="D537" s="7">
        <f t="shared" si="122"/>
        <v>41448</v>
      </c>
      <c r="E537" s="4">
        <v>0.41180555555555554</v>
      </c>
      <c r="F537" s="3" t="s">
        <v>54</v>
      </c>
      <c r="G537" s="3" t="str">
        <f t="shared" si="123"/>
        <v>PLANNED</v>
      </c>
      <c r="H537" s="3" t="str">
        <f t="shared" si="113"/>
        <v>PLANNED - SCHED</v>
      </c>
      <c r="I537" s="1">
        <v>41451.394087349538</v>
      </c>
      <c r="J537" s="1">
        <v>41451.451379016202</v>
      </c>
      <c r="K537" s="5">
        <f t="shared" si="124"/>
        <v>82</v>
      </c>
      <c r="L537" s="16">
        <f t="shared" si="114"/>
        <v>82</v>
      </c>
      <c r="M537">
        <f t="shared" si="115"/>
        <v>2013</v>
      </c>
      <c r="N537" t="str">
        <f t="shared" si="116"/>
        <v>Jun</v>
      </c>
      <c r="O537" s="6">
        <f t="shared" si="117"/>
        <v>82</v>
      </c>
      <c r="P537">
        <f t="shared" si="118"/>
        <v>696</v>
      </c>
      <c r="Q537">
        <f t="shared" si="119"/>
        <v>7</v>
      </c>
      <c r="R537" s="8">
        <f t="shared" si="125"/>
        <v>99.428571428571431</v>
      </c>
      <c r="S537">
        <f t="shared" si="120"/>
        <v>48</v>
      </c>
      <c r="T537">
        <f t="shared" si="121"/>
        <v>4696</v>
      </c>
      <c r="U537" s="18">
        <f t="shared" si="126"/>
        <v>97.833333333333329</v>
      </c>
    </row>
    <row r="538" spans="1:21" x14ac:dyDescent="0.3">
      <c r="A538" s="3">
        <v>537</v>
      </c>
      <c r="B538" s="3" t="s">
        <v>144</v>
      </c>
      <c r="C538" s="3" t="s">
        <v>56</v>
      </c>
      <c r="D538" s="7">
        <f t="shared" si="122"/>
        <v>41448</v>
      </c>
      <c r="E538" s="4">
        <v>0.53125</v>
      </c>
      <c r="F538" s="3" t="s">
        <v>49</v>
      </c>
      <c r="G538" s="3" t="str">
        <f t="shared" si="123"/>
        <v>UNPLANNED</v>
      </c>
      <c r="H538" s="3" t="str">
        <f t="shared" si="113"/>
        <v>UNPLANNED</v>
      </c>
      <c r="I538" s="1">
        <v>41451.493306828706</v>
      </c>
      <c r="J538" s="1">
        <v>41451.572936458331</v>
      </c>
      <c r="K538" s="5">
        <f t="shared" si="124"/>
        <v>114</v>
      </c>
      <c r="L538" s="16">
        <f t="shared" si="114"/>
        <v>114</v>
      </c>
      <c r="M538">
        <f t="shared" si="115"/>
        <v>2013</v>
      </c>
      <c r="N538" t="str">
        <f t="shared" si="116"/>
        <v>Jun</v>
      </c>
      <c r="O538" s="6">
        <f t="shared" si="117"/>
        <v>114</v>
      </c>
      <c r="P538">
        <f t="shared" si="118"/>
        <v>696</v>
      </c>
      <c r="Q538">
        <f t="shared" si="119"/>
        <v>7</v>
      </c>
      <c r="R538" s="8">
        <f t="shared" si="125"/>
        <v>99.428571428571431</v>
      </c>
      <c r="S538">
        <f t="shared" si="120"/>
        <v>48</v>
      </c>
      <c r="T538">
        <f t="shared" si="121"/>
        <v>4696</v>
      </c>
      <c r="U538" s="18">
        <f t="shared" si="126"/>
        <v>97.833333333333329</v>
      </c>
    </row>
    <row r="539" spans="1:21" x14ac:dyDescent="0.3">
      <c r="A539" s="3">
        <v>538</v>
      </c>
      <c r="B539" s="3" t="s">
        <v>144</v>
      </c>
      <c r="C539" s="3" t="s">
        <v>56</v>
      </c>
      <c r="D539" s="7">
        <f t="shared" si="122"/>
        <v>41448</v>
      </c>
      <c r="E539" s="4">
        <v>0.57986111111111105</v>
      </c>
      <c r="F539" s="3" t="s">
        <v>54</v>
      </c>
      <c r="G539" s="3" t="str">
        <f t="shared" si="123"/>
        <v>PLANNED</v>
      </c>
      <c r="H539" s="3" t="str">
        <f t="shared" si="113"/>
        <v>PLANNED - SCHED</v>
      </c>
      <c r="I539" s="1">
        <v>41451.544767164349</v>
      </c>
      <c r="J539" s="1">
        <v>41451.606318090278</v>
      </c>
      <c r="K539" s="5">
        <f t="shared" si="124"/>
        <v>88</v>
      </c>
      <c r="L539" s="16">
        <f t="shared" si="114"/>
        <v>88</v>
      </c>
      <c r="M539">
        <f t="shared" si="115"/>
        <v>2013</v>
      </c>
      <c r="N539" t="str">
        <f t="shared" si="116"/>
        <v>Jun</v>
      </c>
      <c r="O539" s="6">
        <f t="shared" si="117"/>
        <v>88</v>
      </c>
      <c r="P539">
        <f t="shared" si="118"/>
        <v>696</v>
      </c>
      <c r="Q539">
        <f t="shared" si="119"/>
        <v>7</v>
      </c>
      <c r="R539" s="8">
        <f t="shared" si="125"/>
        <v>99.428571428571431</v>
      </c>
      <c r="S539">
        <f t="shared" si="120"/>
        <v>48</v>
      </c>
      <c r="T539">
        <f t="shared" si="121"/>
        <v>4696</v>
      </c>
      <c r="U539" s="18">
        <f t="shared" si="126"/>
        <v>97.833333333333329</v>
      </c>
    </row>
    <row r="540" spans="1:21" x14ac:dyDescent="0.3">
      <c r="A540" s="3">
        <v>539</v>
      </c>
      <c r="B540" s="3" t="s">
        <v>144</v>
      </c>
      <c r="C540" s="3" t="s">
        <v>56</v>
      </c>
      <c r="D540" s="7">
        <f t="shared" si="122"/>
        <v>41448</v>
      </c>
      <c r="E540" s="4">
        <v>0.65972222222222221</v>
      </c>
      <c r="F540" s="3" t="s">
        <v>54</v>
      </c>
      <c r="G540" s="3" t="str">
        <f t="shared" si="123"/>
        <v>PLANNED</v>
      </c>
      <c r="H540" s="3" t="str">
        <f t="shared" si="113"/>
        <v>PLANNED - SCHED</v>
      </c>
      <c r="I540" s="1">
        <v>41451.620497071759</v>
      </c>
      <c r="J540" s="1">
        <v>41451.680311886572</v>
      </c>
      <c r="K540" s="5">
        <f t="shared" si="124"/>
        <v>86</v>
      </c>
      <c r="L540" s="16">
        <f t="shared" si="114"/>
        <v>86</v>
      </c>
      <c r="M540">
        <f t="shared" si="115"/>
        <v>2013</v>
      </c>
      <c r="N540" t="str">
        <f t="shared" si="116"/>
        <v>Jun</v>
      </c>
      <c r="O540" s="6">
        <f t="shared" si="117"/>
        <v>86</v>
      </c>
      <c r="P540">
        <f t="shared" si="118"/>
        <v>696</v>
      </c>
      <c r="Q540">
        <f t="shared" si="119"/>
        <v>7</v>
      </c>
      <c r="R540" s="8">
        <f t="shared" si="125"/>
        <v>99.428571428571431</v>
      </c>
      <c r="S540">
        <f t="shared" si="120"/>
        <v>48</v>
      </c>
      <c r="T540">
        <f t="shared" si="121"/>
        <v>4696</v>
      </c>
      <c r="U540" s="18">
        <f t="shared" si="126"/>
        <v>97.833333333333329</v>
      </c>
    </row>
    <row r="541" spans="1:21" x14ac:dyDescent="0.3">
      <c r="A541" s="3">
        <v>540</v>
      </c>
      <c r="B541" s="3" t="s">
        <v>144</v>
      </c>
      <c r="C541" s="3" t="s">
        <v>56</v>
      </c>
      <c r="D541" s="7">
        <f t="shared" si="122"/>
        <v>41448</v>
      </c>
      <c r="E541" s="4">
        <v>0.8618055555555556</v>
      </c>
      <c r="F541" s="3" t="s">
        <v>49</v>
      </c>
      <c r="G541" s="3" t="str">
        <f t="shared" si="123"/>
        <v>UNPLANNED</v>
      </c>
      <c r="H541" s="3" t="str">
        <f t="shared" si="113"/>
        <v>UNPLANNED</v>
      </c>
      <c r="I541" s="1">
        <v>41451.833582835643</v>
      </c>
      <c r="J541" s="1">
        <v>41451.896904594905</v>
      </c>
      <c r="K541" s="5">
        <f t="shared" si="124"/>
        <v>91</v>
      </c>
      <c r="L541" s="16">
        <f t="shared" si="114"/>
        <v>91</v>
      </c>
      <c r="M541">
        <f t="shared" si="115"/>
        <v>2013</v>
      </c>
      <c r="N541" t="str">
        <f t="shared" si="116"/>
        <v>Jun</v>
      </c>
      <c r="O541" s="6">
        <f t="shared" si="117"/>
        <v>91</v>
      </c>
      <c r="P541">
        <f t="shared" si="118"/>
        <v>696</v>
      </c>
      <c r="Q541">
        <f t="shared" si="119"/>
        <v>7</v>
      </c>
      <c r="R541" s="8">
        <f t="shared" si="125"/>
        <v>99.428571428571431</v>
      </c>
      <c r="S541">
        <f t="shared" si="120"/>
        <v>48</v>
      </c>
      <c r="T541">
        <f t="shared" si="121"/>
        <v>4696</v>
      </c>
      <c r="U541" s="18">
        <f t="shared" si="126"/>
        <v>97.833333333333329</v>
      </c>
    </row>
    <row r="542" spans="1:21" x14ac:dyDescent="0.3">
      <c r="A542" s="3">
        <v>541</v>
      </c>
      <c r="B542" s="3" t="s">
        <v>145</v>
      </c>
      <c r="C542" s="3" t="s">
        <v>59</v>
      </c>
      <c r="D542" s="7">
        <f t="shared" si="122"/>
        <v>41448</v>
      </c>
      <c r="E542" s="4" t="e">
        <v>#NUM!</v>
      </c>
      <c r="F542" s="3" t="s">
        <v>51</v>
      </c>
      <c r="G542" s="3" t="str">
        <f t="shared" si="123"/>
        <v>PLANNED</v>
      </c>
      <c r="H542" s="3" t="str">
        <f t="shared" si="113"/>
        <v>PLANNED - NOT SCHED</v>
      </c>
      <c r="I542" s="1">
        <v>41451.959283761578</v>
      </c>
      <c r="J542" s="1">
        <v>41452.040811539351</v>
      </c>
      <c r="K542" s="5">
        <f t="shared" si="124"/>
        <v>117</v>
      </c>
      <c r="L542" s="16">
        <f t="shared" si="114"/>
        <v>117</v>
      </c>
      <c r="M542">
        <f t="shared" si="115"/>
        <v>2013</v>
      </c>
      <c r="N542" t="str">
        <f t="shared" si="116"/>
        <v>Jun</v>
      </c>
      <c r="O542" s="6">
        <f t="shared" si="117"/>
        <v>117</v>
      </c>
      <c r="P542">
        <f t="shared" si="118"/>
        <v>773</v>
      </c>
      <c r="Q542">
        <f t="shared" si="119"/>
        <v>7</v>
      </c>
      <c r="R542" s="8">
        <f t="shared" si="125"/>
        <v>110.42857142857143</v>
      </c>
      <c r="S542">
        <f t="shared" si="120"/>
        <v>48</v>
      </c>
      <c r="T542">
        <f t="shared" si="121"/>
        <v>4696</v>
      </c>
      <c r="U542" s="18">
        <f t="shared" si="126"/>
        <v>97.833333333333329</v>
      </c>
    </row>
    <row r="543" spans="1:21" x14ac:dyDescent="0.3">
      <c r="A543" s="3">
        <v>542</v>
      </c>
      <c r="B543" s="3" t="s">
        <v>145</v>
      </c>
      <c r="C543" s="3" t="s">
        <v>59</v>
      </c>
      <c r="D543" s="7">
        <f t="shared" si="122"/>
        <v>41448</v>
      </c>
      <c r="E543" s="4">
        <v>8.1944444444444445E-2</v>
      </c>
      <c r="F543" s="3" t="s">
        <v>49</v>
      </c>
      <c r="G543" s="3" t="str">
        <f t="shared" si="123"/>
        <v>UNPLANNED</v>
      </c>
      <c r="H543" s="3" t="str">
        <f t="shared" si="113"/>
        <v>UNPLANNED</v>
      </c>
      <c r="I543" s="1">
        <v>41452.061050231481</v>
      </c>
      <c r="J543" s="1">
        <v>41452.110089583337</v>
      </c>
      <c r="K543" s="5">
        <f t="shared" si="124"/>
        <v>70</v>
      </c>
      <c r="L543" s="16">
        <f t="shared" si="114"/>
        <v>70</v>
      </c>
      <c r="M543">
        <f t="shared" si="115"/>
        <v>2013</v>
      </c>
      <c r="N543" t="str">
        <f t="shared" si="116"/>
        <v>Jun</v>
      </c>
      <c r="O543" s="6">
        <f t="shared" si="117"/>
        <v>70</v>
      </c>
      <c r="P543">
        <f t="shared" si="118"/>
        <v>773</v>
      </c>
      <c r="Q543">
        <f t="shared" si="119"/>
        <v>7</v>
      </c>
      <c r="R543" s="8">
        <f t="shared" si="125"/>
        <v>110.42857142857143</v>
      </c>
      <c r="S543">
        <f t="shared" si="120"/>
        <v>48</v>
      </c>
      <c r="T543">
        <f t="shared" si="121"/>
        <v>4696</v>
      </c>
      <c r="U543" s="18">
        <f t="shared" si="126"/>
        <v>97.833333333333329</v>
      </c>
    </row>
    <row r="544" spans="1:21" x14ac:dyDescent="0.3">
      <c r="A544" s="3">
        <v>543</v>
      </c>
      <c r="B544" s="3" t="s">
        <v>145</v>
      </c>
      <c r="C544" s="3" t="s">
        <v>59</v>
      </c>
      <c r="D544" s="7">
        <f t="shared" si="122"/>
        <v>41448</v>
      </c>
      <c r="E544" s="4">
        <v>0.24652777777777779</v>
      </c>
      <c r="F544" s="3" t="s">
        <v>51</v>
      </c>
      <c r="G544" s="3" t="str">
        <f t="shared" si="123"/>
        <v>PLANNED</v>
      </c>
      <c r="H544" s="3" t="str">
        <f t="shared" si="113"/>
        <v>PLANNED - NOT SCHED</v>
      </c>
      <c r="I544" s="1">
        <v>41452.132063576384</v>
      </c>
      <c r="J544" s="1">
        <v>41452.285223298612</v>
      </c>
      <c r="K544" s="5">
        <f t="shared" si="124"/>
        <v>220</v>
      </c>
      <c r="L544" s="16">
        <f t="shared" si="114"/>
        <v>220</v>
      </c>
      <c r="M544">
        <f t="shared" si="115"/>
        <v>2013</v>
      </c>
      <c r="N544" t="str">
        <f t="shared" si="116"/>
        <v>Jun</v>
      </c>
      <c r="O544" s="6">
        <f t="shared" si="117"/>
        <v>220</v>
      </c>
      <c r="P544">
        <f t="shared" si="118"/>
        <v>773</v>
      </c>
      <c r="Q544">
        <f t="shared" si="119"/>
        <v>7</v>
      </c>
      <c r="R544" s="8">
        <f t="shared" si="125"/>
        <v>110.42857142857143</v>
      </c>
      <c r="S544">
        <f t="shared" si="120"/>
        <v>48</v>
      </c>
      <c r="T544">
        <f t="shared" si="121"/>
        <v>4696</v>
      </c>
      <c r="U544" s="18">
        <f t="shared" si="126"/>
        <v>97.833333333333329</v>
      </c>
    </row>
    <row r="545" spans="1:21" x14ac:dyDescent="0.3">
      <c r="A545" s="3">
        <v>544</v>
      </c>
      <c r="B545" s="3" t="s">
        <v>145</v>
      </c>
      <c r="C545" s="3" t="s">
        <v>59</v>
      </c>
      <c r="D545" s="7">
        <f t="shared" si="122"/>
        <v>41448</v>
      </c>
      <c r="E545" s="4">
        <v>0.43333333333333335</v>
      </c>
      <c r="F545" s="3" t="s">
        <v>54</v>
      </c>
      <c r="G545" s="3" t="str">
        <f t="shared" si="123"/>
        <v>PLANNED</v>
      </c>
      <c r="H545" s="3" t="str">
        <f t="shared" si="113"/>
        <v>PLANNED - SCHED</v>
      </c>
      <c r="I545" s="1">
        <v>41452.400619872686</v>
      </c>
      <c r="J545" s="1">
        <v>41452.459809687498</v>
      </c>
      <c r="K545" s="5">
        <f t="shared" si="124"/>
        <v>85</v>
      </c>
      <c r="L545" s="16">
        <f t="shared" si="114"/>
        <v>85</v>
      </c>
      <c r="M545">
        <f t="shared" si="115"/>
        <v>2013</v>
      </c>
      <c r="N545" t="str">
        <f t="shared" si="116"/>
        <v>Jun</v>
      </c>
      <c r="O545" s="6">
        <f t="shared" si="117"/>
        <v>85</v>
      </c>
      <c r="P545">
        <f t="shared" si="118"/>
        <v>773</v>
      </c>
      <c r="Q545">
        <f t="shared" si="119"/>
        <v>7</v>
      </c>
      <c r="R545" s="8">
        <f t="shared" si="125"/>
        <v>110.42857142857143</v>
      </c>
      <c r="S545">
        <f t="shared" si="120"/>
        <v>48</v>
      </c>
      <c r="T545">
        <f t="shared" si="121"/>
        <v>4696</v>
      </c>
      <c r="U545" s="18">
        <f t="shared" si="126"/>
        <v>97.833333333333329</v>
      </c>
    </row>
    <row r="546" spans="1:21" x14ac:dyDescent="0.3">
      <c r="A546" s="3">
        <v>545</v>
      </c>
      <c r="B546" s="3" t="s">
        <v>145</v>
      </c>
      <c r="C546" s="3" t="s">
        <v>59</v>
      </c>
      <c r="D546" s="7">
        <f t="shared" si="122"/>
        <v>41448</v>
      </c>
      <c r="E546" s="4">
        <v>0.53888888888888886</v>
      </c>
      <c r="F546" s="3" t="s">
        <v>54</v>
      </c>
      <c r="G546" s="3" t="str">
        <f t="shared" si="123"/>
        <v>PLANNED</v>
      </c>
      <c r="H546" s="3" t="str">
        <f t="shared" si="113"/>
        <v>PLANNED - SCHED</v>
      </c>
      <c r="I546" s="1">
        <v>41452.490520451393</v>
      </c>
      <c r="J546" s="1">
        <v>41452.558437118052</v>
      </c>
      <c r="K546" s="5">
        <f t="shared" si="124"/>
        <v>97</v>
      </c>
      <c r="L546" s="16">
        <f t="shared" si="114"/>
        <v>97</v>
      </c>
      <c r="M546">
        <f t="shared" si="115"/>
        <v>2013</v>
      </c>
      <c r="N546" t="str">
        <f t="shared" si="116"/>
        <v>Jun</v>
      </c>
      <c r="O546" s="6">
        <f t="shared" si="117"/>
        <v>97</v>
      </c>
      <c r="P546">
        <f t="shared" si="118"/>
        <v>773</v>
      </c>
      <c r="Q546">
        <f t="shared" si="119"/>
        <v>7</v>
      </c>
      <c r="R546" s="8">
        <f t="shared" si="125"/>
        <v>110.42857142857143</v>
      </c>
      <c r="S546">
        <f t="shared" si="120"/>
        <v>48</v>
      </c>
      <c r="T546">
        <f t="shared" si="121"/>
        <v>4696</v>
      </c>
      <c r="U546" s="18">
        <f t="shared" si="126"/>
        <v>97.833333333333329</v>
      </c>
    </row>
    <row r="547" spans="1:21" x14ac:dyDescent="0.3">
      <c r="A547" s="3">
        <v>546</v>
      </c>
      <c r="B547" s="3" t="s">
        <v>145</v>
      </c>
      <c r="C547" s="3" t="s">
        <v>59</v>
      </c>
      <c r="D547" s="7">
        <f t="shared" si="122"/>
        <v>41448</v>
      </c>
      <c r="E547" s="4">
        <v>0.88194444444444453</v>
      </c>
      <c r="F547" s="3" t="s">
        <v>49</v>
      </c>
      <c r="G547" s="3" t="str">
        <f t="shared" si="123"/>
        <v>UNPLANNED</v>
      </c>
      <c r="H547" s="3" t="str">
        <f t="shared" si="113"/>
        <v>UNPLANNED</v>
      </c>
      <c r="I547" s="1">
        <v>41452.859693206017</v>
      </c>
      <c r="J547" s="1">
        <v>41452.917447835644</v>
      </c>
      <c r="K547" s="5">
        <f t="shared" si="124"/>
        <v>83</v>
      </c>
      <c r="L547" s="16">
        <f t="shared" si="114"/>
        <v>83</v>
      </c>
      <c r="M547">
        <f t="shared" si="115"/>
        <v>2013</v>
      </c>
      <c r="N547" t="str">
        <f t="shared" si="116"/>
        <v>Jun</v>
      </c>
      <c r="O547" s="6">
        <f t="shared" si="117"/>
        <v>83</v>
      </c>
      <c r="P547">
        <f t="shared" si="118"/>
        <v>773</v>
      </c>
      <c r="Q547">
        <f t="shared" si="119"/>
        <v>7</v>
      </c>
      <c r="R547" s="8">
        <f t="shared" si="125"/>
        <v>110.42857142857143</v>
      </c>
      <c r="S547">
        <f t="shared" si="120"/>
        <v>48</v>
      </c>
      <c r="T547">
        <f t="shared" si="121"/>
        <v>4696</v>
      </c>
      <c r="U547" s="18">
        <f t="shared" si="126"/>
        <v>97.833333333333329</v>
      </c>
    </row>
    <row r="548" spans="1:21" x14ac:dyDescent="0.3">
      <c r="A548" s="3">
        <v>547</v>
      </c>
      <c r="B548" s="3" t="s">
        <v>145</v>
      </c>
      <c r="C548" s="3" t="s">
        <v>59</v>
      </c>
      <c r="D548" s="7">
        <f t="shared" si="122"/>
        <v>41448</v>
      </c>
      <c r="E548" s="4">
        <v>0.96458333333333324</v>
      </c>
      <c r="F548" s="3" t="s">
        <v>49</v>
      </c>
      <c r="G548" s="3" t="str">
        <f t="shared" si="123"/>
        <v>UNPLANNED</v>
      </c>
      <c r="H548" s="3" t="str">
        <f t="shared" si="113"/>
        <v>UNPLANNED</v>
      </c>
      <c r="I548" s="1">
        <v>41452.924311655093</v>
      </c>
      <c r="J548" s="1">
        <v>41452.994728321755</v>
      </c>
      <c r="K548" s="5">
        <f t="shared" si="124"/>
        <v>101</v>
      </c>
      <c r="L548" s="16">
        <f t="shared" si="114"/>
        <v>101</v>
      </c>
      <c r="M548">
        <f t="shared" si="115"/>
        <v>2013</v>
      </c>
      <c r="N548" t="str">
        <f t="shared" si="116"/>
        <v>Jun</v>
      </c>
      <c r="O548" s="6">
        <f t="shared" si="117"/>
        <v>101</v>
      </c>
      <c r="P548">
        <f t="shared" si="118"/>
        <v>773</v>
      </c>
      <c r="Q548">
        <f t="shared" si="119"/>
        <v>7</v>
      </c>
      <c r="R548" s="8">
        <f t="shared" si="125"/>
        <v>110.42857142857143</v>
      </c>
      <c r="S548">
        <f t="shared" si="120"/>
        <v>48</v>
      </c>
      <c r="T548">
        <f t="shared" si="121"/>
        <v>4696</v>
      </c>
      <c r="U548" s="18">
        <f t="shared" si="126"/>
        <v>97.833333333333329</v>
      </c>
    </row>
    <row r="549" spans="1:21" x14ac:dyDescent="0.3">
      <c r="A549" s="3">
        <v>548</v>
      </c>
      <c r="B549" s="3" t="s">
        <v>146</v>
      </c>
      <c r="C549" s="3" t="s">
        <v>61</v>
      </c>
      <c r="D549" s="7">
        <f t="shared" si="122"/>
        <v>41448</v>
      </c>
      <c r="E549" s="4">
        <v>4.3750000000000004E-2</v>
      </c>
      <c r="F549" s="3" t="s">
        <v>57</v>
      </c>
      <c r="G549" s="3" t="str">
        <f t="shared" si="123"/>
        <v>UNPLANNED</v>
      </c>
      <c r="H549" s="3" t="str">
        <f t="shared" si="113"/>
        <v>UNPLANNED</v>
      </c>
      <c r="I549" s="1">
        <v>41453.044954745375</v>
      </c>
      <c r="J549" s="1">
        <v>41453.143091319442</v>
      </c>
      <c r="K549" s="5">
        <f t="shared" si="124"/>
        <v>141</v>
      </c>
      <c r="L549" s="16">
        <f t="shared" si="114"/>
        <v>141</v>
      </c>
      <c r="M549">
        <f t="shared" si="115"/>
        <v>2013</v>
      </c>
      <c r="N549" t="str">
        <f t="shared" si="116"/>
        <v>Jun</v>
      </c>
      <c r="O549" s="6">
        <f t="shared" si="117"/>
        <v>141</v>
      </c>
      <c r="P549">
        <f t="shared" si="118"/>
        <v>1131</v>
      </c>
      <c r="Q549">
        <f t="shared" si="119"/>
        <v>13</v>
      </c>
      <c r="R549" s="8">
        <f t="shared" si="125"/>
        <v>87</v>
      </c>
      <c r="S549">
        <f t="shared" si="120"/>
        <v>48</v>
      </c>
      <c r="T549">
        <f t="shared" si="121"/>
        <v>4696</v>
      </c>
      <c r="U549" s="18">
        <f t="shared" si="126"/>
        <v>97.833333333333329</v>
      </c>
    </row>
    <row r="550" spans="1:21" x14ac:dyDescent="0.3">
      <c r="A550" s="3">
        <v>549</v>
      </c>
      <c r="B550" s="3" t="s">
        <v>146</v>
      </c>
      <c r="C550" s="3" t="s">
        <v>61</v>
      </c>
      <c r="D550" s="7">
        <f t="shared" si="122"/>
        <v>41448</v>
      </c>
      <c r="E550" s="4">
        <v>7.5694444444444439E-2</v>
      </c>
      <c r="F550" s="3" t="s">
        <v>51</v>
      </c>
      <c r="G550" s="3" t="str">
        <f t="shared" si="123"/>
        <v>PLANNED</v>
      </c>
      <c r="H550" s="3" t="str">
        <f t="shared" si="113"/>
        <v>PLANNED - NOT SCHED</v>
      </c>
      <c r="I550" s="1">
        <v>41453.013084571758</v>
      </c>
      <c r="J550" s="1">
        <v>41453.136603090279</v>
      </c>
      <c r="K550" s="5">
        <f t="shared" si="124"/>
        <v>177</v>
      </c>
      <c r="L550" s="16">
        <f t="shared" si="114"/>
        <v>177</v>
      </c>
      <c r="M550">
        <f t="shared" si="115"/>
        <v>2013</v>
      </c>
      <c r="N550" t="str">
        <f t="shared" si="116"/>
        <v>Jun</v>
      </c>
      <c r="O550" s="6">
        <f t="shared" si="117"/>
        <v>177</v>
      </c>
      <c r="P550">
        <f t="shared" si="118"/>
        <v>1131</v>
      </c>
      <c r="Q550">
        <f t="shared" si="119"/>
        <v>13</v>
      </c>
      <c r="R550" s="8">
        <f t="shared" si="125"/>
        <v>87</v>
      </c>
      <c r="S550">
        <f t="shared" si="120"/>
        <v>48</v>
      </c>
      <c r="T550">
        <f t="shared" si="121"/>
        <v>4696</v>
      </c>
      <c r="U550" s="18">
        <f t="shared" si="126"/>
        <v>97.833333333333329</v>
      </c>
    </row>
    <row r="551" spans="1:21" x14ac:dyDescent="0.3">
      <c r="A551" s="3">
        <v>550</v>
      </c>
      <c r="B551" s="3" t="s">
        <v>146</v>
      </c>
      <c r="C551" s="3" t="s">
        <v>61</v>
      </c>
      <c r="D551" s="7">
        <f t="shared" si="122"/>
        <v>41448</v>
      </c>
      <c r="E551" s="4">
        <v>0.16597222222222222</v>
      </c>
      <c r="F551" s="3" t="s">
        <v>49</v>
      </c>
      <c r="G551" s="3" t="str">
        <f t="shared" si="123"/>
        <v>UNPLANNED</v>
      </c>
      <c r="H551" s="3" t="str">
        <f t="shared" si="113"/>
        <v>UNPLANNED</v>
      </c>
      <c r="I551" s="1">
        <v>41453.136112534725</v>
      </c>
      <c r="J551" s="1">
        <v>41453.191806979165</v>
      </c>
      <c r="K551" s="5">
        <f t="shared" si="124"/>
        <v>80</v>
      </c>
      <c r="L551" s="16">
        <f t="shared" si="114"/>
        <v>80</v>
      </c>
      <c r="M551">
        <f t="shared" si="115"/>
        <v>2013</v>
      </c>
      <c r="N551" t="str">
        <f t="shared" si="116"/>
        <v>Jun</v>
      </c>
      <c r="O551" s="6">
        <f t="shared" si="117"/>
        <v>80</v>
      </c>
      <c r="P551">
        <f t="shared" si="118"/>
        <v>1131</v>
      </c>
      <c r="Q551">
        <f t="shared" si="119"/>
        <v>13</v>
      </c>
      <c r="R551" s="8">
        <f t="shared" si="125"/>
        <v>87</v>
      </c>
      <c r="S551">
        <f t="shared" si="120"/>
        <v>48</v>
      </c>
      <c r="T551">
        <f t="shared" si="121"/>
        <v>4696</v>
      </c>
      <c r="U551" s="18">
        <f t="shared" si="126"/>
        <v>97.833333333333329</v>
      </c>
    </row>
    <row r="552" spans="1:21" x14ac:dyDescent="0.3">
      <c r="A552" s="3">
        <v>551</v>
      </c>
      <c r="B552" s="3" t="s">
        <v>146</v>
      </c>
      <c r="C552" s="3" t="s">
        <v>61</v>
      </c>
      <c r="D552" s="7">
        <f t="shared" si="122"/>
        <v>41448</v>
      </c>
      <c r="E552" s="4">
        <v>0.22152777777777777</v>
      </c>
      <c r="F552" s="3" t="s">
        <v>51</v>
      </c>
      <c r="G552" s="3" t="str">
        <f t="shared" si="123"/>
        <v>PLANNED</v>
      </c>
      <c r="H552" s="3" t="str">
        <f t="shared" si="113"/>
        <v>PLANNED - NOT SCHED</v>
      </c>
      <c r="I552" s="1">
        <v>41453.204033182868</v>
      </c>
      <c r="J552" s="1">
        <v>41453.250850312499</v>
      </c>
      <c r="K552" s="5">
        <f t="shared" si="124"/>
        <v>67</v>
      </c>
      <c r="L552" s="16">
        <f t="shared" si="114"/>
        <v>67</v>
      </c>
      <c r="M552">
        <f t="shared" si="115"/>
        <v>2013</v>
      </c>
      <c r="N552" t="str">
        <f t="shared" si="116"/>
        <v>Jun</v>
      </c>
      <c r="O552" s="6">
        <f t="shared" si="117"/>
        <v>67</v>
      </c>
      <c r="P552">
        <f t="shared" si="118"/>
        <v>1131</v>
      </c>
      <c r="Q552">
        <f t="shared" si="119"/>
        <v>13</v>
      </c>
      <c r="R552" s="8">
        <f t="shared" si="125"/>
        <v>87</v>
      </c>
      <c r="S552">
        <f t="shared" si="120"/>
        <v>48</v>
      </c>
      <c r="T552">
        <f t="shared" si="121"/>
        <v>4696</v>
      </c>
      <c r="U552" s="18">
        <f t="shared" si="126"/>
        <v>97.833333333333329</v>
      </c>
    </row>
    <row r="553" spans="1:21" x14ac:dyDescent="0.3">
      <c r="A553" s="3">
        <v>552</v>
      </c>
      <c r="B553" s="3" t="s">
        <v>146</v>
      </c>
      <c r="C553" s="3" t="s">
        <v>61</v>
      </c>
      <c r="D553" s="7">
        <f t="shared" si="122"/>
        <v>41448</v>
      </c>
      <c r="E553" s="4">
        <v>0.28055555555555556</v>
      </c>
      <c r="F553" s="3" t="s">
        <v>49</v>
      </c>
      <c r="G553" s="3" t="str">
        <f t="shared" si="123"/>
        <v>UNPLANNED</v>
      </c>
      <c r="H553" s="3" t="str">
        <f t="shared" si="113"/>
        <v>UNPLANNED</v>
      </c>
      <c r="I553" s="1">
        <v>41453.27254568287</v>
      </c>
      <c r="J553" s="1">
        <v>41453.316874386575</v>
      </c>
      <c r="K553" s="5">
        <f t="shared" si="124"/>
        <v>63</v>
      </c>
      <c r="L553" s="16">
        <f t="shared" si="114"/>
        <v>63</v>
      </c>
      <c r="M553">
        <f t="shared" si="115"/>
        <v>2013</v>
      </c>
      <c r="N553" t="str">
        <f t="shared" si="116"/>
        <v>Jun</v>
      </c>
      <c r="O553" s="6">
        <f t="shared" si="117"/>
        <v>63</v>
      </c>
      <c r="P553">
        <f t="shared" si="118"/>
        <v>1131</v>
      </c>
      <c r="Q553">
        <f t="shared" si="119"/>
        <v>13</v>
      </c>
      <c r="R553" s="8">
        <f t="shared" si="125"/>
        <v>87</v>
      </c>
      <c r="S553">
        <f t="shared" si="120"/>
        <v>48</v>
      </c>
      <c r="T553">
        <f t="shared" si="121"/>
        <v>4696</v>
      </c>
      <c r="U553" s="18">
        <f t="shared" si="126"/>
        <v>97.833333333333329</v>
      </c>
    </row>
    <row r="554" spans="1:21" x14ac:dyDescent="0.3">
      <c r="A554" s="3">
        <v>553</v>
      </c>
      <c r="B554" s="3" t="s">
        <v>146</v>
      </c>
      <c r="C554" s="3" t="s">
        <v>61</v>
      </c>
      <c r="D554" s="7">
        <f t="shared" si="122"/>
        <v>41448</v>
      </c>
      <c r="E554" s="4">
        <v>0.35972222222222222</v>
      </c>
      <c r="F554" s="3" t="s">
        <v>49</v>
      </c>
      <c r="G554" s="3" t="str">
        <f t="shared" si="123"/>
        <v>UNPLANNED</v>
      </c>
      <c r="H554" s="3" t="str">
        <f t="shared" si="113"/>
        <v>UNPLANNED</v>
      </c>
      <c r="I554" s="1">
        <v>41453.33364733796</v>
      </c>
      <c r="J554" s="1" t="e">
        <v>#VALUE!</v>
      </c>
      <c r="K554" s="5" t="e">
        <f t="shared" si="124"/>
        <v>#VALUE!</v>
      </c>
      <c r="L554" s="16">
        <f t="shared" si="114"/>
        <v>87</v>
      </c>
      <c r="M554">
        <f t="shared" si="115"/>
        <v>2013</v>
      </c>
      <c r="N554" t="str">
        <f t="shared" si="116"/>
        <v>Jun</v>
      </c>
      <c r="O554" s="6" t="e">
        <f t="shared" si="117"/>
        <v>#N/A</v>
      </c>
      <c r="P554">
        <f t="shared" si="118"/>
        <v>1131</v>
      </c>
      <c r="Q554">
        <f t="shared" si="119"/>
        <v>13</v>
      </c>
      <c r="R554" s="8">
        <f t="shared" si="125"/>
        <v>87</v>
      </c>
      <c r="S554">
        <f t="shared" si="120"/>
        <v>48</v>
      </c>
      <c r="T554">
        <f t="shared" si="121"/>
        <v>4696</v>
      </c>
      <c r="U554" s="18">
        <f t="shared" si="126"/>
        <v>97.833333333333329</v>
      </c>
    </row>
    <row r="555" spans="1:21" x14ac:dyDescent="0.3">
      <c r="A555" s="3">
        <v>554</v>
      </c>
      <c r="B555" s="3" t="s">
        <v>146</v>
      </c>
      <c r="C555" s="3" t="s">
        <v>61</v>
      </c>
      <c r="D555" s="7">
        <f t="shared" si="122"/>
        <v>41448</v>
      </c>
      <c r="E555" s="4">
        <v>0.39374999999999999</v>
      </c>
      <c r="F555" s="3" t="s">
        <v>54</v>
      </c>
      <c r="G555" s="3" t="str">
        <f t="shared" si="123"/>
        <v>PLANNED</v>
      </c>
      <c r="H555" s="3" t="str">
        <f t="shared" si="113"/>
        <v>PLANNED - SCHED</v>
      </c>
      <c r="I555" s="1">
        <v>41453.357995983795</v>
      </c>
      <c r="J555" s="1">
        <v>41453.42105153935</v>
      </c>
      <c r="K555" s="5">
        <f t="shared" si="124"/>
        <v>90</v>
      </c>
      <c r="L555" s="16">
        <f t="shared" si="114"/>
        <v>90</v>
      </c>
      <c r="M555">
        <f t="shared" si="115"/>
        <v>2013</v>
      </c>
      <c r="N555" t="str">
        <f t="shared" si="116"/>
        <v>Jun</v>
      </c>
      <c r="O555" s="6">
        <f t="shared" si="117"/>
        <v>90</v>
      </c>
      <c r="P555">
        <f t="shared" si="118"/>
        <v>1131</v>
      </c>
      <c r="Q555">
        <f t="shared" si="119"/>
        <v>13</v>
      </c>
      <c r="R555" s="8">
        <f t="shared" si="125"/>
        <v>87</v>
      </c>
      <c r="S555">
        <f t="shared" si="120"/>
        <v>48</v>
      </c>
      <c r="T555">
        <f t="shared" si="121"/>
        <v>4696</v>
      </c>
      <c r="U555" s="18">
        <f t="shared" si="126"/>
        <v>97.833333333333329</v>
      </c>
    </row>
    <row r="556" spans="1:21" x14ac:dyDescent="0.3">
      <c r="A556" s="3">
        <v>555</v>
      </c>
      <c r="B556" s="3" t="s">
        <v>146</v>
      </c>
      <c r="C556" s="3" t="s">
        <v>61</v>
      </c>
      <c r="D556" s="7">
        <f t="shared" si="122"/>
        <v>41448</v>
      </c>
      <c r="E556" s="4">
        <v>0.43055555555555558</v>
      </c>
      <c r="F556" s="3" t="s">
        <v>49</v>
      </c>
      <c r="G556" s="3" t="str">
        <f t="shared" si="123"/>
        <v>UNPLANNED</v>
      </c>
      <c r="H556" s="3" t="str">
        <f t="shared" si="113"/>
        <v>UNPLANNED</v>
      </c>
      <c r="I556" s="1">
        <v>41453.401478553234</v>
      </c>
      <c r="J556" s="1">
        <v>41453.475980868061</v>
      </c>
      <c r="K556" s="5">
        <f t="shared" si="124"/>
        <v>107</v>
      </c>
      <c r="L556" s="16">
        <f t="shared" si="114"/>
        <v>107</v>
      </c>
      <c r="M556">
        <f t="shared" si="115"/>
        <v>2013</v>
      </c>
      <c r="N556" t="str">
        <f t="shared" si="116"/>
        <v>Jun</v>
      </c>
      <c r="O556" s="6">
        <f t="shared" si="117"/>
        <v>107</v>
      </c>
      <c r="P556">
        <f t="shared" si="118"/>
        <v>1131</v>
      </c>
      <c r="Q556">
        <f t="shared" si="119"/>
        <v>13</v>
      </c>
      <c r="R556" s="8">
        <f t="shared" si="125"/>
        <v>87</v>
      </c>
      <c r="S556">
        <f t="shared" si="120"/>
        <v>48</v>
      </c>
      <c r="T556">
        <f t="shared" si="121"/>
        <v>4696</v>
      </c>
      <c r="U556" s="18">
        <f t="shared" si="126"/>
        <v>97.833333333333329</v>
      </c>
    </row>
    <row r="557" spans="1:21" x14ac:dyDescent="0.3">
      <c r="A557" s="3">
        <v>556</v>
      </c>
      <c r="B557" s="3" t="s">
        <v>146</v>
      </c>
      <c r="C557" s="3" t="s">
        <v>61</v>
      </c>
      <c r="D557" s="7">
        <f t="shared" si="122"/>
        <v>41448</v>
      </c>
      <c r="E557" s="4">
        <v>0.48194444444444445</v>
      </c>
      <c r="F557" s="3" t="s">
        <v>54</v>
      </c>
      <c r="G557" s="3" t="str">
        <f t="shared" si="123"/>
        <v>PLANNED</v>
      </c>
      <c r="H557" s="3" t="str">
        <f t="shared" si="113"/>
        <v>PLANNED - SCHED</v>
      </c>
      <c r="I557" s="1">
        <v>41453.446241238424</v>
      </c>
      <c r="J557" s="1">
        <v>41453.508046793984</v>
      </c>
      <c r="K557" s="5">
        <f t="shared" si="124"/>
        <v>89</v>
      </c>
      <c r="L557" s="16">
        <f t="shared" si="114"/>
        <v>89</v>
      </c>
      <c r="M557">
        <f t="shared" si="115"/>
        <v>2013</v>
      </c>
      <c r="N557" t="str">
        <f t="shared" si="116"/>
        <v>Jun</v>
      </c>
      <c r="O557" s="6">
        <f t="shared" si="117"/>
        <v>89</v>
      </c>
      <c r="P557">
        <f t="shared" si="118"/>
        <v>1131</v>
      </c>
      <c r="Q557">
        <f t="shared" si="119"/>
        <v>13</v>
      </c>
      <c r="R557" s="8">
        <f t="shared" si="125"/>
        <v>87</v>
      </c>
      <c r="S557">
        <f t="shared" si="120"/>
        <v>48</v>
      </c>
      <c r="T557">
        <f t="shared" si="121"/>
        <v>4696</v>
      </c>
      <c r="U557" s="18">
        <f t="shared" si="126"/>
        <v>97.833333333333329</v>
      </c>
    </row>
    <row r="558" spans="1:21" x14ac:dyDescent="0.3">
      <c r="A558" s="3">
        <v>557</v>
      </c>
      <c r="B558" s="3" t="s">
        <v>146</v>
      </c>
      <c r="C558" s="3" t="s">
        <v>61</v>
      </c>
      <c r="D558" s="7">
        <f t="shared" si="122"/>
        <v>41448</v>
      </c>
      <c r="E558" s="4">
        <v>0.54097222222222219</v>
      </c>
      <c r="F558" s="3" t="s">
        <v>54</v>
      </c>
      <c r="G558" s="3" t="str">
        <f t="shared" si="123"/>
        <v>PLANNED</v>
      </c>
      <c r="H558" s="3" t="str">
        <f t="shared" si="113"/>
        <v>PLANNED - SCHED</v>
      </c>
      <c r="I558" s="1">
        <v>41453.502182523152</v>
      </c>
      <c r="J558" s="1">
        <v>41453.589751967593</v>
      </c>
      <c r="K558" s="5">
        <f t="shared" si="124"/>
        <v>126</v>
      </c>
      <c r="L558" s="16">
        <f t="shared" si="114"/>
        <v>126</v>
      </c>
      <c r="M558">
        <f t="shared" si="115"/>
        <v>2013</v>
      </c>
      <c r="N558" t="str">
        <f t="shared" si="116"/>
        <v>Jun</v>
      </c>
      <c r="O558" s="6">
        <f t="shared" si="117"/>
        <v>126</v>
      </c>
      <c r="P558">
        <f t="shared" si="118"/>
        <v>1131</v>
      </c>
      <c r="Q558">
        <f t="shared" si="119"/>
        <v>13</v>
      </c>
      <c r="R558" s="8">
        <f t="shared" si="125"/>
        <v>87</v>
      </c>
      <c r="S558">
        <f t="shared" si="120"/>
        <v>48</v>
      </c>
      <c r="T558">
        <f t="shared" si="121"/>
        <v>4696</v>
      </c>
      <c r="U558" s="18">
        <f t="shared" si="126"/>
        <v>97.833333333333329</v>
      </c>
    </row>
    <row r="559" spans="1:21" x14ac:dyDescent="0.3">
      <c r="A559" s="3">
        <v>558</v>
      </c>
      <c r="B559" s="3" t="s">
        <v>146</v>
      </c>
      <c r="C559" s="3" t="s">
        <v>61</v>
      </c>
      <c r="D559" s="7">
        <f t="shared" si="122"/>
        <v>41448</v>
      </c>
      <c r="E559" s="4">
        <v>0.57291666666666663</v>
      </c>
      <c r="F559" s="3" t="s">
        <v>54</v>
      </c>
      <c r="G559" s="3" t="str">
        <f t="shared" si="123"/>
        <v>PLANNED</v>
      </c>
      <c r="H559" s="3" t="str">
        <f t="shared" si="113"/>
        <v>PLANNED - SCHED</v>
      </c>
      <c r="I559" s="1">
        <v>41453.536544328708</v>
      </c>
      <c r="J559" s="1">
        <v>41453.611868402782</v>
      </c>
      <c r="K559" s="5">
        <f t="shared" si="124"/>
        <v>108</v>
      </c>
      <c r="L559" s="16">
        <f t="shared" si="114"/>
        <v>108</v>
      </c>
      <c r="M559">
        <f t="shared" si="115"/>
        <v>2013</v>
      </c>
      <c r="N559" t="str">
        <f t="shared" si="116"/>
        <v>Jun</v>
      </c>
      <c r="O559" s="6">
        <f t="shared" si="117"/>
        <v>108</v>
      </c>
      <c r="P559">
        <f t="shared" si="118"/>
        <v>1131</v>
      </c>
      <c r="Q559">
        <f t="shared" si="119"/>
        <v>13</v>
      </c>
      <c r="R559" s="8">
        <f t="shared" si="125"/>
        <v>87</v>
      </c>
      <c r="S559">
        <f t="shared" si="120"/>
        <v>48</v>
      </c>
      <c r="T559">
        <f t="shared" si="121"/>
        <v>4696</v>
      </c>
      <c r="U559" s="18">
        <f t="shared" si="126"/>
        <v>97.833333333333329</v>
      </c>
    </row>
    <row r="560" spans="1:21" x14ac:dyDescent="0.3">
      <c r="A560" s="3">
        <v>559</v>
      </c>
      <c r="B560" s="3" t="s">
        <v>146</v>
      </c>
      <c r="C560" s="3" t="s">
        <v>61</v>
      </c>
      <c r="D560" s="7">
        <f t="shared" si="122"/>
        <v>41448</v>
      </c>
      <c r="E560" s="4">
        <v>0.69930555555555562</v>
      </c>
      <c r="F560" s="3" t="s">
        <v>51</v>
      </c>
      <c r="G560" s="3" t="str">
        <f t="shared" si="123"/>
        <v>PLANNED</v>
      </c>
      <c r="H560" s="3" t="str">
        <f t="shared" si="113"/>
        <v>PLANNED - NOT SCHED</v>
      </c>
      <c r="I560" s="1">
        <v>41453.671203784725</v>
      </c>
      <c r="J560" s="1" t="e">
        <v>#VALUE!</v>
      </c>
      <c r="K560" s="5" t="e">
        <f t="shared" si="124"/>
        <v>#VALUE!</v>
      </c>
      <c r="L560" s="16">
        <f t="shared" si="114"/>
        <v>87</v>
      </c>
      <c r="M560">
        <f t="shared" si="115"/>
        <v>2013</v>
      </c>
      <c r="N560" t="str">
        <f t="shared" si="116"/>
        <v>Jun</v>
      </c>
      <c r="O560" s="6" t="e">
        <f t="shared" si="117"/>
        <v>#N/A</v>
      </c>
      <c r="P560">
        <f t="shared" si="118"/>
        <v>1131</v>
      </c>
      <c r="Q560">
        <f t="shared" si="119"/>
        <v>13</v>
      </c>
      <c r="R560" s="8">
        <f t="shared" si="125"/>
        <v>87</v>
      </c>
      <c r="S560">
        <f t="shared" si="120"/>
        <v>48</v>
      </c>
      <c r="T560">
        <f t="shared" si="121"/>
        <v>4696</v>
      </c>
      <c r="U560" s="18">
        <f t="shared" si="126"/>
        <v>97.833333333333329</v>
      </c>
    </row>
    <row r="561" spans="1:21" x14ac:dyDescent="0.3">
      <c r="A561" s="3">
        <v>560</v>
      </c>
      <c r="B561" s="3" t="s">
        <v>146</v>
      </c>
      <c r="C561" s="3" t="s">
        <v>61</v>
      </c>
      <c r="D561" s="7">
        <f t="shared" si="122"/>
        <v>41448</v>
      </c>
      <c r="E561" s="4">
        <v>0.80763888888888891</v>
      </c>
      <c r="F561" s="3" t="s">
        <v>51</v>
      </c>
      <c r="G561" s="3" t="str">
        <f t="shared" si="123"/>
        <v>PLANNED</v>
      </c>
      <c r="H561" s="3" t="str">
        <f t="shared" si="113"/>
        <v>PLANNED - NOT SCHED</v>
      </c>
      <c r="I561" s="1">
        <v>41453.782986030092</v>
      </c>
      <c r="J561" s="1">
        <v>41453.840729085648</v>
      </c>
      <c r="K561" s="5">
        <f t="shared" si="124"/>
        <v>83</v>
      </c>
      <c r="L561" s="16">
        <f t="shared" si="114"/>
        <v>83</v>
      </c>
      <c r="M561">
        <f t="shared" si="115"/>
        <v>2013</v>
      </c>
      <c r="N561" t="str">
        <f t="shared" si="116"/>
        <v>Jun</v>
      </c>
      <c r="O561" s="6">
        <f t="shared" si="117"/>
        <v>83</v>
      </c>
      <c r="P561">
        <f t="shared" si="118"/>
        <v>1131</v>
      </c>
      <c r="Q561">
        <f t="shared" si="119"/>
        <v>13</v>
      </c>
      <c r="R561" s="8">
        <f t="shared" si="125"/>
        <v>87</v>
      </c>
      <c r="S561">
        <f t="shared" si="120"/>
        <v>48</v>
      </c>
      <c r="T561">
        <f t="shared" si="121"/>
        <v>4696</v>
      </c>
      <c r="U561" s="18">
        <f t="shared" si="126"/>
        <v>97.833333333333329</v>
      </c>
    </row>
    <row r="562" spans="1:21" x14ac:dyDescent="0.3">
      <c r="A562" s="3">
        <v>561</v>
      </c>
      <c r="B562" s="3" t="s">
        <v>147</v>
      </c>
      <c r="C562" s="3" t="s">
        <v>63</v>
      </c>
      <c r="D562" s="7">
        <f t="shared" si="122"/>
        <v>41448</v>
      </c>
      <c r="E562" s="4">
        <v>0.19513888888888889</v>
      </c>
      <c r="F562" s="3" t="s">
        <v>49</v>
      </c>
      <c r="G562" s="3" t="str">
        <f t="shared" si="123"/>
        <v>UNPLANNED</v>
      </c>
      <c r="H562" s="3" t="str">
        <f t="shared" si="113"/>
        <v>UNPLANNED</v>
      </c>
      <c r="I562" s="1">
        <v>41454.163381053244</v>
      </c>
      <c r="J562" s="1">
        <v>41454.226286145829</v>
      </c>
      <c r="K562" s="5">
        <f t="shared" si="124"/>
        <v>90</v>
      </c>
      <c r="L562" s="16">
        <f t="shared" si="114"/>
        <v>90</v>
      </c>
      <c r="M562">
        <f t="shared" si="115"/>
        <v>2013</v>
      </c>
      <c r="N562" t="str">
        <f t="shared" si="116"/>
        <v>Jun</v>
      </c>
      <c r="O562" s="6">
        <f t="shared" si="117"/>
        <v>90</v>
      </c>
      <c r="P562">
        <f t="shared" si="118"/>
        <v>90</v>
      </c>
      <c r="Q562">
        <f t="shared" si="119"/>
        <v>1</v>
      </c>
      <c r="R562" s="8">
        <f t="shared" si="125"/>
        <v>90</v>
      </c>
      <c r="S562">
        <f t="shared" si="120"/>
        <v>48</v>
      </c>
      <c r="T562">
        <f t="shared" si="121"/>
        <v>4696</v>
      </c>
      <c r="U562" s="18">
        <f t="shared" si="126"/>
        <v>97.833333333333329</v>
      </c>
    </row>
    <row r="563" spans="1:21" x14ac:dyDescent="0.3">
      <c r="A563" s="3">
        <v>562</v>
      </c>
      <c r="B563" s="3" t="s">
        <v>148</v>
      </c>
      <c r="C563" s="3" t="s">
        <v>65</v>
      </c>
      <c r="D563" s="7">
        <f t="shared" si="122"/>
        <v>41448</v>
      </c>
      <c r="E563" s="4">
        <v>6.1111111111111116E-2</v>
      </c>
      <c r="F563" s="3" t="s">
        <v>51</v>
      </c>
      <c r="G563" s="3" t="str">
        <f t="shared" si="123"/>
        <v>PLANNED</v>
      </c>
      <c r="H563" s="3" t="str">
        <f t="shared" si="113"/>
        <v>PLANNED - NOT SCHED</v>
      </c>
      <c r="I563" s="1">
        <v>41455.032794178238</v>
      </c>
      <c r="J563" s="1">
        <v>41455.099981678235</v>
      </c>
      <c r="K563" s="5">
        <f t="shared" si="124"/>
        <v>96</v>
      </c>
      <c r="L563" s="16">
        <f t="shared" si="114"/>
        <v>96</v>
      </c>
      <c r="M563">
        <f t="shared" si="115"/>
        <v>2013</v>
      </c>
      <c r="N563" t="str">
        <f t="shared" si="116"/>
        <v>Jun</v>
      </c>
      <c r="O563" s="6">
        <f t="shared" si="117"/>
        <v>96</v>
      </c>
      <c r="P563">
        <f t="shared" si="118"/>
        <v>466</v>
      </c>
      <c r="Q563">
        <f t="shared" si="119"/>
        <v>5</v>
      </c>
      <c r="R563" s="8">
        <f t="shared" si="125"/>
        <v>93.2</v>
      </c>
      <c r="S563">
        <f t="shared" si="120"/>
        <v>48</v>
      </c>
      <c r="T563">
        <f t="shared" si="121"/>
        <v>4696</v>
      </c>
      <c r="U563" s="18">
        <f t="shared" si="126"/>
        <v>97.833333333333329</v>
      </c>
    </row>
    <row r="564" spans="1:21" x14ac:dyDescent="0.3">
      <c r="A564" s="3">
        <v>563</v>
      </c>
      <c r="B564" s="3" t="s">
        <v>148</v>
      </c>
      <c r="C564" s="3" t="s">
        <v>65</v>
      </c>
      <c r="D564" s="7">
        <f t="shared" si="122"/>
        <v>41448</v>
      </c>
      <c r="E564" s="4">
        <v>0.16805555555555554</v>
      </c>
      <c r="F564" s="3" t="s">
        <v>49</v>
      </c>
      <c r="G564" s="3" t="str">
        <f t="shared" si="123"/>
        <v>UNPLANNED</v>
      </c>
      <c r="H564" s="3" t="str">
        <f t="shared" si="113"/>
        <v>UNPLANNED</v>
      </c>
      <c r="I564" s="1">
        <v>41455.118605868054</v>
      </c>
      <c r="J564" s="1">
        <v>41455.187749386576</v>
      </c>
      <c r="K564" s="5">
        <f t="shared" si="124"/>
        <v>99</v>
      </c>
      <c r="L564" s="16">
        <f t="shared" si="114"/>
        <v>99</v>
      </c>
      <c r="M564">
        <f t="shared" si="115"/>
        <v>2013</v>
      </c>
      <c r="N564" t="str">
        <f t="shared" si="116"/>
        <v>Jun</v>
      </c>
      <c r="O564" s="6">
        <f t="shared" si="117"/>
        <v>99</v>
      </c>
      <c r="P564">
        <f t="shared" si="118"/>
        <v>466</v>
      </c>
      <c r="Q564">
        <f t="shared" si="119"/>
        <v>5</v>
      </c>
      <c r="R564" s="8">
        <f t="shared" si="125"/>
        <v>93.2</v>
      </c>
      <c r="S564">
        <f t="shared" si="120"/>
        <v>48</v>
      </c>
      <c r="T564">
        <f t="shared" si="121"/>
        <v>4696</v>
      </c>
      <c r="U564" s="18">
        <f t="shared" si="126"/>
        <v>97.833333333333329</v>
      </c>
    </row>
    <row r="565" spans="1:21" x14ac:dyDescent="0.3">
      <c r="A565" s="3">
        <v>564</v>
      </c>
      <c r="B565" s="3" t="s">
        <v>148</v>
      </c>
      <c r="C565" s="3" t="s">
        <v>65</v>
      </c>
      <c r="D565" s="7">
        <f t="shared" si="122"/>
        <v>41448</v>
      </c>
      <c r="E565" s="4">
        <v>0.57152777777777775</v>
      </c>
      <c r="F565" s="3" t="s">
        <v>49</v>
      </c>
      <c r="G565" s="3" t="str">
        <f t="shared" si="123"/>
        <v>UNPLANNED</v>
      </c>
      <c r="H565" s="3" t="str">
        <f t="shared" si="113"/>
        <v>UNPLANNED</v>
      </c>
      <c r="I565" s="1">
        <v>41455.548962465276</v>
      </c>
      <c r="J565" s="1">
        <v>41455.607538854165</v>
      </c>
      <c r="K565" s="5">
        <f t="shared" si="124"/>
        <v>84</v>
      </c>
      <c r="L565" s="16">
        <f t="shared" si="114"/>
        <v>84</v>
      </c>
      <c r="M565">
        <f t="shared" si="115"/>
        <v>2013</v>
      </c>
      <c r="N565" t="str">
        <f t="shared" si="116"/>
        <v>Jun</v>
      </c>
      <c r="O565" s="6">
        <f t="shared" si="117"/>
        <v>84</v>
      </c>
      <c r="P565">
        <f t="shared" si="118"/>
        <v>466</v>
      </c>
      <c r="Q565">
        <f t="shared" si="119"/>
        <v>5</v>
      </c>
      <c r="R565" s="8">
        <f t="shared" si="125"/>
        <v>93.2</v>
      </c>
      <c r="S565">
        <f t="shared" si="120"/>
        <v>48</v>
      </c>
      <c r="T565">
        <f t="shared" si="121"/>
        <v>4696</v>
      </c>
      <c r="U565" s="18">
        <f t="shared" si="126"/>
        <v>97.833333333333329</v>
      </c>
    </row>
    <row r="566" spans="1:21" x14ac:dyDescent="0.3">
      <c r="A566" s="3">
        <v>565</v>
      </c>
      <c r="B566" s="3" t="s">
        <v>148</v>
      </c>
      <c r="C566" s="3" t="s">
        <v>65</v>
      </c>
      <c r="D566" s="7">
        <f t="shared" si="122"/>
        <v>41448</v>
      </c>
      <c r="E566" s="4">
        <v>0.65069444444444446</v>
      </c>
      <c r="F566" s="3" t="s">
        <v>49</v>
      </c>
      <c r="G566" s="3" t="str">
        <f t="shared" si="123"/>
        <v>UNPLANNED</v>
      </c>
      <c r="H566" s="3" t="str">
        <f t="shared" si="113"/>
        <v>UNPLANNED</v>
      </c>
      <c r="I566" s="1">
        <v>41455.636476655098</v>
      </c>
      <c r="J566" s="1">
        <v>41455.698062303236</v>
      </c>
      <c r="K566" s="5">
        <f t="shared" si="124"/>
        <v>88</v>
      </c>
      <c r="L566" s="16">
        <f t="shared" si="114"/>
        <v>88</v>
      </c>
      <c r="M566">
        <f t="shared" si="115"/>
        <v>2013</v>
      </c>
      <c r="N566" t="str">
        <f t="shared" si="116"/>
        <v>Jun</v>
      </c>
      <c r="O566" s="6">
        <f t="shared" si="117"/>
        <v>88</v>
      </c>
      <c r="P566">
        <f t="shared" si="118"/>
        <v>466</v>
      </c>
      <c r="Q566">
        <f t="shared" si="119"/>
        <v>5</v>
      </c>
      <c r="R566" s="8">
        <f t="shared" si="125"/>
        <v>93.2</v>
      </c>
      <c r="S566">
        <f t="shared" si="120"/>
        <v>48</v>
      </c>
      <c r="T566">
        <f t="shared" si="121"/>
        <v>4696</v>
      </c>
      <c r="U566" s="18">
        <f t="shared" si="126"/>
        <v>97.833333333333329</v>
      </c>
    </row>
    <row r="567" spans="1:21" x14ac:dyDescent="0.3">
      <c r="A567" s="3">
        <v>566</v>
      </c>
      <c r="B567" s="3" t="s">
        <v>148</v>
      </c>
      <c r="C567" s="3" t="s">
        <v>65</v>
      </c>
      <c r="D567" s="7">
        <f t="shared" si="122"/>
        <v>41448</v>
      </c>
      <c r="E567" s="4">
        <v>0.73541666666666661</v>
      </c>
      <c r="F567" s="3" t="s">
        <v>49</v>
      </c>
      <c r="G567" s="3" t="str">
        <f t="shared" si="123"/>
        <v>UNPLANNED</v>
      </c>
      <c r="H567" s="3" t="str">
        <f t="shared" si="113"/>
        <v>UNPLANNED</v>
      </c>
      <c r="I567" s="1">
        <v>41455.690274305562</v>
      </c>
      <c r="J567" s="1">
        <v>41455.759116898145</v>
      </c>
      <c r="K567" s="5">
        <f t="shared" si="124"/>
        <v>99</v>
      </c>
      <c r="L567" s="16">
        <f t="shared" si="114"/>
        <v>99</v>
      </c>
      <c r="M567">
        <f t="shared" si="115"/>
        <v>2013</v>
      </c>
      <c r="N567" t="str">
        <f t="shared" si="116"/>
        <v>Jun</v>
      </c>
      <c r="O567" s="6">
        <f t="shared" si="117"/>
        <v>99</v>
      </c>
      <c r="P567">
        <f t="shared" si="118"/>
        <v>466</v>
      </c>
      <c r="Q567">
        <f t="shared" si="119"/>
        <v>5</v>
      </c>
      <c r="R567" s="8">
        <f t="shared" si="125"/>
        <v>93.2</v>
      </c>
      <c r="S567">
        <f t="shared" si="120"/>
        <v>48</v>
      </c>
      <c r="T567">
        <f t="shared" si="121"/>
        <v>4696</v>
      </c>
      <c r="U567" s="18">
        <f t="shared" si="126"/>
        <v>97.833333333333329</v>
      </c>
    </row>
    <row r="568" spans="1:21" x14ac:dyDescent="0.3">
      <c r="A568" s="3">
        <v>567</v>
      </c>
      <c r="B568" s="3" t="s">
        <v>149</v>
      </c>
      <c r="C568" s="3" t="s">
        <v>48</v>
      </c>
      <c r="D568" s="7">
        <f t="shared" si="122"/>
        <v>41455</v>
      </c>
      <c r="E568" s="4">
        <v>5.6250000000000001E-2</v>
      </c>
      <c r="F568" s="3" t="s">
        <v>49</v>
      </c>
      <c r="G568" s="3" t="str">
        <f t="shared" si="123"/>
        <v>UNPLANNED</v>
      </c>
      <c r="H568" s="3" t="str">
        <f t="shared" si="113"/>
        <v>UNPLANNED</v>
      </c>
      <c r="I568" s="1">
        <v>41456.038537465276</v>
      </c>
      <c r="J568" s="1">
        <v>41456.093525891207</v>
      </c>
      <c r="K568" s="5">
        <f t="shared" si="124"/>
        <v>79</v>
      </c>
      <c r="L568" s="16">
        <f t="shared" si="114"/>
        <v>79</v>
      </c>
      <c r="M568">
        <f t="shared" si="115"/>
        <v>2013</v>
      </c>
      <c r="N568" t="str">
        <f t="shared" si="116"/>
        <v>Jul</v>
      </c>
      <c r="O568" s="6">
        <f t="shared" si="117"/>
        <v>79</v>
      </c>
      <c r="P568">
        <f t="shared" si="118"/>
        <v>283</v>
      </c>
      <c r="Q568">
        <f t="shared" si="119"/>
        <v>3</v>
      </c>
      <c r="R568" s="8">
        <f t="shared" si="125"/>
        <v>94.333333333333329</v>
      </c>
      <c r="S568">
        <f t="shared" si="120"/>
        <v>33</v>
      </c>
      <c r="T568">
        <f t="shared" si="121"/>
        <v>3269</v>
      </c>
      <c r="U568" s="18">
        <f t="shared" si="126"/>
        <v>99.060606060606062</v>
      </c>
    </row>
    <row r="569" spans="1:21" x14ac:dyDescent="0.3">
      <c r="A569" s="3">
        <v>568</v>
      </c>
      <c r="B569" s="3" t="s">
        <v>149</v>
      </c>
      <c r="C569" s="3" t="s">
        <v>48</v>
      </c>
      <c r="D569" s="7">
        <f t="shared" si="122"/>
        <v>41455</v>
      </c>
      <c r="E569" s="4">
        <v>0.65625</v>
      </c>
      <c r="F569" s="3" t="s">
        <v>51</v>
      </c>
      <c r="G569" s="3" t="str">
        <f t="shared" si="123"/>
        <v>PLANNED</v>
      </c>
      <c r="H569" s="3" t="str">
        <f t="shared" si="113"/>
        <v>PLANNED - NOT SCHED</v>
      </c>
      <c r="I569" s="1">
        <v>41456.632627743056</v>
      </c>
      <c r="J569" s="1">
        <v>41456.68111153935</v>
      </c>
      <c r="K569" s="5">
        <f t="shared" si="124"/>
        <v>69</v>
      </c>
      <c r="L569" s="16">
        <f t="shared" si="114"/>
        <v>69</v>
      </c>
      <c r="M569">
        <f t="shared" si="115"/>
        <v>2013</v>
      </c>
      <c r="N569" t="str">
        <f t="shared" si="116"/>
        <v>Jul</v>
      </c>
      <c r="O569" s="6">
        <f t="shared" si="117"/>
        <v>69</v>
      </c>
      <c r="P569">
        <f t="shared" si="118"/>
        <v>283</v>
      </c>
      <c r="Q569">
        <f t="shared" si="119"/>
        <v>3</v>
      </c>
      <c r="R569" s="8">
        <f t="shared" si="125"/>
        <v>94.333333333333329</v>
      </c>
      <c r="S569">
        <f t="shared" si="120"/>
        <v>33</v>
      </c>
      <c r="T569">
        <f t="shared" si="121"/>
        <v>3269</v>
      </c>
      <c r="U569" s="18">
        <f t="shared" si="126"/>
        <v>99.060606060606062</v>
      </c>
    </row>
    <row r="570" spans="1:21" x14ac:dyDescent="0.3">
      <c r="A570" s="3">
        <v>569</v>
      </c>
      <c r="B570" s="3" t="s">
        <v>149</v>
      </c>
      <c r="C570" s="3" t="s">
        <v>48</v>
      </c>
      <c r="D570" s="7">
        <f t="shared" si="122"/>
        <v>41455</v>
      </c>
      <c r="E570" s="4">
        <v>0.85069444444444453</v>
      </c>
      <c r="F570" s="3" t="s">
        <v>51</v>
      </c>
      <c r="G570" s="3" t="str">
        <f t="shared" si="123"/>
        <v>PLANNED</v>
      </c>
      <c r="H570" s="3" t="str">
        <f t="shared" si="113"/>
        <v>PLANNED - NOT SCHED</v>
      </c>
      <c r="I570" s="1">
        <v>41456.802979363427</v>
      </c>
      <c r="J570" s="1">
        <v>41456.896833530096</v>
      </c>
      <c r="K570" s="5">
        <f t="shared" si="124"/>
        <v>135</v>
      </c>
      <c r="L570" s="16">
        <f t="shared" si="114"/>
        <v>135</v>
      </c>
      <c r="M570">
        <f t="shared" si="115"/>
        <v>2013</v>
      </c>
      <c r="N570" t="str">
        <f t="shared" si="116"/>
        <v>Jul</v>
      </c>
      <c r="O570" s="6">
        <f t="shared" si="117"/>
        <v>135</v>
      </c>
      <c r="P570">
        <f t="shared" si="118"/>
        <v>283</v>
      </c>
      <c r="Q570">
        <f t="shared" si="119"/>
        <v>3</v>
      </c>
      <c r="R570" s="8">
        <f t="shared" si="125"/>
        <v>94.333333333333329</v>
      </c>
      <c r="S570">
        <f t="shared" si="120"/>
        <v>33</v>
      </c>
      <c r="T570">
        <f t="shared" si="121"/>
        <v>3269</v>
      </c>
      <c r="U570" s="18">
        <f t="shared" si="126"/>
        <v>99.060606060606062</v>
      </c>
    </row>
    <row r="571" spans="1:21" x14ac:dyDescent="0.3">
      <c r="A571" s="3">
        <v>570</v>
      </c>
      <c r="B571" s="3" t="s">
        <v>150</v>
      </c>
      <c r="C571" s="3" t="s">
        <v>53</v>
      </c>
      <c r="D571" s="7">
        <f t="shared" si="122"/>
        <v>41455</v>
      </c>
      <c r="E571" s="4">
        <v>0.21319444444444444</v>
      </c>
      <c r="F571" s="3" t="s">
        <v>49</v>
      </c>
      <c r="G571" s="3" t="str">
        <f t="shared" si="123"/>
        <v>UNPLANNED</v>
      </c>
      <c r="H571" s="3" t="str">
        <f t="shared" si="113"/>
        <v>UNPLANNED</v>
      </c>
      <c r="I571" s="1">
        <v>41457.173199618061</v>
      </c>
      <c r="J571" s="1">
        <v>41457.259484340277</v>
      </c>
      <c r="K571" s="5">
        <f t="shared" si="124"/>
        <v>124</v>
      </c>
      <c r="L571" s="16">
        <f t="shared" si="114"/>
        <v>124</v>
      </c>
      <c r="M571">
        <f t="shared" si="115"/>
        <v>2013</v>
      </c>
      <c r="N571" t="str">
        <f t="shared" si="116"/>
        <v>Jul</v>
      </c>
      <c r="O571" s="6">
        <f t="shared" si="117"/>
        <v>124</v>
      </c>
      <c r="P571">
        <f t="shared" si="118"/>
        <v>637</v>
      </c>
      <c r="Q571">
        <f t="shared" si="119"/>
        <v>5</v>
      </c>
      <c r="R571" s="8">
        <f t="shared" si="125"/>
        <v>127.4</v>
      </c>
      <c r="S571">
        <f t="shared" si="120"/>
        <v>33</v>
      </c>
      <c r="T571">
        <f t="shared" si="121"/>
        <v>3269</v>
      </c>
      <c r="U571" s="18">
        <f t="shared" si="126"/>
        <v>99.060606060606062</v>
      </c>
    </row>
    <row r="572" spans="1:21" x14ac:dyDescent="0.3">
      <c r="A572" s="3">
        <v>571</v>
      </c>
      <c r="B572" s="3" t="s">
        <v>150</v>
      </c>
      <c r="C572" s="3" t="s">
        <v>53</v>
      </c>
      <c r="D572" s="7">
        <f t="shared" si="122"/>
        <v>41455</v>
      </c>
      <c r="E572" s="4">
        <v>0.34583333333333338</v>
      </c>
      <c r="F572" s="3" t="s">
        <v>54</v>
      </c>
      <c r="G572" s="3" t="str">
        <f t="shared" si="123"/>
        <v>PLANNED</v>
      </c>
      <c r="H572" s="3" t="str">
        <f t="shared" si="113"/>
        <v>PLANNED - SCHED</v>
      </c>
      <c r="I572" s="1">
        <v>41457.314248495371</v>
      </c>
      <c r="J572" s="1">
        <v>41457.391470717594</v>
      </c>
      <c r="K572" s="5">
        <f t="shared" si="124"/>
        <v>111</v>
      </c>
      <c r="L572" s="16">
        <f t="shared" si="114"/>
        <v>111</v>
      </c>
      <c r="M572">
        <f t="shared" si="115"/>
        <v>2013</v>
      </c>
      <c r="N572" t="str">
        <f t="shared" si="116"/>
        <v>Jul</v>
      </c>
      <c r="O572" s="6">
        <f t="shared" si="117"/>
        <v>111</v>
      </c>
      <c r="P572">
        <f t="shared" si="118"/>
        <v>637</v>
      </c>
      <c r="Q572">
        <f t="shared" si="119"/>
        <v>5</v>
      </c>
      <c r="R572" s="8">
        <f t="shared" si="125"/>
        <v>127.4</v>
      </c>
      <c r="S572">
        <f t="shared" si="120"/>
        <v>33</v>
      </c>
      <c r="T572">
        <f t="shared" si="121"/>
        <v>3269</v>
      </c>
      <c r="U572" s="18">
        <f t="shared" si="126"/>
        <v>99.060606060606062</v>
      </c>
    </row>
    <row r="573" spans="1:21" x14ac:dyDescent="0.3">
      <c r="A573" s="3">
        <v>572</v>
      </c>
      <c r="B573" s="3" t="s">
        <v>150</v>
      </c>
      <c r="C573" s="3" t="s">
        <v>53</v>
      </c>
      <c r="D573" s="7">
        <f t="shared" si="122"/>
        <v>41455</v>
      </c>
      <c r="E573" s="4">
        <v>0.44236111111111115</v>
      </c>
      <c r="F573" s="3" t="s">
        <v>54</v>
      </c>
      <c r="G573" s="3" t="str">
        <f t="shared" si="123"/>
        <v>PLANNED</v>
      </c>
      <c r="H573" s="3" t="str">
        <f t="shared" si="113"/>
        <v>PLANNED - SCHED</v>
      </c>
      <c r="I573" s="1">
        <v>41457.4028253125</v>
      </c>
      <c r="J573" s="1">
        <v>41457.486783645836</v>
      </c>
      <c r="K573" s="5">
        <f t="shared" si="124"/>
        <v>120</v>
      </c>
      <c r="L573" s="16">
        <f t="shared" si="114"/>
        <v>120</v>
      </c>
      <c r="M573">
        <f t="shared" si="115"/>
        <v>2013</v>
      </c>
      <c r="N573" t="str">
        <f t="shared" si="116"/>
        <v>Jul</v>
      </c>
      <c r="O573" s="6">
        <f t="shared" si="117"/>
        <v>120</v>
      </c>
      <c r="P573">
        <f t="shared" si="118"/>
        <v>637</v>
      </c>
      <c r="Q573">
        <f t="shared" si="119"/>
        <v>5</v>
      </c>
      <c r="R573" s="8">
        <f t="shared" si="125"/>
        <v>127.4</v>
      </c>
      <c r="S573">
        <f t="shared" si="120"/>
        <v>33</v>
      </c>
      <c r="T573">
        <f t="shared" si="121"/>
        <v>3269</v>
      </c>
      <c r="U573" s="18">
        <f t="shared" si="126"/>
        <v>99.060606060606062</v>
      </c>
    </row>
    <row r="574" spans="1:21" x14ac:dyDescent="0.3">
      <c r="A574" s="3">
        <v>573</v>
      </c>
      <c r="B574" s="3" t="s">
        <v>150</v>
      </c>
      <c r="C574" s="3" t="s">
        <v>53</v>
      </c>
      <c r="D574" s="7">
        <f t="shared" si="122"/>
        <v>41455</v>
      </c>
      <c r="E574" s="4">
        <v>0.53333333333333333</v>
      </c>
      <c r="F574" s="3" t="s">
        <v>54</v>
      </c>
      <c r="G574" s="3" t="str">
        <f t="shared" si="123"/>
        <v>PLANNED</v>
      </c>
      <c r="H574" s="3" t="str">
        <f t="shared" si="113"/>
        <v>PLANNED - SCHED</v>
      </c>
      <c r="I574" s="1">
        <v>41457.485483530087</v>
      </c>
      <c r="J574" s="1">
        <v>41457.570853900463</v>
      </c>
      <c r="K574" s="5">
        <f t="shared" si="124"/>
        <v>122</v>
      </c>
      <c r="L574" s="16">
        <f t="shared" si="114"/>
        <v>122</v>
      </c>
      <c r="M574">
        <f t="shared" si="115"/>
        <v>2013</v>
      </c>
      <c r="N574" t="str">
        <f t="shared" si="116"/>
        <v>Jul</v>
      </c>
      <c r="O574" s="6">
        <f t="shared" si="117"/>
        <v>122</v>
      </c>
      <c r="P574">
        <f t="shared" si="118"/>
        <v>637</v>
      </c>
      <c r="Q574">
        <f t="shared" si="119"/>
        <v>5</v>
      </c>
      <c r="R574" s="8">
        <f t="shared" si="125"/>
        <v>127.4</v>
      </c>
      <c r="S574">
        <f t="shared" si="120"/>
        <v>33</v>
      </c>
      <c r="T574">
        <f t="shared" si="121"/>
        <v>3269</v>
      </c>
      <c r="U574" s="18">
        <f t="shared" si="126"/>
        <v>99.060606060606062</v>
      </c>
    </row>
    <row r="575" spans="1:21" x14ac:dyDescent="0.3">
      <c r="A575" s="3">
        <v>574</v>
      </c>
      <c r="B575" s="3" t="s">
        <v>150</v>
      </c>
      <c r="C575" s="3" t="s">
        <v>53</v>
      </c>
      <c r="D575" s="7">
        <f t="shared" si="122"/>
        <v>41455</v>
      </c>
      <c r="E575" s="4">
        <v>0.95694444444444438</v>
      </c>
      <c r="F575" s="3" t="s">
        <v>49</v>
      </c>
      <c r="G575" s="3" t="str">
        <f t="shared" si="123"/>
        <v>UNPLANNED</v>
      </c>
      <c r="H575" s="3" t="str">
        <f t="shared" si="113"/>
        <v>UNPLANNED</v>
      </c>
      <c r="I575" s="1">
        <v>41457.916605983795</v>
      </c>
      <c r="J575" s="1">
        <v>41458.027994872682</v>
      </c>
      <c r="K575" s="5">
        <f t="shared" si="124"/>
        <v>160</v>
      </c>
      <c r="L575" s="16">
        <f t="shared" si="114"/>
        <v>160</v>
      </c>
      <c r="M575">
        <f t="shared" si="115"/>
        <v>2013</v>
      </c>
      <c r="N575" t="str">
        <f t="shared" si="116"/>
        <v>Jul</v>
      </c>
      <c r="O575" s="6">
        <f t="shared" si="117"/>
        <v>160</v>
      </c>
      <c r="P575">
        <f t="shared" si="118"/>
        <v>637</v>
      </c>
      <c r="Q575">
        <f t="shared" si="119"/>
        <v>5</v>
      </c>
      <c r="R575" s="8">
        <f t="shared" si="125"/>
        <v>127.4</v>
      </c>
      <c r="S575">
        <f t="shared" si="120"/>
        <v>33</v>
      </c>
      <c r="T575">
        <f t="shared" si="121"/>
        <v>3269</v>
      </c>
      <c r="U575" s="18">
        <f t="shared" si="126"/>
        <v>99.060606060606062</v>
      </c>
    </row>
    <row r="576" spans="1:21" x14ac:dyDescent="0.3">
      <c r="A576" s="3">
        <v>575</v>
      </c>
      <c r="B576" s="3" t="s">
        <v>151</v>
      </c>
      <c r="C576" s="3" t="s">
        <v>56</v>
      </c>
      <c r="D576" s="7">
        <f t="shared" si="122"/>
        <v>41455</v>
      </c>
      <c r="E576" s="4">
        <v>0.42222222222222222</v>
      </c>
      <c r="F576" s="3" t="s">
        <v>54</v>
      </c>
      <c r="G576" s="3" t="str">
        <f t="shared" si="123"/>
        <v>PLANNED</v>
      </c>
      <c r="H576" s="3" t="str">
        <f t="shared" si="113"/>
        <v>PLANNED - SCHED</v>
      </c>
      <c r="I576" s="1">
        <v>41458.392925081018</v>
      </c>
      <c r="J576" s="1">
        <v>41458.482658877314</v>
      </c>
      <c r="K576" s="5">
        <f t="shared" si="124"/>
        <v>129</v>
      </c>
      <c r="L576" s="16">
        <f t="shared" si="114"/>
        <v>129</v>
      </c>
      <c r="M576">
        <f t="shared" si="115"/>
        <v>2013</v>
      </c>
      <c r="N576" t="str">
        <f t="shared" si="116"/>
        <v>Jul</v>
      </c>
      <c r="O576" s="6">
        <f t="shared" si="117"/>
        <v>129</v>
      </c>
      <c r="P576">
        <f t="shared" si="118"/>
        <v>551</v>
      </c>
      <c r="Q576">
        <f t="shared" si="119"/>
        <v>5</v>
      </c>
      <c r="R576" s="8">
        <f t="shared" si="125"/>
        <v>110.2</v>
      </c>
      <c r="S576">
        <f t="shared" si="120"/>
        <v>33</v>
      </c>
      <c r="T576">
        <f t="shared" si="121"/>
        <v>3269</v>
      </c>
      <c r="U576" s="18">
        <f t="shared" si="126"/>
        <v>99.060606060606062</v>
      </c>
    </row>
    <row r="577" spans="1:21" x14ac:dyDescent="0.3">
      <c r="A577" s="3">
        <v>576</v>
      </c>
      <c r="B577" s="3" t="s">
        <v>151</v>
      </c>
      <c r="C577" s="3" t="s">
        <v>56</v>
      </c>
      <c r="D577" s="7">
        <f t="shared" si="122"/>
        <v>41455</v>
      </c>
      <c r="E577" s="4">
        <v>0.44305555555555554</v>
      </c>
      <c r="F577" s="3" t="s">
        <v>54</v>
      </c>
      <c r="G577" s="3" t="str">
        <f t="shared" si="123"/>
        <v>PLANNED</v>
      </c>
      <c r="H577" s="3" t="str">
        <f t="shared" si="113"/>
        <v>PLANNED - SCHED</v>
      </c>
      <c r="I577" s="1">
        <v>41458.409362349536</v>
      </c>
      <c r="J577" s="1">
        <v>41458.464721145829</v>
      </c>
      <c r="K577" s="5">
        <f t="shared" si="124"/>
        <v>79</v>
      </c>
      <c r="L577" s="16">
        <f t="shared" si="114"/>
        <v>79</v>
      </c>
      <c r="M577">
        <f t="shared" si="115"/>
        <v>2013</v>
      </c>
      <c r="N577" t="str">
        <f t="shared" si="116"/>
        <v>Jul</v>
      </c>
      <c r="O577" s="6">
        <f t="shared" si="117"/>
        <v>79</v>
      </c>
      <c r="P577">
        <f t="shared" si="118"/>
        <v>551</v>
      </c>
      <c r="Q577">
        <f t="shared" si="119"/>
        <v>5</v>
      </c>
      <c r="R577" s="8">
        <f t="shared" si="125"/>
        <v>110.2</v>
      </c>
      <c r="S577">
        <f t="shared" si="120"/>
        <v>33</v>
      </c>
      <c r="T577">
        <f t="shared" si="121"/>
        <v>3269</v>
      </c>
      <c r="U577" s="18">
        <f t="shared" si="126"/>
        <v>99.060606060606062</v>
      </c>
    </row>
    <row r="578" spans="1:21" x14ac:dyDescent="0.3">
      <c r="A578" s="3">
        <v>577</v>
      </c>
      <c r="B578" s="3" t="s">
        <v>151</v>
      </c>
      <c r="C578" s="3" t="s">
        <v>56</v>
      </c>
      <c r="D578" s="7">
        <f t="shared" si="122"/>
        <v>41455</v>
      </c>
      <c r="E578" s="4">
        <v>0.53333333333333333</v>
      </c>
      <c r="F578" s="3" t="s">
        <v>54</v>
      </c>
      <c r="G578" s="3" t="str">
        <f t="shared" si="123"/>
        <v>PLANNED</v>
      </c>
      <c r="H578" s="3" t="str">
        <f t="shared" ref="H578:H641" si="127">IF(ISNUMBER(SEARCH("Unplanned",F578)),"UNPLANNED",IF(ISNUMBER(SEARCH("not as sched",F578)),"PLANNED - NOT SCHED",IF(ISNUMBER(SEARCH("as scheduled",F578)),"PLANNED - SCHED","OTHER")))</f>
        <v>PLANNED - SCHED</v>
      </c>
      <c r="I578" s="1">
        <v>41458.493337997686</v>
      </c>
      <c r="J578" s="1">
        <v>41458.555004664355</v>
      </c>
      <c r="K578" s="5">
        <f t="shared" si="124"/>
        <v>88</v>
      </c>
      <c r="L578" s="16">
        <f t="shared" ref="L578:L641" si="128">IFERROR(O578,R578)</f>
        <v>88</v>
      </c>
      <c r="M578">
        <f t="shared" ref="M578:M641" si="129">YEAR(B578)</f>
        <v>2013</v>
      </c>
      <c r="N578" t="str">
        <f t="shared" ref="N578:N641" si="130">TEXT(B578,"MMM")</f>
        <v>Jul</v>
      </c>
      <c r="O578" s="6">
        <f t="shared" ref="O578:O641" si="131">IFERROR(K578,#N/A)</f>
        <v>88</v>
      </c>
      <c r="P578">
        <f t="shared" ref="P578:P641" si="132">SUMIFS(O:O,B:B,B578,O:O,"&lt;&gt;#N/A")</f>
        <v>551</v>
      </c>
      <c r="Q578">
        <f t="shared" ref="Q578:Q641" si="133">COUNTIF(B:B,B578)</f>
        <v>5</v>
      </c>
      <c r="R578" s="8">
        <f t="shared" si="125"/>
        <v>110.2</v>
      </c>
      <c r="S578">
        <f t="shared" ref="S578:S641" si="134">COUNTIF(D:D,D578)</f>
        <v>33</v>
      </c>
      <c r="T578">
        <f t="shared" ref="T578:T641" si="135">SUMIFS(O:O,D:D,D578,O:O,"&lt;&gt;#N/A")</f>
        <v>3269</v>
      </c>
      <c r="U578" s="18">
        <f t="shared" si="126"/>
        <v>99.060606060606062</v>
      </c>
    </row>
    <row r="579" spans="1:21" x14ac:dyDescent="0.3">
      <c r="A579" s="3">
        <v>578</v>
      </c>
      <c r="B579" s="3" t="s">
        <v>151</v>
      </c>
      <c r="C579" s="3" t="s">
        <v>56</v>
      </c>
      <c r="D579" s="7">
        <f t="shared" ref="D579:D642" si="136">B579-WEEKDAY(B579,11)</f>
        <v>41455</v>
      </c>
      <c r="E579" s="4">
        <v>0.57986111111111105</v>
      </c>
      <c r="F579" s="3" t="s">
        <v>54</v>
      </c>
      <c r="G579" s="3" t="str">
        <f t="shared" ref="G579:G642" si="137">IF(ISNUMBER(SEARCH("unplanned",F579)),"UNPLANNED",IF(ISNUMBER(SEARCH("PLANNED",F579)),"PLANNED","OTHER"))</f>
        <v>PLANNED</v>
      </c>
      <c r="H579" s="3" t="str">
        <f t="shared" si="127"/>
        <v>PLANNED - SCHED</v>
      </c>
      <c r="I579" s="1">
        <v>41458.557423958329</v>
      </c>
      <c r="J579" s="1">
        <v>41458.648477199073</v>
      </c>
      <c r="K579" s="5">
        <f t="shared" ref="K579:K642" si="138">HOUR(J579-I579)*60+MINUTE(J579-I579)</f>
        <v>131</v>
      </c>
      <c r="L579" s="16">
        <f t="shared" si="128"/>
        <v>131</v>
      </c>
      <c r="M579">
        <f t="shared" si="129"/>
        <v>2013</v>
      </c>
      <c r="N579" t="str">
        <f t="shared" si="130"/>
        <v>Jul</v>
      </c>
      <c r="O579" s="6">
        <f t="shared" si="131"/>
        <v>131</v>
      </c>
      <c r="P579">
        <f t="shared" si="132"/>
        <v>551</v>
      </c>
      <c r="Q579">
        <f t="shared" si="133"/>
        <v>5</v>
      </c>
      <c r="R579" s="8">
        <f t="shared" ref="R579:R642" si="139">P579/Q579</f>
        <v>110.2</v>
      </c>
      <c r="S579">
        <f t="shared" si="134"/>
        <v>33</v>
      </c>
      <c r="T579">
        <f t="shared" si="135"/>
        <v>3269</v>
      </c>
      <c r="U579" s="18">
        <f t="shared" ref="U579:U642" si="140">T579/S579</f>
        <v>99.060606060606062</v>
      </c>
    </row>
    <row r="580" spans="1:21" x14ac:dyDescent="0.3">
      <c r="A580" s="3">
        <v>579</v>
      </c>
      <c r="B580" s="3" t="s">
        <v>151</v>
      </c>
      <c r="C580" s="3" t="s">
        <v>56</v>
      </c>
      <c r="D580" s="7">
        <f t="shared" si="136"/>
        <v>41455</v>
      </c>
      <c r="E580" s="4">
        <v>0.88680555555555562</v>
      </c>
      <c r="F580" s="3" t="s">
        <v>57</v>
      </c>
      <c r="G580" s="3" t="str">
        <f t="shared" si="137"/>
        <v>UNPLANNED</v>
      </c>
      <c r="H580" s="3" t="str">
        <f t="shared" si="127"/>
        <v>UNPLANNED</v>
      </c>
      <c r="I580" s="1">
        <v>41458.867976076392</v>
      </c>
      <c r="J580" s="1">
        <v>41458.95472376157</v>
      </c>
      <c r="K580" s="5">
        <f t="shared" si="138"/>
        <v>124</v>
      </c>
      <c r="L580" s="16">
        <f t="shared" si="128"/>
        <v>124</v>
      </c>
      <c r="M580">
        <f t="shared" si="129"/>
        <v>2013</v>
      </c>
      <c r="N580" t="str">
        <f t="shared" si="130"/>
        <v>Jul</v>
      </c>
      <c r="O580" s="6">
        <f t="shared" si="131"/>
        <v>124</v>
      </c>
      <c r="P580">
        <f t="shared" si="132"/>
        <v>551</v>
      </c>
      <c r="Q580">
        <f t="shared" si="133"/>
        <v>5</v>
      </c>
      <c r="R580" s="8">
        <f t="shared" si="139"/>
        <v>110.2</v>
      </c>
      <c r="S580">
        <f t="shared" si="134"/>
        <v>33</v>
      </c>
      <c r="T580">
        <f t="shared" si="135"/>
        <v>3269</v>
      </c>
      <c r="U580" s="18">
        <f t="shared" si="140"/>
        <v>99.060606060606062</v>
      </c>
    </row>
    <row r="581" spans="1:21" x14ac:dyDescent="0.3">
      <c r="A581" s="3">
        <v>580</v>
      </c>
      <c r="B581" s="3" t="s">
        <v>152</v>
      </c>
      <c r="C581" s="3" t="s">
        <v>59</v>
      </c>
      <c r="D581" s="7">
        <f t="shared" si="136"/>
        <v>41455</v>
      </c>
      <c r="E581" s="4">
        <v>0.26250000000000001</v>
      </c>
      <c r="F581" s="3" t="s">
        <v>49</v>
      </c>
      <c r="G581" s="3" t="str">
        <f t="shared" si="137"/>
        <v>UNPLANNED</v>
      </c>
      <c r="H581" s="3" t="str">
        <f t="shared" si="127"/>
        <v>UNPLANNED</v>
      </c>
      <c r="I581" s="1">
        <v>41459.247051655097</v>
      </c>
      <c r="J581" s="1">
        <v>41459.305905821762</v>
      </c>
      <c r="K581" s="5">
        <f t="shared" si="138"/>
        <v>84</v>
      </c>
      <c r="L581" s="16">
        <f t="shared" si="128"/>
        <v>84</v>
      </c>
      <c r="M581">
        <f t="shared" si="129"/>
        <v>2013</v>
      </c>
      <c r="N581" t="str">
        <f t="shared" si="130"/>
        <v>Jul</v>
      </c>
      <c r="O581" s="6">
        <f t="shared" si="131"/>
        <v>84</v>
      </c>
      <c r="P581">
        <f t="shared" si="132"/>
        <v>434</v>
      </c>
      <c r="Q581">
        <f t="shared" si="133"/>
        <v>5</v>
      </c>
      <c r="R581" s="8">
        <f t="shared" si="139"/>
        <v>86.8</v>
      </c>
      <c r="S581">
        <f t="shared" si="134"/>
        <v>33</v>
      </c>
      <c r="T581">
        <f t="shared" si="135"/>
        <v>3269</v>
      </c>
      <c r="U581" s="18">
        <f t="shared" si="140"/>
        <v>99.060606060606062</v>
      </c>
    </row>
    <row r="582" spans="1:21" x14ac:dyDescent="0.3">
      <c r="A582" s="3">
        <v>581</v>
      </c>
      <c r="B582" s="3" t="s">
        <v>152</v>
      </c>
      <c r="C582" s="3" t="s">
        <v>59</v>
      </c>
      <c r="D582" s="7">
        <f t="shared" si="136"/>
        <v>41455</v>
      </c>
      <c r="E582" s="4">
        <v>0.32847222222222222</v>
      </c>
      <c r="F582" s="3" t="s">
        <v>49</v>
      </c>
      <c r="G582" s="3" t="str">
        <f t="shared" si="137"/>
        <v>UNPLANNED</v>
      </c>
      <c r="H582" s="3" t="str">
        <f t="shared" si="127"/>
        <v>UNPLANNED</v>
      </c>
      <c r="I582" s="1">
        <v>41459.308537349534</v>
      </c>
      <c r="J582" s="1">
        <v>41459.365736423606</v>
      </c>
      <c r="K582" s="5">
        <f t="shared" si="138"/>
        <v>82</v>
      </c>
      <c r="L582" s="16">
        <f t="shared" si="128"/>
        <v>82</v>
      </c>
      <c r="M582">
        <f t="shared" si="129"/>
        <v>2013</v>
      </c>
      <c r="N582" t="str">
        <f t="shared" si="130"/>
        <v>Jul</v>
      </c>
      <c r="O582" s="6">
        <f t="shared" si="131"/>
        <v>82</v>
      </c>
      <c r="P582">
        <f t="shared" si="132"/>
        <v>434</v>
      </c>
      <c r="Q582">
        <f t="shared" si="133"/>
        <v>5</v>
      </c>
      <c r="R582" s="8">
        <f t="shared" si="139"/>
        <v>86.8</v>
      </c>
      <c r="S582">
        <f t="shared" si="134"/>
        <v>33</v>
      </c>
      <c r="T582">
        <f t="shared" si="135"/>
        <v>3269</v>
      </c>
      <c r="U582" s="18">
        <f t="shared" si="140"/>
        <v>99.060606060606062</v>
      </c>
    </row>
    <row r="583" spans="1:21" x14ac:dyDescent="0.3">
      <c r="A583" s="3">
        <v>582</v>
      </c>
      <c r="B583" s="3" t="s">
        <v>152</v>
      </c>
      <c r="C583" s="3" t="s">
        <v>59</v>
      </c>
      <c r="D583" s="7">
        <f t="shared" si="136"/>
        <v>41455</v>
      </c>
      <c r="E583" s="4">
        <v>0.46249999999999997</v>
      </c>
      <c r="F583" s="3" t="s">
        <v>54</v>
      </c>
      <c r="G583" s="3" t="str">
        <f t="shared" si="137"/>
        <v>PLANNED</v>
      </c>
      <c r="H583" s="3" t="str">
        <f t="shared" si="127"/>
        <v>PLANNED - SCHED</v>
      </c>
      <c r="I583" s="1">
        <v>41459.458150659724</v>
      </c>
      <c r="J583" s="1">
        <v>41459.511981678239</v>
      </c>
      <c r="K583" s="5">
        <f t="shared" si="138"/>
        <v>77</v>
      </c>
      <c r="L583" s="16">
        <f t="shared" si="128"/>
        <v>77</v>
      </c>
      <c r="M583">
        <f t="shared" si="129"/>
        <v>2013</v>
      </c>
      <c r="N583" t="str">
        <f t="shared" si="130"/>
        <v>Jul</v>
      </c>
      <c r="O583" s="6">
        <f t="shared" si="131"/>
        <v>77</v>
      </c>
      <c r="P583">
        <f t="shared" si="132"/>
        <v>434</v>
      </c>
      <c r="Q583">
        <f t="shared" si="133"/>
        <v>5</v>
      </c>
      <c r="R583" s="8">
        <f t="shared" si="139"/>
        <v>86.8</v>
      </c>
      <c r="S583">
        <f t="shared" si="134"/>
        <v>33</v>
      </c>
      <c r="T583">
        <f t="shared" si="135"/>
        <v>3269</v>
      </c>
      <c r="U583" s="18">
        <f t="shared" si="140"/>
        <v>99.060606060606062</v>
      </c>
    </row>
    <row r="584" spans="1:21" x14ac:dyDescent="0.3">
      <c r="A584" s="3">
        <v>583</v>
      </c>
      <c r="B584" s="3" t="s">
        <v>152</v>
      </c>
      <c r="C584" s="3" t="s">
        <v>59</v>
      </c>
      <c r="D584" s="7">
        <f t="shared" si="136"/>
        <v>41455</v>
      </c>
      <c r="E584" s="4">
        <v>0.58333333333333337</v>
      </c>
      <c r="F584" s="3" t="s">
        <v>54</v>
      </c>
      <c r="G584" s="3" t="str">
        <f t="shared" si="137"/>
        <v>PLANNED</v>
      </c>
      <c r="H584" s="3" t="str">
        <f t="shared" si="127"/>
        <v>PLANNED - SCHED</v>
      </c>
      <c r="I584" s="1">
        <v>41459.551425034726</v>
      </c>
      <c r="J584" s="1">
        <v>41459.627246793985</v>
      </c>
      <c r="K584" s="5">
        <f t="shared" si="138"/>
        <v>109</v>
      </c>
      <c r="L584" s="16">
        <f t="shared" si="128"/>
        <v>109</v>
      </c>
      <c r="M584">
        <f t="shared" si="129"/>
        <v>2013</v>
      </c>
      <c r="N584" t="str">
        <f t="shared" si="130"/>
        <v>Jul</v>
      </c>
      <c r="O584" s="6">
        <f t="shared" si="131"/>
        <v>109</v>
      </c>
      <c r="P584">
        <f t="shared" si="132"/>
        <v>434</v>
      </c>
      <c r="Q584">
        <f t="shared" si="133"/>
        <v>5</v>
      </c>
      <c r="R584" s="8">
        <f t="shared" si="139"/>
        <v>86.8</v>
      </c>
      <c r="S584">
        <f t="shared" si="134"/>
        <v>33</v>
      </c>
      <c r="T584">
        <f t="shared" si="135"/>
        <v>3269</v>
      </c>
      <c r="U584" s="18">
        <f t="shared" si="140"/>
        <v>99.060606060606062</v>
      </c>
    </row>
    <row r="585" spans="1:21" x14ac:dyDescent="0.3">
      <c r="A585" s="3">
        <v>584</v>
      </c>
      <c r="B585" s="3" t="s">
        <v>152</v>
      </c>
      <c r="C585" s="3" t="s">
        <v>59</v>
      </c>
      <c r="D585" s="7">
        <f t="shared" si="136"/>
        <v>41455</v>
      </c>
      <c r="E585" s="4">
        <v>0.8979166666666667</v>
      </c>
      <c r="F585" s="3" t="s">
        <v>49</v>
      </c>
      <c r="G585" s="3" t="str">
        <f t="shared" si="137"/>
        <v>UNPLANNED</v>
      </c>
      <c r="H585" s="3" t="str">
        <f t="shared" si="127"/>
        <v>UNPLANNED</v>
      </c>
      <c r="I585" s="1">
        <v>41459.877726157407</v>
      </c>
      <c r="J585" s="1">
        <v>41459.935191435186</v>
      </c>
      <c r="K585" s="5">
        <f t="shared" si="138"/>
        <v>82</v>
      </c>
      <c r="L585" s="16">
        <f t="shared" si="128"/>
        <v>82</v>
      </c>
      <c r="M585">
        <f t="shared" si="129"/>
        <v>2013</v>
      </c>
      <c r="N585" t="str">
        <f t="shared" si="130"/>
        <v>Jul</v>
      </c>
      <c r="O585" s="6">
        <f t="shared" si="131"/>
        <v>82</v>
      </c>
      <c r="P585">
        <f t="shared" si="132"/>
        <v>434</v>
      </c>
      <c r="Q585">
        <f t="shared" si="133"/>
        <v>5</v>
      </c>
      <c r="R585" s="8">
        <f t="shared" si="139"/>
        <v>86.8</v>
      </c>
      <c r="S585">
        <f t="shared" si="134"/>
        <v>33</v>
      </c>
      <c r="T585">
        <f t="shared" si="135"/>
        <v>3269</v>
      </c>
      <c r="U585" s="18">
        <f t="shared" si="140"/>
        <v>99.060606060606062</v>
      </c>
    </row>
    <row r="586" spans="1:21" x14ac:dyDescent="0.3">
      <c r="A586" s="3">
        <v>585</v>
      </c>
      <c r="B586" s="3" t="s">
        <v>153</v>
      </c>
      <c r="C586" s="3" t="s">
        <v>61</v>
      </c>
      <c r="D586" s="7">
        <f t="shared" si="136"/>
        <v>41455</v>
      </c>
      <c r="E586" s="4">
        <v>0.40625</v>
      </c>
      <c r="F586" s="3" t="s">
        <v>54</v>
      </c>
      <c r="G586" s="3" t="str">
        <f t="shared" si="137"/>
        <v>PLANNED</v>
      </c>
      <c r="H586" s="3" t="str">
        <f t="shared" si="127"/>
        <v>PLANNED - SCHED</v>
      </c>
      <c r="I586" s="1">
        <v>41460.364187615742</v>
      </c>
      <c r="J586" s="1">
        <v>41460.42916446759</v>
      </c>
      <c r="K586" s="5">
        <f t="shared" si="138"/>
        <v>93</v>
      </c>
      <c r="L586" s="16">
        <f t="shared" si="128"/>
        <v>93</v>
      </c>
      <c r="M586">
        <f t="shared" si="129"/>
        <v>2013</v>
      </c>
      <c r="N586" t="str">
        <f t="shared" si="130"/>
        <v>Jul</v>
      </c>
      <c r="O586" s="6">
        <f t="shared" si="131"/>
        <v>93</v>
      </c>
      <c r="P586">
        <f t="shared" si="132"/>
        <v>439</v>
      </c>
      <c r="Q586">
        <f t="shared" si="133"/>
        <v>5</v>
      </c>
      <c r="R586" s="8">
        <f t="shared" si="139"/>
        <v>87.8</v>
      </c>
      <c r="S586">
        <f t="shared" si="134"/>
        <v>33</v>
      </c>
      <c r="T586">
        <f t="shared" si="135"/>
        <v>3269</v>
      </c>
      <c r="U586" s="18">
        <f t="shared" si="140"/>
        <v>99.060606060606062</v>
      </c>
    </row>
    <row r="587" spans="1:21" x14ac:dyDescent="0.3">
      <c r="A587" s="3">
        <v>586</v>
      </c>
      <c r="B587" s="3" t="s">
        <v>153</v>
      </c>
      <c r="C587" s="3" t="s">
        <v>61</v>
      </c>
      <c r="D587" s="7">
        <f t="shared" si="136"/>
        <v>41455</v>
      </c>
      <c r="E587" s="4">
        <v>0.43472222222222223</v>
      </c>
      <c r="F587" s="3" t="s">
        <v>54</v>
      </c>
      <c r="G587" s="3" t="str">
        <f t="shared" si="137"/>
        <v>PLANNED</v>
      </c>
      <c r="H587" s="3" t="str">
        <f t="shared" si="127"/>
        <v>PLANNED - SCHED</v>
      </c>
      <c r="I587" s="1">
        <v>41460.404457835648</v>
      </c>
      <c r="J587" s="1">
        <v>41460.492733298612</v>
      </c>
      <c r="K587" s="5">
        <f t="shared" si="138"/>
        <v>127</v>
      </c>
      <c r="L587" s="16">
        <f t="shared" si="128"/>
        <v>127</v>
      </c>
      <c r="M587">
        <f t="shared" si="129"/>
        <v>2013</v>
      </c>
      <c r="N587" t="str">
        <f t="shared" si="130"/>
        <v>Jul</v>
      </c>
      <c r="O587" s="6">
        <f t="shared" si="131"/>
        <v>127</v>
      </c>
      <c r="P587">
        <f t="shared" si="132"/>
        <v>439</v>
      </c>
      <c r="Q587">
        <f t="shared" si="133"/>
        <v>5</v>
      </c>
      <c r="R587" s="8">
        <f t="shared" si="139"/>
        <v>87.8</v>
      </c>
      <c r="S587">
        <f t="shared" si="134"/>
        <v>33</v>
      </c>
      <c r="T587">
        <f t="shared" si="135"/>
        <v>3269</v>
      </c>
      <c r="U587" s="18">
        <f t="shared" si="140"/>
        <v>99.060606060606062</v>
      </c>
    </row>
    <row r="588" spans="1:21" x14ac:dyDescent="0.3">
      <c r="A588" s="3">
        <v>587</v>
      </c>
      <c r="B588" s="3" t="s">
        <v>153</v>
      </c>
      <c r="C588" s="3" t="s">
        <v>61</v>
      </c>
      <c r="D588" s="7">
        <f t="shared" si="136"/>
        <v>41455</v>
      </c>
      <c r="E588" s="4">
        <v>0.4916666666666667</v>
      </c>
      <c r="F588" s="3" t="s">
        <v>54</v>
      </c>
      <c r="G588" s="3" t="str">
        <f t="shared" si="137"/>
        <v>PLANNED</v>
      </c>
      <c r="H588" s="3" t="str">
        <f t="shared" si="127"/>
        <v>PLANNED - SCHED</v>
      </c>
      <c r="I588" s="1">
        <v>41460.463804710649</v>
      </c>
      <c r="J588" s="1">
        <v>41460.50821443287</v>
      </c>
      <c r="K588" s="5">
        <f t="shared" si="138"/>
        <v>63</v>
      </c>
      <c r="L588" s="16">
        <f t="shared" si="128"/>
        <v>63</v>
      </c>
      <c r="M588">
        <f t="shared" si="129"/>
        <v>2013</v>
      </c>
      <c r="N588" t="str">
        <f t="shared" si="130"/>
        <v>Jul</v>
      </c>
      <c r="O588" s="6">
        <f t="shared" si="131"/>
        <v>63</v>
      </c>
      <c r="P588">
        <f t="shared" si="132"/>
        <v>439</v>
      </c>
      <c r="Q588">
        <f t="shared" si="133"/>
        <v>5</v>
      </c>
      <c r="R588" s="8">
        <f t="shared" si="139"/>
        <v>87.8</v>
      </c>
      <c r="S588">
        <f t="shared" si="134"/>
        <v>33</v>
      </c>
      <c r="T588">
        <f t="shared" si="135"/>
        <v>3269</v>
      </c>
      <c r="U588" s="18">
        <f t="shared" si="140"/>
        <v>99.060606060606062</v>
      </c>
    </row>
    <row r="589" spans="1:21" x14ac:dyDescent="0.3">
      <c r="A589" s="3">
        <v>588</v>
      </c>
      <c r="B589" s="3" t="s">
        <v>153</v>
      </c>
      <c r="C589" s="3" t="s">
        <v>61</v>
      </c>
      <c r="D589" s="7">
        <f t="shared" si="136"/>
        <v>41455</v>
      </c>
      <c r="E589" s="4">
        <v>0.56666666666666665</v>
      </c>
      <c r="F589" s="3" t="s">
        <v>54</v>
      </c>
      <c r="G589" s="3" t="str">
        <f t="shared" si="137"/>
        <v>PLANNED</v>
      </c>
      <c r="H589" s="3" t="str">
        <f t="shared" si="127"/>
        <v>PLANNED - SCHED</v>
      </c>
      <c r="I589" s="1">
        <v>41460.533247071762</v>
      </c>
      <c r="J589" s="1">
        <v>41460.583258645835</v>
      </c>
      <c r="K589" s="5">
        <f t="shared" si="138"/>
        <v>72</v>
      </c>
      <c r="L589" s="16">
        <f t="shared" si="128"/>
        <v>72</v>
      </c>
      <c r="M589">
        <f t="shared" si="129"/>
        <v>2013</v>
      </c>
      <c r="N589" t="str">
        <f t="shared" si="130"/>
        <v>Jul</v>
      </c>
      <c r="O589" s="6">
        <f t="shared" si="131"/>
        <v>72</v>
      </c>
      <c r="P589">
        <f t="shared" si="132"/>
        <v>439</v>
      </c>
      <c r="Q589">
        <f t="shared" si="133"/>
        <v>5</v>
      </c>
      <c r="R589" s="8">
        <f t="shared" si="139"/>
        <v>87.8</v>
      </c>
      <c r="S589">
        <f t="shared" si="134"/>
        <v>33</v>
      </c>
      <c r="T589">
        <f t="shared" si="135"/>
        <v>3269</v>
      </c>
      <c r="U589" s="18">
        <f t="shared" si="140"/>
        <v>99.060606060606062</v>
      </c>
    </row>
    <row r="590" spans="1:21" x14ac:dyDescent="0.3">
      <c r="A590" s="3">
        <v>589</v>
      </c>
      <c r="B590" s="3" t="s">
        <v>153</v>
      </c>
      <c r="C590" s="3" t="s">
        <v>61</v>
      </c>
      <c r="D590" s="7">
        <f t="shared" si="136"/>
        <v>41455</v>
      </c>
      <c r="E590" s="4">
        <v>0.66597222222222219</v>
      </c>
      <c r="F590" s="3" t="s">
        <v>54</v>
      </c>
      <c r="G590" s="3" t="str">
        <f t="shared" si="137"/>
        <v>PLANNED</v>
      </c>
      <c r="H590" s="3" t="str">
        <f t="shared" si="127"/>
        <v>PLANNED - SCHED</v>
      </c>
      <c r="I590" s="1">
        <v>41460.635347141208</v>
      </c>
      <c r="J590" s="1">
        <v>41460.694259178243</v>
      </c>
      <c r="K590" s="5">
        <f t="shared" si="138"/>
        <v>84</v>
      </c>
      <c r="L590" s="16">
        <f t="shared" si="128"/>
        <v>84</v>
      </c>
      <c r="M590">
        <f t="shared" si="129"/>
        <v>2013</v>
      </c>
      <c r="N590" t="str">
        <f t="shared" si="130"/>
        <v>Jul</v>
      </c>
      <c r="O590" s="6">
        <f t="shared" si="131"/>
        <v>84</v>
      </c>
      <c r="P590">
        <f t="shared" si="132"/>
        <v>439</v>
      </c>
      <c r="Q590">
        <f t="shared" si="133"/>
        <v>5</v>
      </c>
      <c r="R590" s="8">
        <f t="shared" si="139"/>
        <v>87.8</v>
      </c>
      <c r="S590">
        <f t="shared" si="134"/>
        <v>33</v>
      </c>
      <c r="T590">
        <f t="shared" si="135"/>
        <v>3269</v>
      </c>
      <c r="U590" s="18">
        <f t="shared" si="140"/>
        <v>99.060606060606062</v>
      </c>
    </row>
    <row r="591" spans="1:21" x14ac:dyDescent="0.3">
      <c r="A591" s="3">
        <v>590</v>
      </c>
      <c r="B591" s="3" t="s">
        <v>154</v>
      </c>
      <c r="C591" s="3" t="s">
        <v>63</v>
      </c>
      <c r="D591" s="7">
        <f t="shared" si="136"/>
        <v>41455</v>
      </c>
      <c r="E591" s="4">
        <v>0.81180555555555556</v>
      </c>
      <c r="F591" s="3" t="s">
        <v>49</v>
      </c>
      <c r="G591" s="3" t="str">
        <f t="shared" si="137"/>
        <v>UNPLANNED</v>
      </c>
      <c r="H591" s="3" t="str">
        <f t="shared" si="127"/>
        <v>UNPLANNED</v>
      </c>
      <c r="I591" s="1">
        <v>41461.768094756946</v>
      </c>
      <c r="J591" s="1">
        <v>41461.843279942128</v>
      </c>
      <c r="K591" s="5">
        <f t="shared" si="138"/>
        <v>108</v>
      </c>
      <c r="L591" s="16">
        <f t="shared" si="128"/>
        <v>108</v>
      </c>
      <c r="M591">
        <f t="shared" si="129"/>
        <v>2013</v>
      </c>
      <c r="N591" t="str">
        <f t="shared" si="130"/>
        <v>Jul</v>
      </c>
      <c r="O591" s="6">
        <f t="shared" si="131"/>
        <v>108</v>
      </c>
      <c r="P591">
        <f t="shared" si="132"/>
        <v>208</v>
      </c>
      <c r="Q591">
        <f t="shared" si="133"/>
        <v>2</v>
      </c>
      <c r="R591" s="8">
        <f t="shared" si="139"/>
        <v>104</v>
      </c>
      <c r="S591">
        <f t="shared" si="134"/>
        <v>33</v>
      </c>
      <c r="T591">
        <f t="shared" si="135"/>
        <v>3269</v>
      </c>
      <c r="U591" s="18">
        <f t="shared" si="140"/>
        <v>99.060606060606062</v>
      </c>
    </row>
    <row r="592" spans="1:21" x14ac:dyDescent="0.3">
      <c r="A592" s="3">
        <v>591</v>
      </c>
      <c r="B592" s="3" t="s">
        <v>154</v>
      </c>
      <c r="C592" s="3" t="s">
        <v>63</v>
      </c>
      <c r="D592" s="7">
        <f t="shared" si="136"/>
        <v>41455</v>
      </c>
      <c r="E592" s="4">
        <v>0.86736111111111114</v>
      </c>
      <c r="F592" s="3" t="s">
        <v>49</v>
      </c>
      <c r="G592" s="3" t="str">
        <f t="shared" si="137"/>
        <v>UNPLANNED</v>
      </c>
      <c r="H592" s="3" t="str">
        <f t="shared" si="127"/>
        <v>UNPLANNED</v>
      </c>
      <c r="I592" s="1">
        <v>41461.838559340278</v>
      </c>
      <c r="J592" s="1">
        <v>41461.908455173609</v>
      </c>
      <c r="K592" s="5">
        <f t="shared" si="138"/>
        <v>100</v>
      </c>
      <c r="L592" s="16">
        <f t="shared" si="128"/>
        <v>100</v>
      </c>
      <c r="M592">
        <f t="shared" si="129"/>
        <v>2013</v>
      </c>
      <c r="N592" t="str">
        <f t="shared" si="130"/>
        <v>Jul</v>
      </c>
      <c r="O592" s="6">
        <f t="shared" si="131"/>
        <v>100</v>
      </c>
      <c r="P592">
        <f t="shared" si="132"/>
        <v>208</v>
      </c>
      <c r="Q592">
        <f t="shared" si="133"/>
        <v>2</v>
      </c>
      <c r="R592" s="8">
        <f t="shared" si="139"/>
        <v>104</v>
      </c>
      <c r="S592">
        <f t="shared" si="134"/>
        <v>33</v>
      </c>
      <c r="T592">
        <f t="shared" si="135"/>
        <v>3269</v>
      </c>
      <c r="U592" s="18">
        <f t="shared" si="140"/>
        <v>99.060606060606062</v>
      </c>
    </row>
    <row r="593" spans="1:21" x14ac:dyDescent="0.3">
      <c r="A593" s="3">
        <v>592</v>
      </c>
      <c r="B593" s="3" t="s">
        <v>155</v>
      </c>
      <c r="C593" s="3" t="s">
        <v>65</v>
      </c>
      <c r="D593" s="7">
        <f t="shared" si="136"/>
        <v>41455</v>
      </c>
      <c r="E593" s="4">
        <v>6.9444444444444447E-4</v>
      </c>
      <c r="F593" s="3" t="s">
        <v>49</v>
      </c>
      <c r="G593" s="3" t="str">
        <f t="shared" si="137"/>
        <v>UNPLANNED</v>
      </c>
      <c r="H593" s="3" t="str">
        <f t="shared" si="127"/>
        <v>UNPLANNED</v>
      </c>
      <c r="I593" s="1">
        <v>41461.972548414356</v>
      </c>
      <c r="J593" s="1">
        <v>41462.03157619213</v>
      </c>
      <c r="K593" s="5">
        <f t="shared" si="138"/>
        <v>85</v>
      </c>
      <c r="L593" s="16">
        <f t="shared" si="128"/>
        <v>85</v>
      </c>
      <c r="M593">
        <f t="shared" si="129"/>
        <v>2013</v>
      </c>
      <c r="N593" t="str">
        <f t="shared" si="130"/>
        <v>Jul</v>
      </c>
      <c r="O593" s="6">
        <f t="shared" si="131"/>
        <v>85</v>
      </c>
      <c r="P593">
        <f t="shared" si="132"/>
        <v>717</v>
      </c>
      <c r="Q593">
        <f t="shared" si="133"/>
        <v>8</v>
      </c>
      <c r="R593" s="8">
        <f t="shared" si="139"/>
        <v>89.625</v>
      </c>
      <c r="S593">
        <f t="shared" si="134"/>
        <v>33</v>
      </c>
      <c r="T593">
        <f t="shared" si="135"/>
        <v>3269</v>
      </c>
      <c r="U593" s="18">
        <f t="shared" si="140"/>
        <v>99.060606060606062</v>
      </c>
    </row>
    <row r="594" spans="1:21" x14ac:dyDescent="0.3">
      <c r="A594" s="3">
        <v>593</v>
      </c>
      <c r="B594" s="3" t="s">
        <v>155</v>
      </c>
      <c r="C594" s="3" t="s">
        <v>65</v>
      </c>
      <c r="D594" s="7">
        <f t="shared" si="136"/>
        <v>41455</v>
      </c>
      <c r="E594" s="4">
        <v>0.29305555555555557</v>
      </c>
      <c r="F594" s="3" t="s">
        <v>51</v>
      </c>
      <c r="G594" s="3" t="str">
        <f t="shared" si="137"/>
        <v>PLANNED</v>
      </c>
      <c r="H594" s="3" t="str">
        <f t="shared" si="127"/>
        <v>PLANNED - NOT SCHED</v>
      </c>
      <c r="I594" s="1">
        <v>41462.272282789352</v>
      </c>
      <c r="J594" s="1">
        <v>41462.326553622683</v>
      </c>
      <c r="K594" s="5">
        <f t="shared" si="138"/>
        <v>78</v>
      </c>
      <c r="L594" s="16">
        <f t="shared" si="128"/>
        <v>78</v>
      </c>
      <c r="M594">
        <f t="shared" si="129"/>
        <v>2013</v>
      </c>
      <c r="N594" t="str">
        <f t="shared" si="130"/>
        <v>Jul</v>
      </c>
      <c r="O594" s="6">
        <f t="shared" si="131"/>
        <v>78</v>
      </c>
      <c r="P594">
        <f t="shared" si="132"/>
        <v>717</v>
      </c>
      <c r="Q594">
        <f t="shared" si="133"/>
        <v>8</v>
      </c>
      <c r="R594" s="8">
        <f t="shared" si="139"/>
        <v>89.625</v>
      </c>
      <c r="S594">
        <f t="shared" si="134"/>
        <v>33</v>
      </c>
      <c r="T594">
        <f t="shared" si="135"/>
        <v>3269</v>
      </c>
      <c r="U594" s="18">
        <f t="shared" si="140"/>
        <v>99.060606060606062</v>
      </c>
    </row>
    <row r="595" spans="1:21" x14ac:dyDescent="0.3">
      <c r="A595" s="3">
        <v>594</v>
      </c>
      <c r="B595" s="3" t="s">
        <v>155</v>
      </c>
      <c r="C595" s="3" t="s">
        <v>65</v>
      </c>
      <c r="D595" s="7">
        <f t="shared" si="136"/>
        <v>41455</v>
      </c>
      <c r="E595" s="4">
        <v>0.38055555555555554</v>
      </c>
      <c r="F595" s="3" t="s">
        <v>49</v>
      </c>
      <c r="G595" s="3" t="str">
        <f t="shared" si="137"/>
        <v>UNPLANNED</v>
      </c>
      <c r="H595" s="3" t="str">
        <f t="shared" si="127"/>
        <v>UNPLANNED</v>
      </c>
      <c r="I595" s="1">
        <v>41462.363110300925</v>
      </c>
      <c r="J595" s="1" t="e">
        <v>#VALUE!</v>
      </c>
      <c r="K595" s="5" t="e">
        <f t="shared" si="138"/>
        <v>#VALUE!</v>
      </c>
      <c r="L595" s="16">
        <f t="shared" si="128"/>
        <v>89.625</v>
      </c>
      <c r="M595">
        <f t="shared" si="129"/>
        <v>2013</v>
      </c>
      <c r="N595" t="str">
        <f t="shared" si="130"/>
        <v>Jul</v>
      </c>
      <c r="O595" s="6" t="e">
        <f t="shared" si="131"/>
        <v>#N/A</v>
      </c>
      <c r="P595">
        <f t="shared" si="132"/>
        <v>717</v>
      </c>
      <c r="Q595">
        <f t="shared" si="133"/>
        <v>8</v>
      </c>
      <c r="R595" s="8">
        <f t="shared" si="139"/>
        <v>89.625</v>
      </c>
      <c r="S595">
        <f t="shared" si="134"/>
        <v>33</v>
      </c>
      <c r="T595">
        <f t="shared" si="135"/>
        <v>3269</v>
      </c>
      <c r="U595" s="18">
        <f t="shared" si="140"/>
        <v>99.060606060606062</v>
      </c>
    </row>
    <row r="596" spans="1:21" x14ac:dyDescent="0.3">
      <c r="A596" s="3">
        <v>595</v>
      </c>
      <c r="B596" s="3" t="s">
        <v>155</v>
      </c>
      <c r="C596" s="3" t="s">
        <v>65</v>
      </c>
      <c r="D596" s="7">
        <f t="shared" si="136"/>
        <v>41455</v>
      </c>
      <c r="E596" s="4">
        <v>0.45694444444444443</v>
      </c>
      <c r="F596" s="3" t="s">
        <v>49</v>
      </c>
      <c r="G596" s="3" t="str">
        <f t="shared" si="137"/>
        <v>UNPLANNED</v>
      </c>
      <c r="H596" s="3" t="str">
        <f t="shared" si="127"/>
        <v>UNPLANNED</v>
      </c>
      <c r="I596" s="1">
        <v>41462.445606828704</v>
      </c>
      <c r="J596" s="1">
        <v>41462.495873032407</v>
      </c>
      <c r="K596" s="5">
        <f t="shared" si="138"/>
        <v>72</v>
      </c>
      <c r="L596" s="16">
        <f t="shared" si="128"/>
        <v>72</v>
      </c>
      <c r="M596">
        <f t="shared" si="129"/>
        <v>2013</v>
      </c>
      <c r="N596" t="str">
        <f t="shared" si="130"/>
        <v>Jul</v>
      </c>
      <c r="O596" s="6">
        <f t="shared" si="131"/>
        <v>72</v>
      </c>
      <c r="P596">
        <f t="shared" si="132"/>
        <v>717</v>
      </c>
      <c r="Q596">
        <f t="shared" si="133"/>
        <v>8</v>
      </c>
      <c r="R596" s="8">
        <f t="shared" si="139"/>
        <v>89.625</v>
      </c>
      <c r="S596">
        <f t="shared" si="134"/>
        <v>33</v>
      </c>
      <c r="T596">
        <f t="shared" si="135"/>
        <v>3269</v>
      </c>
      <c r="U596" s="18">
        <f t="shared" si="140"/>
        <v>99.060606060606062</v>
      </c>
    </row>
    <row r="597" spans="1:21" x14ac:dyDescent="0.3">
      <c r="A597" s="3">
        <v>596</v>
      </c>
      <c r="B597" s="3" t="s">
        <v>155</v>
      </c>
      <c r="C597" s="3" t="s">
        <v>65</v>
      </c>
      <c r="D597" s="7">
        <f t="shared" si="136"/>
        <v>41455</v>
      </c>
      <c r="E597" s="4">
        <v>0.51180555555555551</v>
      </c>
      <c r="F597" s="3" t="s">
        <v>51</v>
      </c>
      <c r="G597" s="3" t="str">
        <f t="shared" si="137"/>
        <v>PLANNED</v>
      </c>
      <c r="H597" s="3" t="str">
        <f t="shared" si="127"/>
        <v>PLANNED - NOT SCHED</v>
      </c>
      <c r="I597" s="1">
        <v>41462.476268402781</v>
      </c>
      <c r="J597" s="1">
        <v>41462.597749884255</v>
      </c>
      <c r="K597" s="5">
        <f t="shared" si="138"/>
        <v>174</v>
      </c>
      <c r="L597" s="16">
        <f t="shared" si="128"/>
        <v>174</v>
      </c>
      <c r="M597">
        <f t="shared" si="129"/>
        <v>2013</v>
      </c>
      <c r="N597" t="str">
        <f t="shared" si="130"/>
        <v>Jul</v>
      </c>
      <c r="O597" s="6">
        <f t="shared" si="131"/>
        <v>174</v>
      </c>
      <c r="P597">
        <f t="shared" si="132"/>
        <v>717</v>
      </c>
      <c r="Q597">
        <f t="shared" si="133"/>
        <v>8</v>
      </c>
      <c r="R597" s="8">
        <f t="shared" si="139"/>
        <v>89.625</v>
      </c>
      <c r="S597">
        <f t="shared" si="134"/>
        <v>33</v>
      </c>
      <c r="T597">
        <f t="shared" si="135"/>
        <v>3269</v>
      </c>
      <c r="U597" s="18">
        <f t="shared" si="140"/>
        <v>99.060606060606062</v>
      </c>
    </row>
    <row r="598" spans="1:21" x14ac:dyDescent="0.3">
      <c r="A598" s="3">
        <v>597</v>
      </c>
      <c r="B598" s="3" t="s">
        <v>155</v>
      </c>
      <c r="C598" s="3" t="s">
        <v>65</v>
      </c>
      <c r="D598" s="7">
        <f t="shared" si="136"/>
        <v>41455</v>
      </c>
      <c r="E598" s="4">
        <v>0.74375000000000002</v>
      </c>
      <c r="F598" s="3" t="s">
        <v>54</v>
      </c>
      <c r="G598" s="3" t="str">
        <f t="shared" si="137"/>
        <v>PLANNED</v>
      </c>
      <c r="H598" s="3" t="str">
        <f t="shared" si="127"/>
        <v>PLANNED - SCHED</v>
      </c>
      <c r="I598" s="1">
        <v>41462.71306130787</v>
      </c>
      <c r="J598" s="1">
        <v>41462.782586770831</v>
      </c>
      <c r="K598" s="5">
        <f t="shared" si="138"/>
        <v>100</v>
      </c>
      <c r="L598" s="16">
        <f t="shared" si="128"/>
        <v>100</v>
      </c>
      <c r="M598">
        <f t="shared" si="129"/>
        <v>2013</v>
      </c>
      <c r="N598" t="str">
        <f t="shared" si="130"/>
        <v>Jul</v>
      </c>
      <c r="O598" s="6">
        <f t="shared" si="131"/>
        <v>100</v>
      </c>
      <c r="P598">
        <f t="shared" si="132"/>
        <v>717</v>
      </c>
      <c r="Q598">
        <f t="shared" si="133"/>
        <v>8</v>
      </c>
      <c r="R598" s="8">
        <f t="shared" si="139"/>
        <v>89.625</v>
      </c>
      <c r="S598">
        <f t="shared" si="134"/>
        <v>33</v>
      </c>
      <c r="T598">
        <f t="shared" si="135"/>
        <v>3269</v>
      </c>
      <c r="U598" s="18">
        <f t="shared" si="140"/>
        <v>99.060606060606062</v>
      </c>
    </row>
    <row r="599" spans="1:21" x14ac:dyDescent="0.3">
      <c r="A599" s="3">
        <v>598</v>
      </c>
      <c r="B599" s="3" t="s">
        <v>155</v>
      </c>
      <c r="C599" s="3" t="s">
        <v>65</v>
      </c>
      <c r="D599" s="7">
        <f t="shared" si="136"/>
        <v>41455</v>
      </c>
      <c r="E599" s="4">
        <v>0.85138888888888886</v>
      </c>
      <c r="F599" s="3" t="s">
        <v>49</v>
      </c>
      <c r="G599" s="3" t="str">
        <f t="shared" si="137"/>
        <v>UNPLANNED</v>
      </c>
      <c r="H599" s="3" t="str">
        <f t="shared" si="127"/>
        <v>UNPLANNED</v>
      </c>
      <c r="I599" s="1">
        <v>41462.815216550931</v>
      </c>
      <c r="J599" s="1">
        <v>41462.901084606485</v>
      </c>
      <c r="K599" s="5">
        <f t="shared" si="138"/>
        <v>123</v>
      </c>
      <c r="L599" s="16">
        <f t="shared" si="128"/>
        <v>123</v>
      </c>
      <c r="M599">
        <f t="shared" si="129"/>
        <v>2013</v>
      </c>
      <c r="N599" t="str">
        <f t="shared" si="130"/>
        <v>Jul</v>
      </c>
      <c r="O599" s="6">
        <f t="shared" si="131"/>
        <v>123</v>
      </c>
      <c r="P599">
        <f t="shared" si="132"/>
        <v>717</v>
      </c>
      <c r="Q599">
        <f t="shared" si="133"/>
        <v>8</v>
      </c>
      <c r="R599" s="8">
        <f t="shared" si="139"/>
        <v>89.625</v>
      </c>
      <c r="S599">
        <f t="shared" si="134"/>
        <v>33</v>
      </c>
      <c r="T599">
        <f t="shared" si="135"/>
        <v>3269</v>
      </c>
      <c r="U599" s="18">
        <f t="shared" si="140"/>
        <v>99.060606060606062</v>
      </c>
    </row>
    <row r="600" spans="1:21" x14ac:dyDescent="0.3">
      <c r="A600" s="3">
        <v>599</v>
      </c>
      <c r="B600" s="3" t="s">
        <v>155</v>
      </c>
      <c r="C600" s="3" t="s">
        <v>65</v>
      </c>
      <c r="D600" s="7">
        <f t="shared" si="136"/>
        <v>41455</v>
      </c>
      <c r="E600" s="4">
        <v>0.91527777777777775</v>
      </c>
      <c r="F600" s="3" t="s">
        <v>50</v>
      </c>
      <c r="G600" s="3" t="str">
        <f t="shared" si="137"/>
        <v>OTHER</v>
      </c>
      <c r="H600" s="3" t="str">
        <f t="shared" si="127"/>
        <v>OTHER</v>
      </c>
      <c r="I600" s="1">
        <v>41462.893486111112</v>
      </c>
      <c r="J600" s="1">
        <v>41462.952907407402</v>
      </c>
      <c r="K600" s="5">
        <f t="shared" si="138"/>
        <v>85</v>
      </c>
      <c r="L600" s="16">
        <f t="shared" si="128"/>
        <v>85</v>
      </c>
      <c r="M600">
        <f t="shared" si="129"/>
        <v>2013</v>
      </c>
      <c r="N600" t="str">
        <f t="shared" si="130"/>
        <v>Jul</v>
      </c>
      <c r="O600" s="6">
        <f t="shared" si="131"/>
        <v>85</v>
      </c>
      <c r="P600">
        <f t="shared" si="132"/>
        <v>717</v>
      </c>
      <c r="Q600">
        <f t="shared" si="133"/>
        <v>8</v>
      </c>
      <c r="R600" s="8">
        <f t="shared" si="139"/>
        <v>89.625</v>
      </c>
      <c r="S600">
        <f t="shared" si="134"/>
        <v>33</v>
      </c>
      <c r="T600">
        <f t="shared" si="135"/>
        <v>3269</v>
      </c>
      <c r="U600" s="18">
        <f t="shared" si="140"/>
        <v>99.060606060606062</v>
      </c>
    </row>
    <row r="601" spans="1:21" x14ac:dyDescent="0.3">
      <c r="A601" s="3">
        <v>600</v>
      </c>
      <c r="B601" s="3" t="s">
        <v>156</v>
      </c>
      <c r="C601" s="3" t="s">
        <v>48</v>
      </c>
      <c r="D601" s="7">
        <f t="shared" si="136"/>
        <v>41462</v>
      </c>
      <c r="E601" s="4">
        <v>8.1944444444444445E-2</v>
      </c>
      <c r="F601" s="3" t="s">
        <v>51</v>
      </c>
      <c r="G601" s="3" t="str">
        <f t="shared" si="137"/>
        <v>PLANNED</v>
      </c>
      <c r="H601" s="3" t="str">
        <f t="shared" si="127"/>
        <v>PLANNED - NOT SCHED</v>
      </c>
      <c r="I601" s="1">
        <v>41463.033279895833</v>
      </c>
      <c r="J601" s="1" t="e">
        <v>#VALUE!</v>
      </c>
      <c r="K601" s="5" t="e">
        <f t="shared" si="138"/>
        <v>#VALUE!</v>
      </c>
      <c r="L601" s="16">
        <f t="shared" si="128"/>
        <v>74.666666666666671</v>
      </c>
      <c r="M601">
        <f t="shared" si="129"/>
        <v>2013</v>
      </c>
      <c r="N601" t="str">
        <f t="shared" si="130"/>
        <v>Jul</v>
      </c>
      <c r="O601" s="6" t="e">
        <f t="shared" si="131"/>
        <v>#N/A</v>
      </c>
      <c r="P601">
        <f t="shared" si="132"/>
        <v>448</v>
      </c>
      <c r="Q601">
        <f t="shared" si="133"/>
        <v>6</v>
      </c>
      <c r="R601" s="8">
        <f t="shared" si="139"/>
        <v>74.666666666666671</v>
      </c>
      <c r="S601">
        <f t="shared" si="134"/>
        <v>40</v>
      </c>
      <c r="T601">
        <f t="shared" si="135"/>
        <v>3687</v>
      </c>
      <c r="U601" s="18">
        <f t="shared" si="140"/>
        <v>92.174999999999997</v>
      </c>
    </row>
    <row r="602" spans="1:21" x14ac:dyDescent="0.3">
      <c r="A602" s="3">
        <v>601</v>
      </c>
      <c r="B602" s="3" t="s">
        <v>156</v>
      </c>
      <c r="C602" s="3" t="s">
        <v>48</v>
      </c>
      <c r="D602" s="7">
        <f t="shared" si="136"/>
        <v>41462</v>
      </c>
      <c r="E602" s="4">
        <v>0.39930555555555558</v>
      </c>
      <c r="F602" s="3" t="s">
        <v>54</v>
      </c>
      <c r="G602" s="3" t="str">
        <f t="shared" si="137"/>
        <v>PLANNED</v>
      </c>
      <c r="H602" s="3" t="str">
        <f t="shared" si="127"/>
        <v>PLANNED - SCHED</v>
      </c>
      <c r="I602" s="1">
        <v>41463.368870219907</v>
      </c>
      <c r="J602" s="1">
        <v>41463.419923460649</v>
      </c>
      <c r="K602" s="5">
        <f t="shared" si="138"/>
        <v>73</v>
      </c>
      <c r="L602" s="16">
        <f t="shared" si="128"/>
        <v>73</v>
      </c>
      <c r="M602">
        <f t="shared" si="129"/>
        <v>2013</v>
      </c>
      <c r="N602" t="str">
        <f t="shared" si="130"/>
        <v>Jul</v>
      </c>
      <c r="O602" s="6">
        <f t="shared" si="131"/>
        <v>73</v>
      </c>
      <c r="P602">
        <f t="shared" si="132"/>
        <v>448</v>
      </c>
      <c r="Q602">
        <f t="shared" si="133"/>
        <v>6</v>
      </c>
      <c r="R602" s="8">
        <f t="shared" si="139"/>
        <v>74.666666666666671</v>
      </c>
      <c r="S602">
        <f t="shared" si="134"/>
        <v>40</v>
      </c>
      <c r="T602">
        <f t="shared" si="135"/>
        <v>3687</v>
      </c>
      <c r="U602" s="18">
        <f t="shared" si="140"/>
        <v>92.174999999999997</v>
      </c>
    </row>
    <row r="603" spans="1:21" x14ac:dyDescent="0.3">
      <c r="A603" s="3">
        <v>602</v>
      </c>
      <c r="B603" s="3" t="s">
        <v>156</v>
      </c>
      <c r="C603" s="3" t="s">
        <v>48</v>
      </c>
      <c r="D603" s="7">
        <f t="shared" si="136"/>
        <v>41462</v>
      </c>
      <c r="E603" s="4">
        <v>0.48958333333333331</v>
      </c>
      <c r="F603" s="3" t="s">
        <v>54</v>
      </c>
      <c r="G603" s="3" t="str">
        <f t="shared" si="137"/>
        <v>PLANNED</v>
      </c>
      <c r="H603" s="3" t="str">
        <f t="shared" si="127"/>
        <v>PLANNED - SCHED</v>
      </c>
      <c r="I603" s="1">
        <v>41463.457850891209</v>
      </c>
      <c r="J603" s="1">
        <v>41463.550628668985</v>
      </c>
      <c r="K603" s="5">
        <f t="shared" si="138"/>
        <v>133</v>
      </c>
      <c r="L603" s="16">
        <f t="shared" si="128"/>
        <v>133</v>
      </c>
      <c r="M603">
        <f t="shared" si="129"/>
        <v>2013</v>
      </c>
      <c r="N603" t="str">
        <f t="shared" si="130"/>
        <v>Jul</v>
      </c>
      <c r="O603" s="6">
        <f t="shared" si="131"/>
        <v>133</v>
      </c>
      <c r="P603">
        <f t="shared" si="132"/>
        <v>448</v>
      </c>
      <c r="Q603">
        <f t="shared" si="133"/>
        <v>6</v>
      </c>
      <c r="R603" s="8">
        <f t="shared" si="139"/>
        <v>74.666666666666671</v>
      </c>
      <c r="S603">
        <f t="shared" si="134"/>
        <v>40</v>
      </c>
      <c r="T603">
        <f t="shared" si="135"/>
        <v>3687</v>
      </c>
      <c r="U603" s="18">
        <f t="shared" si="140"/>
        <v>92.174999999999997</v>
      </c>
    </row>
    <row r="604" spans="1:21" x14ac:dyDescent="0.3">
      <c r="A604" s="3">
        <v>603</v>
      </c>
      <c r="B604" s="3" t="s">
        <v>156</v>
      </c>
      <c r="C604" s="3" t="s">
        <v>48</v>
      </c>
      <c r="D604" s="7">
        <f t="shared" si="136"/>
        <v>41462</v>
      </c>
      <c r="E604" s="4">
        <v>0.5625</v>
      </c>
      <c r="F604" s="3" t="s">
        <v>54</v>
      </c>
      <c r="G604" s="3" t="str">
        <f t="shared" si="137"/>
        <v>PLANNED</v>
      </c>
      <c r="H604" s="3" t="str">
        <f t="shared" si="127"/>
        <v>PLANNED - SCHED</v>
      </c>
      <c r="I604" s="1">
        <v>41463.529137465281</v>
      </c>
      <c r="J604" s="1">
        <v>41463.589276354171</v>
      </c>
      <c r="K604" s="5">
        <f t="shared" si="138"/>
        <v>86</v>
      </c>
      <c r="L604" s="16">
        <f t="shared" si="128"/>
        <v>86</v>
      </c>
      <c r="M604">
        <f t="shared" si="129"/>
        <v>2013</v>
      </c>
      <c r="N604" t="str">
        <f t="shared" si="130"/>
        <v>Jul</v>
      </c>
      <c r="O604" s="6">
        <f t="shared" si="131"/>
        <v>86</v>
      </c>
      <c r="P604">
        <f t="shared" si="132"/>
        <v>448</v>
      </c>
      <c r="Q604">
        <f t="shared" si="133"/>
        <v>6</v>
      </c>
      <c r="R604" s="8">
        <f t="shared" si="139"/>
        <v>74.666666666666671</v>
      </c>
      <c r="S604">
        <f t="shared" si="134"/>
        <v>40</v>
      </c>
      <c r="T604">
        <f t="shared" si="135"/>
        <v>3687</v>
      </c>
      <c r="U604" s="18">
        <f t="shared" si="140"/>
        <v>92.174999999999997</v>
      </c>
    </row>
    <row r="605" spans="1:21" x14ac:dyDescent="0.3">
      <c r="A605" s="3">
        <v>604</v>
      </c>
      <c r="B605" s="3" t="s">
        <v>156</v>
      </c>
      <c r="C605" s="3" t="s">
        <v>48</v>
      </c>
      <c r="D605" s="7">
        <f t="shared" si="136"/>
        <v>41462</v>
      </c>
      <c r="E605" s="4">
        <v>0.6958333333333333</v>
      </c>
      <c r="F605" s="3" t="s">
        <v>54</v>
      </c>
      <c r="G605" s="3" t="str">
        <f t="shared" si="137"/>
        <v>PLANNED</v>
      </c>
      <c r="H605" s="3" t="str">
        <f t="shared" si="127"/>
        <v>PLANNED - SCHED</v>
      </c>
      <c r="I605" s="1">
        <v>41463.664782719905</v>
      </c>
      <c r="J605" s="1">
        <v>41463.710569756942</v>
      </c>
      <c r="K605" s="5">
        <f t="shared" si="138"/>
        <v>65</v>
      </c>
      <c r="L605" s="16">
        <f t="shared" si="128"/>
        <v>65</v>
      </c>
      <c r="M605">
        <f t="shared" si="129"/>
        <v>2013</v>
      </c>
      <c r="N605" t="str">
        <f t="shared" si="130"/>
        <v>Jul</v>
      </c>
      <c r="O605" s="6">
        <f t="shared" si="131"/>
        <v>65</v>
      </c>
      <c r="P605">
        <f t="shared" si="132"/>
        <v>448</v>
      </c>
      <c r="Q605">
        <f t="shared" si="133"/>
        <v>6</v>
      </c>
      <c r="R605" s="8">
        <f t="shared" si="139"/>
        <v>74.666666666666671</v>
      </c>
      <c r="S605">
        <f t="shared" si="134"/>
        <v>40</v>
      </c>
      <c r="T605">
        <f t="shared" si="135"/>
        <v>3687</v>
      </c>
      <c r="U605" s="18">
        <f t="shared" si="140"/>
        <v>92.174999999999997</v>
      </c>
    </row>
    <row r="606" spans="1:21" x14ac:dyDescent="0.3">
      <c r="A606" s="3">
        <v>605</v>
      </c>
      <c r="B606" s="3" t="s">
        <v>156</v>
      </c>
      <c r="C606" s="3" t="s">
        <v>48</v>
      </c>
      <c r="D606" s="7">
        <f t="shared" si="136"/>
        <v>41462</v>
      </c>
      <c r="E606" s="4">
        <v>0.86388888888888893</v>
      </c>
      <c r="F606" s="3" t="s">
        <v>57</v>
      </c>
      <c r="G606" s="3" t="str">
        <f t="shared" si="137"/>
        <v>UNPLANNED</v>
      </c>
      <c r="H606" s="3" t="str">
        <f t="shared" si="127"/>
        <v>UNPLANNED</v>
      </c>
      <c r="I606" s="1">
        <v>41463.856324618057</v>
      </c>
      <c r="J606" s="1">
        <v>41463.920097766204</v>
      </c>
      <c r="K606" s="5">
        <f t="shared" si="138"/>
        <v>91</v>
      </c>
      <c r="L606" s="16">
        <f t="shared" si="128"/>
        <v>91</v>
      </c>
      <c r="M606">
        <f t="shared" si="129"/>
        <v>2013</v>
      </c>
      <c r="N606" t="str">
        <f t="shared" si="130"/>
        <v>Jul</v>
      </c>
      <c r="O606" s="6">
        <f t="shared" si="131"/>
        <v>91</v>
      </c>
      <c r="P606">
        <f t="shared" si="132"/>
        <v>448</v>
      </c>
      <c r="Q606">
        <f t="shared" si="133"/>
        <v>6</v>
      </c>
      <c r="R606" s="8">
        <f t="shared" si="139"/>
        <v>74.666666666666671</v>
      </c>
      <c r="S606">
        <f t="shared" si="134"/>
        <v>40</v>
      </c>
      <c r="T606">
        <f t="shared" si="135"/>
        <v>3687</v>
      </c>
      <c r="U606" s="18">
        <f t="shared" si="140"/>
        <v>92.174999999999997</v>
      </c>
    </row>
    <row r="607" spans="1:21" x14ac:dyDescent="0.3">
      <c r="A607" s="3">
        <v>606</v>
      </c>
      <c r="B607" s="3" t="s">
        <v>157</v>
      </c>
      <c r="C607" s="3" t="s">
        <v>53</v>
      </c>
      <c r="D607" s="7">
        <f t="shared" si="136"/>
        <v>41462</v>
      </c>
      <c r="E607" s="4">
        <v>0.30763888888888891</v>
      </c>
      <c r="F607" s="3" t="s">
        <v>49</v>
      </c>
      <c r="G607" s="3" t="str">
        <f t="shared" si="137"/>
        <v>UNPLANNED</v>
      </c>
      <c r="H607" s="3" t="str">
        <f t="shared" si="127"/>
        <v>UNPLANNED</v>
      </c>
      <c r="I607" s="1">
        <v>41464.269032835648</v>
      </c>
      <c r="J607" s="1">
        <v>41464.339449502309</v>
      </c>
      <c r="K607" s="5">
        <f t="shared" si="138"/>
        <v>101</v>
      </c>
      <c r="L607" s="16">
        <f t="shared" si="128"/>
        <v>101</v>
      </c>
      <c r="M607">
        <f t="shared" si="129"/>
        <v>2013</v>
      </c>
      <c r="N607" t="str">
        <f t="shared" si="130"/>
        <v>Jul</v>
      </c>
      <c r="O607" s="6">
        <f t="shared" si="131"/>
        <v>101</v>
      </c>
      <c r="P607">
        <f t="shared" si="132"/>
        <v>295</v>
      </c>
      <c r="Q607">
        <f t="shared" si="133"/>
        <v>3</v>
      </c>
      <c r="R607" s="8">
        <f t="shared" si="139"/>
        <v>98.333333333333329</v>
      </c>
      <c r="S607">
        <f t="shared" si="134"/>
        <v>40</v>
      </c>
      <c r="T607">
        <f t="shared" si="135"/>
        <v>3687</v>
      </c>
      <c r="U607" s="18">
        <f t="shared" si="140"/>
        <v>92.174999999999997</v>
      </c>
    </row>
    <row r="608" spans="1:21" x14ac:dyDescent="0.3">
      <c r="A608" s="3">
        <v>607</v>
      </c>
      <c r="B608" s="3" t="s">
        <v>157</v>
      </c>
      <c r="C608" s="3" t="s">
        <v>53</v>
      </c>
      <c r="D608" s="7">
        <f t="shared" si="136"/>
        <v>41462</v>
      </c>
      <c r="E608" s="4">
        <v>0.43124999999999997</v>
      </c>
      <c r="F608" s="3" t="s">
        <v>49</v>
      </c>
      <c r="G608" s="3" t="str">
        <f t="shared" si="137"/>
        <v>UNPLANNED</v>
      </c>
      <c r="H608" s="3" t="str">
        <f t="shared" si="127"/>
        <v>UNPLANNED</v>
      </c>
      <c r="I608" s="1">
        <v>41464.39747207176</v>
      </c>
      <c r="J608" s="1">
        <v>41464.456928090272</v>
      </c>
      <c r="K608" s="5">
        <f t="shared" si="138"/>
        <v>85</v>
      </c>
      <c r="L608" s="16">
        <f t="shared" si="128"/>
        <v>85</v>
      </c>
      <c r="M608">
        <f t="shared" si="129"/>
        <v>2013</v>
      </c>
      <c r="N608" t="str">
        <f t="shared" si="130"/>
        <v>Jul</v>
      </c>
      <c r="O608" s="6">
        <f t="shared" si="131"/>
        <v>85</v>
      </c>
      <c r="P608">
        <f t="shared" si="132"/>
        <v>295</v>
      </c>
      <c r="Q608">
        <f t="shared" si="133"/>
        <v>3</v>
      </c>
      <c r="R608" s="8">
        <f t="shared" si="139"/>
        <v>98.333333333333329</v>
      </c>
      <c r="S608">
        <f t="shared" si="134"/>
        <v>40</v>
      </c>
      <c r="T608">
        <f t="shared" si="135"/>
        <v>3687</v>
      </c>
      <c r="U608" s="18">
        <f t="shared" si="140"/>
        <v>92.174999999999997</v>
      </c>
    </row>
    <row r="609" spans="1:21" x14ac:dyDescent="0.3">
      <c r="A609" s="3">
        <v>608</v>
      </c>
      <c r="B609" s="3" t="s">
        <v>157</v>
      </c>
      <c r="C609" s="3" t="s">
        <v>53</v>
      </c>
      <c r="D609" s="7">
        <f t="shared" si="136"/>
        <v>41462</v>
      </c>
      <c r="E609" s="4">
        <v>0.49305555555555558</v>
      </c>
      <c r="F609" s="3" t="s">
        <v>54</v>
      </c>
      <c r="G609" s="3" t="str">
        <f t="shared" si="137"/>
        <v>PLANNED</v>
      </c>
      <c r="H609" s="3" t="str">
        <f t="shared" si="127"/>
        <v>PLANNED - SCHED</v>
      </c>
      <c r="I609" s="1">
        <v>41464.462003553235</v>
      </c>
      <c r="J609" s="1">
        <v>41464.538126238433</v>
      </c>
      <c r="K609" s="5">
        <f t="shared" si="138"/>
        <v>109</v>
      </c>
      <c r="L609" s="16">
        <f t="shared" si="128"/>
        <v>109</v>
      </c>
      <c r="M609">
        <f t="shared" si="129"/>
        <v>2013</v>
      </c>
      <c r="N609" t="str">
        <f t="shared" si="130"/>
        <v>Jul</v>
      </c>
      <c r="O609" s="6">
        <f t="shared" si="131"/>
        <v>109</v>
      </c>
      <c r="P609">
        <f t="shared" si="132"/>
        <v>295</v>
      </c>
      <c r="Q609">
        <f t="shared" si="133"/>
        <v>3</v>
      </c>
      <c r="R609" s="8">
        <f t="shared" si="139"/>
        <v>98.333333333333329</v>
      </c>
      <c r="S609">
        <f t="shared" si="134"/>
        <v>40</v>
      </c>
      <c r="T609">
        <f t="shared" si="135"/>
        <v>3687</v>
      </c>
      <c r="U609" s="18">
        <f t="shared" si="140"/>
        <v>92.174999999999997</v>
      </c>
    </row>
    <row r="610" spans="1:21" x14ac:dyDescent="0.3">
      <c r="A610" s="3">
        <v>609</v>
      </c>
      <c r="B610" s="3" t="s">
        <v>158</v>
      </c>
      <c r="C610" s="3" t="s">
        <v>56</v>
      </c>
      <c r="D610" s="7">
        <f t="shared" si="136"/>
        <v>41462</v>
      </c>
      <c r="E610" s="4">
        <v>0.35833333333333334</v>
      </c>
      <c r="F610" s="3" t="s">
        <v>54</v>
      </c>
      <c r="G610" s="3" t="str">
        <f t="shared" si="137"/>
        <v>PLANNED</v>
      </c>
      <c r="H610" s="3" t="str">
        <f t="shared" si="127"/>
        <v>PLANNED - SCHED</v>
      </c>
      <c r="I610" s="1">
        <v>41465.332520520831</v>
      </c>
      <c r="J610" s="1">
        <v>41465.374939502311</v>
      </c>
      <c r="K610" s="5">
        <f t="shared" si="138"/>
        <v>61</v>
      </c>
      <c r="L610" s="16">
        <f t="shared" si="128"/>
        <v>61</v>
      </c>
      <c r="M610">
        <f t="shared" si="129"/>
        <v>2013</v>
      </c>
      <c r="N610" t="str">
        <f t="shared" si="130"/>
        <v>Jul</v>
      </c>
      <c r="O610" s="6">
        <f t="shared" si="131"/>
        <v>61</v>
      </c>
      <c r="P610">
        <f t="shared" si="132"/>
        <v>892</v>
      </c>
      <c r="Q610">
        <f t="shared" si="133"/>
        <v>11</v>
      </c>
      <c r="R610" s="8">
        <f t="shared" si="139"/>
        <v>81.090909090909093</v>
      </c>
      <c r="S610">
        <f t="shared" si="134"/>
        <v>40</v>
      </c>
      <c r="T610">
        <f t="shared" si="135"/>
        <v>3687</v>
      </c>
      <c r="U610" s="18">
        <f t="shared" si="140"/>
        <v>92.174999999999997</v>
      </c>
    </row>
    <row r="611" spans="1:21" x14ac:dyDescent="0.3">
      <c r="A611" s="3">
        <v>610</v>
      </c>
      <c r="B611" s="3" t="s">
        <v>158</v>
      </c>
      <c r="C611" s="3" t="s">
        <v>56</v>
      </c>
      <c r="D611" s="7">
        <f t="shared" si="136"/>
        <v>41462</v>
      </c>
      <c r="E611" s="4">
        <v>0.42222222222222222</v>
      </c>
      <c r="F611" s="3" t="s">
        <v>54</v>
      </c>
      <c r="G611" s="3" t="str">
        <f t="shared" si="137"/>
        <v>PLANNED</v>
      </c>
      <c r="H611" s="3" t="str">
        <f t="shared" si="127"/>
        <v>PLANNED - SCHED</v>
      </c>
      <c r="I611" s="1">
        <v>41465.386190590281</v>
      </c>
      <c r="J611" s="1">
        <v>41465.489882719907</v>
      </c>
      <c r="K611" s="5">
        <f t="shared" si="138"/>
        <v>149</v>
      </c>
      <c r="L611" s="16">
        <f t="shared" si="128"/>
        <v>149</v>
      </c>
      <c r="M611">
        <f t="shared" si="129"/>
        <v>2013</v>
      </c>
      <c r="N611" t="str">
        <f t="shared" si="130"/>
        <v>Jul</v>
      </c>
      <c r="O611" s="6">
        <f t="shared" si="131"/>
        <v>149</v>
      </c>
      <c r="P611">
        <f t="shared" si="132"/>
        <v>892</v>
      </c>
      <c r="Q611">
        <f t="shared" si="133"/>
        <v>11</v>
      </c>
      <c r="R611" s="8">
        <f t="shared" si="139"/>
        <v>81.090909090909093</v>
      </c>
      <c r="S611">
        <f t="shared" si="134"/>
        <v>40</v>
      </c>
      <c r="T611">
        <f t="shared" si="135"/>
        <v>3687</v>
      </c>
      <c r="U611" s="18">
        <f t="shared" si="140"/>
        <v>92.174999999999997</v>
      </c>
    </row>
    <row r="612" spans="1:21" x14ac:dyDescent="0.3">
      <c r="A612" s="3">
        <v>611</v>
      </c>
      <c r="B612" s="3" t="s">
        <v>158</v>
      </c>
      <c r="C612" s="3" t="s">
        <v>56</v>
      </c>
      <c r="D612" s="7">
        <f t="shared" si="136"/>
        <v>41462</v>
      </c>
      <c r="E612" s="4">
        <v>0.44236111111111115</v>
      </c>
      <c r="F612" s="3" t="s">
        <v>54</v>
      </c>
      <c r="G612" s="3" t="str">
        <f t="shared" si="137"/>
        <v>PLANNED</v>
      </c>
      <c r="H612" s="3" t="str">
        <f t="shared" si="127"/>
        <v>PLANNED - SCHED</v>
      </c>
      <c r="I612" s="1">
        <v>41465.404047916665</v>
      </c>
      <c r="J612" s="1">
        <v>41465.457624305556</v>
      </c>
      <c r="K612" s="5">
        <f t="shared" si="138"/>
        <v>77</v>
      </c>
      <c r="L612" s="16">
        <f t="shared" si="128"/>
        <v>77</v>
      </c>
      <c r="M612">
        <f t="shared" si="129"/>
        <v>2013</v>
      </c>
      <c r="N612" t="str">
        <f t="shared" si="130"/>
        <v>Jul</v>
      </c>
      <c r="O612" s="6">
        <f t="shared" si="131"/>
        <v>77</v>
      </c>
      <c r="P612">
        <f t="shared" si="132"/>
        <v>892</v>
      </c>
      <c r="Q612">
        <f t="shared" si="133"/>
        <v>11</v>
      </c>
      <c r="R612" s="8">
        <f t="shared" si="139"/>
        <v>81.090909090909093</v>
      </c>
      <c r="S612">
        <f t="shared" si="134"/>
        <v>40</v>
      </c>
      <c r="T612">
        <f t="shared" si="135"/>
        <v>3687</v>
      </c>
      <c r="U612" s="18">
        <f t="shared" si="140"/>
        <v>92.174999999999997</v>
      </c>
    </row>
    <row r="613" spans="1:21" x14ac:dyDescent="0.3">
      <c r="A613" s="3">
        <v>612</v>
      </c>
      <c r="B613" s="3" t="s">
        <v>158</v>
      </c>
      <c r="C613" s="3" t="s">
        <v>56</v>
      </c>
      <c r="D613" s="7">
        <f t="shared" si="136"/>
        <v>41462</v>
      </c>
      <c r="E613" s="4">
        <v>0.53125</v>
      </c>
      <c r="F613" s="3" t="s">
        <v>54</v>
      </c>
      <c r="G613" s="3" t="str">
        <f t="shared" si="137"/>
        <v>PLANNED</v>
      </c>
      <c r="H613" s="3" t="str">
        <f t="shared" si="127"/>
        <v>PLANNED - SCHED</v>
      </c>
      <c r="I613" s="1">
        <v>41465.502875694438</v>
      </c>
      <c r="J613" s="1">
        <v>41465.547655787042</v>
      </c>
      <c r="K613" s="5">
        <f t="shared" si="138"/>
        <v>64</v>
      </c>
      <c r="L613" s="16">
        <f t="shared" si="128"/>
        <v>64</v>
      </c>
      <c r="M613">
        <f t="shared" si="129"/>
        <v>2013</v>
      </c>
      <c r="N613" t="str">
        <f t="shared" si="130"/>
        <v>Jul</v>
      </c>
      <c r="O613" s="6">
        <f t="shared" si="131"/>
        <v>64</v>
      </c>
      <c r="P613">
        <f t="shared" si="132"/>
        <v>892</v>
      </c>
      <c r="Q613">
        <f t="shared" si="133"/>
        <v>11</v>
      </c>
      <c r="R613" s="8">
        <f t="shared" si="139"/>
        <v>81.090909090909093</v>
      </c>
      <c r="S613">
        <f t="shared" si="134"/>
        <v>40</v>
      </c>
      <c r="T613">
        <f t="shared" si="135"/>
        <v>3687</v>
      </c>
      <c r="U613" s="18">
        <f t="shared" si="140"/>
        <v>92.174999999999997</v>
      </c>
    </row>
    <row r="614" spans="1:21" x14ac:dyDescent="0.3">
      <c r="A614" s="3">
        <v>613</v>
      </c>
      <c r="B614" s="3" t="s">
        <v>158</v>
      </c>
      <c r="C614" s="3" t="s">
        <v>56</v>
      </c>
      <c r="D614" s="7">
        <f t="shared" si="136"/>
        <v>41462</v>
      </c>
      <c r="E614" s="4">
        <v>0.57013888888888886</v>
      </c>
      <c r="F614" s="3" t="s">
        <v>49</v>
      </c>
      <c r="G614" s="3" t="str">
        <f t="shared" si="137"/>
        <v>UNPLANNED</v>
      </c>
      <c r="H614" s="3" t="str">
        <f t="shared" si="127"/>
        <v>UNPLANNED</v>
      </c>
      <c r="I614" s="1">
        <v>41465.538062766209</v>
      </c>
      <c r="J614" s="1">
        <v>41465.615389155093</v>
      </c>
      <c r="K614" s="5">
        <f t="shared" si="138"/>
        <v>111</v>
      </c>
      <c r="L614" s="16">
        <f t="shared" si="128"/>
        <v>111</v>
      </c>
      <c r="M614">
        <f t="shared" si="129"/>
        <v>2013</v>
      </c>
      <c r="N614" t="str">
        <f t="shared" si="130"/>
        <v>Jul</v>
      </c>
      <c r="O614" s="6">
        <f t="shared" si="131"/>
        <v>111</v>
      </c>
      <c r="P614">
        <f t="shared" si="132"/>
        <v>892</v>
      </c>
      <c r="Q614">
        <f t="shared" si="133"/>
        <v>11</v>
      </c>
      <c r="R614" s="8">
        <f t="shared" si="139"/>
        <v>81.090909090909093</v>
      </c>
      <c r="S614">
        <f t="shared" si="134"/>
        <v>40</v>
      </c>
      <c r="T614">
        <f t="shared" si="135"/>
        <v>3687</v>
      </c>
      <c r="U614" s="18">
        <f t="shared" si="140"/>
        <v>92.174999999999997</v>
      </c>
    </row>
    <row r="615" spans="1:21" x14ac:dyDescent="0.3">
      <c r="A615" s="3">
        <v>614</v>
      </c>
      <c r="B615" s="3" t="s">
        <v>158</v>
      </c>
      <c r="C615" s="3" t="s">
        <v>56</v>
      </c>
      <c r="D615" s="7">
        <f t="shared" si="136"/>
        <v>41462</v>
      </c>
      <c r="E615" s="4">
        <v>0.61597222222222225</v>
      </c>
      <c r="F615" s="3" t="s">
        <v>54</v>
      </c>
      <c r="G615" s="3" t="str">
        <f t="shared" si="137"/>
        <v>PLANNED</v>
      </c>
      <c r="H615" s="3" t="str">
        <f t="shared" si="127"/>
        <v>PLANNED - SCHED</v>
      </c>
      <c r="I615" s="1">
        <v>41465.59116689815</v>
      </c>
      <c r="J615" s="1">
        <v>41465.64726643519</v>
      </c>
      <c r="K615" s="5">
        <f t="shared" si="138"/>
        <v>80</v>
      </c>
      <c r="L615" s="16">
        <f t="shared" si="128"/>
        <v>80</v>
      </c>
      <c r="M615">
        <f t="shared" si="129"/>
        <v>2013</v>
      </c>
      <c r="N615" t="str">
        <f t="shared" si="130"/>
        <v>Jul</v>
      </c>
      <c r="O615" s="6">
        <f t="shared" si="131"/>
        <v>80</v>
      </c>
      <c r="P615">
        <f t="shared" si="132"/>
        <v>892</v>
      </c>
      <c r="Q615">
        <f t="shared" si="133"/>
        <v>11</v>
      </c>
      <c r="R615" s="8">
        <f t="shared" si="139"/>
        <v>81.090909090909093</v>
      </c>
      <c r="S615">
        <f t="shared" si="134"/>
        <v>40</v>
      </c>
      <c r="T615">
        <f t="shared" si="135"/>
        <v>3687</v>
      </c>
      <c r="U615" s="18">
        <f t="shared" si="140"/>
        <v>92.174999999999997</v>
      </c>
    </row>
    <row r="616" spans="1:21" x14ac:dyDescent="0.3">
      <c r="A616" s="3">
        <v>615</v>
      </c>
      <c r="B616" s="3" t="s">
        <v>158</v>
      </c>
      <c r="C616" s="3" t="s">
        <v>56</v>
      </c>
      <c r="D616" s="7">
        <f t="shared" si="136"/>
        <v>41462</v>
      </c>
      <c r="E616" s="4">
        <v>0.68263888888888891</v>
      </c>
      <c r="F616" s="3" t="s">
        <v>49</v>
      </c>
      <c r="G616" s="3" t="str">
        <f t="shared" si="137"/>
        <v>UNPLANNED</v>
      </c>
      <c r="H616" s="3" t="str">
        <f t="shared" si="127"/>
        <v>UNPLANNED</v>
      </c>
      <c r="I616" s="1">
        <v>41465.642789351856</v>
      </c>
      <c r="J616" s="1">
        <v>41465.727754629632</v>
      </c>
      <c r="K616" s="5">
        <f t="shared" si="138"/>
        <v>122</v>
      </c>
      <c r="L616" s="16">
        <f t="shared" si="128"/>
        <v>122</v>
      </c>
      <c r="M616">
        <f t="shared" si="129"/>
        <v>2013</v>
      </c>
      <c r="N616" t="str">
        <f t="shared" si="130"/>
        <v>Jul</v>
      </c>
      <c r="O616" s="6">
        <f t="shared" si="131"/>
        <v>122</v>
      </c>
      <c r="P616">
        <f t="shared" si="132"/>
        <v>892</v>
      </c>
      <c r="Q616">
        <f t="shared" si="133"/>
        <v>11</v>
      </c>
      <c r="R616" s="8">
        <f t="shared" si="139"/>
        <v>81.090909090909093</v>
      </c>
      <c r="S616">
        <f t="shared" si="134"/>
        <v>40</v>
      </c>
      <c r="T616">
        <f t="shared" si="135"/>
        <v>3687</v>
      </c>
      <c r="U616" s="18">
        <f t="shared" si="140"/>
        <v>92.174999999999997</v>
      </c>
    </row>
    <row r="617" spans="1:21" x14ac:dyDescent="0.3">
      <c r="A617" s="3">
        <v>616</v>
      </c>
      <c r="B617" s="3" t="s">
        <v>158</v>
      </c>
      <c r="C617" s="3" t="s">
        <v>56</v>
      </c>
      <c r="D617" s="7">
        <f t="shared" si="136"/>
        <v>41462</v>
      </c>
      <c r="E617" s="4">
        <v>0.69861111111111107</v>
      </c>
      <c r="F617" s="3" t="s">
        <v>54</v>
      </c>
      <c r="G617" s="3" t="str">
        <f t="shared" si="137"/>
        <v>PLANNED</v>
      </c>
      <c r="H617" s="3" t="str">
        <f t="shared" si="127"/>
        <v>PLANNED - SCHED</v>
      </c>
      <c r="I617" s="1">
        <v>41465.677541053235</v>
      </c>
      <c r="J617" s="1">
        <v>41465.730376701387</v>
      </c>
      <c r="K617" s="5">
        <f t="shared" si="138"/>
        <v>76</v>
      </c>
      <c r="L617" s="16">
        <f t="shared" si="128"/>
        <v>76</v>
      </c>
      <c r="M617">
        <f t="shared" si="129"/>
        <v>2013</v>
      </c>
      <c r="N617" t="str">
        <f t="shared" si="130"/>
        <v>Jul</v>
      </c>
      <c r="O617" s="6">
        <f t="shared" si="131"/>
        <v>76</v>
      </c>
      <c r="P617">
        <f t="shared" si="132"/>
        <v>892</v>
      </c>
      <c r="Q617">
        <f t="shared" si="133"/>
        <v>11</v>
      </c>
      <c r="R617" s="8">
        <f t="shared" si="139"/>
        <v>81.090909090909093</v>
      </c>
      <c r="S617">
        <f t="shared" si="134"/>
        <v>40</v>
      </c>
      <c r="T617">
        <f t="shared" si="135"/>
        <v>3687</v>
      </c>
      <c r="U617" s="18">
        <f t="shared" si="140"/>
        <v>92.174999999999997</v>
      </c>
    </row>
    <row r="618" spans="1:21" x14ac:dyDescent="0.3">
      <c r="A618" s="3">
        <v>617</v>
      </c>
      <c r="B618" s="3" t="s">
        <v>158</v>
      </c>
      <c r="C618" s="3" t="s">
        <v>56</v>
      </c>
      <c r="D618" s="7">
        <f t="shared" si="136"/>
        <v>41462</v>
      </c>
      <c r="E618" s="4">
        <v>0.77847222222222223</v>
      </c>
      <c r="F618" s="3" t="s">
        <v>49</v>
      </c>
      <c r="G618" s="3" t="str">
        <f t="shared" si="137"/>
        <v>UNPLANNED</v>
      </c>
      <c r="H618" s="3" t="str">
        <f t="shared" si="127"/>
        <v>UNPLANNED</v>
      </c>
      <c r="I618" s="1">
        <v>41465.758735104166</v>
      </c>
      <c r="J618" s="1">
        <v>41465.804603159719</v>
      </c>
      <c r="K618" s="5">
        <f t="shared" si="138"/>
        <v>66</v>
      </c>
      <c r="L618" s="16">
        <f t="shared" si="128"/>
        <v>66</v>
      </c>
      <c r="M618">
        <f t="shared" si="129"/>
        <v>2013</v>
      </c>
      <c r="N618" t="str">
        <f t="shared" si="130"/>
        <v>Jul</v>
      </c>
      <c r="O618" s="6">
        <f t="shared" si="131"/>
        <v>66</v>
      </c>
      <c r="P618">
        <f t="shared" si="132"/>
        <v>892</v>
      </c>
      <c r="Q618">
        <f t="shared" si="133"/>
        <v>11</v>
      </c>
      <c r="R618" s="8">
        <f t="shared" si="139"/>
        <v>81.090909090909093</v>
      </c>
      <c r="S618">
        <f t="shared" si="134"/>
        <v>40</v>
      </c>
      <c r="T618">
        <f t="shared" si="135"/>
        <v>3687</v>
      </c>
      <c r="U618" s="18">
        <f t="shared" si="140"/>
        <v>92.174999999999997</v>
      </c>
    </row>
    <row r="619" spans="1:21" x14ac:dyDescent="0.3">
      <c r="A619" s="3">
        <v>618</v>
      </c>
      <c r="B619" s="3" t="s">
        <v>158</v>
      </c>
      <c r="C619" s="3" t="s">
        <v>56</v>
      </c>
      <c r="D619" s="7">
        <f t="shared" si="136"/>
        <v>41462</v>
      </c>
      <c r="E619" s="4">
        <v>0.86249999999999993</v>
      </c>
      <c r="F619" s="3" t="s">
        <v>49</v>
      </c>
      <c r="G619" s="3" t="str">
        <f t="shared" si="137"/>
        <v>UNPLANNED</v>
      </c>
      <c r="H619" s="3" t="str">
        <f t="shared" si="127"/>
        <v>UNPLANNED</v>
      </c>
      <c r="I619" s="1">
        <v>41465.83997025463</v>
      </c>
      <c r="J619" s="1">
        <v>41465.899854513889</v>
      </c>
      <c r="K619" s="5">
        <f t="shared" si="138"/>
        <v>86</v>
      </c>
      <c r="L619" s="16">
        <f t="shared" si="128"/>
        <v>86</v>
      </c>
      <c r="M619">
        <f t="shared" si="129"/>
        <v>2013</v>
      </c>
      <c r="N619" t="str">
        <f t="shared" si="130"/>
        <v>Jul</v>
      </c>
      <c r="O619" s="6">
        <f t="shared" si="131"/>
        <v>86</v>
      </c>
      <c r="P619">
        <f t="shared" si="132"/>
        <v>892</v>
      </c>
      <c r="Q619">
        <f t="shared" si="133"/>
        <v>11</v>
      </c>
      <c r="R619" s="8">
        <f t="shared" si="139"/>
        <v>81.090909090909093</v>
      </c>
      <c r="S619">
        <f t="shared" si="134"/>
        <v>40</v>
      </c>
      <c r="T619">
        <f t="shared" si="135"/>
        <v>3687</v>
      </c>
      <c r="U619" s="18">
        <f t="shared" si="140"/>
        <v>92.174999999999997</v>
      </c>
    </row>
    <row r="620" spans="1:21" x14ac:dyDescent="0.3">
      <c r="A620" s="3">
        <v>619</v>
      </c>
      <c r="B620" s="3" t="s">
        <v>158</v>
      </c>
      <c r="C620" s="3" t="s">
        <v>56</v>
      </c>
      <c r="D620" s="7">
        <f t="shared" si="136"/>
        <v>41462</v>
      </c>
      <c r="E620" s="4">
        <v>0.93819444444444444</v>
      </c>
      <c r="F620" s="3" t="s">
        <v>49</v>
      </c>
      <c r="G620" s="3" t="str">
        <f t="shared" si="137"/>
        <v>UNPLANNED</v>
      </c>
      <c r="H620" s="3" t="str">
        <f t="shared" si="127"/>
        <v>UNPLANNED</v>
      </c>
      <c r="I620" s="1">
        <v>41465.923110995369</v>
      </c>
      <c r="J620" s="1" t="e">
        <v>#VALUE!</v>
      </c>
      <c r="K620" s="5" t="e">
        <f t="shared" si="138"/>
        <v>#VALUE!</v>
      </c>
      <c r="L620" s="16">
        <f t="shared" si="128"/>
        <v>81.090909090909093</v>
      </c>
      <c r="M620">
        <f t="shared" si="129"/>
        <v>2013</v>
      </c>
      <c r="N620" t="str">
        <f t="shared" si="130"/>
        <v>Jul</v>
      </c>
      <c r="O620" s="6" t="e">
        <f t="shared" si="131"/>
        <v>#N/A</v>
      </c>
      <c r="P620">
        <f t="shared" si="132"/>
        <v>892</v>
      </c>
      <c r="Q620">
        <f t="shared" si="133"/>
        <v>11</v>
      </c>
      <c r="R620" s="8">
        <f t="shared" si="139"/>
        <v>81.090909090909093</v>
      </c>
      <c r="S620">
        <f t="shared" si="134"/>
        <v>40</v>
      </c>
      <c r="T620">
        <f t="shared" si="135"/>
        <v>3687</v>
      </c>
      <c r="U620" s="18">
        <f t="shared" si="140"/>
        <v>92.174999999999997</v>
      </c>
    </row>
    <row r="621" spans="1:21" x14ac:dyDescent="0.3">
      <c r="A621" s="3">
        <v>620</v>
      </c>
      <c r="B621" s="3" t="s">
        <v>159</v>
      </c>
      <c r="C621" s="3" t="s">
        <v>59</v>
      </c>
      <c r="D621" s="7">
        <f t="shared" si="136"/>
        <v>41462</v>
      </c>
      <c r="E621" s="4">
        <v>6.9444444444444441E-3</v>
      </c>
      <c r="F621" s="3" t="s">
        <v>49</v>
      </c>
      <c r="G621" s="3" t="str">
        <f t="shared" si="137"/>
        <v>UNPLANNED</v>
      </c>
      <c r="H621" s="3" t="str">
        <f t="shared" si="127"/>
        <v>UNPLANNED</v>
      </c>
      <c r="I621" s="1">
        <v>41465.967708136573</v>
      </c>
      <c r="J621" s="1">
        <v>41466.058853969909</v>
      </c>
      <c r="K621" s="5">
        <f t="shared" si="138"/>
        <v>131</v>
      </c>
      <c r="L621" s="16">
        <f t="shared" si="128"/>
        <v>131</v>
      </c>
      <c r="M621">
        <f t="shared" si="129"/>
        <v>2013</v>
      </c>
      <c r="N621" t="str">
        <f t="shared" si="130"/>
        <v>Jul</v>
      </c>
      <c r="O621" s="6">
        <f t="shared" si="131"/>
        <v>131</v>
      </c>
      <c r="P621">
        <f t="shared" si="132"/>
        <v>810</v>
      </c>
      <c r="Q621">
        <f t="shared" si="133"/>
        <v>6</v>
      </c>
      <c r="R621" s="8">
        <f t="shared" si="139"/>
        <v>135</v>
      </c>
      <c r="S621">
        <f t="shared" si="134"/>
        <v>40</v>
      </c>
      <c r="T621">
        <f t="shared" si="135"/>
        <v>3687</v>
      </c>
      <c r="U621" s="18">
        <f t="shared" si="140"/>
        <v>92.174999999999997</v>
      </c>
    </row>
    <row r="622" spans="1:21" x14ac:dyDescent="0.3">
      <c r="A622" s="3">
        <v>621</v>
      </c>
      <c r="B622" s="3" t="s">
        <v>159</v>
      </c>
      <c r="C622" s="3" t="s">
        <v>59</v>
      </c>
      <c r="D622" s="7">
        <f t="shared" si="136"/>
        <v>41462</v>
      </c>
      <c r="E622" s="4">
        <v>0.34375</v>
      </c>
      <c r="F622" s="3" t="s">
        <v>49</v>
      </c>
      <c r="G622" s="3" t="str">
        <f t="shared" si="137"/>
        <v>UNPLANNED</v>
      </c>
      <c r="H622" s="3" t="str">
        <f t="shared" si="127"/>
        <v>UNPLANNED</v>
      </c>
      <c r="I622" s="1">
        <v>41466.302435763886</v>
      </c>
      <c r="J622" s="1">
        <v>41466.418836226854</v>
      </c>
      <c r="K622" s="5">
        <f t="shared" si="138"/>
        <v>167</v>
      </c>
      <c r="L622" s="16">
        <f t="shared" si="128"/>
        <v>167</v>
      </c>
      <c r="M622">
        <f t="shared" si="129"/>
        <v>2013</v>
      </c>
      <c r="N622" t="str">
        <f t="shared" si="130"/>
        <v>Jul</v>
      </c>
      <c r="O622" s="6">
        <f t="shared" si="131"/>
        <v>167</v>
      </c>
      <c r="P622">
        <f t="shared" si="132"/>
        <v>810</v>
      </c>
      <c r="Q622">
        <f t="shared" si="133"/>
        <v>6</v>
      </c>
      <c r="R622" s="8">
        <f t="shared" si="139"/>
        <v>135</v>
      </c>
      <c r="S622">
        <f t="shared" si="134"/>
        <v>40</v>
      </c>
      <c r="T622">
        <f t="shared" si="135"/>
        <v>3687</v>
      </c>
      <c r="U622" s="18">
        <f t="shared" si="140"/>
        <v>92.174999999999997</v>
      </c>
    </row>
    <row r="623" spans="1:21" x14ac:dyDescent="0.3">
      <c r="A623" s="3">
        <v>622</v>
      </c>
      <c r="B623" s="3" t="s">
        <v>159</v>
      </c>
      <c r="C623" s="3" t="s">
        <v>59</v>
      </c>
      <c r="D623" s="7">
        <f t="shared" si="136"/>
        <v>41462</v>
      </c>
      <c r="E623" s="4">
        <v>0.53333333333333333</v>
      </c>
      <c r="F623" s="3" t="s">
        <v>54</v>
      </c>
      <c r="G623" s="3" t="str">
        <f t="shared" si="137"/>
        <v>PLANNED</v>
      </c>
      <c r="H623" s="3" t="str">
        <f t="shared" si="127"/>
        <v>PLANNED - SCHED</v>
      </c>
      <c r="I623" s="1">
        <v>41466.499867210652</v>
      </c>
      <c r="J623" s="1">
        <v>41466.594369525461</v>
      </c>
      <c r="K623" s="5">
        <f t="shared" si="138"/>
        <v>136</v>
      </c>
      <c r="L623" s="16">
        <f t="shared" si="128"/>
        <v>136</v>
      </c>
      <c r="M623">
        <f t="shared" si="129"/>
        <v>2013</v>
      </c>
      <c r="N623" t="str">
        <f t="shared" si="130"/>
        <v>Jul</v>
      </c>
      <c r="O623" s="6">
        <f t="shared" si="131"/>
        <v>136</v>
      </c>
      <c r="P623">
        <f t="shared" si="132"/>
        <v>810</v>
      </c>
      <c r="Q623">
        <f t="shared" si="133"/>
        <v>6</v>
      </c>
      <c r="R623" s="8">
        <f t="shared" si="139"/>
        <v>135</v>
      </c>
      <c r="S623">
        <f t="shared" si="134"/>
        <v>40</v>
      </c>
      <c r="T623">
        <f t="shared" si="135"/>
        <v>3687</v>
      </c>
      <c r="U623" s="18">
        <f t="shared" si="140"/>
        <v>92.174999999999997</v>
      </c>
    </row>
    <row r="624" spans="1:21" x14ac:dyDescent="0.3">
      <c r="A624" s="3">
        <v>623</v>
      </c>
      <c r="B624" s="3" t="s">
        <v>159</v>
      </c>
      <c r="C624" s="3" t="s">
        <v>59</v>
      </c>
      <c r="D624" s="7">
        <f t="shared" si="136"/>
        <v>41462</v>
      </c>
      <c r="E624" s="4">
        <v>0.63958333333333328</v>
      </c>
      <c r="F624" s="3" t="s">
        <v>50</v>
      </c>
      <c r="G624" s="3" t="str">
        <f t="shared" si="137"/>
        <v>OTHER</v>
      </c>
      <c r="H624" s="3" t="str">
        <f t="shared" si="127"/>
        <v>OTHER</v>
      </c>
      <c r="I624" s="1">
        <v>41466.601696099533</v>
      </c>
      <c r="J624" s="1">
        <v>41466.664045636571</v>
      </c>
      <c r="K624" s="5">
        <f t="shared" si="138"/>
        <v>89</v>
      </c>
      <c r="L624" s="16">
        <f t="shared" si="128"/>
        <v>89</v>
      </c>
      <c r="M624">
        <f t="shared" si="129"/>
        <v>2013</v>
      </c>
      <c r="N624" t="str">
        <f t="shared" si="130"/>
        <v>Jul</v>
      </c>
      <c r="O624" s="6">
        <f t="shared" si="131"/>
        <v>89</v>
      </c>
      <c r="P624">
        <f t="shared" si="132"/>
        <v>810</v>
      </c>
      <c r="Q624">
        <f t="shared" si="133"/>
        <v>6</v>
      </c>
      <c r="R624" s="8">
        <f t="shared" si="139"/>
        <v>135</v>
      </c>
      <c r="S624">
        <f t="shared" si="134"/>
        <v>40</v>
      </c>
      <c r="T624">
        <f t="shared" si="135"/>
        <v>3687</v>
      </c>
      <c r="U624" s="18">
        <f t="shared" si="140"/>
        <v>92.174999999999997</v>
      </c>
    </row>
    <row r="625" spans="1:21" x14ac:dyDescent="0.3">
      <c r="A625" s="3">
        <v>624</v>
      </c>
      <c r="B625" s="3" t="s">
        <v>159</v>
      </c>
      <c r="C625" s="3" t="s">
        <v>59</v>
      </c>
      <c r="D625" s="7">
        <f t="shared" si="136"/>
        <v>41462</v>
      </c>
      <c r="E625" s="4">
        <v>0.70624999999999993</v>
      </c>
      <c r="F625" s="3" t="s">
        <v>51</v>
      </c>
      <c r="G625" s="3" t="str">
        <f t="shared" si="137"/>
        <v>PLANNED</v>
      </c>
      <c r="H625" s="3" t="str">
        <f t="shared" si="127"/>
        <v>PLANNED - NOT SCHED</v>
      </c>
      <c r="I625" s="1">
        <v>41466.66641056713</v>
      </c>
      <c r="J625" s="1">
        <v>41466.786977696756</v>
      </c>
      <c r="K625" s="5">
        <f t="shared" si="138"/>
        <v>173</v>
      </c>
      <c r="L625" s="16">
        <f t="shared" si="128"/>
        <v>173</v>
      </c>
      <c r="M625">
        <f t="shared" si="129"/>
        <v>2013</v>
      </c>
      <c r="N625" t="str">
        <f t="shared" si="130"/>
        <v>Jul</v>
      </c>
      <c r="O625" s="6">
        <f t="shared" si="131"/>
        <v>173</v>
      </c>
      <c r="P625">
        <f t="shared" si="132"/>
        <v>810</v>
      </c>
      <c r="Q625">
        <f t="shared" si="133"/>
        <v>6</v>
      </c>
      <c r="R625" s="8">
        <f t="shared" si="139"/>
        <v>135</v>
      </c>
      <c r="S625">
        <f t="shared" si="134"/>
        <v>40</v>
      </c>
      <c r="T625">
        <f t="shared" si="135"/>
        <v>3687</v>
      </c>
      <c r="U625" s="18">
        <f t="shared" si="140"/>
        <v>92.174999999999997</v>
      </c>
    </row>
    <row r="626" spans="1:21" x14ac:dyDescent="0.3">
      <c r="A626" s="3">
        <v>625</v>
      </c>
      <c r="B626" s="3" t="s">
        <v>159</v>
      </c>
      <c r="C626" s="3" t="s">
        <v>59</v>
      </c>
      <c r="D626" s="7">
        <f t="shared" si="136"/>
        <v>41462</v>
      </c>
      <c r="E626" s="4">
        <v>0.90486111111111101</v>
      </c>
      <c r="F626" s="3" t="s">
        <v>54</v>
      </c>
      <c r="G626" s="3" t="str">
        <f t="shared" si="137"/>
        <v>PLANNED</v>
      </c>
      <c r="H626" s="3" t="str">
        <f t="shared" si="127"/>
        <v>PLANNED - SCHED</v>
      </c>
      <c r="I626" s="1">
        <v>41466.868430208327</v>
      </c>
      <c r="J626" s="1">
        <v>41466.948106134259</v>
      </c>
      <c r="K626" s="5">
        <f t="shared" si="138"/>
        <v>114</v>
      </c>
      <c r="L626" s="16">
        <f t="shared" si="128"/>
        <v>114</v>
      </c>
      <c r="M626">
        <f t="shared" si="129"/>
        <v>2013</v>
      </c>
      <c r="N626" t="str">
        <f t="shared" si="130"/>
        <v>Jul</v>
      </c>
      <c r="O626" s="6">
        <f t="shared" si="131"/>
        <v>114</v>
      </c>
      <c r="P626">
        <f t="shared" si="132"/>
        <v>810</v>
      </c>
      <c r="Q626">
        <f t="shared" si="133"/>
        <v>6</v>
      </c>
      <c r="R626" s="8">
        <f t="shared" si="139"/>
        <v>135</v>
      </c>
      <c r="S626">
        <f t="shared" si="134"/>
        <v>40</v>
      </c>
      <c r="T626">
        <f t="shared" si="135"/>
        <v>3687</v>
      </c>
      <c r="U626" s="18">
        <f t="shared" si="140"/>
        <v>92.174999999999997</v>
      </c>
    </row>
    <row r="627" spans="1:21" x14ac:dyDescent="0.3">
      <c r="A627" s="3">
        <v>626</v>
      </c>
      <c r="B627" s="3" t="s">
        <v>160</v>
      </c>
      <c r="C627" s="3" t="s">
        <v>61</v>
      </c>
      <c r="D627" s="7">
        <f t="shared" si="136"/>
        <v>41462</v>
      </c>
      <c r="E627" s="4">
        <v>0.24513888888888891</v>
      </c>
      <c r="F627" s="3" t="s">
        <v>49</v>
      </c>
      <c r="G627" s="3" t="str">
        <f t="shared" si="137"/>
        <v>UNPLANNED</v>
      </c>
      <c r="H627" s="3" t="str">
        <f t="shared" si="127"/>
        <v>UNPLANNED</v>
      </c>
      <c r="I627" s="1">
        <v>41467.237296377309</v>
      </c>
      <c r="J627" s="1">
        <v>41467.32656721065</v>
      </c>
      <c r="K627" s="5">
        <f t="shared" si="138"/>
        <v>128</v>
      </c>
      <c r="L627" s="16">
        <f t="shared" si="128"/>
        <v>128</v>
      </c>
      <c r="M627">
        <f t="shared" si="129"/>
        <v>2013</v>
      </c>
      <c r="N627" t="str">
        <f t="shared" si="130"/>
        <v>Jul</v>
      </c>
      <c r="O627" s="6">
        <f t="shared" si="131"/>
        <v>128</v>
      </c>
      <c r="P627">
        <f t="shared" si="132"/>
        <v>704</v>
      </c>
      <c r="Q627">
        <f t="shared" si="133"/>
        <v>7</v>
      </c>
      <c r="R627" s="8">
        <f t="shared" si="139"/>
        <v>100.57142857142857</v>
      </c>
      <c r="S627">
        <f t="shared" si="134"/>
        <v>40</v>
      </c>
      <c r="T627">
        <f t="shared" si="135"/>
        <v>3687</v>
      </c>
      <c r="U627" s="18">
        <f t="shared" si="140"/>
        <v>92.174999999999997</v>
      </c>
    </row>
    <row r="628" spans="1:21" x14ac:dyDescent="0.3">
      <c r="A628" s="3">
        <v>627</v>
      </c>
      <c r="B628" s="3" t="s">
        <v>160</v>
      </c>
      <c r="C628" s="3" t="s">
        <v>61</v>
      </c>
      <c r="D628" s="7">
        <f t="shared" si="136"/>
        <v>41462</v>
      </c>
      <c r="E628" s="4">
        <v>0.39513888888888887</v>
      </c>
      <c r="F628" s="3" t="s">
        <v>54</v>
      </c>
      <c r="G628" s="3" t="str">
        <f t="shared" si="137"/>
        <v>PLANNED</v>
      </c>
      <c r="H628" s="3" t="str">
        <f t="shared" si="127"/>
        <v>PLANNED - SCHED</v>
      </c>
      <c r="I628" s="1">
        <v>41467.367425613425</v>
      </c>
      <c r="J628" s="1">
        <v>41467.421846909725</v>
      </c>
      <c r="K628" s="5">
        <f t="shared" si="138"/>
        <v>78</v>
      </c>
      <c r="L628" s="16">
        <f t="shared" si="128"/>
        <v>78</v>
      </c>
      <c r="M628">
        <f t="shared" si="129"/>
        <v>2013</v>
      </c>
      <c r="N628" t="str">
        <f t="shared" si="130"/>
        <v>Jul</v>
      </c>
      <c r="O628" s="6">
        <f t="shared" si="131"/>
        <v>78</v>
      </c>
      <c r="P628">
        <f t="shared" si="132"/>
        <v>704</v>
      </c>
      <c r="Q628">
        <f t="shared" si="133"/>
        <v>7</v>
      </c>
      <c r="R628" s="8">
        <f t="shared" si="139"/>
        <v>100.57142857142857</v>
      </c>
      <c r="S628">
        <f t="shared" si="134"/>
        <v>40</v>
      </c>
      <c r="T628">
        <f t="shared" si="135"/>
        <v>3687</v>
      </c>
      <c r="U628" s="18">
        <f t="shared" si="140"/>
        <v>92.174999999999997</v>
      </c>
    </row>
    <row r="629" spans="1:21" x14ac:dyDescent="0.3">
      <c r="A629" s="3">
        <v>628</v>
      </c>
      <c r="B629" s="3" t="s">
        <v>160</v>
      </c>
      <c r="C629" s="3" t="s">
        <v>61</v>
      </c>
      <c r="D629" s="7">
        <f t="shared" si="136"/>
        <v>41462</v>
      </c>
      <c r="E629" s="4">
        <v>0.49513888888888885</v>
      </c>
      <c r="F629" s="3" t="s">
        <v>54</v>
      </c>
      <c r="G629" s="3" t="str">
        <f t="shared" si="137"/>
        <v>PLANNED</v>
      </c>
      <c r="H629" s="3" t="str">
        <f t="shared" si="127"/>
        <v>PLANNED - SCHED</v>
      </c>
      <c r="I629" s="1">
        <v>41467.468457326388</v>
      </c>
      <c r="J629" s="1">
        <v>41467.548503622682</v>
      </c>
      <c r="K629" s="5">
        <f t="shared" si="138"/>
        <v>115</v>
      </c>
      <c r="L629" s="16">
        <f t="shared" si="128"/>
        <v>115</v>
      </c>
      <c r="M629">
        <f t="shared" si="129"/>
        <v>2013</v>
      </c>
      <c r="N629" t="str">
        <f t="shared" si="130"/>
        <v>Jul</v>
      </c>
      <c r="O629" s="6">
        <f t="shared" si="131"/>
        <v>115</v>
      </c>
      <c r="P629">
        <f t="shared" si="132"/>
        <v>704</v>
      </c>
      <c r="Q629">
        <f t="shared" si="133"/>
        <v>7</v>
      </c>
      <c r="R629" s="8">
        <f t="shared" si="139"/>
        <v>100.57142857142857</v>
      </c>
      <c r="S629">
        <f t="shared" si="134"/>
        <v>40</v>
      </c>
      <c r="T629">
        <f t="shared" si="135"/>
        <v>3687</v>
      </c>
      <c r="U629" s="18">
        <f t="shared" si="140"/>
        <v>92.174999999999997</v>
      </c>
    </row>
    <row r="630" spans="1:21" x14ac:dyDescent="0.3">
      <c r="A630" s="3">
        <v>629</v>
      </c>
      <c r="B630" s="3" t="s">
        <v>160</v>
      </c>
      <c r="C630" s="3" t="s">
        <v>61</v>
      </c>
      <c r="D630" s="7">
        <f t="shared" si="136"/>
        <v>41462</v>
      </c>
      <c r="E630" s="4">
        <v>0.6166666666666667</v>
      </c>
      <c r="F630" s="3" t="s">
        <v>54</v>
      </c>
      <c r="G630" s="3" t="str">
        <f t="shared" si="137"/>
        <v>PLANNED</v>
      </c>
      <c r="H630" s="3" t="str">
        <f t="shared" si="127"/>
        <v>PLANNED - SCHED</v>
      </c>
      <c r="I630" s="1">
        <v>41467.568717442133</v>
      </c>
      <c r="J630" s="1">
        <v>41467.669099386578</v>
      </c>
      <c r="K630" s="5">
        <f t="shared" si="138"/>
        <v>144</v>
      </c>
      <c r="L630" s="16">
        <f t="shared" si="128"/>
        <v>144</v>
      </c>
      <c r="M630">
        <f t="shared" si="129"/>
        <v>2013</v>
      </c>
      <c r="N630" t="str">
        <f t="shared" si="130"/>
        <v>Jul</v>
      </c>
      <c r="O630" s="6">
        <f t="shared" si="131"/>
        <v>144</v>
      </c>
      <c r="P630">
        <f t="shared" si="132"/>
        <v>704</v>
      </c>
      <c r="Q630">
        <f t="shared" si="133"/>
        <v>7</v>
      </c>
      <c r="R630" s="8">
        <f t="shared" si="139"/>
        <v>100.57142857142857</v>
      </c>
      <c r="S630">
        <f t="shared" si="134"/>
        <v>40</v>
      </c>
      <c r="T630">
        <f t="shared" si="135"/>
        <v>3687</v>
      </c>
      <c r="U630" s="18">
        <f t="shared" si="140"/>
        <v>92.174999999999997</v>
      </c>
    </row>
    <row r="631" spans="1:21" x14ac:dyDescent="0.3">
      <c r="A631" s="3">
        <v>630</v>
      </c>
      <c r="B631" s="3" t="s">
        <v>160</v>
      </c>
      <c r="C631" s="3" t="s">
        <v>61</v>
      </c>
      <c r="D631" s="7">
        <f t="shared" si="136"/>
        <v>41462</v>
      </c>
      <c r="E631" s="4">
        <v>0.7055555555555556</v>
      </c>
      <c r="F631" s="3" t="s">
        <v>49</v>
      </c>
      <c r="G631" s="3" t="str">
        <f t="shared" si="137"/>
        <v>UNPLANNED</v>
      </c>
      <c r="H631" s="3" t="str">
        <f t="shared" si="127"/>
        <v>UNPLANNED</v>
      </c>
      <c r="I631" s="1" t="e">
        <v>#VALUE!</v>
      </c>
      <c r="J631" s="1">
        <v>41467.734926585646</v>
      </c>
      <c r="K631" s="5" t="e">
        <f t="shared" si="138"/>
        <v>#VALUE!</v>
      </c>
      <c r="L631" s="16">
        <f t="shared" si="128"/>
        <v>100.57142857142857</v>
      </c>
      <c r="M631">
        <f t="shared" si="129"/>
        <v>2013</v>
      </c>
      <c r="N631" t="str">
        <f t="shared" si="130"/>
        <v>Jul</v>
      </c>
      <c r="O631" s="6" t="e">
        <f t="shared" si="131"/>
        <v>#N/A</v>
      </c>
      <c r="P631">
        <f t="shared" si="132"/>
        <v>704</v>
      </c>
      <c r="Q631">
        <f t="shared" si="133"/>
        <v>7</v>
      </c>
      <c r="R631" s="8">
        <f t="shared" si="139"/>
        <v>100.57142857142857</v>
      </c>
      <c r="S631">
        <f t="shared" si="134"/>
        <v>40</v>
      </c>
      <c r="T631">
        <f t="shared" si="135"/>
        <v>3687</v>
      </c>
      <c r="U631" s="18">
        <f t="shared" si="140"/>
        <v>92.174999999999997</v>
      </c>
    </row>
    <row r="632" spans="1:21" x14ac:dyDescent="0.3">
      <c r="A632" s="3">
        <v>631</v>
      </c>
      <c r="B632" s="3" t="s">
        <v>160</v>
      </c>
      <c r="C632" s="3" t="s">
        <v>61</v>
      </c>
      <c r="D632" s="7">
        <f t="shared" si="136"/>
        <v>41462</v>
      </c>
      <c r="E632" s="4">
        <v>0.8534722222222223</v>
      </c>
      <c r="F632" s="3" t="s">
        <v>49</v>
      </c>
      <c r="G632" s="3" t="str">
        <f t="shared" si="137"/>
        <v>UNPLANNED</v>
      </c>
      <c r="H632" s="3" t="str">
        <f t="shared" si="127"/>
        <v>UNPLANNED</v>
      </c>
      <c r="I632" s="1">
        <v>41467.822349849535</v>
      </c>
      <c r="J632" s="1">
        <v>41467.911180868054</v>
      </c>
      <c r="K632" s="5">
        <f t="shared" si="138"/>
        <v>127</v>
      </c>
      <c r="L632" s="16">
        <f t="shared" si="128"/>
        <v>127</v>
      </c>
      <c r="M632">
        <f t="shared" si="129"/>
        <v>2013</v>
      </c>
      <c r="N632" t="str">
        <f t="shared" si="130"/>
        <v>Jul</v>
      </c>
      <c r="O632" s="6">
        <f t="shared" si="131"/>
        <v>127</v>
      </c>
      <c r="P632">
        <f t="shared" si="132"/>
        <v>704</v>
      </c>
      <c r="Q632">
        <f t="shared" si="133"/>
        <v>7</v>
      </c>
      <c r="R632" s="8">
        <f t="shared" si="139"/>
        <v>100.57142857142857</v>
      </c>
      <c r="S632">
        <f t="shared" si="134"/>
        <v>40</v>
      </c>
      <c r="T632">
        <f t="shared" si="135"/>
        <v>3687</v>
      </c>
      <c r="U632" s="18">
        <f t="shared" si="140"/>
        <v>92.174999999999997</v>
      </c>
    </row>
    <row r="633" spans="1:21" x14ac:dyDescent="0.3">
      <c r="A633" s="3">
        <v>632</v>
      </c>
      <c r="B633" s="3" t="s">
        <v>160</v>
      </c>
      <c r="C633" s="3" t="s">
        <v>61</v>
      </c>
      <c r="D633" s="7">
        <f t="shared" si="136"/>
        <v>41462</v>
      </c>
      <c r="E633" s="4">
        <v>0.94444444444444453</v>
      </c>
      <c r="F633" s="3" t="s">
        <v>49</v>
      </c>
      <c r="G633" s="3" t="str">
        <f t="shared" si="137"/>
        <v>UNPLANNED</v>
      </c>
      <c r="H633" s="3" t="str">
        <f t="shared" si="127"/>
        <v>UNPLANNED</v>
      </c>
      <c r="I633" s="1">
        <v>41467.900522951386</v>
      </c>
      <c r="J633" s="1">
        <v>41467.978474340278</v>
      </c>
      <c r="K633" s="5">
        <f t="shared" si="138"/>
        <v>112</v>
      </c>
      <c r="L633" s="16">
        <f t="shared" si="128"/>
        <v>112</v>
      </c>
      <c r="M633">
        <f t="shared" si="129"/>
        <v>2013</v>
      </c>
      <c r="N633" t="str">
        <f t="shared" si="130"/>
        <v>Jul</v>
      </c>
      <c r="O633" s="6">
        <f t="shared" si="131"/>
        <v>112</v>
      </c>
      <c r="P633">
        <f t="shared" si="132"/>
        <v>704</v>
      </c>
      <c r="Q633">
        <f t="shared" si="133"/>
        <v>7</v>
      </c>
      <c r="R633" s="8">
        <f t="shared" si="139"/>
        <v>100.57142857142857</v>
      </c>
      <c r="S633">
        <f t="shared" si="134"/>
        <v>40</v>
      </c>
      <c r="T633">
        <f t="shared" si="135"/>
        <v>3687</v>
      </c>
      <c r="U633" s="18">
        <f t="shared" si="140"/>
        <v>92.174999999999997</v>
      </c>
    </row>
    <row r="634" spans="1:21" x14ac:dyDescent="0.3">
      <c r="A634" s="3">
        <v>633</v>
      </c>
      <c r="B634" s="3" t="s">
        <v>161</v>
      </c>
      <c r="C634" s="3" t="s">
        <v>63</v>
      </c>
      <c r="D634" s="7">
        <f t="shared" si="136"/>
        <v>41462</v>
      </c>
      <c r="E634" s="4">
        <v>4.7222222222222221E-2</v>
      </c>
      <c r="F634" s="3" t="s">
        <v>49</v>
      </c>
      <c r="G634" s="3" t="str">
        <f t="shared" si="137"/>
        <v>UNPLANNED</v>
      </c>
      <c r="H634" s="3" t="str">
        <f t="shared" si="127"/>
        <v>UNPLANNED</v>
      </c>
      <c r="I634" s="1">
        <v>41468.009486192132</v>
      </c>
      <c r="J634" s="1" t="e">
        <v>#VALUE!</v>
      </c>
      <c r="K634" s="5" t="e">
        <f t="shared" si="138"/>
        <v>#VALUE!</v>
      </c>
      <c r="L634" s="16">
        <f t="shared" si="128"/>
        <v>65</v>
      </c>
      <c r="M634">
        <f t="shared" si="129"/>
        <v>2013</v>
      </c>
      <c r="N634" t="str">
        <f t="shared" si="130"/>
        <v>Jul</v>
      </c>
      <c r="O634" s="6" t="e">
        <f t="shared" si="131"/>
        <v>#N/A</v>
      </c>
      <c r="P634">
        <f t="shared" si="132"/>
        <v>260</v>
      </c>
      <c r="Q634">
        <f t="shared" si="133"/>
        <v>4</v>
      </c>
      <c r="R634" s="8">
        <f t="shared" si="139"/>
        <v>65</v>
      </c>
      <c r="S634">
        <f t="shared" si="134"/>
        <v>40</v>
      </c>
      <c r="T634">
        <f t="shared" si="135"/>
        <v>3687</v>
      </c>
      <c r="U634" s="18">
        <f t="shared" si="140"/>
        <v>92.174999999999997</v>
      </c>
    </row>
    <row r="635" spans="1:21" x14ac:dyDescent="0.3">
      <c r="A635" s="3">
        <v>634</v>
      </c>
      <c r="B635" s="3" t="s">
        <v>161</v>
      </c>
      <c r="C635" s="3" t="s">
        <v>63</v>
      </c>
      <c r="D635" s="7">
        <f t="shared" si="136"/>
        <v>41462</v>
      </c>
      <c r="E635" s="4">
        <v>0.67708333333333337</v>
      </c>
      <c r="F635" s="3" t="s">
        <v>49</v>
      </c>
      <c r="G635" s="3" t="str">
        <f t="shared" si="137"/>
        <v>UNPLANNED</v>
      </c>
      <c r="H635" s="3" t="str">
        <f t="shared" si="127"/>
        <v>UNPLANNED</v>
      </c>
      <c r="I635" s="1">
        <v>41468.651428472222</v>
      </c>
      <c r="J635" s="1">
        <v>41468.713627546298</v>
      </c>
      <c r="K635" s="5">
        <f t="shared" si="138"/>
        <v>89</v>
      </c>
      <c r="L635" s="16">
        <f t="shared" si="128"/>
        <v>89</v>
      </c>
      <c r="M635">
        <f t="shared" si="129"/>
        <v>2013</v>
      </c>
      <c r="N635" t="str">
        <f t="shared" si="130"/>
        <v>Jul</v>
      </c>
      <c r="O635" s="6">
        <f t="shared" si="131"/>
        <v>89</v>
      </c>
      <c r="P635">
        <f t="shared" si="132"/>
        <v>260</v>
      </c>
      <c r="Q635">
        <f t="shared" si="133"/>
        <v>4</v>
      </c>
      <c r="R635" s="8">
        <f t="shared" si="139"/>
        <v>65</v>
      </c>
      <c r="S635">
        <f t="shared" si="134"/>
        <v>40</v>
      </c>
      <c r="T635">
        <f t="shared" si="135"/>
        <v>3687</v>
      </c>
      <c r="U635" s="18">
        <f t="shared" si="140"/>
        <v>92.174999999999997</v>
      </c>
    </row>
    <row r="636" spans="1:21" x14ac:dyDescent="0.3">
      <c r="A636" s="3">
        <v>635</v>
      </c>
      <c r="B636" s="3" t="s">
        <v>161</v>
      </c>
      <c r="C636" s="3" t="s">
        <v>63</v>
      </c>
      <c r="D636" s="7">
        <f t="shared" si="136"/>
        <v>41462</v>
      </c>
      <c r="E636" s="4">
        <v>0.74513888888888891</v>
      </c>
      <c r="F636" s="3" t="s">
        <v>49</v>
      </c>
      <c r="G636" s="3" t="str">
        <f t="shared" si="137"/>
        <v>UNPLANNED</v>
      </c>
      <c r="H636" s="3" t="str">
        <f t="shared" si="127"/>
        <v>UNPLANNED</v>
      </c>
      <c r="I636" s="1">
        <v>41468.730191666669</v>
      </c>
      <c r="J636" s="1">
        <v>41468.777483333331</v>
      </c>
      <c r="K636" s="5">
        <f t="shared" si="138"/>
        <v>68</v>
      </c>
      <c r="L636" s="16">
        <f t="shared" si="128"/>
        <v>68</v>
      </c>
      <c r="M636">
        <f t="shared" si="129"/>
        <v>2013</v>
      </c>
      <c r="N636" t="str">
        <f t="shared" si="130"/>
        <v>Jul</v>
      </c>
      <c r="O636" s="6">
        <f t="shared" si="131"/>
        <v>68</v>
      </c>
      <c r="P636">
        <f t="shared" si="132"/>
        <v>260</v>
      </c>
      <c r="Q636">
        <f t="shared" si="133"/>
        <v>4</v>
      </c>
      <c r="R636" s="8">
        <f t="shared" si="139"/>
        <v>65</v>
      </c>
      <c r="S636">
        <f t="shared" si="134"/>
        <v>40</v>
      </c>
      <c r="T636">
        <f t="shared" si="135"/>
        <v>3687</v>
      </c>
      <c r="U636" s="18">
        <f t="shared" si="140"/>
        <v>92.174999999999997</v>
      </c>
    </row>
    <row r="637" spans="1:21" x14ac:dyDescent="0.3">
      <c r="A637" s="3">
        <v>636</v>
      </c>
      <c r="B637" s="3" t="s">
        <v>161</v>
      </c>
      <c r="C637" s="3" t="s">
        <v>63</v>
      </c>
      <c r="D637" s="7">
        <f t="shared" si="136"/>
        <v>41462</v>
      </c>
      <c r="E637" s="4">
        <v>0.81874999999999998</v>
      </c>
      <c r="F637" s="3" t="s">
        <v>49</v>
      </c>
      <c r="G637" s="3" t="str">
        <f t="shared" si="137"/>
        <v>UNPLANNED</v>
      </c>
      <c r="H637" s="3" t="str">
        <f t="shared" si="127"/>
        <v>UNPLANNED</v>
      </c>
      <c r="I637" s="1">
        <v>41468.806738622683</v>
      </c>
      <c r="J637" s="1">
        <v>41468.878347418984</v>
      </c>
      <c r="K637" s="5">
        <f t="shared" si="138"/>
        <v>103</v>
      </c>
      <c r="L637" s="16">
        <f t="shared" si="128"/>
        <v>103</v>
      </c>
      <c r="M637">
        <f t="shared" si="129"/>
        <v>2013</v>
      </c>
      <c r="N637" t="str">
        <f t="shared" si="130"/>
        <v>Jul</v>
      </c>
      <c r="O637" s="6">
        <f t="shared" si="131"/>
        <v>103</v>
      </c>
      <c r="P637">
        <f t="shared" si="132"/>
        <v>260</v>
      </c>
      <c r="Q637">
        <f t="shared" si="133"/>
        <v>4</v>
      </c>
      <c r="R637" s="8">
        <f t="shared" si="139"/>
        <v>65</v>
      </c>
      <c r="S637">
        <f t="shared" si="134"/>
        <v>40</v>
      </c>
      <c r="T637">
        <f t="shared" si="135"/>
        <v>3687</v>
      </c>
      <c r="U637" s="18">
        <f t="shared" si="140"/>
        <v>92.174999999999997</v>
      </c>
    </row>
    <row r="638" spans="1:21" x14ac:dyDescent="0.3">
      <c r="A638" s="3">
        <v>637</v>
      </c>
      <c r="B638" s="3" t="s">
        <v>162</v>
      </c>
      <c r="C638" s="3" t="s">
        <v>65</v>
      </c>
      <c r="D638" s="7">
        <f t="shared" si="136"/>
        <v>41462</v>
      </c>
      <c r="E638" s="4">
        <v>0.32500000000000001</v>
      </c>
      <c r="F638" s="3" t="s">
        <v>49</v>
      </c>
      <c r="G638" s="3" t="str">
        <f t="shared" si="137"/>
        <v>UNPLANNED</v>
      </c>
      <c r="H638" s="3" t="str">
        <f t="shared" si="127"/>
        <v>UNPLANNED</v>
      </c>
      <c r="I638" s="1">
        <v>41469.307425034727</v>
      </c>
      <c r="J638" s="1">
        <v>41469.353651886573</v>
      </c>
      <c r="K638" s="5">
        <f t="shared" si="138"/>
        <v>66</v>
      </c>
      <c r="L638" s="16">
        <f t="shared" si="128"/>
        <v>66</v>
      </c>
      <c r="M638">
        <f t="shared" si="129"/>
        <v>2013</v>
      </c>
      <c r="N638" t="str">
        <f t="shared" si="130"/>
        <v>Jul</v>
      </c>
      <c r="O638" s="6">
        <f t="shared" si="131"/>
        <v>66</v>
      </c>
      <c r="P638">
        <f t="shared" si="132"/>
        <v>278</v>
      </c>
      <c r="Q638">
        <f t="shared" si="133"/>
        <v>3</v>
      </c>
      <c r="R638" s="8">
        <f t="shared" si="139"/>
        <v>92.666666666666671</v>
      </c>
      <c r="S638">
        <f t="shared" si="134"/>
        <v>40</v>
      </c>
      <c r="T638">
        <f t="shared" si="135"/>
        <v>3687</v>
      </c>
      <c r="U638" s="18">
        <f t="shared" si="140"/>
        <v>92.174999999999997</v>
      </c>
    </row>
    <row r="639" spans="1:21" x14ac:dyDescent="0.3">
      <c r="A639" s="3">
        <v>638</v>
      </c>
      <c r="B639" s="3" t="s">
        <v>162</v>
      </c>
      <c r="C639" s="3" t="s">
        <v>65</v>
      </c>
      <c r="D639" s="7">
        <f t="shared" si="136"/>
        <v>41462</v>
      </c>
      <c r="E639" s="4">
        <v>0.81666666666666676</v>
      </c>
      <c r="F639" s="3" t="s">
        <v>49</v>
      </c>
      <c r="G639" s="3" t="str">
        <f t="shared" si="137"/>
        <v>UNPLANNED</v>
      </c>
      <c r="H639" s="3" t="str">
        <f t="shared" si="127"/>
        <v>UNPLANNED</v>
      </c>
      <c r="I639" s="1">
        <v>41469.773106863431</v>
      </c>
      <c r="J639" s="1">
        <v>41469.856625381944</v>
      </c>
      <c r="K639" s="5">
        <f t="shared" si="138"/>
        <v>120</v>
      </c>
      <c r="L639" s="16">
        <f t="shared" si="128"/>
        <v>120</v>
      </c>
      <c r="M639">
        <f t="shared" si="129"/>
        <v>2013</v>
      </c>
      <c r="N639" t="str">
        <f t="shared" si="130"/>
        <v>Jul</v>
      </c>
      <c r="O639" s="6">
        <f t="shared" si="131"/>
        <v>120</v>
      </c>
      <c r="P639">
        <f t="shared" si="132"/>
        <v>278</v>
      </c>
      <c r="Q639">
        <f t="shared" si="133"/>
        <v>3</v>
      </c>
      <c r="R639" s="8">
        <f t="shared" si="139"/>
        <v>92.666666666666671</v>
      </c>
      <c r="S639">
        <f t="shared" si="134"/>
        <v>40</v>
      </c>
      <c r="T639">
        <f t="shared" si="135"/>
        <v>3687</v>
      </c>
      <c r="U639" s="18">
        <f t="shared" si="140"/>
        <v>92.174999999999997</v>
      </c>
    </row>
    <row r="640" spans="1:21" x14ac:dyDescent="0.3">
      <c r="A640" s="3">
        <v>639</v>
      </c>
      <c r="B640" s="3" t="s">
        <v>162</v>
      </c>
      <c r="C640" s="3" t="s">
        <v>65</v>
      </c>
      <c r="D640" s="7">
        <f t="shared" si="136"/>
        <v>41462</v>
      </c>
      <c r="E640" s="4">
        <v>0.92013888888888884</v>
      </c>
      <c r="F640" s="3" t="s">
        <v>51</v>
      </c>
      <c r="G640" s="3" t="str">
        <f t="shared" si="137"/>
        <v>PLANNED</v>
      </c>
      <c r="H640" s="3" t="str">
        <f t="shared" si="127"/>
        <v>PLANNED - NOT SCHED</v>
      </c>
      <c r="I640" s="1">
        <v>41469.895373067127</v>
      </c>
      <c r="J640" s="1">
        <v>41469.959470289352</v>
      </c>
      <c r="K640" s="5">
        <f t="shared" si="138"/>
        <v>92</v>
      </c>
      <c r="L640" s="16">
        <f t="shared" si="128"/>
        <v>92</v>
      </c>
      <c r="M640">
        <f t="shared" si="129"/>
        <v>2013</v>
      </c>
      <c r="N640" t="str">
        <f t="shared" si="130"/>
        <v>Jul</v>
      </c>
      <c r="O640" s="6">
        <f t="shared" si="131"/>
        <v>92</v>
      </c>
      <c r="P640">
        <f t="shared" si="132"/>
        <v>278</v>
      </c>
      <c r="Q640">
        <f t="shared" si="133"/>
        <v>3</v>
      </c>
      <c r="R640" s="8">
        <f t="shared" si="139"/>
        <v>92.666666666666671</v>
      </c>
      <c r="S640">
        <f t="shared" si="134"/>
        <v>40</v>
      </c>
      <c r="T640">
        <f t="shared" si="135"/>
        <v>3687</v>
      </c>
      <c r="U640" s="18">
        <f t="shared" si="140"/>
        <v>92.174999999999997</v>
      </c>
    </row>
    <row r="641" spans="1:21" x14ac:dyDescent="0.3">
      <c r="A641" s="3">
        <v>640</v>
      </c>
      <c r="B641" s="3" t="s">
        <v>163</v>
      </c>
      <c r="C641" s="3" t="s">
        <v>48</v>
      </c>
      <c r="D641" s="7">
        <f t="shared" si="136"/>
        <v>41469</v>
      </c>
      <c r="E641" s="4">
        <v>6.7361111111111108E-2</v>
      </c>
      <c r="F641" s="3" t="s">
        <v>50</v>
      </c>
      <c r="G641" s="3" t="str">
        <f t="shared" si="137"/>
        <v>OTHER</v>
      </c>
      <c r="H641" s="3" t="str">
        <f t="shared" si="127"/>
        <v>OTHER</v>
      </c>
      <c r="I641" s="1">
        <v>41470.036913159725</v>
      </c>
      <c r="J641" s="1">
        <v>41470.117653900466</v>
      </c>
      <c r="K641" s="5">
        <f t="shared" si="138"/>
        <v>116</v>
      </c>
      <c r="L641" s="16">
        <f t="shared" si="128"/>
        <v>116</v>
      </c>
      <c r="M641">
        <f t="shared" si="129"/>
        <v>2013</v>
      </c>
      <c r="N641" t="str">
        <f t="shared" si="130"/>
        <v>Jul</v>
      </c>
      <c r="O641" s="6">
        <f t="shared" si="131"/>
        <v>116</v>
      </c>
      <c r="P641">
        <f t="shared" si="132"/>
        <v>792</v>
      </c>
      <c r="Q641">
        <f t="shared" si="133"/>
        <v>9</v>
      </c>
      <c r="R641" s="8">
        <f t="shared" si="139"/>
        <v>88</v>
      </c>
      <c r="S641">
        <f t="shared" si="134"/>
        <v>42</v>
      </c>
      <c r="T641">
        <f t="shared" si="135"/>
        <v>4061</v>
      </c>
      <c r="U641" s="18">
        <f t="shared" si="140"/>
        <v>96.69047619047619</v>
      </c>
    </row>
    <row r="642" spans="1:21" x14ac:dyDescent="0.3">
      <c r="A642" s="3">
        <v>641</v>
      </c>
      <c r="B642" s="3" t="s">
        <v>163</v>
      </c>
      <c r="C642" s="3" t="s">
        <v>48</v>
      </c>
      <c r="D642" s="7">
        <f t="shared" si="136"/>
        <v>41469</v>
      </c>
      <c r="E642" s="4">
        <v>0.34861111111111115</v>
      </c>
      <c r="F642" s="3" t="s">
        <v>54</v>
      </c>
      <c r="G642" s="3" t="str">
        <f t="shared" si="137"/>
        <v>PLANNED</v>
      </c>
      <c r="H642" s="3" t="str">
        <f t="shared" ref="H642:H705" si="141">IF(ISNUMBER(SEARCH("Unplanned",F642)),"UNPLANNED",IF(ISNUMBER(SEARCH("not as sched",F642)),"PLANNED - NOT SCHED",IF(ISNUMBER(SEARCH("as scheduled",F642)),"PLANNED - SCHED","OTHER")))</f>
        <v>PLANNED - SCHED</v>
      </c>
      <c r="I642" s="1">
        <v>41470.313812928238</v>
      </c>
      <c r="J642" s="1">
        <v>41470.379333761572</v>
      </c>
      <c r="K642" s="5">
        <f t="shared" si="138"/>
        <v>94</v>
      </c>
      <c r="L642" s="16">
        <f t="shared" ref="L642:L705" si="142">IFERROR(O642,R642)</f>
        <v>94</v>
      </c>
      <c r="M642">
        <f t="shared" ref="M642:M705" si="143">YEAR(B642)</f>
        <v>2013</v>
      </c>
      <c r="N642" t="str">
        <f t="shared" ref="N642:N705" si="144">TEXT(B642,"MMM")</f>
        <v>Jul</v>
      </c>
      <c r="O642" s="6">
        <f t="shared" ref="O642:O705" si="145">IFERROR(K642,#N/A)</f>
        <v>94</v>
      </c>
      <c r="P642">
        <f t="shared" ref="P642:P705" si="146">SUMIFS(O:O,B:B,B642,O:O,"&lt;&gt;#N/A")</f>
        <v>792</v>
      </c>
      <c r="Q642">
        <f t="shared" ref="Q642:Q705" si="147">COUNTIF(B:B,B642)</f>
        <v>9</v>
      </c>
      <c r="R642" s="8">
        <f t="shared" si="139"/>
        <v>88</v>
      </c>
      <c r="S642">
        <f t="shared" ref="S642:S705" si="148">COUNTIF(D:D,D642)</f>
        <v>42</v>
      </c>
      <c r="T642">
        <f t="shared" ref="T642:T705" si="149">SUMIFS(O:O,D:D,D642,O:O,"&lt;&gt;#N/A")</f>
        <v>4061</v>
      </c>
      <c r="U642" s="18">
        <f t="shared" si="140"/>
        <v>96.69047619047619</v>
      </c>
    </row>
    <row r="643" spans="1:21" x14ac:dyDescent="0.3">
      <c r="A643" s="3">
        <v>642</v>
      </c>
      <c r="B643" s="3" t="s">
        <v>163</v>
      </c>
      <c r="C643" s="3" t="s">
        <v>48</v>
      </c>
      <c r="D643" s="7">
        <f t="shared" ref="D643:D706" si="150">B643-WEEKDAY(B643,11)</f>
        <v>41469</v>
      </c>
      <c r="E643" s="4">
        <v>0.3888888888888889</v>
      </c>
      <c r="F643" s="3" t="s">
        <v>49</v>
      </c>
      <c r="G643" s="3" t="str">
        <f t="shared" ref="G643:G706" si="151">IF(ISNUMBER(SEARCH("unplanned",F643)),"UNPLANNED",IF(ISNUMBER(SEARCH("PLANNED",F643)),"PLANNED","OTHER"))</f>
        <v>UNPLANNED</v>
      </c>
      <c r="H643" s="3" t="str">
        <f t="shared" si="141"/>
        <v>UNPLANNED</v>
      </c>
      <c r="I643" s="1">
        <v>41470.369609918976</v>
      </c>
      <c r="J643" s="1">
        <v>41470.424829826392</v>
      </c>
      <c r="K643" s="5">
        <f t="shared" ref="K643:K706" si="152">HOUR(J643-I643)*60+MINUTE(J643-I643)</f>
        <v>79</v>
      </c>
      <c r="L643" s="16">
        <f t="shared" si="142"/>
        <v>79</v>
      </c>
      <c r="M643">
        <f t="shared" si="143"/>
        <v>2013</v>
      </c>
      <c r="N643" t="str">
        <f t="shared" si="144"/>
        <v>Jul</v>
      </c>
      <c r="O643" s="6">
        <f t="shared" si="145"/>
        <v>79</v>
      </c>
      <c r="P643">
        <f t="shared" si="146"/>
        <v>792</v>
      </c>
      <c r="Q643">
        <f t="shared" si="147"/>
        <v>9</v>
      </c>
      <c r="R643" s="8">
        <f t="shared" ref="R643:R706" si="153">P643/Q643</f>
        <v>88</v>
      </c>
      <c r="S643">
        <f t="shared" si="148"/>
        <v>42</v>
      </c>
      <c r="T643">
        <f t="shared" si="149"/>
        <v>4061</v>
      </c>
      <c r="U643" s="18">
        <f t="shared" ref="U643:U706" si="154">T643/S643</f>
        <v>96.69047619047619</v>
      </c>
    </row>
    <row r="644" spans="1:21" x14ac:dyDescent="0.3">
      <c r="A644" s="3">
        <v>643</v>
      </c>
      <c r="B644" s="3" t="s">
        <v>163</v>
      </c>
      <c r="C644" s="3" t="s">
        <v>48</v>
      </c>
      <c r="D644" s="7">
        <f t="shared" si="150"/>
        <v>41469</v>
      </c>
      <c r="E644" s="4">
        <v>0.47916666666666669</v>
      </c>
      <c r="F644" s="3" t="s">
        <v>54</v>
      </c>
      <c r="G644" s="3" t="str">
        <f t="shared" si="151"/>
        <v>PLANNED</v>
      </c>
      <c r="H644" s="3" t="str">
        <f t="shared" si="141"/>
        <v>PLANNED - SCHED</v>
      </c>
      <c r="I644" s="1">
        <v>41470.444999618056</v>
      </c>
      <c r="J644" s="1">
        <v>41470.521573692131</v>
      </c>
      <c r="K644" s="5">
        <f t="shared" si="152"/>
        <v>110</v>
      </c>
      <c r="L644" s="16">
        <f t="shared" si="142"/>
        <v>110</v>
      </c>
      <c r="M644">
        <f t="shared" si="143"/>
        <v>2013</v>
      </c>
      <c r="N644" t="str">
        <f t="shared" si="144"/>
        <v>Jul</v>
      </c>
      <c r="O644" s="6">
        <f t="shared" si="145"/>
        <v>110</v>
      </c>
      <c r="P644">
        <f t="shared" si="146"/>
        <v>792</v>
      </c>
      <c r="Q644">
        <f t="shared" si="147"/>
        <v>9</v>
      </c>
      <c r="R644" s="8">
        <f t="shared" si="153"/>
        <v>88</v>
      </c>
      <c r="S644">
        <f t="shared" si="148"/>
        <v>42</v>
      </c>
      <c r="T644">
        <f t="shared" si="149"/>
        <v>4061</v>
      </c>
      <c r="U644" s="18">
        <f t="shared" si="154"/>
        <v>96.69047619047619</v>
      </c>
    </row>
    <row r="645" spans="1:21" x14ac:dyDescent="0.3">
      <c r="A645" s="3">
        <v>644</v>
      </c>
      <c r="B645" s="3" t="s">
        <v>163</v>
      </c>
      <c r="C645" s="3" t="s">
        <v>48</v>
      </c>
      <c r="D645" s="7">
        <f t="shared" si="150"/>
        <v>41469</v>
      </c>
      <c r="E645" s="4">
        <v>0.49236111111111108</v>
      </c>
      <c r="F645" s="3" t="s">
        <v>49</v>
      </c>
      <c r="G645" s="3" t="str">
        <f t="shared" si="151"/>
        <v>UNPLANNED</v>
      </c>
      <c r="H645" s="3" t="str">
        <f t="shared" si="141"/>
        <v>UNPLANNED</v>
      </c>
      <c r="I645" s="1">
        <v>41470.476230439817</v>
      </c>
      <c r="J645" s="1">
        <v>41470.549968865736</v>
      </c>
      <c r="K645" s="5">
        <f t="shared" si="152"/>
        <v>106</v>
      </c>
      <c r="L645" s="16">
        <f t="shared" si="142"/>
        <v>106</v>
      </c>
      <c r="M645">
        <f t="shared" si="143"/>
        <v>2013</v>
      </c>
      <c r="N645" t="str">
        <f t="shared" si="144"/>
        <v>Jul</v>
      </c>
      <c r="O645" s="6">
        <f t="shared" si="145"/>
        <v>106</v>
      </c>
      <c r="P645">
        <f t="shared" si="146"/>
        <v>792</v>
      </c>
      <c r="Q645">
        <f t="shared" si="147"/>
        <v>9</v>
      </c>
      <c r="R645" s="8">
        <f t="shared" si="153"/>
        <v>88</v>
      </c>
      <c r="S645">
        <f t="shared" si="148"/>
        <v>42</v>
      </c>
      <c r="T645">
        <f t="shared" si="149"/>
        <v>4061</v>
      </c>
      <c r="U645" s="18">
        <f t="shared" si="154"/>
        <v>96.69047619047619</v>
      </c>
    </row>
    <row r="646" spans="1:21" x14ac:dyDescent="0.3">
      <c r="A646" s="3">
        <v>645</v>
      </c>
      <c r="B646" s="3" t="s">
        <v>163</v>
      </c>
      <c r="C646" s="3" t="s">
        <v>48</v>
      </c>
      <c r="D646" s="7">
        <f t="shared" si="150"/>
        <v>41469</v>
      </c>
      <c r="E646" s="4">
        <v>0.58194444444444449</v>
      </c>
      <c r="F646" s="3" t="s">
        <v>49</v>
      </c>
      <c r="G646" s="3" t="s">
        <v>164</v>
      </c>
      <c r="H646" s="3" t="s">
        <v>164</v>
      </c>
      <c r="I646" s="1">
        <v>41470.659563229165</v>
      </c>
      <c r="J646" s="1">
        <v>41470.65423915509</v>
      </c>
      <c r="K646" s="5" t="e">
        <f t="shared" si="152"/>
        <v>#NUM!</v>
      </c>
      <c r="L646" s="16">
        <f t="shared" si="142"/>
        <v>88</v>
      </c>
      <c r="M646">
        <f t="shared" si="143"/>
        <v>2013</v>
      </c>
      <c r="N646" t="str">
        <f t="shared" si="144"/>
        <v>Jul</v>
      </c>
      <c r="O646" s="6" t="e">
        <f t="shared" si="145"/>
        <v>#N/A</v>
      </c>
      <c r="P646">
        <f t="shared" si="146"/>
        <v>792</v>
      </c>
      <c r="Q646">
        <f t="shared" si="147"/>
        <v>9</v>
      </c>
      <c r="R646" s="8">
        <f t="shared" si="153"/>
        <v>88</v>
      </c>
      <c r="S646">
        <f t="shared" si="148"/>
        <v>42</v>
      </c>
      <c r="T646">
        <f t="shared" si="149"/>
        <v>4061</v>
      </c>
      <c r="U646" s="18">
        <f t="shared" si="154"/>
        <v>96.69047619047619</v>
      </c>
    </row>
    <row r="647" spans="1:21" x14ac:dyDescent="0.3">
      <c r="A647" s="3">
        <v>646</v>
      </c>
      <c r="B647" s="3" t="s">
        <v>163</v>
      </c>
      <c r="C647" s="3" t="s">
        <v>48</v>
      </c>
      <c r="D647" s="7">
        <f t="shared" si="150"/>
        <v>41469</v>
      </c>
      <c r="E647" s="4">
        <v>0.60277777777777775</v>
      </c>
      <c r="F647" s="3" t="s">
        <v>54</v>
      </c>
      <c r="G647" s="3" t="str">
        <f t="shared" si="151"/>
        <v>PLANNED</v>
      </c>
      <c r="H647" s="3" t="str">
        <f t="shared" si="141"/>
        <v>PLANNED - SCHED</v>
      </c>
      <c r="I647" s="1">
        <v>41470.584376192135</v>
      </c>
      <c r="J647" s="1">
        <v>41470.649434062499</v>
      </c>
      <c r="K647" s="5">
        <f t="shared" si="152"/>
        <v>93</v>
      </c>
      <c r="L647" s="16">
        <f t="shared" si="142"/>
        <v>93</v>
      </c>
      <c r="M647">
        <f t="shared" si="143"/>
        <v>2013</v>
      </c>
      <c r="N647" t="str">
        <f t="shared" si="144"/>
        <v>Jul</v>
      </c>
      <c r="O647" s="6">
        <f t="shared" si="145"/>
        <v>93</v>
      </c>
      <c r="P647">
        <f t="shared" si="146"/>
        <v>792</v>
      </c>
      <c r="Q647">
        <f t="shared" si="147"/>
        <v>9</v>
      </c>
      <c r="R647" s="8">
        <f t="shared" si="153"/>
        <v>88</v>
      </c>
      <c r="S647">
        <f t="shared" si="148"/>
        <v>42</v>
      </c>
      <c r="T647">
        <f t="shared" si="149"/>
        <v>4061</v>
      </c>
      <c r="U647" s="18">
        <f t="shared" si="154"/>
        <v>96.69047619047619</v>
      </c>
    </row>
    <row r="648" spans="1:21" x14ac:dyDescent="0.3">
      <c r="A648" s="3">
        <v>647</v>
      </c>
      <c r="B648" s="3" t="s">
        <v>163</v>
      </c>
      <c r="C648" s="3" t="s">
        <v>48</v>
      </c>
      <c r="D648" s="7">
        <f t="shared" si="150"/>
        <v>41469</v>
      </c>
      <c r="E648" s="4">
        <v>0.67708333333333337</v>
      </c>
      <c r="F648" s="3" t="s">
        <v>54</v>
      </c>
      <c r="G648" s="3" t="str">
        <f t="shared" si="151"/>
        <v>PLANNED</v>
      </c>
      <c r="H648" s="3" t="str">
        <f t="shared" si="141"/>
        <v>PLANNED - SCHED</v>
      </c>
      <c r="I648" s="1">
        <v>41470.646952546296</v>
      </c>
      <c r="J648" s="1">
        <v>41470.706246527778</v>
      </c>
      <c r="K648" s="5">
        <f t="shared" si="152"/>
        <v>85</v>
      </c>
      <c r="L648" s="16">
        <f t="shared" si="142"/>
        <v>85</v>
      </c>
      <c r="M648">
        <f t="shared" si="143"/>
        <v>2013</v>
      </c>
      <c r="N648" t="str">
        <f t="shared" si="144"/>
        <v>Jul</v>
      </c>
      <c r="O648" s="6">
        <f t="shared" si="145"/>
        <v>85</v>
      </c>
      <c r="P648">
        <f t="shared" si="146"/>
        <v>792</v>
      </c>
      <c r="Q648">
        <f t="shared" si="147"/>
        <v>9</v>
      </c>
      <c r="R648" s="8">
        <f t="shared" si="153"/>
        <v>88</v>
      </c>
      <c r="S648">
        <f t="shared" si="148"/>
        <v>42</v>
      </c>
      <c r="T648">
        <f t="shared" si="149"/>
        <v>4061</v>
      </c>
      <c r="U648" s="18">
        <f t="shared" si="154"/>
        <v>96.69047619047619</v>
      </c>
    </row>
    <row r="649" spans="1:21" x14ac:dyDescent="0.3">
      <c r="A649" s="3">
        <v>648</v>
      </c>
      <c r="B649" s="3" t="s">
        <v>163</v>
      </c>
      <c r="C649" s="3" t="s">
        <v>48</v>
      </c>
      <c r="D649" s="7">
        <f t="shared" si="150"/>
        <v>41469</v>
      </c>
      <c r="E649" s="4">
        <v>2.083333333333437E-3</v>
      </c>
      <c r="F649" s="3" t="s">
        <v>49</v>
      </c>
      <c r="G649" s="3" t="str">
        <f t="shared" si="151"/>
        <v>UNPLANNED</v>
      </c>
      <c r="H649" s="3" t="str">
        <f t="shared" si="141"/>
        <v>UNPLANNED</v>
      </c>
      <c r="I649" s="1">
        <v>41470.970599849534</v>
      </c>
      <c r="J649" s="1">
        <v>41471.04638688657</v>
      </c>
      <c r="K649" s="5">
        <f t="shared" si="152"/>
        <v>109</v>
      </c>
      <c r="L649" s="16">
        <f t="shared" si="142"/>
        <v>109</v>
      </c>
      <c r="M649">
        <f t="shared" si="143"/>
        <v>2013</v>
      </c>
      <c r="N649" t="str">
        <f t="shared" si="144"/>
        <v>Jul</v>
      </c>
      <c r="O649" s="6">
        <f t="shared" si="145"/>
        <v>109</v>
      </c>
      <c r="P649">
        <f t="shared" si="146"/>
        <v>792</v>
      </c>
      <c r="Q649">
        <f t="shared" si="147"/>
        <v>9</v>
      </c>
      <c r="R649" s="8">
        <f t="shared" si="153"/>
        <v>88</v>
      </c>
      <c r="S649">
        <f t="shared" si="148"/>
        <v>42</v>
      </c>
      <c r="T649">
        <f t="shared" si="149"/>
        <v>4061</v>
      </c>
      <c r="U649" s="18">
        <f t="shared" si="154"/>
        <v>96.69047619047619</v>
      </c>
    </row>
    <row r="650" spans="1:21" x14ac:dyDescent="0.3">
      <c r="A650" s="3">
        <v>649</v>
      </c>
      <c r="B650" s="3" t="s">
        <v>165</v>
      </c>
      <c r="C650" s="3" t="s">
        <v>53</v>
      </c>
      <c r="D650" s="7">
        <f t="shared" si="150"/>
        <v>41469</v>
      </c>
      <c r="E650" s="4">
        <v>0.39861111111111108</v>
      </c>
      <c r="F650" s="3" t="s">
        <v>54</v>
      </c>
      <c r="G650" s="3" t="str">
        <f t="shared" si="151"/>
        <v>PLANNED</v>
      </c>
      <c r="H650" s="3" t="str">
        <f t="shared" si="141"/>
        <v>PLANNED - SCHED</v>
      </c>
      <c r="I650" s="1">
        <v>41471.358939317128</v>
      </c>
      <c r="J650" s="1">
        <v>41471.423800428245</v>
      </c>
      <c r="K650" s="5">
        <f t="shared" si="152"/>
        <v>93</v>
      </c>
      <c r="L650" s="16">
        <f t="shared" si="142"/>
        <v>93</v>
      </c>
      <c r="M650">
        <f t="shared" si="143"/>
        <v>2013</v>
      </c>
      <c r="N650" t="str">
        <f t="shared" si="144"/>
        <v>Jul</v>
      </c>
      <c r="O650" s="6">
        <f t="shared" si="145"/>
        <v>93</v>
      </c>
      <c r="P650">
        <f t="shared" si="146"/>
        <v>436</v>
      </c>
      <c r="Q650">
        <f t="shared" si="147"/>
        <v>5</v>
      </c>
      <c r="R650" s="8">
        <f t="shared" si="153"/>
        <v>87.2</v>
      </c>
      <c r="S650">
        <f t="shared" si="148"/>
        <v>42</v>
      </c>
      <c r="T650">
        <f t="shared" si="149"/>
        <v>4061</v>
      </c>
      <c r="U650" s="18">
        <f t="shared" si="154"/>
        <v>96.69047619047619</v>
      </c>
    </row>
    <row r="651" spans="1:21" x14ac:dyDescent="0.3">
      <c r="A651" s="3">
        <v>650</v>
      </c>
      <c r="B651" s="3" t="s">
        <v>165</v>
      </c>
      <c r="C651" s="3" t="s">
        <v>53</v>
      </c>
      <c r="D651" s="7">
        <f t="shared" si="150"/>
        <v>41469</v>
      </c>
      <c r="E651" s="4">
        <v>0.5</v>
      </c>
      <c r="F651" s="3" t="s">
        <v>54</v>
      </c>
      <c r="G651" s="3" t="str">
        <f t="shared" si="151"/>
        <v>PLANNED</v>
      </c>
      <c r="H651" s="3" t="str">
        <f t="shared" si="141"/>
        <v>PLANNED - SCHED</v>
      </c>
      <c r="I651" s="1">
        <v>41471.470764432874</v>
      </c>
      <c r="J651" s="1">
        <v>41471.524329247681</v>
      </c>
      <c r="K651" s="5">
        <f t="shared" si="152"/>
        <v>77</v>
      </c>
      <c r="L651" s="16">
        <f t="shared" si="142"/>
        <v>77</v>
      </c>
      <c r="M651">
        <f t="shared" si="143"/>
        <v>2013</v>
      </c>
      <c r="N651" t="str">
        <f t="shared" si="144"/>
        <v>Jul</v>
      </c>
      <c r="O651" s="6">
        <f t="shared" si="145"/>
        <v>77</v>
      </c>
      <c r="P651">
        <f t="shared" si="146"/>
        <v>436</v>
      </c>
      <c r="Q651">
        <f t="shared" si="147"/>
        <v>5</v>
      </c>
      <c r="R651" s="8">
        <f t="shared" si="153"/>
        <v>87.2</v>
      </c>
      <c r="S651">
        <f t="shared" si="148"/>
        <v>42</v>
      </c>
      <c r="T651">
        <f t="shared" si="149"/>
        <v>4061</v>
      </c>
      <c r="U651" s="18">
        <f t="shared" si="154"/>
        <v>96.69047619047619</v>
      </c>
    </row>
    <row r="652" spans="1:21" x14ac:dyDescent="0.3">
      <c r="A652" s="3">
        <v>651</v>
      </c>
      <c r="B652" s="3" t="s">
        <v>165</v>
      </c>
      <c r="C652" s="3" t="s">
        <v>53</v>
      </c>
      <c r="D652" s="7">
        <f t="shared" si="150"/>
        <v>41469</v>
      </c>
      <c r="E652" s="4">
        <v>0.59097222222222223</v>
      </c>
      <c r="F652" s="3" t="s">
        <v>54</v>
      </c>
      <c r="G652" s="3" t="str">
        <f t="shared" si="151"/>
        <v>PLANNED</v>
      </c>
      <c r="H652" s="3" t="str">
        <f t="shared" si="141"/>
        <v>PLANNED - SCHED</v>
      </c>
      <c r="I652" s="1">
        <v>41471.548026006945</v>
      </c>
      <c r="J652" s="1">
        <v>41471.631185729166</v>
      </c>
      <c r="K652" s="5">
        <f t="shared" si="152"/>
        <v>119</v>
      </c>
      <c r="L652" s="16">
        <f t="shared" si="142"/>
        <v>119</v>
      </c>
      <c r="M652">
        <f t="shared" si="143"/>
        <v>2013</v>
      </c>
      <c r="N652" t="str">
        <f t="shared" si="144"/>
        <v>Jul</v>
      </c>
      <c r="O652" s="6">
        <f t="shared" si="145"/>
        <v>119</v>
      </c>
      <c r="P652">
        <f t="shared" si="146"/>
        <v>436</v>
      </c>
      <c r="Q652">
        <f t="shared" si="147"/>
        <v>5</v>
      </c>
      <c r="R652" s="8">
        <f t="shared" si="153"/>
        <v>87.2</v>
      </c>
      <c r="S652">
        <f t="shared" si="148"/>
        <v>42</v>
      </c>
      <c r="T652">
        <f t="shared" si="149"/>
        <v>4061</v>
      </c>
      <c r="U652" s="18">
        <f t="shared" si="154"/>
        <v>96.69047619047619</v>
      </c>
    </row>
    <row r="653" spans="1:21" x14ac:dyDescent="0.3">
      <c r="A653" s="3">
        <v>652</v>
      </c>
      <c r="B653" s="3" t="s">
        <v>165</v>
      </c>
      <c r="C653" s="3" t="s">
        <v>53</v>
      </c>
      <c r="D653" s="7">
        <f t="shared" si="150"/>
        <v>41469</v>
      </c>
      <c r="E653" s="4">
        <v>0.68194444444444446</v>
      </c>
      <c r="F653" s="3" t="s">
        <v>54</v>
      </c>
      <c r="G653" s="3" t="str">
        <f t="shared" si="151"/>
        <v>PLANNED</v>
      </c>
      <c r="H653" s="3" t="str">
        <f t="shared" si="141"/>
        <v>PLANNED - SCHED</v>
      </c>
      <c r="I653" s="1">
        <v>41471.652508217594</v>
      </c>
      <c r="J653" s="1">
        <v>41471.704742013884</v>
      </c>
      <c r="K653" s="5">
        <f t="shared" si="152"/>
        <v>75</v>
      </c>
      <c r="L653" s="16">
        <f t="shared" si="142"/>
        <v>75</v>
      </c>
      <c r="M653">
        <f t="shared" si="143"/>
        <v>2013</v>
      </c>
      <c r="N653" t="str">
        <f t="shared" si="144"/>
        <v>Jul</v>
      </c>
      <c r="O653" s="6">
        <f t="shared" si="145"/>
        <v>75</v>
      </c>
      <c r="P653">
        <f t="shared" si="146"/>
        <v>436</v>
      </c>
      <c r="Q653">
        <f t="shared" si="147"/>
        <v>5</v>
      </c>
      <c r="R653" s="8">
        <f t="shared" si="153"/>
        <v>87.2</v>
      </c>
      <c r="S653">
        <f t="shared" si="148"/>
        <v>42</v>
      </c>
      <c r="T653">
        <f t="shared" si="149"/>
        <v>4061</v>
      </c>
      <c r="U653" s="18">
        <f t="shared" si="154"/>
        <v>96.69047619047619</v>
      </c>
    </row>
    <row r="654" spans="1:21" x14ac:dyDescent="0.3">
      <c r="A654" s="3">
        <v>653</v>
      </c>
      <c r="B654" s="3" t="s">
        <v>165</v>
      </c>
      <c r="C654" s="3" t="s">
        <v>53</v>
      </c>
      <c r="D654" s="7">
        <f t="shared" si="150"/>
        <v>41469</v>
      </c>
      <c r="E654" s="4">
        <v>0.82013888888888886</v>
      </c>
      <c r="F654" s="3" t="s">
        <v>49</v>
      </c>
      <c r="G654" s="3" t="str">
        <f t="shared" si="151"/>
        <v>UNPLANNED</v>
      </c>
      <c r="H654" s="3" t="str">
        <f t="shared" si="141"/>
        <v>UNPLANNED</v>
      </c>
      <c r="I654" s="1">
        <v>41471.80223912037</v>
      </c>
      <c r="J654" s="1">
        <v>41471.85257476852</v>
      </c>
      <c r="K654" s="5">
        <f t="shared" si="152"/>
        <v>72</v>
      </c>
      <c r="L654" s="16">
        <f t="shared" si="142"/>
        <v>72</v>
      </c>
      <c r="M654">
        <f t="shared" si="143"/>
        <v>2013</v>
      </c>
      <c r="N654" t="str">
        <f t="shared" si="144"/>
        <v>Jul</v>
      </c>
      <c r="O654" s="6">
        <f t="shared" si="145"/>
        <v>72</v>
      </c>
      <c r="P654">
        <f t="shared" si="146"/>
        <v>436</v>
      </c>
      <c r="Q654">
        <f t="shared" si="147"/>
        <v>5</v>
      </c>
      <c r="R654" s="8">
        <f t="shared" si="153"/>
        <v>87.2</v>
      </c>
      <c r="S654">
        <f t="shared" si="148"/>
        <v>42</v>
      </c>
      <c r="T654">
        <f t="shared" si="149"/>
        <v>4061</v>
      </c>
      <c r="U654" s="18">
        <f t="shared" si="154"/>
        <v>96.69047619047619</v>
      </c>
    </row>
    <row r="655" spans="1:21" x14ac:dyDescent="0.3">
      <c r="A655" s="3">
        <v>654</v>
      </c>
      <c r="B655" s="3" t="s">
        <v>166</v>
      </c>
      <c r="C655" s="3" t="s">
        <v>56</v>
      </c>
      <c r="D655" s="7">
        <f t="shared" si="150"/>
        <v>41469</v>
      </c>
      <c r="E655" s="4">
        <v>0.10972222222222222</v>
      </c>
      <c r="F655" s="3" t="s">
        <v>49</v>
      </c>
      <c r="G655" s="3" t="str">
        <f t="shared" si="151"/>
        <v>UNPLANNED</v>
      </c>
      <c r="H655" s="3" t="str">
        <f t="shared" si="141"/>
        <v>UNPLANNED</v>
      </c>
      <c r="I655" s="1">
        <v>41472.077821643521</v>
      </c>
      <c r="J655" s="1">
        <v>41472.143446643517</v>
      </c>
      <c r="K655" s="5">
        <f t="shared" si="152"/>
        <v>94</v>
      </c>
      <c r="L655" s="16">
        <f t="shared" si="142"/>
        <v>94</v>
      </c>
      <c r="M655">
        <f t="shared" si="143"/>
        <v>2013</v>
      </c>
      <c r="N655" t="str">
        <f t="shared" si="144"/>
        <v>Jul</v>
      </c>
      <c r="O655" s="6">
        <f t="shared" si="145"/>
        <v>94</v>
      </c>
      <c r="P655">
        <f t="shared" si="146"/>
        <v>729</v>
      </c>
      <c r="Q655">
        <f t="shared" si="147"/>
        <v>8</v>
      </c>
      <c r="R655" s="8">
        <f t="shared" si="153"/>
        <v>91.125</v>
      </c>
      <c r="S655">
        <f t="shared" si="148"/>
        <v>42</v>
      </c>
      <c r="T655">
        <f t="shared" si="149"/>
        <v>4061</v>
      </c>
      <c r="U655" s="18">
        <f t="shared" si="154"/>
        <v>96.69047619047619</v>
      </c>
    </row>
    <row r="656" spans="1:21" x14ac:dyDescent="0.3">
      <c r="A656" s="3">
        <v>655</v>
      </c>
      <c r="B656" s="3" t="s">
        <v>166</v>
      </c>
      <c r="C656" s="3" t="s">
        <v>56</v>
      </c>
      <c r="D656" s="7">
        <f t="shared" si="150"/>
        <v>41469</v>
      </c>
      <c r="E656" s="4">
        <v>0.3444444444444445</v>
      </c>
      <c r="F656" s="3" t="s">
        <v>54</v>
      </c>
      <c r="G656" s="3" t="str">
        <f t="shared" si="151"/>
        <v>PLANNED</v>
      </c>
      <c r="H656" s="3" t="str">
        <f t="shared" si="141"/>
        <v>PLANNED - SCHED</v>
      </c>
      <c r="I656" s="1">
        <v>41472.307668136578</v>
      </c>
      <c r="J656" s="1">
        <v>41472.370283877317</v>
      </c>
      <c r="K656" s="5">
        <f t="shared" si="152"/>
        <v>90</v>
      </c>
      <c r="L656" s="16">
        <f t="shared" si="142"/>
        <v>90</v>
      </c>
      <c r="M656">
        <f t="shared" si="143"/>
        <v>2013</v>
      </c>
      <c r="N656" t="str">
        <f t="shared" si="144"/>
        <v>Jul</v>
      </c>
      <c r="O656" s="6">
        <f t="shared" si="145"/>
        <v>90</v>
      </c>
      <c r="P656">
        <f t="shared" si="146"/>
        <v>729</v>
      </c>
      <c r="Q656">
        <f t="shared" si="147"/>
        <v>8</v>
      </c>
      <c r="R656" s="8">
        <f t="shared" si="153"/>
        <v>91.125</v>
      </c>
      <c r="S656">
        <f t="shared" si="148"/>
        <v>42</v>
      </c>
      <c r="T656">
        <f t="shared" si="149"/>
        <v>4061</v>
      </c>
      <c r="U656" s="18">
        <f t="shared" si="154"/>
        <v>96.69047619047619</v>
      </c>
    </row>
    <row r="657" spans="1:21" x14ac:dyDescent="0.3">
      <c r="A657" s="3">
        <v>656</v>
      </c>
      <c r="B657" s="3" t="s">
        <v>166</v>
      </c>
      <c r="C657" s="3" t="s">
        <v>56</v>
      </c>
      <c r="D657" s="7">
        <f t="shared" si="150"/>
        <v>41469</v>
      </c>
      <c r="E657" s="4">
        <v>0.4236111111111111</v>
      </c>
      <c r="F657" s="3" t="s">
        <v>54</v>
      </c>
      <c r="G657" s="3" t="str">
        <f t="shared" si="151"/>
        <v>PLANNED</v>
      </c>
      <c r="H657" s="3" t="str">
        <f t="shared" si="141"/>
        <v>PLANNED - SCHED</v>
      </c>
      <c r="I657" s="1">
        <v>41472.410641747687</v>
      </c>
      <c r="J657" s="1">
        <v>41472.467111655089</v>
      </c>
      <c r="K657" s="5">
        <f t="shared" si="152"/>
        <v>81</v>
      </c>
      <c r="L657" s="16">
        <f t="shared" si="142"/>
        <v>81</v>
      </c>
      <c r="M657">
        <f t="shared" si="143"/>
        <v>2013</v>
      </c>
      <c r="N657" t="str">
        <f t="shared" si="144"/>
        <v>Jul</v>
      </c>
      <c r="O657" s="6">
        <f t="shared" si="145"/>
        <v>81</v>
      </c>
      <c r="P657">
        <f t="shared" si="146"/>
        <v>729</v>
      </c>
      <c r="Q657">
        <f t="shared" si="147"/>
        <v>8</v>
      </c>
      <c r="R657" s="8">
        <f t="shared" si="153"/>
        <v>91.125</v>
      </c>
      <c r="S657">
        <f t="shared" si="148"/>
        <v>42</v>
      </c>
      <c r="T657">
        <f t="shared" si="149"/>
        <v>4061</v>
      </c>
      <c r="U657" s="18">
        <f t="shared" si="154"/>
        <v>96.69047619047619</v>
      </c>
    </row>
    <row r="658" spans="1:21" x14ac:dyDescent="0.3">
      <c r="A658" s="3">
        <v>657</v>
      </c>
      <c r="B658" s="3" t="s">
        <v>166</v>
      </c>
      <c r="C658" s="3" t="s">
        <v>56</v>
      </c>
      <c r="D658" s="7">
        <f t="shared" si="150"/>
        <v>41469</v>
      </c>
      <c r="E658" s="4">
        <v>0.50208333333333333</v>
      </c>
      <c r="F658" s="3" t="s">
        <v>54</v>
      </c>
      <c r="G658" s="3" t="str">
        <f t="shared" si="151"/>
        <v>PLANNED</v>
      </c>
      <c r="H658" s="3" t="str">
        <f t="shared" si="141"/>
        <v>PLANNED - SCHED</v>
      </c>
      <c r="I658" s="1">
        <v>41472.465876620365</v>
      </c>
      <c r="J658" s="1">
        <v>41472.532890509261</v>
      </c>
      <c r="K658" s="5">
        <f t="shared" si="152"/>
        <v>96</v>
      </c>
      <c r="L658" s="16">
        <f t="shared" si="142"/>
        <v>96</v>
      </c>
      <c r="M658">
        <f t="shared" si="143"/>
        <v>2013</v>
      </c>
      <c r="N658" t="str">
        <f t="shared" si="144"/>
        <v>Jul</v>
      </c>
      <c r="O658" s="6">
        <f t="shared" si="145"/>
        <v>96</v>
      </c>
      <c r="P658">
        <f t="shared" si="146"/>
        <v>729</v>
      </c>
      <c r="Q658">
        <f t="shared" si="147"/>
        <v>8</v>
      </c>
      <c r="R658" s="8">
        <f t="shared" si="153"/>
        <v>91.125</v>
      </c>
      <c r="S658">
        <f t="shared" si="148"/>
        <v>42</v>
      </c>
      <c r="T658">
        <f t="shared" si="149"/>
        <v>4061</v>
      </c>
      <c r="U658" s="18">
        <f t="shared" si="154"/>
        <v>96.69047619047619</v>
      </c>
    </row>
    <row r="659" spans="1:21" x14ac:dyDescent="0.3">
      <c r="A659" s="3">
        <v>658</v>
      </c>
      <c r="B659" s="3" t="s">
        <v>166</v>
      </c>
      <c r="C659" s="3" t="s">
        <v>56</v>
      </c>
      <c r="D659" s="7">
        <f t="shared" si="150"/>
        <v>41469</v>
      </c>
      <c r="E659" s="4">
        <v>0.65</v>
      </c>
      <c r="F659" s="3" t="s">
        <v>54</v>
      </c>
      <c r="G659" s="3" t="str">
        <f t="shared" si="151"/>
        <v>PLANNED</v>
      </c>
      <c r="H659" s="3" t="str">
        <f t="shared" si="141"/>
        <v>PLANNED - SCHED</v>
      </c>
      <c r="I659" s="1">
        <v>41472.624935034721</v>
      </c>
      <c r="J659" s="1">
        <v>41472.679506793982</v>
      </c>
      <c r="K659" s="5">
        <f t="shared" si="152"/>
        <v>78</v>
      </c>
      <c r="L659" s="16">
        <f t="shared" si="142"/>
        <v>78</v>
      </c>
      <c r="M659">
        <f t="shared" si="143"/>
        <v>2013</v>
      </c>
      <c r="N659" t="str">
        <f t="shared" si="144"/>
        <v>Jul</v>
      </c>
      <c r="O659" s="6">
        <f t="shared" si="145"/>
        <v>78</v>
      </c>
      <c r="P659">
        <f t="shared" si="146"/>
        <v>729</v>
      </c>
      <c r="Q659">
        <f t="shared" si="147"/>
        <v>8</v>
      </c>
      <c r="R659" s="8">
        <f t="shared" si="153"/>
        <v>91.125</v>
      </c>
      <c r="S659">
        <f t="shared" si="148"/>
        <v>42</v>
      </c>
      <c r="T659">
        <f t="shared" si="149"/>
        <v>4061</v>
      </c>
      <c r="U659" s="18">
        <f t="shared" si="154"/>
        <v>96.69047619047619</v>
      </c>
    </row>
    <row r="660" spans="1:21" x14ac:dyDescent="0.3">
      <c r="A660" s="3">
        <v>659</v>
      </c>
      <c r="B660" s="3" t="s">
        <v>166</v>
      </c>
      <c r="C660" s="3" t="s">
        <v>56</v>
      </c>
      <c r="D660" s="7">
        <f t="shared" si="150"/>
        <v>41469</v>
      </c>
      <c r="E660" s="4">
        <v>0.67847222222222225</v>
      </c>
      <c r="F660" s="3" t="s">
        <v>54</v>
      </c>
      <c r="G660" s="3" t="str">
        <f t="shared" si="151"/>
        <v>PLANNED</v>
      </c>
      <c r="H660" s="3" t="str">
        <f t="shared" si="141"/>
        <v>PLANNED - SCHED</v>
      </c>
      <c r="I660" s="1">
        <v>41472.652209490741</v>
      </c>
      <c r="J660" s="1">
        <v>41472.714408564811</v>
      </c>
      <c r="K660" s="5">
        <f t="shared" si="152"/>
        <v>89</v>
      </c>
      <c r="L660" s="16">
        <f t="shared" si="142"/>
        <v>89</v>
      </c>
      <c r="M660">
        <f t="shared" si="143"/>
        <v>2013</v>
      </c>
      <c r="N660" t="str">
        <f t="shared" si="144"/>
        <v>Jul</v>
      </c>
      <c r="O660" s="6">
        <f t="shared" si="145"/>
        <v>89</v>
      </c>
      <c r="P660">
        <f t="shared" si="146"/>
        <v>729</v>
      </c>
      <c r="Q660">
        <f t="shared" si="147"/>
        <v>8</v>
      </c>
      <c r="R660" s="8">
        <f t="shared" si="153"/>
        <v>91.125</v>
      </c>
      <c r="S660">
        <f t="shared" si="148"/>
        <v>42</v>
      </c>
      <c r="T660">
        <f t="shared" si="149"/>
        <v>4061</v>
      </c>
      <c r="U660" s="18">
        <f t="shared" si="154"/>
        <v>96.69047619047619</v>
      </c>
    </row>
    <row r="661" spans="1:21" x14ac:dyDescent="0.3">
      <c r="A661" s="3">
        <v>660</v>
      </c>
      <c r="B661" s="3" t="s">
        <v>166</v>
      </c>
      <c r="C661" s="3" t="s">
        <v>56</v>
      </c>
      <c r="D661" s="7">
        <f t="shared" si="150"/>
        <v>41469</v>
      </c>
      <c r="E661" s="4">
        <v>0.75555555555555554</v>
      </c>
      <c r="F661" s="3" t="s">
        <v>51</v>
      </c>
      <c r="G661" s="3" t="str">
        <f t="shared" si="151"/>
        <v>PLANNED</v>
      </c>
      <c r="H661" s="3" t="str">
        <f t="shared" si="141"/>
        <v>PLANNED - NOT SCHED</v>
      </c>
      <c r="I661" s="1">
        <v>41472.719610914348</v>
      </c>
      <c r="J661" s="1">
        <v>41472.779356284722</v>
      </c>
      <c r="K661" s="5">
        <f t="shared" si="152"/>
        <v>86</v>
      </c>
      <c r="L661" s="16">
        <f t="shared" si="142"/>
        <v>86</v>
      </c>
      <c r="M661">
        <f t="shared" si="143"/>
        <v>2013</v>
      </c>
      <c r="N661" t="str">
        <f t="shared" si="144"/>
        <v>Jul</v>
      </c>
      <c r="O661" s="6">
        <f t="shared" si="145"/>
        <v>86</v>
      </c>
      <c r="P661">
        <f t="shared" si="146"/>
        <v>729</v>
      </c>
      <c r="Q661">
        <f t="shared" si="147"/>
        <v>8</v>
      </c>
      <c r="R661" s="8">
        <f t="shared" si="153"/>
        <v>91.125</v>
      </c>
      <c r="S661">
        <f t="shared" si="148"/>
        <v>42</v>
      </c>
      <c r="T661">
        <f t="shared" si="149"/>
        <v>4061</v>
      </c>
      <c r="U661" s="18">
        <f t="shared" si="154"/>
        <v>96.69047619047619</v>
      </c>
    </row>
    <row r="662" spans="1:21" x14ac:dyDescent="0.3">
      <c r="A662" s="3">
        <v>661</v>
      </c>
      <c r="B662" s="3" t="s">
        <v>166</v>
      </c>
      <c r="C662" s="3" t="s">
        <v>56</v>
      </c>
      <c r="D662" s="7">
        <f t="shared" si="150"/>
        <v>41469</v>
      </c>
      <c r="E662" s="4">
        <v>0.86875000000000002</v>
      </c>
      <c r="F662" s="3" t="s">
        <v>49</v>
      </c>
      <c r="G662" s="3" t="str">
        <f t="shared" si="151"/>
        <v>UNPLANNED</v>
      </c>
      <c r="H662" s="3" t="str">
        <f t="shared" si="141"/>
        <v>UNPLANNED</v>
      </c>
      <c r="I662" s="1">
        <v>41472.828671608797</v>
      </c>
      <c r="J662" s="1">
        <v>41472.908949386569</v>
      </c>
      <c r="K662" s="5">
        <f t="shared" si="152"/>
        <v>115</v>
      </c>
      <c r="L662" s="16">
        <f t="shared" si="142"/>
        <v>115</v>
      </c>
      <c r="M662">
        <f t="shared" si="143"/>
        <v>2013</v>
      </c>
      <c r="N662" t="str">
        <f t="shared" si="144"/>
        <v>Jul</v>
      </c>
      <c r="O662" s="6">
        <f t="shared" si="145"/>
        <v>115</v>
      </c>
      <c r="P662">
        <f t="shared" si="146"/>
        <v>729</v>
      </c>
      <c r="Q662">
        <f t="shared" si="147"/>
        <v>8</v>
      </c>
      <c r="R662" s="8">
        <f t="shared" si="153"/>
        <v>91.125</v>
      </c>
      <c r="S662">
        <f t="shared" si="148"/>
        <v>42</v>
      </c>
      <c r="T662">
        <f t="shared" si="149"/>
        <v>4061</v>
      </c>
      <c r="U662" s="18">
        <f t="shared" si="154"/>
        <v>96.69047619047619</v>
      </c>
    </row>
    <row r="663" spans="1:21" x14ac:dyDescent="0.3">
      <c r="A663" s="3">
        <v>662</v>
      </c>
      <c r="B663" s="3" t="s">
        <v>167</v>
      </c>
      <c r="C663" s="3" t="s">
        <v>59</v>
      </c>
      <c r="D663" s="7">
        <f t="shared" si="150"/>
        <v>41469</v>
      </c>
      <c r="E663" s="4">
        <v>4.3750000000000004E-2</v>
      </c>
      <c r="F663" s="3" t="s">
        <v>49</v>
      </c>
      <c r="G663" s="3" t="str">
        <f t="shared" si="151"/>
        <v>UNPLANNED</v>
      </c>
      <c r="H663" s="3" t="str">
        <f t="shared" si="141"/>
        <v>UNPLANNED</v>
      </c>
      <c r="I663" s="1">
        <v>41473.017039004633</v>
      </c>
      <c r="J663" s="1">
        <v>41473.093474189816</v>
      </c>
      <c r="K663" s="5">
        <f t="shared" si="152"/>
        <v>110</v>
      </c>
      <c r="L663" s="16">
        <f t="shared" si="142"/>
        <v>110</v>
      </c>
      <c r="M663">
        <f t="shared" si="143"/>
        <v>2013</v>
      </c>
      <c r="N663" t="str">
        <f t="shared" si="144"/>
        <v>Jul</v>
      </c>
      <c r="O663" s="6">
        <f t="shared" si="145"/>
        <v>110</v>
      </c>
      <c r="P663">
        <f t="shared" si="146"/>
        <v>687</v>
      </c>
      <c r="Q663">
        <f t="shared" si="147"/>
        <v>6</v>
      </c>
      <c r="R663" s="8">
        <f t="shared" si="153"/>
        <v>114.5</v>
      </c>
      <c r="S663">
        <f t="shared" si="148"/>
        <v>42</v>
      </c>
      <c r="T663">
        <f t="shared" si="149"/>
        <v>4061</v>
      </c>
      <c r="U663" s="18">
        <f t="shared" si="154"/>
        <v>96.69047619047619</v>
      </c>
    </row>
    <row r="664" spans="1:21" x14ac:dyDescent="0.3">
      <c r="A664" s="3">
        <v>663</v>
      </c>
      <c r="B664" s="3" t="s">
        <v>167</v>
      </c>
      <c r="C664" s="3" t="s">
        <v>59</v>
      </c>
      <c r="D664" s="7">
        <f t="shared" si="150"/>
        <v>41469</v>
      </c>
      <c r="E664" s="4">
        <v>0.14930555555555555</v>
      </c>
      <c r="F664" s="3" t="s">
        <v>51</v>
      </c>
      <c r="G664" s="3" t="str">
        <f t="shared" si="151"/>
        <v>PLANNED</v>
      </c>
      <c r="H664" s="3" t="str">
        <f t="shared" si="141"/>
        <v>PLANNED - NOT SCHED</v>
      </c>
      <c r="I664" s="1">
        <v>41473.119222650465</v>
      </c>
      <c r="J664" s="1">
        <v>41473.19370181713</v>
      </c>
      <c r="K664" s="5">
        <f t="shared" si="152"/>
        <v>107</v>
      </c>
      <c r="L664" s="16">
        <f t="shared" si="142"/>
        <v>107</v>
      </c>
      <c r="M664">
        <f t="shared" si="143"/>
        <v>2013</v>
      </c>
      <c r="N664" t="str">
        <f t="shared" si="144"/>
        <v>Jul</v>
      </c>
      <c r="O664" s="6">
        <f t="shared" si="145"/>
        <v>107</v>
      </c>
      <c r="P664">
        <f t="shared" si="146"/>
        <v>687</v>
      </c>
      <c r="Q664">
        <f t="shared" si="147"/>
        <v>6</v>
      </c>
      <c r="R664" s="8">
        <f t="shared" si="153"/>
        <v>114.5</v>
      </c>
      <c r="S664">
        <f t="shared" si="148"/>
        <v>42</v>
      </c>
      <c r="T664">
        <f t="shared" si="149"/>
        <v>4061</v>
      </c>
      <c r="U664" s="18">
        <f t="shared" si="154"/>
        <v>96.69047619047619</v>
      </c>
    </row>
    <row r="665" spans="1:21" x14ac:dyDescent="0.3">
      <c r="A665" s="3">
        <v>664</v>
      </c>
      <c r="B665" s="3" t="s">
        <v>167</v>
      </c>
      <c r="C665" s="3" t="s">
        <v>59</v>
      </c>
      <c r="D665" s="7">
        <f t="shared" si="150"/>
        <v>41469</v>
      </c>
      <c r="E665" s="4">
        <v>0.23611111111111113</v>
      </c>
      <c r="F665" s="3" t="s">
        <v>49</v>
      </c>
      <c r="G665" s="3" t="str">
        <f t="shared" si="151"/>
        <v>UNPLANNED</v>
      </c>
      <c r="H665" s="3" t="str">
        <f t="shared" si="141"/>
        <v>UNPLANNED</v>
      </c>
      <c r="I665" s="1">
        <v>41473.216727743056</v>
      </c>
      <c r="J665" s="1">
        <v>41473.281287928243</v>
      </c>
      <c r="K665" s="5">
        <f t="shared" si="152"/>
        <v>92</v>
      </c>
      <c r="L665" s="16">
        <f t="shared" si="142"/>
        <v>92</v>
      </c>
      <c r="M665">
        <f t="shared" si="143"/>
        <v>2013</v>
      </c>
      <c r="N665" t="str">
        <f t="shared" si="144"/>
        <v>Jul</v>
      </c>
      <c r="O665" s="6">
        <f t="shared" si="145"/>
        <v>92</v>
      </c>
      <c r="P665">
        <f t="shared" si="146"/>
        <v>687</v>
      </c>
      <c r="Q665">
        <f t="shared" si="147"/>
        <v>6</v>
      </c>
      <c r="R665" s="8">
        <f t="shared" si="153"/>
        <v>114.5</v>
      </c>
      <c r="S665">
        <f t="shared" si="148"/>
        <v>42</v>
      </c>
      <c r="T665">
        <f t="shared" si="149"/>
        <v>4061</v>
      </c>
      <c r="U665" s="18">
        <f t="shared" si="154"/>
        <v>96.69047619047619</v>
      </c>
    </row>
    <row r="666" spans="1:21" x14ac:dyDescent="0.3">
      <c r="A666" s="3">
        <v>665</v>
      </c>
      <c r="B666" s="3" t="s">
        <v>167</v>
      </c>
      <c r="C666" s="3" t="s">
        <v>59</v>
      </c>
      <c r="D666" s="7">
        <f t="shared" si="150"/>
        <v>41469</v>
      </c>
      <c r="E666" s="4">
        <v>0.27291666666666664</v>
      </c>
      <c r="F666" s="3" t="s">
        <v>49</v>
      </c>
      <c r="G666" s="3" t="str">
        <f t="shared" si="151"/>
        <v>UNPLANNED</v>
      </c>
      <c r="H666" s="3" t="str">
        <f t="shared" si="141"/>
        <v>UNPLANNED</v>
      </c>
      <c r="I666" s="1">
        <v>41473.236356215282</v>
      </c>
      <c r="J666" s="1">
        <v>41473.344481215281</v>
      </c>
      <c r="K666" s="5">
        <f t="shared" si="152"/>
        <v>155</v>
      </c>
      <c r="L666" s="16">
        <f t="shared" si="142"/>
        <v>155</v>
      </c>
      <c r="M666">
        <f t="shared" si="143"/>
        <v>2013</v>
      </c>
      <c r="N666" t="str">
        <f t="shared" si="144"/>
        <v>Jul</v>
      </c>
      <c r="O666" s="6">
        <f t="shared" si="145"/>
        <v>155</v>
      </c>
      <c r="P666">
        <f t="shared" si="146"/>
        <v>687</v>
      </c>
      <c r="Q666">
        <f t="shared" si="147"/>
        <v>6</v>
      </c>
      <c r="R666" s="8">
        <f t="shared" si="153"/>
        <v>114.5</v>
      </c>
      <c r="S666">
        <f t="shared" si="148"/>
        <v>42</v>
      </c>
      <c r="T666">
        <f t="shared" si="149"/>
        <v>4061</v>
      </c>
      <c r="U666" s="18">
        <f t="shared" si="154"/>
        <v>96.69047619047619</v>
      </c>
    </row>
    <row r="667" spans="1:21" x14ac:dyDescent="0.3">
      <c r="A667" s="3">
        <v>666</v>
      </c>
      <c r="B667" s="3" t="s">
        <v>167</v>
      </c>
      <c r="C667" s="3" t="s">
        <v>59</v>
      </c>
      <c r="D667" s="7">
        <f t="shared" si="150"/>
        <v>41469</v>
      </c>
      <c r="E667" s="4">
        <v>0.45069444444444445</v>
      </c>
      <c r="F667" s="3" t="s">
        <v>54</v>
      </c>
      <c r="G667" s="3" t="str">
        <f t="shared" si="151"/>
        <v>PLANNED</v>
      </c>
      <c r="H667" s="3" t="str">
        <f t="shared" si="141"/>
        <v>PLANNED - SCHED</v>
      </c>
      <c r="I667" s="1">
        <v>41473.415403356485</v>
      </c>
      <c r="J667" s="1">
        <v>41473.482741319443</v>
      </c>
      <c r="K667" s="5">
        <f t="shared" si="152"/>
        <v>96</v>
      </c>
      <c r="L667" s="16">
        <f t="shared" si="142"/>
        <v>96</v>
      </c>
      <c r="M667">
        <f t="shared" si="143"/>
        <v>2013</v>
      </c>
      <c r="N667" t="str">
        <f t="shared" si="144"/>
        <v>Jul</v>
      </c>
      <c r="O667" s="6">
        <f t="shared" si="145"/>
        <v>96</v>
      </c>
      <c r="P667">
        <f t="shared" si="146"/>
        <v>687</v>
      </c>
      <c r="Q667">
        <f t="shared" si="147"/>
        <v>6</v>
      </c>
      <c r="R667" s="8">
        <f t="shared" si="153"/>
        <v>114.5</v>
      </c>
      <c r="S667">
        <f t="shared" si="148"/>
        <v>42</v>
      </c>
      <c r="T667">
        <f t="shared" si="149"/>
        <v>4061</v>
      </c>
      <c r="U667" s="18">
        <f t="shared" si="154"/>
        <v>96.69047619047619</v>
      </c>
    </row>
    <row r="668" spans="1:21" x14ac:dyDescent="0.3">
      <c r="A668" s="3">
        <v>667</v>
      </c>
      <c r="B668" s="3" t="s">
        <v>167</v>
      </c>
      <c r="C668" s="3" t="s">
        <v>59</v>
      </c>
      <c r="D668" s="7">
        <f t="shared" si="150"/>
        <v>41469</v>
      </c>
      <c r="E668" s="4">
        <v>0.98888888888888893</v>
      </c>
      <c r="F668" s="3" t="s">
        <v>49</v>
      </c>
      <c r="G668" s="3" t="str">
        <f t="shared" si="151"/>
        <v>UNPLANNED</v>
      </c>
      <c r="H668" s="3" t="str">
        <f t="shared" si="141"/>
        <v>UNPLANNED</v>
      </c>
      <c r="I668" s="1">
        <v>41473.959922303242</v>
      </c>
      <c r="J668" s="1">
        <v>41474.048232488421</v>
      </c>
      <c r="K668" s="5">
        <f t="shared" si="152"/>
        <v>127</v>
      </c>
      <c r="L668" s="16">
        <f t="shared" si="142"/>
        <v>127</v>
      </c>
      <c r="M668">
        <f t="shared" si="143"/>
        <v>2013</v>
      </c>
      <c r="N668" t="str">
        <f t="shared" si="144"/>
        <v>Jul</v>
      </c>
      <c r="O668" s="6">
        <f t="shared" si="145"/>
        <v>127</v>
      </c>
      <c r="P668">
        <f t="shared" si="146"/>
        <v>687</v>
      </c>
      <c r="Q668">
        <f t="shared" si="147"/>
        <v>6</v>
      </c>
      <c r="R668" s="8">
        <f t="shared" si="153"/>
        <v>114.5</v>
      </c>
      <c r="S668">
        <f t="shared" si="148"/>
        <v>42</v>
      </c>
      <c r="T668">
        <f t="shared" si="149"/>
        <v>4061</v>
      </c>
      <c r="U668" s="18">
        <f t="shared" si="154"/>
        <v>96.69047619047619</v>
      </c>
    </row>
    <row r="669" spans="1:21" x14ac:dyDescent="0.3">
      <c r="A669" s="3">
        <v>668</v>
      </c>
      <c r="B669" s="3" t="s">
        <v>168</v>
      </c>
      <c r="C669" s="3" t="s">
        <v>61</v>
      </c>
      <c r="D669" s="7">
        <f t="shared" si="150"/>
        <v>41469</v>
      </c>
      <c r="E669" s="4">
        <v>0.40902777777777777</v>
      </c>
      <c r="F669" s="3" t="s">
        <v>54</v>
      </c>
      <c r="G669" s="3" t="str">
        <f t="shared" si="151"/>
        <v>PLANNED</v>
      </c>
      <c r="H669" s="3" t="str">
        <f t="shared" si="141"/>
        <v>PLANNED - SCHED</v>
      </c>
      <c r="I669" s="1">
        <v>41474.36693827546</v>
      </c>
      <c r="J669" s="1">
        <v>41474.44668364583</v>
      </c>
      <c r="K669" s="5">
        <f t="shared" si="152"/>
        <v>114</v>
      </c>
      <c r="L669" s="16">
        <f t="shared" si="142"/>
        <v>114</v>
      </c>
      <c r="M669">
        <f t="shared" si="143"/>
        <v>2013</v>
      </c>
      <c r="N669" t="str">
        <f t="shared" si="144"/>
        <v>Jul</v>
      </c>
      <c r="O669" s="6">
        <f t="shared" si="145"/>
        <v>114</v>
      </c>
      <c r="P669">
        <f t="shared" si="146"/>
        <v>518</v>
      </c>
      <c r="Q669">
        <f t="shared" si="147"/>
        <v>5</v>
      </c>
      <c r="R669" s="8">
        <f t="shared" si="153"/>
        <v>103.6</v>
      </c>
      <c r="S669">
        <f t="shared" si="148"/>
        <v>42</v>
      </c>
      <c r="T669">
        <f t="shared" si="149"/>
        <v>4061</v>
      </c>
      <c r="U669" s="18">
        <f t="shared" si="154"/>
        <v>96.69047619047619</v>
      </c>
    </row>
    <row r="670" spans="1:21" x14ac:dyDescent="0.3">
      <c r="A670" s="3">
        <v>669</v>
      </c>
      <c r="B670" s="3" t="s">
        <v>168</v>
      </c>
      <c r="C670" s="3" t="s">
        <v>61</v>
      </c>
      <c r="D670" s="7">
        <f t="shared" si="150"/>
        <v>41469</v>
      </c>
      <c r="E670" s="4">
        <v>0.47638888888888892</v>
      </c>
      <c r="F670" s="3" t="s">
        <v>54</v>
      </c>
      <c r="G670" s="3" t="str">
        <f t="shared" si="151"/>
        <v>PLANNED</v>
      </c>
      <c r="H670" s="3" t="str">
        <f t="shared" si="141"/>
        <v>PLANNED - SCHED</v>
      </c>
      <c r="I670" s="1">
        <v>41474.44361396991</v>
      </c>
      <c r="J670" s="1">
        <v>41474.507421840281</v>
      </c>
      <c r="K670" s="5">
        <f t="shared" si="152"/>
        <v>91</v>
      </c>
      <c r="L670" s="16">
        <f t="shared" si="142"/>
        <v>91</v>
      </c>
      <c r="M670">
        <f t="shared" si="143"/>
        <v>2013</v>
      </c>
      <c r="N670" t="str">
        <f t="shared" si="144"/>
        <v>Jul</v>
      </c>
      <c r="O670" s="6">
        <f t="shared" si="145"/>
        <v>91</v>
      </c>
      <c r="P670">
        <f t="shared" si="146"/>
        <v>518</v>
      </c>
      <c r="Q670">
        <f t="shared" si="147"/>
        <v>5</v>
      </c>
      <c r="R670" s="8">
        <f t="shared" si="153"/>
        <v>103.6</v>
      </c>
      <c r="S670">
        <f t="shared" si="148"/>
        <v>42</v>
      </c>
      <c r="T670">
        <f t="shared" si="149"/>
        <v>4061</v>
      </c>
      <c r="U670" s="18">
        <f t="shared" si="154"/>
        <v>96.69047619047619</v>
      </c>
    </row>
    <row r="671" spans="1:21" x14ac:dyDescent="0.3">
      <c r="A671" s="3">
        <v>670</v>
      </c>
      <c r="B671" s="3" t="s">
        <v>168</v>
      </c>
      <c r="C671" s="3" t="s">
        <v>61</v>
      </c>
      <c r="D671" s="7">
        <f t="shared" si="150"/>
        <v>41469</v>
      </c>
      <c r="E671" s="4">
        <v>0.48194444444444445</v>
      </c>
      <c r="F671" s="3" t="s">
        <v>54</v>
      </c>
      <c r="G671" s="3" t="str">
        <f t="shared" si="151"/>
        <v>PLANNED</v>
      </c>
      <c r="H671" s="3" t="str">
        <f t="shared" si="141"/>
        <v>PLANNED - SCHED</v>
      </c>
      <c r="I671" s="1">
        <v>41474.443816516206</v>
      </c>
      <c r="J671" s="1">
        <v>41474.526848923611</v>
      </c>
      <c r="K671" s="5">
        <f t="shared" si="152"/>
        <v>119</v>
      </c>
      <c r="L671" s="16">
        <f t="shared" si="142"/>
        <v>119</v>
      </c>
      <c r="M671">
        <f t="shared" si="143"/>
        <v>2013</v>
      </c>
      <c r="N671" t="str">
        <f t="shared" si="144"/>
        <v>Jul</v>
      </c>
      <c r="O671" s="6">
        <f t="shared" si="145"/>
        <v>119</v>
      </c>
      <c r="P671">
        <f t="shared" si="146"/>
        <v>518</v>
      </c>
      <c r="Q671">
        <f t="shared" si="147"/>
        <v>5</v>
      </c>
      <c r="R671" s="8">
        <f t="shared" si="153"/>
        <v>103.6</v>
      </c>
      <c r="S671">
        <f t="shared" si="148"/>
        <v>42</v>
      </c>
      <c r="T671">
        <f t="shared" si="149"/>
        <v>4061</v>
      </c>
      <c r="U671" s="18">
        <f t="shared" si="154"/>
        <v>96.69047619047619</v>
      </c>
    </row>
    <row r="672" spans="1:21" x14ac:dyDescent="0.3">
      <c r="A672" s="3">
        <v>671</v>
      </c>
      <c r="B672" s="3" t="s">
        <v>168</v>
      </c>
      <c r="C672" s="3" t="s">
        <v>61</v>
      </c>
      <c r="D672" s="7">
        <f t="shared" si="150"/>
        <v>41469</v>
      </c>
      <c r="E672" s="4">
        <v>0.56874999999999998</v>
      </c>
      <c r="F672" s="3" t="s">
        <v>54</v>
      </c>
      <c r="G672" s="3" t="str">
        <f t="shared" si="151"/>
        <v>PLANNED</v>
      </c>
      <c r="H672" s="3" t="str">
        <f t="shared" si="141"/>
        <v>PLANNED - SCHED</v>
      </c>
      <c r="I672" s="1">
        <v>41474.539560532408</v>
      </c>
      <c r="J672" s="1">
        <v>41474.644294328704</v>
      </c>
      <c r="K672" s="5">
        <f t="shared" si="152"/>
        <v>150</v>
      </c>
      <c r="L672" s="16">
        <f t="shared" si="142"/>
        <v>150</v>
      </c>
      <c r="M672">
        <f t="shared" si="143"/>
        <v>2013</v>
      </c>
      <c r="N672" t="str">
        <f t="shared" si="144"/>
        <v>Jul</v>
      </c>
      <c r="O672" s="6">
        <f t="shared" si="145"/>
        <v>150</v>
      </c>
      <c r="P672">
        <f t="shared" si="146"/>
        <v>518</v>
      </c>
      <c r="Q672">
        <f t="shared" si="147"/>
        <v>5</v>
      </c>
      <c r="R672" s="8">
        <f t="shared" si="153"/>
        <v>103.6</v>
      </c>
      <c r="S672">
        <f t="shared" si="148"/>
        <v>42</v>
      </c>
      <c r="T672">
        <f t="shared" si="149"/>
        <v>4061</v>
      </c>
      <c r="U672" s="18">
        <f t="shared" si="154"/>
        <v>96.69047619047619</v>
      </c>
    </row>
    <row r="673" spans="1:21" x14ac:dyDescent="0.3">
      <c r="A673" s="3">
        <v>672</v>
      </c>
      <c r="B673" s="3" t="s">
        <v>168</v>
      </c>
      <c r="C673" s="3" t="s">
        <v>61</v>
      </c>
      <c r="D673" s="7">
        <f t="shared" si="150"/>
        <v>41469</v>
      </c>
      <c r="E673" s="4">
        <v>0.96736111111111101</v>
      </c>
      <c r="F673" s="3" t="s">
        <v>57</v>
      </c>
      <c r="G673" s="3" t="str">
        <f t="shared" si="151"/>
        <v>UNPLANNED</v>
      </c>
      <c r="H673" s="3" t="str">
        <f t="shared" si="141"/>
        <v>UNPLANNED</v>
      </c>
      <c r="I673" s="1">
        <v>41474.96636165509</v>
      </c>
      <c r="J673" s="1">
        <v>41474.997519062497</v>
      </c>
      <c r="K673" s="5">
        <f t="shared" si="152"/>
        <v>44</v>
      </c>
      <c r="L673" s="16">
        <f t="shared" si="142"/>
        <v>44</v>
      </c>
      <c r="M673">
        <f t="shared" si="143"/>
        <v>2013</v>
      </c>
      <c r="N673" t="str">
        <f t="shared" si="144"/>
        <v>Jul</v>
      </c>
      <c r="O673" s="6">
        <f t="shared" si="145"/>
        <v>44</v>
      </c>
      <c r="P673">
        <f t="shared" si="146"/>
        <v>518</v>
      </c>
      <c r="Q673">
        <f t="shared" si="147"/>
        <v>5</v>
      </c>
      <c r="R673" s="8">
        <f t="shared" si="153"/>
        <v>103.6</v>
      </c>
      <c r="S673">
        <f t="shared" si="148"/>
        <v>42</v>
      </c>
      <c r="T673">
        <f t="shared" si="149"/>
        <v>4061</v>
      </c>
      <c r="U673" s="18">
        <f t="shared" si="154"/>
        <v>96.69047619047619</v>
      </c>
    </row>
    <row r="674" spans="1:21" x14ac:dyDescent="0.3">
      <c r="A674" s="3">
        <v>673</v>
      </c>
      <c r="B674" s="3" t="s">
        <v>169</v>
      </c>
      <c r="C674" s="3" t="s">
        <v>63</v>
      </c>
      <c r="D674" s="7">
        <f t="shared" si="150"/>
        <v>41469</v>
      </c>
      <c r="E674" s="4">
        <v>5.486111111111111E-2</v>
      </c>
      <c r="F674" s="3" t="s">
        <v>49</v>
      </c>
      <c r="G674" s="3" t="str">
        <f t="shared" si="151"/>
        <v>UNPLANNED</v>
      </c>
      <c r="H674" s="3" t="str">
        <f t="shared" si="141"/>
        <v>UNPLANNED</v>
      </c>
      <c r="I674" s="1">
        <v>41475.011395914349</v>
      </c>
      <c r="J674" s="1">
        <v>41475.1024028588</v>
      </c>
      <c r="K674" s="5">
        <f t="shared" si="152"/>
        <v>131</v>
      </c>
      <c r="L674" s="16">
        <f t="shared" si="142"/>
        <v>131</v>
      </c>
      <c r="M674">
        <f t="shared" si="143"/>
        <v>2013</v>
      </c>
      <c r="N674" t="str">
        <f t="shared" si="144"/>
        <v>Jul</v>
      </c>
      <c r="O674" s="6">
        <f t="shared" si="145"/>
        <v>131</v>
      </c>
      <c r="P674">
        <f t="shared" si="146"/>
        <v>563</v>
      </c>
      <c r="Q674">
        <f t="shared" si="147"/>
        <v>5</v>
      </c>
      <c r="R674" s="8">
        <f t="shared" si="153"/>
        <v>112.6</v>
      </c>
      <c r="S674">
        <f t="shared" si="148"/>
        <v>42</v>
      </c>
      <c r="T674">
        <f t="shared" si="149"/>
        <v>4061</v>
      </c>
      <c r="U674" s="18">
        <f t="shared" si="154"/>
        <v>96.69047619047619</v>
      </c>
    </row>
    <row r="675" spans="1:21" x14ac:dyDescent="0.3">
      <c r="A675" s="3">
        <v>674</v>
      </c>
      <c r="B675" s="3" t="s">
        <v>169</v>
      </c>
      <c r="C675" s="3" t="s">
        <v>63</v>
      </c>
      <c r="D675" s="7">
        <f t="shared" si="150"/>
        <v>41469</v>
      </c>
      <c r="E675" s="4">
        <v>0.32222222222222224</v>
      </c>
      <c r="F675" s="3" t="s">
        <v>51</v>
      </c>
      <c r="G675" s="3" t="str">
        <f t="shared" si="151"/>
        <v>PLANNED</v>
      </c>
      <c r="H675" s="3" t="str">
        <f t="shared" si="141"/>
        <v>PLANNED - NOT SCHED</v>
      </c>
      <c r="I675" s="1">
        <v>41475.294340358792</v>
      </c>
      <c r="J675" s="1">
        <v>41475.368344988427</v>
      </c>
      <c r="K675" s="5">
        <f t="shared" si="152"/>
        <v>106</v>
      </c>
      <c r="L675" s="16">
        <f t="shared" si="142"/>
        <v>106</v>
      </c>
      <c r="M675">
        <f t="shared" si="143"/>
        <v>2013</v>
      </c>
      <c r="N675" t="str">
        <f t="shared" si="144"/>
        <v>Jul</v>
      </c>
      <c r="O675" s="6">
        <f t="shared" si="145"/>
        <v>106</v>
      </c>
      <c r="P675">
        <f t="shared" si="146"/>
        <v>563</v>
      </c>
      <c r="Q675">
        <f t="shared" si="147"/>
        <v>5</v>
      </c>
      <c r="R675" s="8">
        <f t="shared" si="153"/>
        <v>112.6</v>
      </c>
      <c r="S675">
        <f t="shared" si="148"/>
        <v>42</v>
      </c>
      <c r="T675">
        <f t="shared" si="149"/>
        <v>4061</v>
      </c>
      <c r="U675" s="18">
        <f t="shared" si="154"/>
        <v>96.69047619047619</v>
      </c>
    </row>
    <row r="676" spans="1:21" x14ac:dyDescent="0.3">
      <c r="A676" s="3">
        <v>675</v>
      </c>
      <c r="B676" s="3" t="s">
        <v>169</v>
      </c>
      <c r="C676" s="3" t="s">
        <v>63</v>
      </c>
      <c r="D676" s="7">
        <f t="shared" si="150"/>
        <v>41469</v>
      </c>
      <c r="E676" s="4">
        <v>0.52847222222222223</v>
      </c>
      <c r="F676" s="3" t="s">
        <v>49</v>
      </c>
      <c r="G676" s="3" t="str">
        <f t="shared" si="151"/>
        <v>UNPLANNED</v>
      </c>
      <c r="H676" s="3" t="str">
        <f t="shared" si="141"/>
        <v>UNPLANNED</v>
      </c>
      <c r="I676" s="1">
        <v>41475.492252118056</v>
      </c>
      <c r="J676" s="1">
        <v>41475.551337766199</v>
      </c>
      <c r="K676" s="5">
        <f t="shared" si="152"/>
        <v>85</v>
      </c>
      <c r="L676" s="16">
        <f t="shared" si="142"/>
        <v>85</v>
      </c>
      <c r="M676">
        <f t="shared" si="143"/>
        <v>2013</v>
      </c>
      <c r="N676" t="str">
        <f t="shared" si="144"/>
        <v>Jul</v>
      </c>
      <c r="O676" s="6">
        <f t="shared" si="145"/>
        <v>85</v>
      </c>
      <c r="P676">
        <f t="shared" si="146"/>
        <v>563</v>
      </c>
      <c r="Q676">
        <f t="shared" si="147"/>
        <v>5</v>
      </c>
      <c r="R676" s="8">
        <f t="shared" si="153"/>
        <v>112.6</v>
      </c>
      <c r="S676">
        <f t="shared" si="148"/>
        <v>42</v>
      </c>
      <c r="T676">
        <f t="shared" si="149"/>
        <v>4061</v>
      </c>
      <c r="U676" s="18">
        <f t="shared" si="154"/>
        <v>96.69047619047619</v>
      </c>
    </row>
    <row r="677" spans="1:21" x14ac:dyDescent="0.3">
      <c r="A677" s="3">
        <v>676</v>
      </c>
      <c r="B677" s="3" t="s">
        <v>169</v>
      </c>
      <c r="C677" s="3" t="s">
        <v>63</v>
      </c>
      <c r="D677" s="7">
        <f t="shared" si="150"/>
        <v>41469</v>
      </c>
      <c r="E677" s="4">
        <v>0.60625000000000007</v>
      </c>
      <c r="F677" s="3" t="s">
        <v>54</v>
      </c>
      <c r="G677" s="3" t="str">
        <f t="shared" si="151"/>
        <v>PLANNED</v>
      </c>
      <c r="H677" s="3" t="str">
        <f t="shared" si="141"/>
        <v>PLANNED - SCHED</v>
      </c>
      <c r="I677" s="1">
        <v>41475.572697256939</v>
      </c>
      <c r="J677" s="1">
        <v>41475.656065312498</v>
      </c>
      <c r="K677" s="5">
        <f t="shared" si="152"/>
        <v>120</v>
      </c>
      <c r="L677" s="16">
        <f t="shared" si="142"/>
        <v>120</v>
      </c>
      <c r="M677">
        <f t="shared" si="143"/>
        <v>2013</v>
      </c>
      <c r="N677" t="str">
        <f t="shared" si="144"/>
        <v>Jul</v>
      </c>
      <c r="O677" s="6">
        <f t="shared" si="145"/>
        <v>120</v>
      </c>
      <c r="P677">
        <f t="shared" si="146"/>
        <v>563</v>
      </c>
      <c r="Q677">
        <f t="shared" si="147"/>
        <v>5</v>
      </c>
      <c r="R677" s="8">
        <f t="shared" si="153"/>
        <v>112.6</v>
      </c>
      <c r="S677">
        <f t="shared" si="148"/>
        <v>42</v>
      </c>
      <c r="T677">
        <f t="shared" si="149"/>
        <v>4061</v>
      </c>
      <c r="U677" s="18">
        <f t="shared" si="154"/>
        <v>96.69047619047619</v>
      </c>
    </row>
    <row r="678" spans="1:21" x14ac:dyDescent="0.3">
      <c r="A678" s="3">
        <v>677</v>
      </c>
      <c r="B678" s="3" t="s">
        <v>169</v>
      </c>
      <c r="C678" s="3" t="s">
        <v>63</v>
      </c>
      <c r="D678" s="7">
        <f t="shared" si="150"/>
        <v>41469</v>
      </c>
      <c r="E678" s="4">
        <v>0.68055555555555547</v>
      </c>
      <c r="F678" s="3" t="s">
        <v>49</v>
      </c>
      <c r="G678" s="3" t="str">
        <f t="shared" si="151"/>
        <v>UNPLANNED</v>
      </c>
      <c r="H678" s="3" t="str">
        <f t="shared" si="141"/>
        <v>UNPLANNED</v>
      </c>
      <c r="I678" s="1">
        <v>41475.639778009259</v>
      </c>
      <c r="J678" s="1">
        <v>41475.723863657411</v>
      </c>
      <c r="K678" s="5">
        <f t="shared" si="152"/>
        <v>121</v>
      </c>
      <c r="L678" s="16">
        <f t="shared" si="142"/>
        <v>121</v>
      </c>
      <c r="M678">
        <f t="shared" si="143"/>
        <v>2013</v>
      </c>
      <c r="N678" t="str">
        <f t="shared" si="144"/>
        <v>Jul</v>
      </c>
      <c r="O678" s="6">
        <f t="shared" si="145"/>
        <v>121</v>
      </c>
      <c r="P678">
        <f t="shared" si="146"/>
        <v>563</v>
      </c>
      <c r="Q678">
        <f t="shared" si="147"/>
        <v>5</v>
      </c>
      <c r="R678" s="8">
        <f t="shared" si="153"/>
        <v>112.6</v>
      </c>
      <c r="S678">
        <f t="shared" si="148"/>
        <v>42</v>
      </c>
      <c r="T678">
        <f t="shared" si="149"/>
        <v>4061</v>
      </c>
      <c r="U678" s="18">
        <f t="shared" si="154"/>
        <v>96.69047619047619</v>
      </c>
    </row>
    <row r="679" spans="1:21" x14ac:dyDescent="0.3">
      <c r="A679" s="3">
        <v>678</v>
      </c>
      <c r="B679" s="3" t="s">
        <v>170</v>
      </c>
      <c r="C679" s="3" t="s">
        <v>65</v>
      </c>
      <c r="D679" s="7">
        <f t="shared" si="150"/>
        <v>41469</v>
      </c>
      <c r="E679" s="4">
        <v>0.4291666666666667</v>
      </c>
      <c r="F679" s="3" t="s">
        <v>49</v>
      </c>
      <c r="G679" s="3" t="str">
        <f t="shared" si="151"/>
        <v>UNPLANNED</v>
      </c>
      <c r="H679" s="3" t="str">
        <f t="shared" si="141"/>
        <v>UNPLANNED</v>
      </c>
      <c r="I679" s="1">
        <v>41476.399547071756</v>
      </c>
      <c r="J679" s="1">
        <v>41476.462614201388</v>
      </c>
      <c r="K679" s="5">
        <f t="shared" si="152"/>
        <v>90</v>
      </c>
      <c r="L679" s="16">
        <f t="shared" si="142"/>
        <v>90</v>
      </c>
      <c r="M679">
        <f t="shared" si="143"/>
        <v>2013</v>
      </c>
      <c r="N679" t="str">
        <f t="shared" si="144"/>
        <v>Jul</v>
      </c>
      <c r="O679" s="6">
        <f t="shared" si="145"/>
        <v>90</v>
      </c>
      <c r="P679">
        <f t="shared" si="146"/>
        <v>336</v>
      </c>
      <c r="Q679">
        <f t="shared" si="147"/>
        <v>4</v>
      </c>
      <c r="R679" s="8">
        <f t="shared" si="153"/>
        <v>84</v>
      </c>
      <c r="S679">
        <f t="shared" si="148"/>
        <v>42</v>
      </c>
      <c r="T679">
        <f t="shared" si="149"/>
        <v>4061</v>
      </c>
      <c r="U679" s="18">
        <f t="shared" si="154"/>
        <v>96.69047619047619</v>
      </c>
    </row>
    <row r="680" spans="1:21" x14ac:dyDescent="0.3">
      <c r="A680" s="3">
        <v>679</v>
      </c>
      <c r="B680" s="3" t="s">
        <v>170</v>
      </c>
      <c r="C680" s="3" t="s">
        <v>65</v>
      </c>
      <c r="D680" s="7">
        <f t="shared" si="150"/>
        <v>41469</v>
      </c>
      <c r="E680" s="4">
        <v>0.5395833333333333</v>
      </c>
      <c r="F680" s="3" t="s">
        <v>49</v>
      </c>
      <c r="G680" s="3" t="str">
        <f t="shared" si="151"/>
        <v>UNPLANNED</v>
      </c>
      <c r="H680" s="3" t="str">
        <f t="shared" si="141"/>
        <v>UNPLANNED</v>
      </c>
      <c r="I680" s="1">
        <v>41476.51559722222</v>
      </c>
      <c r="J680" s="1">
        <v>41476.57478703704</v>
      </c>
      <c r="K680" s="5">
        <f t="shared" si="152"/>
        <v>85</v>
      </c>
      <c r="L680" s="16">
        <f t="shared" si="142"/>
        <v>85</v>
      </c>
      <c r="M680">
        <f t="shared" si="143"/>
        <v>2013</v>
      </c>
      <c r="N680" t="str">
        <f t="shared" si="144"/>
        <v>Jul</v>
      </c>
      <c r="O680" s="6">
        <f t="shared" si="145"/>
        <v>85</v>
      </c>
      <c r="P680">
        <f t="shared" si="146"/>
        <v>336</v>
      </c>
      <c r="Q680">
        <f t="shared" si="147"/>
        <v>4</v>
      </c>
      <c r="R680" s="8">
        <f t="shared" si="153"/>
        <v>84</v>
      </c>
      <c r="S680">
        <f t="shared" si="148"/>
        <v>42</v>
      </c>
      <c r="T680">
        <f t="shared" si="149"/>
        <v>4061</v>
      </c>
      <c r="U680" s="18">
        <f t="shared" si="154"/>
        <v>96.69047619047619</v>
      </c>
    </row>
    <row r="681" spans="1:21" x14ac:dyDescent="0.3">
      <c r="A681" s="3">
        <v>680</v>
      </c>
      <c r="B681" s="3" t="s">
        <v>170</v>
      </c>
      <c r="C681" s="3" t="s">
        <v>65</v>
      </c>
      <c r="D681" s="7">
        <f t="shared" si="150"/>
        <v>41469</v>
      </c>
      <c r="E681" s="4">
        <v>0.68055555555555547</v>
      </c>
      <c r="F681" s="3" t="s">
        <v>51</v>
      </c>
      <c r="G681" s="3" t="str">
        <f t="shared" si="151"/>
        <v>PLANNED</v>
      </c>
      <c r="H681" s="3" t="str">
        <f t="shared" si="141"/>
        <v>PLANNED - NOT SCHED</v>
      </c>
      <c r="I681" s="1">
        <v>41476.658419675929</v>
      </c>
      <c r="J681" s="1">
        <v>41476.722077083337</v>
      </c>
      <c r="K681" s="5">
        <f t="shared" si="152"/>
        <v>91</v>
      </c>
      <c r="L681" s="16">
        <f t="shared" si="142"/>
        <v>91</v>
      </c>
      <c r="M681">
        <f t="shared" si="143"/>
        <v>2013</v>
      </c>
      <c r="N681" t="str">
        <f t="shared" si="144"/>
        <v>Jul</v>
      </c>
      <c r="O681" s="6">
        <f t="shared" si="145"/>
        <v>91</v>
      </c>
      <c r="P681">
        <f t="shared" si="146"/>
        <v>336</v>
      </c>
      <c r="Q681">
        <f t="shared" si="147"/>
        <v>4</v>
      </c>
      <c r="R681" s="8">
        <f t="shared" si="153"/>
        <v>84</v>
      </c>
      <c r="S681">
        <f t="shared" si="148"/>
        <v>42</v>
      </c>
      <c r="T681">
        <f t="shared" si="149"/>
        <v>4061</v>
      </c>
      <c r="U681" s="18">
        <f t="shared" si="154"/>
        <v>96.69047619047619</v>
      </c>
    </row>
    <row r="682" spans="1:21" x14ac:dyDescent="0.3">
      <c r="A682" s="3">
        <v>681</v>
      </c>
      <c r="B682" s="3" t="s">
        <v>170</v>
      </c>
      <c r="C682" s="3" t="s">
        <v>65</v>
      </c>
      <c r="D682" s="7">
        <f t="shared" si="150"/>
        <v>41469</v>
      </c>
      <c r="E682" s="4">
        <v>0.90625</v>
      </c>
      <c r="F682" s="3" t="s">
        <v>57</v>
      </c>
      <c r="G682" s="3" t="str">
        <f t="shared" si="151"/>
        <v>UNPLANNED</v>
      </c>
      <c r="H682" s="3" t="str">
        <f t="shared" si="141"/>
        <v>UNPLANNED</v>
      </c>
      <c r="I682" s="1">
        <v>41476.889204016203</v>
      </c>
      <c r="J682" s="1">
        <v>41476.937930868051</v>
      </c>
      <c r="K682" s="5">
        <f t="shared" si="152"/>
        <v>70</v>
      </c>
      <c r="L682" s="16">
        <f t="shared" si="142"/>
        <v>70</v>
      </c>
      <c r="M682">
        <f t="shared" si="143"/>
        <v>2013</v>
      </c>
      <c r="N682" t="str">
        <f t="shared" si="144"/>
        <v>Jul</v>
      </c>
      <c r="O682" s="6">
        <f t="shared" si="145"/>
        <v>70</v>
      </c>
      <c r="P682">
        <f t="shared" si="146"/>
        <v>336</v>
      </c>
      <c r="Q682">
        <f t="shared" si="147"/>
        <v>4</v>
      </c>
      <c r="R682" s="8">
        <f t="shared" si="153"/>
        <v>84</v>
      </c>
      <c r="S682">
        <f t="shared" si="148"/>
        <v>42</v>
      </c>
      <c r="T682">
        <f t="shared" si="149"/>
        <v>4061</v>
      </c>
      <c r="U682" s="18">
        <f t="shared" si="154"/>
        <v>96.69047619047619</v>
      </c>
    </row>
    <row r="683" spans="1:21" x14ac:dyDescent="0.3">
      <c r="A683" s="3">
        <v>682</v>
      </c>
      <c r="B683" s="3" t="s">
        <v>171</v>
      </c>
      <c r="C683" s="3" t="s">
        <v>48</v>
      </c>
      <c r="D683" s="7">
        <f t="shared" si="150"/>
        <v>41476</v>
      </c>
      <c r="E683" s="4">
        <v>0.1423611111111111</v>
      </c>
      <c r="F683" s="3" t="s">
        <v>49</v>
      </c>
      <c r="G683" s="3" t="str">
        <f t="shared" si="151"/>
        <v>UNPLANNED</v>
      </c>
      <c r="H683" s="3" t="str">
        <f t="shared" si="141"/>
        <v>UNPLANNED</v>
      </c>
      <c r="I683" s="1">
        <v>41477.125937581019</v>
      </c>
      <c r="J683" s="1">
        <v>41477.180231562495</v>
      </c>
      <c r="K683" s="5">
        <f t="shared" si="152"/>
        <v>78</v>
      </c>
      <c r="L683" s="16">
        <f t="shared" si="142"/>
        <v>78</v>
      </c>
      <c r="M683">
        <f t="shared" si="143"/>
        <v>2013</v>
      </c>
      <c r="N683" t="str">
        <f t="shared" si="144"/>
        <v>Jul</v>
      </c>
      <c r="O683" s="6">
        <f t="shared" si="145"/>
        <v>78</v>
      </c>
      <c r="P683">
        <f t="shared" si="146"/>
        <v>721</v>
      </c>
      <c r="Q683">
        <f t="shared" si="147"/>
        <v>10</v>
      </c>
      <c r="R683" s="8">
        <f t="shared" si="153"/>
        <v>72.099999999999994</v>
      </c>
      <c r="S683">
        <f t="shared" si="148"/>
        <v>44</v>
      </c>
      <c r="T683">
        <f t="shared" si="149"/>
        <v>3752</v>
      </c>
      <c r="U683" s="18">
        <f t="shared" si="154"/>
        <v>85.272727272727266</v>
      </c>
    </row>
    <row r="684" spans="1:21" x14ac:dyDescent="0.3">
      <c r="A684" s="3">
        <v>683</v>
      </c>
      <c r="B684" s="3" t="s">
        <v>171</v>
      </c>
      <c r="C684" s="3" t="s">
        <v>48</v>
      </c>
      <c r="D684" s="7">
        <f t="shared" si="150"/>
        <v>41476</v>
      </c>
      <c r="E684" s="4">
        <v>0.29166666666666669</v>
      </c>
      <c r="F684" s="3" t="s">
        <v>49</v>
      </c>
      <c r="G684" s="3" t="str">
        <f t="shared" si="151"/>
        <v>UNPLANNED</v>
      </c>
      <c r="H684" s="3" t="str">
        <f t="shared" si="141"/>
        <v>UNPLANNED</v>
      </c>
      <c r="I684" s="1">
        <v>41477.274308182874</v>
      </c>
      <c r="J684" s="1">
        <v>41477.323729479169</v>
      </c>
      <c r="K684" s="5">
        <f t="shared" si="152"/>
        <v>71</v>
      </c>
      <c r="L684" s="16">
        <f t="shared" si="142"/>
        <v>71</v>
      </c>
      <c r="M684">
        <f t="shared" si="143"/>
        <v>2013</v>
      </c>
      <c r="N684" t="str">
        <f t="shared" si="144"/>
        <v>Jul</v>
      </c>
      <c r="O684" s="6">
        <f t="shared" si="145"/>
        <v>71</v>
      </c>
      <c r="P684">
        <f t="shared" si="146"/>
        <v>721</v>
      </c>
      <c r="Q684">
        <f t="shared" si="147"/>
        <v>10</v>
      </c>
      <c r="R684" s="8">
        <f t="shared" si="153"/>
        <v>72.099999999999994</v>
      </c>
      <c r="S684">
        <f t="shared" si="148"/>
        <v>44</v>
      </c>
      <c r="T684">
        <f t="shared" si="149"/>
        <v>3752</v>
      </c>
      <c r="U684" s="18">
        <f t="shared" si="154"/>
        <v>85.272727272727266</v>
      </c>
    </row>
    <row r="685" spans="1:21" x14ac:dyDescent="0.3">
      <c r="A685" s="3">
        <v>684</v>
      </c>
      <c r="B685" s="3" t="s">
        <v>171</v>
      </c>
      <c r="C685" s="3" t="s">
        <v>48</v>
      </c>
      <c r="D685" s="7">
        <f t="shared" si="150"/>
        <v>41476</v>
      </c>
      <c r="E685" s="4">
        <v>0.34791666666666665</v>
      </c>
      <c r="F685" s="3" t="s">
        <v>54</v>
      </c>
      <c r="G685" s="3" t="str">
        <f t="shared" si="151"/>
        <v>PLANNED</v>
      </c>
      <c r="H685" s="3" t="str">
        <f t="shared" si="141"/>
        <v>PLANNED - SCHED</v>
      </c>
      <c r="I685" s="1">
        <v>41477.319175081022</v>
      </c>
      <c r="J685" s="1">
        <v>41477.374950543985</v>
      </c>
      <c r="K685" s="5">
        <f t="shared" si="152"/>
        <v>80</v>
      </c>
      <c r="L685" s="16">
        <f t="shared" si="142"/>
        <v>80</v>
      </c>
      <c r="M685">
        <f t="shared" si="143"/>
        <v>2013</v>
      </c>
      <c r="N685" t="str">
        <f t="shared" si="144"/>
        <v>Jul</v>
      </c>
      <c r="O685" s="6">
        <f t="shared" si="145"/>
        <v>80</v>
      </c>
      <c r="P685">
        <f t="shared" si="146"/>
        <v>721</v>
      </c>
      <c r="Q685">
        <f t="shared" si="147"/>
        <v>10</v>
      </c>
      <c r="R685" s="8">
        <f t="shared" si="153"/>
        <v>72.099999999999994</v>
      </c>
      <c r="S685">
        <f t="shared" si="148"/>
        <v>44</v>
      </c>
      <c r="T685">
        <f t="shared" si="149"/>
        <v>3752</v>
      </c>
      <c r="U685" s="18">
        <f t="shared" si="154"/>
        <v>85.272727272727266</v>
      </c>
    </row>
    <row r="686" spans="1:21" x14ac:dyDescent="0.3">
      <c r="A686" s="3">
        <v>685</v>
      </c>
      <c r="B686" s="3" t="s">
        <v>171</v>
      </c>
      <c r="C686" s="3" t="s">
        <v>48</v>
      </c>
      <c r="D686" s="7">
        <f t="shared" si="150"/>
        <v>41476</v>
      </c>
      <c r="E686" s="4">
        <v>0.43124999999999997</v>
      </c>
      <c r="F686" s="3" t="s">
        <v>54</v>
      </c>
      <c r="G686" s="3" t="str">
        <f t="shared" si="151"/>
        <v>PLANNED</v>
      </c>
      <c r="H686" s="3" t="str">
        <f t="shared" si="141"/>
        <v>PLANNED - SCHED</v>
      </c>
      <c r="I686" s="1">
        <v>41477.389100034721</v>
      </c>
      <c r="J686" s="1">
        <v>41477.446009756946</v>
      </c>
      <c r="K686" s="5">
        <f t="shared" si="152"/>
        <v>81</v>
      </c>
      <c r="L686" s="16">
        <f t="shared" si="142"/>
        <v>81</v>
      </c>
      <c r="M686">
        <f t="shared" si="143"/>
        <v>2013</v>
      </c>
      <c r="N686" t="str">
        <f t="shared" si="144"/>
        <v>Jul</v>
      </c>
      <c r="O686" s="6">
        <f t="shared" si="145"/>
        <v>81</v>
      </c>
      <c r="P686">
        <f t="shared" si="146"/>
        <v>721</v>
      </c>
      <c r="Q686">
        <f t="shared" si="147"/>
        <v>10</v>
      </c>
      <c r="R686" s="8">
        <f t="shared" si="153"/>
        <v>72.099999999999994</v>
      </c>
      <c r="S686">
        <f t="shared" si="148"/>
        <v>44</v>
      </c>
      <c r="T686">
        <f t="shared" si="149"/>
        <v>3752</v>
      </c>
      <c r="U686" s="18">
        <f t="shared" si="154"/>
        <v>85.272727272727266</v>
      </c>
    </row>
    <row r="687" spans="1:21" x14ac:dyDescent="0.3">
      <c r="A687" s="3">
        <v>686</v>
      </c>
      <c r="B687" s="3" t="s">
        <v>171</v>
      </c>
      <c r="C687" s="3" t="s">
        <v>48</v>
      </c>
      <c r="D687" s="7">
        <f t="shared" si="150"/>
        <v>41476</v>
      </c>
      <c r="E687" s="4">
        <v>0.52222222222222225</v>
      </c>
      <c r="F687" s="3" t="s">
        <v>54</v>
      </c>
      <c r="G687" s="3" t="str">
        <f t="shared" si="151"/>
        <v>PLANNED</v>
      </c>
      <c r="H687" s="3" t="str">
        <f t="shared" si="141"/>
        <v>PLANNED - SCHED</v>
      </c>
      <c r="I687" s="1">
        <v>41477.475917905089</v>
      </c>
      <c r="J687" s="1">
        <v>41477.556542905098</v>
      </c>
      <c r="K687" s="5">
        <f t="shared" si="152"/>
        <v>116</v>
      </c>
      <c r="L687" s="16">
        <f t="shared" si="142"/>
        <v>116</v>
      </c>
      <c r="M687">
        <f t="shared" si="143"/>
        <v>2013</v>
      </c>
      <c r="N687" t="str">
        <f t="shared" si="144"/>
        <v>Jul</v>
      </c>
      <c r="O687" s="6">
        <f t="shared" si="145"/>
        <v>116</v>
      </c>
      <c r="P687">
        <f t="shared" si="146"/>
        <v>721</v>
      </c>
      <c r="Q687">
        <f t="shared" si="147"/>
        <v>10</v>
      </c>
      <c r="R687" s="8">
        <f t="shared" si="153"/>
        <v>72.099999999999994</v>
      </c>
      <c r="S687">
        <f t="shared" si="148"/>
        <v>44</v>
      </c>
      <c r="T687">
        <f t="shared" si="149"/>
        <v>3752</v>
      </c>
      <c r="U687" s="18">
        <f t="shared" si="154"/>
        <v>85.272727272727266</v>
      </c>
    </row>
    <row r="688" spans="1:21" x14ac:dyDescent="0.3">
      <c r="A688" s="3">
        <v>687</v>
      </c>
      <c r="B688" s="3" t="s">
        <v>171</v>
      </c>
      <c r="C688" s="3" t="s">
        <v>48</v>
      </c>
      <c r="D688" s="7">
        <f t="shared" si="150"/>
        <v>41476</v>
      </c>
      <c r="E688" s="4">
        <v>0.59930555555555554</v>
      </c>
      <c r="F688" s="3" t="s">
        <v>50</v>
      </c>
      <c r="G688" s="3" t="str">
        <f t="shared" si="151"/>
        <v>OTHER</v>
      </c>
      <c r="H688" s="3" t="str">
        <f t="shared" si="141"/>
        <v>OTHER</v>
      </c>
      <c r="I688" s="1">
        <v>41477.580112233794</v>
      </c>
      <c r="J688" s="1" t="e">
        <v>#VALUE!</v>
      </c>
      <c r="K688" s="5" t="e">
        <f t="shared" si="152"/>
        <v>#VALUE!</v>
      </c>
      <c r="L688" s="16">
        <f t="shared" si="142"/>
        <v>72.099999999999994</v>
      </c>
      <c r="M688">
        <f t="shared" si="143"/>
        <v>2013</v>
      </c>
      <c r="N688" t="str">
        <f t="shared" si="144"/>
        <v>Jul</v>
      </c>
      <c r="O688" s="6" t="e">
        <f t="shared" si="145"/>
        <v>#N/A</v>
      </c>
      <c r="P688">
        <f t="shared" si="146"/>
        <v>721</v>
      </c>
      <c r="Q688">
        <f t="shared" si="147"/>
        <v>10</v>
      </c>
      <c r="R688" s="8">
        <f t="shared" si="153"/>
        <v>72.099999999999994</v>
      </c>
      <c r="S688">
        <f t="shared" si="148"/>
        <v>44</v>
      </c>
      <c r="T688">
        <f t="shared" si="149"/>
        <v>3752</v>
      </c>
      <c r="U688" s="18">
        <f t="shared" si="154"/>
        <v>85.272727272727266</v>
      </c>
    </row>
    <row r="689" spans="1:21" x14ac:dyDescent="0.3">
      <c r="A689" s="3">
        <v>688</v>
      </c>
      <c r="B689" s="3" t="s">
        <v>171</v>
      </c>
      <c r="C689" s="3" t="s">
        <v>48</v>
      </c>
      <c r="D689" s="7">
        <f t="shared" si="150"/>
        <v>41476</v>
      </c>
      <c r="E689" s="4">
        <v>0.60347222222222219</v>
      </c>
      <c r="F689" s="3" t="s">
        <v>54</v>
      </c>
      <c r="G689" s="3" t="str">
        <f t="shared" si="151"/>
        <v>PLANNED</v>
      </c>
      <c r="H689" s="3" t="str">
        <f t="shared" si="141"/>
        <v>PLANNED - SCHED</v>
      </c>
      <c r="I689" s="1">
        <v>41477.568787002318</v>
      </c>
      <c r="J689" s="1">
        <v>41477.634909687498</v>
      </c>
      <c r="K689" s="5">
        <f t="shared" si="152"/>
        <v>95</v>
      </c>
      <c r="L689" s="16">
        <f t="shared" si="142"/>
        <v>95</v>
      </c>
      <c r="M689">
        <f t="shared" si="143"/>
        <v>2013</v>
      </c>
      <c r="N689" t="str">
        <f t="shared" si="144"/>
        <v>Jul</v>
      </c>
      <c r="O689" s="6">
        <f t="shared" si="145"/>
        <v>95</v>
      </c>
      <c r="P689">
        <f t="shared" si="146"/>
        <v>721</v>
      </c>
      <c r="Q689">
        <f t="shared" si="147"/>
        <v>10</v>
      </c>
      <c r="R689" s="8">
        <f t="shared" si="153"/>
        <v>72.099999999999994</v>
      </c>
      <c r="S689">
        <f t="shared" si="148"/>
        <v>44</v>
      </c>
      <c r="T689">
        <f t="shared" si="149"/>
        <v>3752</v>
      </c>
      <c r="U689" s="18">
        <f t="shared" si="154"/>
        <v>85.272727272727266</v>
      </c>
    </row>
    <row r="690" spans="1:21" x14ac:dyDescent="0.3">
      <c r="A690" s="3">
        <v>689</v>
      </c>
      <c r="B690" s="3" t="s">
        <v>171</v>
      </c>
      <c r="C690" s="3" t="s">
        <v>48</v>
      </c>
      <c r="D690" s="7">
        <f t="shared" si="150"/>
        <v>41476</v>
      </c>
      <c r="E690" s="4">
        <v>0.65625</v>
      </c>
      <c r="F690" s="3" t="s">
        <v>49</v>
      </c>
      <c r="G690" s="3" t="str">
        <f t="shared" si="151"/>
        <v>UNPLANNED</v>
      </c>
      <c r="H690" s="3" t="str">
        <f t="shared" si="141"/>
        <v>UNPLANNED</v>
      </c>
      <c r="I690" s="1">
        <v>41477.638091817127</v>
      </c>
      <c r="J690" s="1">
        <v>41477.710765428237</v>
      </c>
      <c r="K690" s="5">
        <f t="shared" si="152"/>
        <v>104</v>
      </c>
      <c r="L690" s="16">
        <f t="shared" si="142"/>
        <v>104</v>
      </c>
      <c r="M690">
        <f t="shared" si="143"/>
        <v>2013</v>
      </c>
      <c r="N690" t="str">
        <f t="shared" si="144"/>
        <v>Jul</v>
      </c>
      <c r="O690" s="6">
        <f t="shared" si="145"/>
        <v>104</v>
      </c>
      <c r="P690">
        <f t="shared" si="146"/>
        <v>721</v>
      </c>
      <c r="Q690">
        <f t="shared" si="147"/>
        <v>10</v>
      </c>
      <c r="R690" s="8">
        <f t="shared" si="153"/>
        <v>72.099999999999994</v>
      </c>
      <c r="S690">
        <f t="shared" si="148"/>
        <v>44</v>
      </c>
      <c r="T690">
        <f t="shared" si="149"/>
        <v>3752</v>
      </c>
      <c r="U690" s="18">
        <f t="shared" si="154"/>
        <v>85.272727272727266</v>
      </c>
    </row>
    <row r="691" spans="1:21" x14ac:dyDescent="0.3">
      <c r="A691" s="3">
        <v>690</v>
      </c>
      <c r="B691" s="3" t="s">
        <v>171</v>
      </c>
      <c r="C691" s="3" t="s">
        <v>48</v>
      </c>
      <c r="D691" s="7">
        <f t="shared" si="150"/>
        <v>41476</v>
      </c>
      <c r="E691" s="4">
        <v>0.68958333333333333</v>
      </c>
      <c r="F691" s="3" t="s">
        <v>54</v>
      </c>
      <c r="G691" s="3" t="str">
        <f t="shared" si="151"/>
        <v>PLANNED</v>
      </c>
      <c r="H691" s="3" t="str">
        <f t="shared" si="141"/>
        <v>PLANNED - SCHED</v>
      </c>
      <c r="I691" s="1">
        <v>41477.652450891204</v>
      </c>
      <c r="J691" s="1">
        <v>41477.719742557871</v>
      </c>
      <c r="K691" s="5">
        <f t="shared" si="152"/>
        <v>96</v>
      </c>
      <c r="L691" s="16">
        <f t="shared" si="142"/>
        <v>96</v>
      </c>
      <c r="M691">
        <f t="shared" si="143"/>
        <v>2013</v>
      </c>
      <c r="N691" t="str">
        <f t="shared" si="144"/>
        <v>Jul</v>
      </c>
      <c r="O691" s="6">
        <f t="shared" si="145"/>
        <v>96</v>
      </c>
      <c r="P691">
        <f t="shared" si="146"/>
        <v>721</v>
      </c>
      <c r="Q691">
        <f t="shared" si="147"/>
        <v>10</v>
      </c>
      <c r="R691" s="8">
        <f t="shared" si="153"/>
        <v>72.099999999999994</v>
      </c>
      <c r="S691">
        <f t="shared" si="148"/>
        <v>44</v>
      </c>
      <c r="T691">
        <f t="shared" si="149"/>
        <v>3752</v>
      </c>
      <c r="U691" s="18">
        <f t="shared" si="154"/>
        <v>85.272727272727266</v>
      </c>
    </row>
    <row r="692" spans="1:21" x14ac:dyDescent="0.3">
      <c r="A692" s="3">
        <v>691</v>
      </c>
      <c r="B692" s="3" t="s">
        <v>171</v>
      </c>
      <c r="C692" s="3" t="s">
        <v>48</v>
      </c>
      <c r="D692" s="7">
        <f t="shared" si="150"/>
        <v>41476</v>
      </c>
      <c r="E692" s="4">
        <v>0.77569444444444446</v>
      </c>
      <c r="F692" s="3" t="s">
        <v>49</v>
      </c>
      <c r="G692" s="3" t="str">
        <f t="shared" si="151"/>
        <v>UNPLANNED</v>
      </c>
      <c r="H692" s="3" t="str">
        <f t="shared" si="141"/>
        <v>UNPLANNED</v>
      </c>
      <c r="I692" s="1">
        <v>41477.743097303239</v>
      </c>
      <c r="J692" s="1" t="e">
        <v>#VALUE!</v>
      </c>
      <c r="K692" s="5" t="e">
        <f t="shared" si="152"/>
        <v>#VALUE!</v>
      </c>
      <c r="L692" s="16">
        <f t="shared" si="142"/>
        <v>72.099999999999994</v>
      </c>
      <c r="M692">
        <f t="shared" si="143"/>
        <v>2013</v>
      </c>
      <c r="N692" t="str">
        <f t="shared" si="144"/>
        <v>Jul</v>
      </c>
      <c r="O692" s="6" t="e">
        <f t="shared" si="145"/>
        <v>#N/A</v>
      </c>
      <c r="P692">
        <f t="shared" si="146"/>
        <v>721</v>
      </c>
      <c r="Q692">
        <f t="shared" si="147"/>
        <v>10</v>
      </c>
      <c r="R692" s="8">
        <f t="shared" si="153"/>
        <v>72.099999999999994</v>
      </c>
      <c r="S692">
        <f t="shared" si="148"/>
        <v>44</v>
      </c>
      <c r="T692">
        <f t="shared" si="149"/>
        <v>3752</v>
      </c>
      <c r="U692" s="18">
        <f t="shared" si="154"/>
        <v>85.272727272727266</v>
      </c>
    </row>
    <row r="693" spans="1:21" x14ac:dyDescent="0.3">
      <c r="A693" s="3">
        <v>692</v>
      </c>
      <c r="B693" s="3" t="s">
        <v>172</v>
      </c>
      <c r="C693" s="3" t="s">
        <v>53</v>
      </c>
      <c r="D693" s="7">
        <f t="shared" si="150"/>
        <v>41476</v>
      </c>
      <c r="E693" s="4">
        <v>1.6666666666666666E-2</v>
      </c>
      <c r="F693" s="3" t="s">
        <v>51</v>
      </c>
      <c r="G693" s="3" t="str">
        <f t="shared" si="151"/>
        <v>PLANNED</v>
      </c>
      <c r="H693" s="3" t="str">
        <f t="shared" si="141"/>
        <v>PLANNED - NOT SCHED</v>
      </c>
      <c r="I693" s="1">
        <v>41477.990283877312</v>
      </c>
      <c r="J693" s="1">
        <v>41478.049774618055</v>
      </c>
      <c r="K693" s="5">
        <f t="shared" si="152"/>
        <v>85</v>
      </c>
      <c r="L693" s="16">
        <f t="shared" si="142"/>
        <v>85</v>
      </c>
      <c r="M693">
        <f t="shared" si="143"/>
        <v>2013</v>
      </c>
      <c r="N693" t="str">
        <f t="shared" si="144"/>
        <v>Jul</v>
      </c>
      <c r="O693" s="6">
        <f t="shared" si="145"/>
        <v>85</v>
      </c>
      <c r="P693">
        <f t="shared" si="146"/>
        <v>946</v>
      </c>
      <c r="Q693">
        <f t="shared" si="147"/>
        <v>10</v>
      </c>
      <c r="R693" s="8">
        <f t="shared" si="153"/>
        <v>94.6</v>
      </c>
      <c r="S693">
        <f t="shared" si="148"/>
        <v>44</v>
      </c>
      <c r="T693">
        <f t="shared" si="149"/>
        <v>3752</v>
      </c>
      <c r="U693" s="18">
        <f t="shared" si="154"/>
        <v>85.272727272727266</v>
      </c>
    </row>
    <row r="694" spans="1:21" x14ac:dyDescent="0.3">
      <c r="A694" s="3">
        <v>693</v>
      </c>
      <c r="B694" s="3" t="s">
        <v>172</v>
      </c>
      <c r="C694" s="3" t="s">
        <v>53</v>
      </c>
      <c r="D694" s="7">
        <f t="shared" si="150"/>
        <v>41476</v>
      </c>
      <c r="E694" s="4">
        <v>0.34861111111111115</v>
      </c>
      <c r="F694" s="3" t="s">
        <v>54</v>
      </c>
      <c r="G694" s="3" t="str">
        <f t="shared" si="151"/>
        <v>PLANNED</v>
      </c>
      <c r="H694" s="3" t="str">
        <f t="shared" si="141"/>
        <v>PLANNED - SCHED</v>
      </c>
      <c r="I694" s="1">
        <v>41478.316834027777</v>
      </c>
      <c r="J694" s="1">
        <v>41478.390549305557</v>
      </c>
      <c r="K694" s="5">
        <f t="shared" si="152"/>
        <v>106</v>
      </c>
      <c r="L694" s="16">
        <f t="shared" si="142"/>
        <v>106</v>
      </c>
      <c r="M694">
        <f t="shared" si="143"/>
        <v>2013</v>
      </c>
      <c r="N694" t="str">
        <f t="shared" si="144"/>
        <v>Jul</v>
      </c>
      <c r="O694" s="6">
        <f t="shared" si="145"/>
        <v>106</v>
      </c>
      <c r="P694">
        <f t="shared" si="146"/>
        <v>946</v>
      </c>
      <c r="Q694">
        <f t="shared" si="147"/>
        <v>10</v>
      </c>
      <c r="R694" s="8">
        <f t="shared" si="153"/>
        <v>94.6</v>
      </c>
      <c r="S694">
        <f t="shared" si="148"/>
        <v>44</v>
      </c>
      <c r="T694">
        <f t="shared" si="149"/>
        <v>3752</v>
      </c>
      <c r="U694" s="18">
        <f t="shared" si="154"/>
        <v>85.272727272727266</v>
      </c>
    </row>
    <row r="695" spans="1:21" x14ac:dyDescent="0.3">
      <c r="A695" s="3">
        <v>694</v>
      </c>
      <c r="B695" s="3" t="s">
        <v>172</v>
      </c>
      <c r="C695" s="3" t="s">
        <v>53</v>
      </c>
      <c r="D695" s="7">
        <f t="shared" si="150"/>
        <v>41476</v>
      </c>
      <c r="E695" s="4">
        <v>0.41875000000000001</v>
      </c>
      <c r="F695" s="3" t="s">
        <v>54</v>
      </c>
      <c r="G695" s="3" t="str">
        <f t="shared" si="151"/>
        <v>PLANNED</v>
      </c>
      <c r="H695" s="3" t="str">
        <f t="shared" si="141"/>
        <v>PLANNED - SCHED</v>
      </c>
      <c r="I695" s="1">
        <v>41478.402047303243</v>
      </c>
      <c r="J695" s="1">
        <v>41478.463123692134</v>
      </c>
      <c r="K695" s="5">
        <f t="shared" si="152"/>
        <v>87</v>
      </c>
      <c r="L695" s="16">
        <f t="shared" si="142"/>
        <v>87</v>
      </c>
      <c r="M695">
        <f t="shared" si="143"/>
        <v>2013</v>
      </c>
      <c r="N695" t="str">
        <f t="shared" si="144"/>
        <v>Jul</v>
      </c>
      <c r="O695" s="6">
        <f t="shared" si="145"/>
        <v>87</v>
      </c>
      <c r="P695">
        <f t="shared" si="146"/>
        <v>946</v>
      </c>
      <c r="Q695">
        <f t="shared" si="147"/>
        <v>10</v>
      </c>
      <c r="R695" s="8">
        <f t="shared" si="153"/>
        <v>94.6</v>
      </c>
      <c r="S695">
        <f t="shared" si="148"/>
        <v>44</v>
      </c>
      <c r="T695">
        <f t="shared" si="149"/>
        <v>3752</v>
      </c>
      <c r="U695" s="18">
        <f t="shared" si="154"/>
        <v>85.272727272727266</v>
      </c>
    </row>
    <row r="696" spans="1:21" x14ac:dyDescent="0.3">
      <c r="A696" s="3">
        <v>695</v>
      </c>
      <c r="B696" s="3" t="s">
        <v>172</v>
      </c>
      <c r="C696" s="3" t="s">
        <v>53</v>
      </c>
      <c r="D696" s="7">
        <f t="shared" si="150"/>
        <v>41476</v>
      </c>
      <c r="E696" s="4">
        <v>0.43888888888888888</v>
      </c>
      <c r="F696" s="3" t="s">
        <v>54</v>
      </c>
      <c r="G696" s="3" t="str">
        <f t="shared" si="151"/>
        <v>PLANNED</v>
      </c>
      <c r="H696" s="3" t="str">
        <f t="shared" si="141"/>
        <v>PLANNED - SCHED</v>
      </c>
      <c r="I696" s="1">
        <v>41478.396452083332</v>
      </c>
      <c r="J696" s="1">
        <v>41478.464021527776</v>
      </c>
      <c r="K696" s="5">
        <f t="shared" si="152"/>
        <v>97</v>
      </c>
      <c r="L696" s="16">
        <f t="shared" si="142"/>
        <v>97</v>
      </c>
      <c r="M696">
        <f t="shared" si="143"/>
        <v>2013</v>
      </c>
      <c r="N696" t="str">
        <f t="shared" si="144"/>
        <v>Jul</v>
      </c>
      <c r="O696" s="6">
        <f t="shared" si="145"/>
        <v>97</v>
      </c>
      <c r="P696">
        <f t="shared" si="146"/>
        <v>946</v>
      </c>
      <c r="Q696">
        <f t="shared" si="147"/>
        <v>10</v>
      </c>
      <c r="R696" s="8">
        <f t="shared" si="153"/>
        <v>94.6</v>
      </c>
      <c r="S696">
        <f t="shared" si="148"/>
        <v>44</v>
      </c>
      <c r="T696">
        <f t="shared" si="149"/>
        <v>3752</v>
      </c>
      <c r="U696" s="18">
        <f t="shared" si="154"/>
        <v>85.272727272727266</v>
      </c>
    </row>
    <row r="697" spans="1:21" x14ac:dyDescent="0.3">
      <c r="A697" s="3">
        <v>696</v>
      </c>
      <c r="B697" s="3" t="s">
        <v>172</v>
      </c>
      <c r="C697" s="3" t="s">
        <v>53</v>
      </c>
      <c r="D697" s="7">
        <f t="shared" si="150"/>
        <v>41476</v>
      </c>
      <c r="E697" s="4">
        <v>0.50902777777777775</v>
      </c>
      <c r="F697" s="3" t="s">
        <v>54</v>
      </c>
      <c r="G697" s="3" t="str">
        <f t="shared" si="151"/>
        <v>PLANNED</v>
      </c>
      <c r="H697" s="3" t="str">
        <f t="shared" si="141"/>
        <v>PLANNED - SCHED</v>
      </c>
      <c r="I697" s="1">
        <v>41478.4763747338</v>
      </c>
      <c r="J697" s="1">
        <v>41478.553319178238</v>
      </c>
      <c r="K697" s="5">
        <f t="shared" si="152"/>
        <v>110</v>
      </c>
      <c r="L697" s="16">
        <f t="shared" si="142"/>
        <v>110</v>
      </c>
      <c r="M697">
        <f t="shared" si="143"/>
        <v>2013</v>
      </c>
      <c r="N697" t="str">
        <f t="shared" si="144"/>
        <v>Jul</v>
      </c>
      <c r="O697" s="6">
        <f t="shared" si="145"/>
        <v>110</v>
      </c>
      <c r="P697">
        <f t="shared" si="146"/>
        <v>946</v>
      </c>
      <c r="Q697">
        <f t="shared" si="147"/>
        <v>10</v>
      </c>
      <c r="R697" s="8">
        <f t="shared" si="153"/>
        <v>94.6</v>
      </c>
      <c r="S697">
        <f t="shared" si="148"/>
        <v>44</v>
      </c>
      <c r="T697">
        <f t="shared" si="149"/>
        <v>3752</v>
      </c>
      <c r="U697" s="18">
        <f t="shared" si="154"/>
        <v>85.272727272727266</v>
      </c>
    </row>
    <row r="698" spans="1:21" x14ac:dyDescent="0.3">
      <c r="A698" s="3">
        <v>697</v>
      </c>
      <c r="B698" s="3" t="s">
        <v>172</v>
      </c>
      <c r="C698" s="3" t="s">
        <v>53</v>
      </c>
      <c r="D698" s="7">
        <f t="shared" si="150"/>
        <v>41476</v>
      </c>
      <c r="E698" s="4">
        <v>0.59722222222222221</v>
      </c>
      <c r="F698" s="3" t="s">
        <v>54</v>
      </c>
      <c r="G698" s="3" t="str">
        <f t="shared" si="151"/>
        <v>PLANNED</v>
      </c>
      <c r="H698" s="3" t="str">
        <f t="shared" si="141"/>
        <v>PLANNED - SCHED</v>
      </c>
      <c r="I698" s="1">
        <v>41478.555694756949</v>
      </c>
      <c r="J698" s="1">
        <v>41478.628530405091</v>
      </c>
      <c r="K698" s="5">
        <f t="shared" si="152"/>
        <v>104</v>
      </c>
      <c r="L698" s="16">
        <f t="shared" si="142"/>
        <v>104</v>
      </c>
      <c r="M698">
        <f t="shared" si="143"/>
        <v>2013</v>
      </c>
      <c r="N698" t="str">
        <f t="shared" si="144"/>
        <v>Jul</v>
      </c>
      <c r="O698" s="6">
        <f t="shared" si="145"/>
        <v>104</v>
      </c>
      <c r="P698">
        <f t="shared" si="146"/>
        <v>946</v>
      </c>
      <c r="Q698">
        <f t="shared" si="147"/>
        <v>10</v>
      </c>
      <c r="R698" s="8">
        <f t="shared" si="153"/>
        <v>94.6</v>
      </c>
      <c r="S698">
        <f t="shared" si="148"/>
        <v>44</v>
      </c>
      <c r="T698">
        <f t="shared" si="149"/>
        <v>3752</v>
      </c>
      <c r="U698" s="18">
        <f t="shared" si="154"/>
        <v>85.272727272727266</v>
      </c>
    </row>
    <row r="699" spans="1:21" x14ac:dyDescent="0.3">
      <c r="A699" s="3">
        <v>698</v>
      </c>
      <c r="B699" s="3" t="s">
        <v>172</v>
      </c>
      <c r="C699" s="3" t="s">
        <v>53</v>
      </c>
      <c r="D699" s="7">
        <f t="shared" si="150"/>
        <v>41476</v>
      </c>
      <c r="E699" s="4">
        <v>0.65902777777777777</v>
      </c>
      <c r="F699" s="3" t="s">
        <v>51</v>
      </c>
      <c r="G699" s="3" t="str">
        <f t="shared" si="151"/>
        <v>PLANNED</v>
      </c>
      <c r="H699" s="3" t="str">
        <f t="shared" si="141"/>
        <v>PLANNED - NOT SCHED</v>
      </c>
      <c r="I699" s="1">
        <v>41478.613015312498</v>
      </c>
      <c r="J699" s="1">
        <v>41478.712876423611</v>
      </c>
      <c r="K699" s="5">
        <f t="shared" si="152"/>
        <v>143</v>
      </c>
      <c r="L699" s="16">
        <f t="shared" si="142"/>
        <v>143</v>
      </c>
      <c r="M699">
        <f t="shared" si="143"/>
        <v>2013</v>
      </c>
      <c r="N699" t="str">
        <f t="shared" si="144"/>
        <v>Jul</v>
      </c>
      <c r="O699" s="6">
        <f t="shared" si="145"/>
        <v>143</v>
      </c>
      <c r="P699">
        <f t="shared" si="146"/>
        <v>946</v>
      </c>
      <c r="Q699">
        <f t="shared" si="147"/>
        <v>10</v>
      </c>
      <c r="R699" s="8">
        <f t="shared" si="153"/>
        <v>94.6</v>
      </c>
      <c r="S699">
        <f t="shared" si="148"/>
        <v>44</v>
      </c>
      <c r="T699">
        <f t="shared" si="149"/>
        <v>3752</v>
      </c>
      <c r="U699" s="18">
        <f t="shared" si="154"/>
        <v>85.272727272727266</v>
      </c>
    </row>
    <row r="700" spans="1:21" x14ac:dyDescent="0.3">
      <c r="A700" s="3">
        <v>699</v>
      </c>
      <c r="B700" s="3" t="s">
        <v>172</v>
      </c>
      <c r="C700" s="3" t="s">
        <v>53</v>
      </c>
      <c r="D700" s="7">
        <f t="shared" si="150"/>
        <v>41476</v>
      </c>
      <c r="E700" s="4">
        <v>0.68958333333333333</v>
      </c>
      <c r="F700" s="3" t="s">
        <v>54</v>
      </c>
      <c r="G700" s="3" t="str">
        <f t="shared" si="151"/>
        <v>PLANNED</v>
      </c>
      <c r="H700" s="3" t="str">
        <f t="shared" si="141"/>
        <v>PLANNED - SCHED</v>
      </c>
      <c r="I700" s="1">
        <v>41478.651922303237</v>
      </c>
      <c r="J700" s="1">
        <v>41478.718114432872</v>
      </c>
      <c r="K700" s="5">
        <f t="shared" si="152"/>
        <v>95</v>
      </c>
      <c r="L700" s="16">
        <f t="shared" si="142"/>
        <v>95</v>
      </c>
      <c r="M700">
        <f t="shared" si="143"/>
        <v>2013</v>
      </c>
      <c r="N700" t="str">
        <f t="shared" si="144"/>
        <v>Jul</v>
      </c>
      <c r="O700" s="6">
        <f t="shared" si="145"/>
        <v>95</v>
      </c>
      <c r="P700">
        <f t="shared" si="146"/>
        <v>946</v>
      </c>
      <c r="Q700">
        <f t="shared" si="147"/>
        <v>10</v>
      </c>
      <c r="R700" s="8">
        <f t="shared" si="153"/>
        <v>94.6</v>
      </c>
      <c r="S700">
        <f t="shared" si="148"/>
        <v>44</v>
      </c>
      <c r="T700">
        <f t="shared" si="149"/>
        <v>3752</v>
      </c>
      <c r="U700" s="18">
        <f t="shared" si="154"/>
        <v>85.272727272727266</v>
      </c>
    </row>
    <row r="701" spans="1:21" x14ac:dyDescent="0.3">
      <c r="A701" s="3">
        <v>700</v>
      </c>
      <c r="B701" s="3" t="s">
        <v>172</v>
      </c>
      <c r="C701" s="3" t="s">
        <v>53</v>
      </c>
      <c r="D701" s="7">
        <f t="shared" si="150"/>
        <v>41476</v>
      </c>
      <c r="E701" s="4">
        <v>0.80555555555555547</v>
      </c>
      <c r="F701" s="3" t="s">
        <v>49</v>
      </c>
      <c r="G701" s="3" t="str">
        <f t="shared" si="151"/>
        <v>UNPLANNED</v>
      </c>
      <c r="H701" s="3" t="str">
        <f t="shared" si="141"/>
        <v>UNPLANNED</v>
      </c>
      <c r="I701" s="1">
        <v>41478.776574618059</v>
      </c>
      <c r="J701" s="1" t="e">
        <v>#VALUE!</v>
      </c>
      <c r="K701" s="5" t="e">
        <f t="shared" si="152"/>
        <v>#VALUE!</v>
      </c>
      <c r="L701" s="16">
        <f t="shared" si="142"/>
        <v>94.6</v>
      </c>
      <c r="M701">
        <f t="shared" si="143"/>
        <v>2013</v>
      </c>
      <c r="N701" t="str">
        <f t="shared" si="144"/>
        <v>Jul</v>
      </c>
      <c r="O701" s="6" t="e">
        <f t="shared" si="145"/>
        <v>#N/A</v>
      </c>
      <c r="P701">
        <f t="shared" si="146"/>
        <v>946</v>
      </c>
      <c r="Q701">
        <f t="shared" si="147"/>
        <v>10</v>
      </c>
      <c r="R701" s="8">
        <f t="shared" si="153"/>
        <v>94.6</v>
      </c>
      <c r="S701">
        <f t="shared" si="148"/>
        <v>44</v>
      </c>
      <c r="T701">
        <f t="shared" si="149"/>
        <v>3752</v>
      </c>
      <c r="U701" s="18">
        <f t="shared" si="154"/>
        <v>85.272727272727266</v>
      </c>
    </row>
    <row r="702" spans="1:21" x14ac:dyDescent="0.3">
      <c r="A702" s="3">
        <v>701</v>
      </c>
      <c r="B702" s="3" t="s">
        <v>172</v>
      </c>
      <c r="C702" s="3" t="s">
        <v>53</v>
      </c>
      <c r="D702" s="7">
        <f t="shared" si="150"/>
        <v>41476</v>
      </c>
      <c r="E702" s="4">
        <v>0.95000000000000007</v>
      </c>
      <c r="F702" s="3" t="s">
        <v>49</v>
      </c>
      <c r="G702" s="3" t="str">
        <f t="shared" si="151"/>
        <v>UNPLANNED</v>
      </c>
      <c r="H702" s="3" t="str">
        <f t="shared" si="141"/>
        <v>UNPLANNED</v>
      </c>
      <c r="I702" s="1">
        <v>41478.913698067132</v>
      </c>
      <c r="J702" s="1">
        <v>41478.996846215276</v>
      </c>
      <c r="K702" s="5">
        <f t="shared" si="152"/>
        <v>119</v>
      </c>
      <c r="L702" s="16">
        <f t="shared" si="142"/>
        <v>119</v>
      </c>
      <c r="M702">
        <f t="shared" si="143"/>
        <v>2013</v>
      </c>
      <c r="N702" t="str">
        <f t="shared" si="144"/>
        <v>Jul</v>
      </c>
      <c r="O702" s="6">
        <f t="shared" si="145"/>
        <v>119</v>
      </c>
      <c r="P702">
        <f t="shared" si="146"/>
        <v>946</v>
      </c>
      <c r="Q702">
        <f t="shared" si="147"/>
        <v>10</v>
      </c>
      <c r="R702" s="8">
        <f t="shared" si="153"/>
        <v>94.6</v>
      </c>
      <c r="S702">
        <f t="shared" si="148"/>
        <v>44</v>
      </c>
      <c r="T702">
        <f t="shared" si="149"/>
        <v>3752</v>
      </c>
      <c r="U702" s="18">
        <f t="shared" si="154"/>
        <v>85.272727272727266</v>
      </c>
    </row>
    <row r="703" spans="1:21" x14ac:dyDescent="0.3">
      <c r="A703" s="3">
        <v>702</v>
      </c>
      <c r="B703" s="3" t="s">
        <v>173</v>
      </c>
      <c r="C703" s="3" t="s">
        <v>56</v>
      </c>
      <c r="D703" s="7">
        <f t="shared" si="150"/>
        <v>41476</v>
      </c>
      <c r="E703" s="4">
        <v>0.10555555555555556</v>
      </c>
      <c r="F703" s="3" t="s">
        <v>51</v>
      </c>
      <c r="G703" s="3" t="str">
        <f t="shared" si="151"/>
        <v>PLANNED</v>
      </c>
      <c r="H703" s="3" t="str">
        <f t="shared" si="141"/>
        <v>PLANNED - NOT SCHED</v>
      </c>
      <c r="I703" s="1">
        <v>41479.068696180555</v>
      </c>
      <c r="J703" s="1">
        <v>41479.124425347218</v>
      </c>
      <c r="K703" s="5">
        <f t="shared" si="152"/>
        <v>80</v>
      </c>
      <c r="L703" s="16">
        <f t="shared" si="142"/>
        <v>80</v>
      </c>
      <c r="M703">
        <f t="shared" si="143"/>
        <v>2013</v>
      </c>
      <c r="N703" t="str">
        <f t="shared" si="144"/>
        <v>Jul</v>
      </c>
      <c r="O703" s="6">
        <f t="shared" si="145"/>
        <v>80</v>
      </c>
      <c r="P703">
        <f t="shared" si="146"/>
        <v>819</v>
      </c>
      <c r="Q703">
        <f t="shared" si="147"/>
        <v>9</v>
      </c>
      <c r="R703" s="8">
        <f t="shared" si="153"/>
        <v>91</v>
      </c>
      <c r="S703">
        <f t="shared" si="148"/>
        <v>44</v>
      </c>
      <c r="T703">
        <f t="shared" si="149"/>
        <v>3752</v>
      </c>
      <c r="U703" s="18">
        <f t="shared" si="154"/>
        <v>85.272727272727266</v>
      </c>
    </row>
    <row r="704" spans="1:21" x14ac:dyDescent="0.3">
      <c r="A704" s="3">
        <v>703</v>
      </c>
      <c r="B704" s="3" t="s">
        <v>173</v>
      </c>
      <c r="C704" s="3" t="s">
        <v>56</v>
      </c>
      <c r="D704" s="7">
        <f t="shared" si="150"/>
        <v>41476</v>
      </c>
      <c r="E704" s="4">
        <v>0.35833333333333334</v>
      </c>
      <c r="F704" s="3" t="s">
        <v>54</v>
      </c>
      <c r="G704" s="3" t="str">
        <f t="shared" si="151"/>
        <v>PLANNED</v>
      </c>
      <c r="H704" s="3" t="str">
        <f t="shared" si="141"/>
        <v>PLANNED - SCHED</v>
      </c>
      <c r="I704" s="1">
        <v>41479.327510763891</v>
      </c>
      <c r="J704" s="1">
        <v>41479.397464467598</v>
      </c>
      <c r="K704" s="5">
        <f t="shared" si="152"/>
        <v>100</v>
      </c>
      <c r="L704" s="16">
        <f t="shared" si="142"/>
        <v>100</v>
      </c>
      <c r="M704">
        <f t="shared" si="143"/>
        <v>2013</v>
      </c>
      <c r="N704" t="str">
        <f t="shared" si="144"/>
        <v>Jul</v>
      </c>
      <c r="O704" s="6">
        <f t="shared" si="145"/>
        <v>100</v>
      </c>
      <c r="P704">
        <f t="shared" si="146"/>
        <v>819</v>
      </c>
      <c r="Q704">
        <f t="shared" si="147"/>
        <v>9</v>
      </c>
      <c r="R704" s="8">
        <f t="shared" si="153"/>
        <v>91</v>
      </c>
      <c r="S704">
        <f t="shared" si="148"/>
        <v>44</v>
      </c>
      <c r="T704">
        <f t="shared" si="149"/>
        <v>3752</v>
      </c>
      <c r="U704" s="18">
        <f t="shared" si="154"/>
        <v>85.272727272727266</v>
      </c>
    </row>
    <row r="705" spans="1:21" x14ac:dyDescent="0.3">
      <c r="A705" s="3">
        <v>704</v>
      </c>
      <c r="B705" s="3" t="s">
        <v>173</v>
      </c>
      <c r="C705" s="3" t="s">
        <v>56</v>
      </c>
      <c r="D705" s="7">
        <f t="shared" si="150"/>
        <v>41476</v>
      </c>
      <c r="E705" s="4">
        <v>0.60277777777777775</v>
      </c>
      <c r="F705" s="3" t="s">
        <v>54</v>
      </c>
      <c r="G705" s="3" t="str">
        <f t="shared" si="151"/>
        <v>PLANNED</v>
      </c>
      <c r="H705" s="3" t="str">
        <f t="shared" si="141"/>
        <v>PLANNED - SCHED</v>
      </c>
      <c r="I705" s="1">
        <v>41479.571180636573</v>
      </c>
      <c r="J705" s="1">
        <v>41479.619340358797</v>
      </c>
      <c r="K705" s="5">
        <f t="shared" si="152"/>
        <v>69</v>
      </c>
      <c r="L705" s="16">
        <f t="shared" si="142"/>
        <v>69</v>
      </c>
      <c r="M705">
        <f t="shared" si="143"/>
        <v>2013</v>
      </c>
      <c r="N705" t="str">
        <f t="shared" si="144"/>
        <v>Jul</v>
      </c>
      <c r="O705" s="6">
        <f t="shared" si="145"/>
        <v>69</v>
      </c>
      <c r="P705">
        <f t="shared" si="146"/>
        <v>819</v>
      </c>
      <c r="Q705">
        <f t="shared" si="147"/>
        <v>9</v>
      </c>
      <c r="R705" s="8">
        <f t="shared" si="153"/>
        <v>91</v>
      </c>
      <c r="S705">
        <f t="shared" si="148"/>
        <v>44</v>
      </c>
      <c r="T705">
        <f t="shared" si="149"/>
        <v>3752</v>
      </c>
      <c r="U705" s="18">
        <f t="shared" si="154"/>
        <v>85.272727272727266</v>
      </c>
    </row>
    <row r="706" spans="1:21" x14ac:dyDescent="0.3">
      <c r="A706" s="3">
        <v>705</v>
      </c>
      <c r="B706" s="3" t="s">
        <v>173</v>
      </c>
      <c r="C706" s="3" t="s">
        <v>56</v>
      </c>
      <c r="D706" s="7">
        <f t="shared" si="150"/>
        <v>41476</v>
      </c>
      <c r="E706" s="4">
        <v>0.64236111111111105</v>
      </c>
      <c r="F706" s="3" t="s">
        <v>50</v>
      </c>
      <c r="G706" s="3" t="str">
        <f t="shared" si="151"/>
        <v>OTHER</v>
      </c>
      <c r="H706" s="3" t="str">
        <f t="shared" ref="H706:H769" si="155">IF(ISNUMBER(SEARCH("Unplanned",F706)),"UNPLANNED",IF(ISNUMBER(SEARCH("not as sched",F706)),"PLANNED - NOT SCHED",IF(ISNUMBER(SEARCH("as scheduled",F706)),"PLANNED - SCHED","OTHER")))</f>
        <v>OTHER</v>
      </c>
      <c r="I706" s="1">
        <v>41479.594870752313</v>
      </c>
      <c r="J706" s="1">
        <v>41479.691826770839</v>
      </c>
      <c r="K706" s="5">
        <f t="shared" si="152"/>
        <v>139</v>
      </c>
      <c r="L706" s="16">
        <f t="shared" ref="L706:L769" si="156">IFERROR(O706,R706)</f>
        <v>139</v>
      </c>
      <c r="M706">
        <f t="shared" ref="M706:M769" si="157">YEAR(B706)</f>
        <v>2013</v>
      </c>
      <c r="N706" t="str">
        <f t="shared" ref="N706:N769" si="158">TEXT(B706,"MMM")</f>
        <v>Jul</v>
      </c>
      <c r="O706" s="6">
        <f t="shared" ref="O706:O769" si="159">IFERROR(K706,#N/A)</f>
        <v>139</v>
      </c>
      <c r="P706">
        <f t="shared" ref="P706:P769" si="160">SUMIFS(O:O,B:B,B706,O:O,"&lt;&gt;#N/A")</f>
        <v>819</v>
      </c>
      <c r="Q706">
        <f t="shared" ref="Q706:Q769" si="161">COUNTIF(B:B,B706)</f>
        <v>9</v>
      </c>
      <c r="R706" s="8">
        <f t="shared" si="153"/>
        <v>91</v>
      </c>
      <c r="S706">
        <f t="shared" ref="S706:S769" si="162">COUNTIF(D:D,D706)</f>
        <v>44</v>
      </c>
      <c r="T706">
        <f t="shared" ref="T706:T769" si="163">SUMIFS(O:O,D:D,D706,O:O,"&lt;&gt;#N/A")</f>
        <v>3752</v>
      </c>
      <c r="U706" s="18">
        <f t="shared" si="154"/>
        <v>85.272727272727266</v>
      </c>
    </row>
    <row r="707" spans="1:21" x14ac:dyDescent="0.3">
      <c r="A707" s="3">
        <v>706</v>
      </c>
      <c r="B707" s="3" t="s">
        <v>173</v>
      </c>
      <c r="C707" s="3" t="s">
        <v>56</v>
      </c>
      <c r="D707" s="7">
        <f t="shared" ref="D707:D770" si="164">B707-WEEKDAY(B707,11)</f>
        <v>41476</v>
      </c>
      <c r="E707" s="4">
        <v>0.66805555555555562</v>
      </c>
      <c r="F707" s="3" t="s">
        <v>54</v>
      </c>
      <c r="G707" s="3" t="str">
        <f t="shared" ref="G707:G770" si="165">IF(ISNUMBER(SEARCH("unplanned",F707)),"UNPLANNED",IF(ISNUMBER(SEARCH("PLANNED",F707)),"PLANNED","OTHER"))</f>
        <v>PLANNED</v>
      </c>
      <c r="H707" s="3" t="str">
        <f t="shared" si="155"/>
        <v>PLANNED - SCHED</v>
      </c>
      <c r="I707" s="1">
        <v>41479.63938591435</v>
      </c>
      <c r="J707" s="1">
        <v>41479.701168321757</v>
      </c>
      <c r="K707" s="5">
        <f t="shared" ref="K707:K770" si="166">HOUR(J707-I707)*60+MINUTE(J707-I707)</f>
        <v>88</v>
      </c>
      <c r="L707" s="16">
        <f t="shared" si="156"/>
        <v>88</v>
      </c>
      <c r="M707">
        <f t="shared" si="157"/>
        <v>2013</v>
      </c>
      <c r="N707" t="str">
        <f t="shared" si="158"/>
        <v>Jul</v>
      </c>
      <c r="O707" s="6">
        <f t="shared" si="159"/>
        <v>88</v>
      </c>
      <c r="P707">
        <f t="shared" si="160"/>
        <v>819</v>
      </c>
      <c r="Q707">
        <f t="shared" si="161"/>
        <v>9</v>
      </c>
      <c r="R707" s="8">
        <f t="shared" ref="R707:R770" si="167">P707/Q707</f>
        <v>91</v>
      </c>
      <c r="S707">
        <f t="shared" si="162"/>
        <v>44</v>
      </c>
      <c r="T707">
        <f t="shared" si="163"/>
        <v>3752</v>
      </c>
      <c r="U707" s="18">
        <f t="shared" ref="U707:U770" si="168">T707/S707</f>
        <v>85.272727272727266</v>
      </c>
    </row>
    <row r="708" spans="1:21" x14ac:dyDescent="0.3">
      <c r="A708" s="3">
        <v>707</v>
      </c>
      <c r="B708" s="3" t="s">
        <v>173</v>
      </c>
      <c r="C708" s="3" t="s">
        <v>56</v>
      </c>
      <c r="D708" s="7">
        <f t="shared" si="164"/>
        <v>41476</v>
      </c>
      <c r="E708" s="4">
        <v>0.69861111111111107</v>
      </c>
      <c r="F708" s="3" t="s">
        <v>49</v>
      </c>
      <c r="G708" s="3" t="str">
        <f t="shared" si="165"/>
        <v>UNPLANNED</v>
      </c>
      <c r="H708" s="3" t="str">
        <f t="shared" si="155"/>
        <v>UNPLANNED</v>
      </c>
      <c r="I708" s="1">
        <v>41479.682208368053</v>
      </c>
      <c r="J708" s="1">
        <v>41479.742254664357</v>
      </c>
      <c r="K708" s="5">
        <f t="shared" si="166"/>
        <v>86</v>
      </c>
      <c r="L708" s="16">
        <f t="shared" si="156"/>
        <v>86</v>
      </c>
      <c r="M708">
        <f t="shared" si="157"/>
        <v>2013</v>
      </c>
      <c r="N708" t="str">
        <f t="shared" si="158"/>
        <v>Jul</v>
      </c>
      <c r="O708" s="6">
        <f t="shared" si="159"/>
        <v>86</v>
      </c>
      <c r="P708">
        <f t="shared" si="160"/>
        <v>819</v>
      </c>
      <c r="Q708">
        <f t="shared" si="161"/>
        <v>9</v>
      </c>
      <c r="R708" s="8">
        <f t="shared" si="167"/>
        <v>91</v>
      </c>
      <c r="S708">
        <f t="shared" si="162"/>
        <v>44</v>
      </c>
      <c r="T708">
        <f t="shared" si="163"/>
        <v>3752</v>
      </c>
      <c r="U708" s="18">
        <f t="shared" si="168"/>
        <v>85.272727272727266</v>
      </c>
    </row>
    <row r="709" spans="1:21" x14ac:dyDescent="0.3">
      <c r="A709" s="3">
        <v>708</v>
      </c>
      <c r="B709" s="3" t="s">
        <v>173</v>
      </c>
      <c r="C709" s="3" t="s">
        <v>56</v>
      </c>
      <c r="D709" s="7">
        <f t="shared" si="164"/>
        <v>41476</v>
      </c>
      <c r="E709" s="4">
        <v>0.87916666666666676</v>
      </c>
      <c r="F709" s="3" t="s">
        <v>49</v>
      </c>
      <c r="G709" s="3" t="str">
        <f t="shared" si="165"/>
        <v>UNPLANNED</v>
      </c>
      <c r="H709" s="3" t="str">
        <f t="shared" si="155"/>
        <v>UNPLANNED</v>
      </c>
      <c r="I709" s="1">
        <v>41479.855921678238</v>
      </c>
      <c r="J709" s="1">
        <v>41479.914463344903</v>
      </c>
      <c r="K709" s="5">
        <f t="shared" si="166"/>
        <v>84</v>
      </c>
      <c r="L709" s="16">
        <f t="shared" si="156"/>
        <v>84</v>
      </c>
      <c r="M709">
        <f t="shared" si="157"/>
        <v>2013</v>
      </c>
      <c r="N709" t="str">
        <f t="shared" si="158"/>
        <v>Jul</v>
      </c>
      <c r="O709" s="6">
        <f t="shared" si="159"/>
        <v>84</v>
      </c>
      <c r="P709">
        <f t="shared" si="160"/>
        <v>819</v>
      </c>
      <c r="Q709">
        <f t="shared" si="161"/>
        <v>9</v>
      </c>
      <c r="R709" s="8">
        <f t="shared" si="167"/>
        <v>91</v>
      </c>
      <c r="S709">
        <f t="shared" si="162"/>
        <v>44</v>
      </c>
      <c r="T709">
        <f t="shared" si="163"/>
        <v>3752</v>
      </c>
      <c r="U709" s="18">
        <f t="shared" si="168"/>
        <v>85.272727272727266</v>
      </c>
    </row>
    <row r="710" spans="1:21" x14ac:dyDescent="0.3">
      <c r="A710" s="3">
        <v>709</v>
      </c>
      <c r="B710" s="3" t="s">
        <v>173</v>
      </c>
      <c r="C710" s="3" t="s">
        <v>56</v>
      </c>
      <c r="D710" s="7">
        <f t="shared" si="164"/>
        <v>41476</v>
      </c>
      <c r="E710" s="4">
        <v>0.90416666666666667</v>
      </c>
      <c r="F710" s="3" t="s">
        <v>54</v>
      </c>
      <c r="G710" s="3" t="str">
        <f t="shared" si="165"/>
        <v>PLANNED</v>
      </c>
      <c r="H710" s="3" t="str">
        <f t="shared" si="155"/>
        <v>PLANNED - SCHED</v>
      </c>
      <c r="I710" s="1">
        <v>41479.88096396991</v>
      </c>
      <c r="J710" s="1">
        <v>41479.968521840274</v>
      </c>
      <c r="K710" s="5">
        <f t="shared" si="166"/>
        <v>126</v>
      </c>
      <c r="L710" s="16">
        <f t="shared" si="156"/>
        <v>126</v>
      </c>
      <c r="M710">
        <f t="shared" si="157"/>
        <v>2013</v>
      </c>
      <c r="N710" t="str">
        <f t="shared" si="158"/>
        <v>Jul</v>
      </c>
      <c r="O710" s="6">
        <f t="shared" si="159"/>
        <v>126</v>
      </c>
      <c r="P710">
        <f t="shared" si="160"/>
        <v>819</v>
      </c>
      <c r="Q710">
        <f t="shared" si="161"/>
        <v>9</v>
      </c>
      <c r="R710" s="8">
        <f t="shared" si="167"/>
        <v>91</v>
      </c>
      <c r="S710">
        <f t="shared" si="162"/>
        <v>44</v>
      </c>
      <c r="T710">
        <f t="shared" si="163"/>
        <v>3752</v>
      </c>
      <c r="U710" s="18">
        <f t="shared" si="168"/>
        <v>85.272727272727266</v>
      </c>
    </row>
    <row r="711" spans="1:21" x14ac:dyDescent="0.3">
      <c r="A711" s="3">
        <v>710</v>
      </c>
      <c r="B711" s="3" t="s">
        <v>173</v>
      </c>
      <c r="C711" s="3" t="s">
        <v>56</v>
      </c>
      <c r="D711" s="7">
        <f t="shared" si="164"/>
        <v>41476</v>
      </c>
      <c r="E711" s="4">
        <v>0.96527777777777779</v>
      </c>
      <c r="F711" s="3" t="s">
        <v>49</v>
      </c>
      <c r="G711" s="3" t="str">
        <f t="shared" si="165"/>
        <v>UNPLANNED</v>
      </c>
      <c r="H711" s="3" t="str">
        <f t="shared" si="155"/>
        <v>UNPLANNED</v>
      </c>
      <c r="I711" s="1">
        <v>41479.959601736111</v>
      </c>
      <c r="J711" s="1">
        <v>41479.992437384259</v>
      </c>
      <c r="K711" s="5">
        <f t="shared" si="166"/>
        <v>47</v>
      </c>
      <c r="L711" s="16">
        <f t="shared" si="156"/>
        <v>47</v>
      </c>
      <c r="M711">
        <f t="shared" si="157"/>
        <v>2013</v>
      </c>
      <c r="N711" t="str">
        <f t="shared" si="158"/>
        <v>Jul</v>
      </c>
      <c r="O711" s="6">
        <f t="shared" si="159"/>
        <v>47</v>
      </c>
      <c r="P711">
        <f t="shared" si="160"/>
        <v>819</v>
      </c>
      <c r="Q711">
        <f t="shared" si="161"/>
        <v>9</v>
      </c>
      <c r="R711" s="8">
        <f t="shared" si="167"/>
        <v>91</v>
      </c>
      <c r="S711">
        <f t="shared" si="162"/>
        <v>44</v>
      </c>
      <c r="T711">
        <f t="shared" si="163"/>
        <v>3752</v>
      </c>
      <c r="U711" s="18">
        <f t="shared" si="168"/>
        <v>85.272727272727266</v>
      </c>
    </row>
    <row r="712" spans="1:21" x14ac:dyDescent="0.3">
      <c r="A712" s="3">
        <v>711</v>
      </c>
      <c r="B712" s="3" t="s">
        <v>174</v>
      </c>
      <c r="C712" s="3" t="s">
        <v>59</v>
      </c>
      <c r="D712" s="7">
        <f t="shared" si="164"/>
        <v>41476</v>
      </c>
      <c r="E712" s="4">
        <v>2.4999999999999998E-2</v>
      </c>
      <c r="F712" s="3" t="s">
        <v>49</v>
      </c>
      <c r="G712" s="3" t="str">
        <f t="shared" si="165"/>
        <v>UNPLANNED</v>
      </c>
      <c r="H712" s="3" t="str">
        <f t="shared" si="155"/>
        <v>UNPLANNED</v>
      </c>
      <c r="I712" s="1">
        <v>41479.988113043983</v>
      </c>
      <c r="J712" s="1">
        <v>41480.054536655094</v>
      </c>
      <c r="K712" s="5">
        <f t="shared" si="166"/>
        <v>95</v>
      </c>
      <c r="L712" s="16">
        <f t="shared" si="156"/>
        <v>95</v>
      </c>
      <c r="M712">
        <f t="shared" si="157"/>
        <v>2013</v>
      </c>
      <c r="N712" t="str">
        <f t="shared" si="158"/>
        <v>Jul</v>
      </c>
      <c r="O712" s="6">
        <f t="shared" si="159"/>
        <v>95</v>
      </c>
      <c r="P712">
        <f t="shared" si="160"/>
        <v>307</v>
      </c>
      <c r="Q712">
        <f t="shared" si="161"/>
        <v>3</v>
      </c>
      <c r="R712" s="8">
        <f t="shared" si="167"/>
        <v>102.33333333333333</v>
      </c>
      <c r="S712">
        <f t="shared" si="162"/>
        <v>44</v>
      </c>
      <c r="T712">
        <f t="shared" si="163"/>
        <v>3752</v>
      </c>
      <c r="U712" s="18">
        <f t="shared" si="168"/>
        <v>85.272727272727266</v>
      </c>
    </row>
    <row r="713" spans="1:21" x14ac:dyDescent="0.3">
      <c r="A713" s="3">
        <v>712</v>
      </c>
      <c r="B713" s="3" t="s">
        <v>174</v>
      </c>
      <c r="C713" s="3" t="s">
        <v>59</v>
      </c>
      <c r="D713" s="7">
        <f t="shared" si="164"/>
        <v>41476</v>
      </c>
      <c r="E713" s="4">
        <v>0.50138888888888888</v>
      </c>
      <c r="F713" s="3" t="s">
        <v>54</v>
      </c>
      <c r="G713" s="3" t="str">
        <f t="shared" si="165"/>
        <v>PLANNED</v>
      </c>
      <c r="H713" s="3" t="str">
        <f t="shared" si="155"/>
        <v>PLANNED - SCHED</v>
      </c>
      <c r="I713" s="1">
        <v>41480.467746446753</v>
      </c>
      <c r="J713" s="1">
        <v>41480.528290428243</v>
      </c>
      <c r="K713" s="5">
        <f t="shared" si="166"/>
        <v>87</v>
      </c>
      <c r="L713" s="16">
        <f t="shared" si="156"/>
        <v>87</v>
      </c>
      <c r="M713">
        <f t="shared" si="157"/>
        <v>2013</v>
      </c>
      <c r="N713" t="str">
        <f t="shared" si="158"/>
        <v>Jul</v>
      </c>
      <c r="O713" s="6">
        <f t="shared" si="159"/>
        <v>87</v>
      </c>
      <c r="P713">
        <f t="shared" si="160"/>
        <v>307</v>
      </c>
      <c r="Q713">
        <f t="shared" si="161"/>
        <v>3</v>
      </c>
      <c r="R713" s="8">
        <f t="shared" si="167"/>
        <v>102.33333333333333</v>
      </c>
      <c r="S713">
        <f t="shared" si="162"/>
        <v>44</v>
      </c>
      <c r="T713">
        <f t="shared" si="163"/>
        <v>3752</v>
      </c>
      <c r="U713" s="18">
        <f t="shared" si="168"/>
        <v>85.272727272727266</v>
      </c>
    </row>
    <row r="714" spans="1:21" x14ac:dyDescent="0.3">
      <c r="A714" s="3">
        <v>713</v>
      </c>
      <c r="B714" s="3" t="s">
        <v>174</v>
      </c>
      <c r="C714" s="3" t="s">
        <v>59</v>
      </c>
      <c r="D714" s="7">
        <f t="shared" si="164"/>
        <v>41476</v>
      </c>
      <c r="E714" s="4">
        <v>0.82986111111111116</v>
      </c>
      <c r="F714" s="3" t="s">
        <v>49</v>
      </c>
      <c r="G714" s="3" t="str">
        <f t="shared" si="165"/>
        <v>UNPLANNED</v>
      </c>
      <c r="H714" s="3" t="str">
        <f t="shared" si="155"/>
        <v>UNPLANNED</v>
      </c>
      <c r="I714" s="1">
        <v>41480.788606516202</v>
      </c>
      <c r="J714" s="1">
        <v>41480.87575929398</v>
      </c>
      <c r="K714" s="5">
        <f t="shared" si="166"/>
        <v>125</v>
      </c>
      <c r="L714" s="16">
        <f t="shared" si="156"/>
        <v>125</v>
      </c>
      <c r="M714">
        <f t="shared" si="157"/>
        <v>2013</v>
      </c>
      <c r="N714" t="str">
        <f t="shared" si="158"/>
        <v>Jul</v>
      </c>
      <c r="O714" s="6">
        <f t="shared" si="159"/>
        <v>125</v>
      </c>
      <c r="P714">
        <f t="shared" si="160"/>
        <v>307</v>
      </c>
      <c r="Q714">
        <f t="shared" si="161"/>
        <v>3</v>
      </c>
      <c r="R714" s="8">
        <f t="shared" si="167"/>
        <v>102.33333333333333</v>
      </c>
      <c r="S714">
        <f t="shared" si="162"/>
        <v>44</v>
      </c>
      <c r="T714">
        <f t="shared" si="163"/>
        <v>3752</v>
      </c>
      <c r="U714" s="18">
        <f t="shared" si="168"/>
        <v>85.272727272727266</v>
      </c>
    </row>
    <row r="715" spans="1:21" x14ac:dyDescent="0.3">
      <c r="A715" s="3">
        <v>714</v>
      </c>
      <c r="B715" s="3" t="s">
        <v>175</v>
      </c>
      <c r="C715" s="3" t="s">
        <v>61</v>
      </c>
      <c r="D715" s="7">
        <f t="shared" si="164"/>
        <v>41476</v>
      </c>
      <c r="E715" s="4">
        <v>0.18263888888888891</v>
      </c>
      <c r="F715" s="3" t="s">
        <v>49</v>
      </c>
      <c r="G715" s="3" t="str">
        <f t="shared" si="165"/>
        <v>UNPLANNED</v>
      </c>
      <c r="H715" s="3" t="str">
        <f t="shared" si="155"/>
        <v>UNPLANNED</v>
      </c>
      <c r="I715" s="1">
        <v>41481.143345914352</v>
      </c>
      <c r="J715" s="1" t="e">
        <v>#VALUE!</v>
      </c>
      <c r="K715" s="5" t="e">
        <f t="shared" si="166"/>
        <v>#VALUE!</v>
      </c>
      <c r="L715" s="16">
        <f t="shared" si="156"/>
        <v>75</v>
      </c>
      <c r="M715">
        <f t="shared" si="157"/>
        <v>2013</v>
      </c>
      <c r="N715" t="str">
        <f t="shared" si="158"/>
        <v>Jul</v>
      </c>
      <c r="O715" s="6" t="e">
        <f t="shared" si="159"/>
        <v>#N/A</v>
      </c>
      <c r="P715">
        <f t="shared" si="160"/>
        <v>450</v>
      </c>
      <c r="Q715">
        <f t="shared" si="161"/>
        <v>6</v>
      </c>
      <c r="R715" s="8">
        <f t="shared" si="167"/>
        <v>75</v>
      </c>
      <c r="S715">
        <f t="shared" si="162"/>
        <v>44</v>
      </c>
      <c r="T715">
        <f t="shared" si="163"/>
        <v>3752</v>
      </c>
      <c r="U715" s="18">
        <f t="shared" si="168"/>
        <v>85.272727272727266</v>
      </c>
    </row>
    <row r="716" spans="1:21" x14ac:dyDescent="0.3">
      <c r="A716" s="3">
        <v>715</v>
      </c>
      <c r="B716" s="3" t="s">
        <v>175</v>
      </c>
      <c r="C716" s="3" t="s">
        <v>61</v>
      </c>
      <c r="D716" s="7">
        <f t="shared" si="164"/>
        <v>41476</v>
      </c>
      <c r="E716" s="4">
        <v>0.40277777777777773</v>
      </c>
      <c r="F716" s="3" t="s">
        <v>54</v>
      </c>
      <c r="G716" s="3" t="str">
        <f t="shared" si="165"/>
        <v>PLANNED</v>
      </c>
      <c r="H716" s="3" t="str">
        <f t="shared" si="155"/>
        <v>PLANNED - SCHED</v>
      </c>
      <c r="I716" s="1">
        <v>41481.386013425923</v>
      </c>
      <c r="J716" s="1">
        <v>41481.422136111105</v>
      </c>
      <c r="K716" s="5">
        <f t="shared" si="166"/>
        <v>52</v>
      </c>
      <c r="L716" s="16">
        <f t="shared" si="156"/>
        <v>52</v>
      </c>
      <c r="M716">
        <f t="shared" si="157"/>
        <v>2013</v>
      </c>
      <c r="N716" t="str">
        <f t="shared" si="158"/>
        <v>Jul</v>
      </c>
      <c r="O716" s="6">
        <f t="shared" si="159"/>
        <v>52</v>
      </c>
      <c r="P716">
        <f t="shared" si="160"/>
        <v>450</v>
      </c>
      <c r="Q716">
        <f t="shared" si="161"/>
        <v>6</v>
      </c>
      <c r="R716" s="8">
        <f t="shared" si="167"/>
        <v>75</v>
      </c>
      <c r="S716">
        <f t="shared" si="162"/>
        <v>44</v>
      </c>
      <c r="T716">
        <f t="shared" si="163"/>
        <v>3752</v>
      </c>
      <c r="U716" s="18">
        <f t="shared" si="168"/>
        <v>85.272727272727266</v>
      </c>
    </row>
    <row r="717" spans="1:21" x14ac:dyDescent="0.3">
      <c r="A717" s="3">
        <v>716</v>
      </c>
      <c r="B717" s="3" t="s">
        <v>175</v>
      </c>
      <c r="C717" s="3" t="s">
        <v>61</v>
      </c>
      <c r="D717" s="7">
        <f t="shared" si="164"/>
        <v>41476</v>
      </c>
      <c r="E717" s="4">
        <v>0.43541666666666662</v>
      </c>
      <c r="F717" s="3" t="s">
        <v>54</v>
      </c>
      <c r="G717" s="3" t="str">
        <f t="shared" si="165"/>
        <v>PLANNED</v>
      </c>
      <c r="H717" s="3" t="str">
        <f t="shared" si="155"/>
        <v>PLANNED - SCHED</v>
      </c>
      <c r="I717" s="1">
        <v>41481.385157326389</v>
      </c>
      <c r="J717" s="1">
        <v>41481.502055474535</v>
      </c>
      <c r="K717" s="5">
        <f t="shared" si="166"/>
        <v>168</v>
      </c>
      <c r="L717" s="16">
        <f t="shared" si="156"/>
        <v>168</v>
      </c>
      <c r="M717">
        <f t="shared" si="157"/>
        <v>2013</v>
      </c>
      <c r="N717" t="str">
        <f t="shared" si="158"/>
        <v>Jul</v>
      </c>
      <c r="O717" s="6">
        <f t="shared" si="159"/>
        <v>168</v>
      </c>
      <c r="P717">
        <f t="shared" si="160"/>
        <v>450</v>
      </c>
      <c r="Q717">
        <f t="shared" si="161"/>
        <v>6</v>
      </c>
      <c r="R717" s="8">
        <f t="shared" si="167"/>
        <v>75</v>
      </c>
      <c r="S717">
        <f t="shared" si="162"/>
        <v>44</v>
      </c>
      <c r="T717">
        <f t="shared" si="163"/>
        <v>3752</v>
      </c>
      <c r="U717" s="18">
        <f t="shared" si="168"/>
        <v>85.272727272727266</v>
      </c>
    </row>
    <row r="718" spans="1:21" x14ac:dyDescent="0.3">
      <c r="A718" s="3">
        <v>717</v>
      </c>
      <c r="B718" s="3" t="s">
        <v>175</v>
      </c>
      <c r="C718" s="3" t="s">
        <v>61</v>
      </c>
      <c r="D718" s="7">
        <f t="shared" si="164"/>
        <v>41476</v>
      </c>
      <c r="E718" s="4">
        <v>0.47986111111111113</v>
      </c>
      <c r="F718" s="3" t="s">
        <v>54</v>
      </c>
      <c r="G718" s="3" t="str">
        <f t="shared" si="165"/>
        <v>PLANNED</v>
      </c>
      <c r="H718" s="3" t="str">
        <f t="shared" si="155"/>
        <v>PLANNED - SCHED</v>
      </c>
      <c r="I718" s="1">
        <v>41481.442010995372</v>
      </c>
      <c r="J718" s="1">
        <v>41481.49719618055</v>
      </c>
      <c r="K718" s="5">
        <f t="shared" si="166"/>
        <v>79</v>
      </c>
      <c r="L718" s="16">
        <f t="shared" si="156"/>
        <v>79</v>
      </c>
      <c r="M718">
        <f t="shared" si="157"/>
        <v>2013</v>
      </c>
      <c r="N718" t="str">
        <f t="shared" si="158"/>
        <v>Jul</v>
      </c>
      <c r="O718" s="6">
        <f t="shared" si="159"/>
        <v>79</v>
      </c>
      <c r="P718">
        <f t="shared" si="160"/>
        <v>450</v>
      </c>
      <c r="Q718">
        <f t="shared" si="161"/>
        <v>6</v>
      </c>
      <c r="R718" s="8">
        <f t="shared" si="167"/>
        <v>75</v>
      </c>
      <c r="S718">
        <f t="shared" si="162"/>
        <v>44</v>
      </c>
      <c r="T718">
        <f t="shared" si="163"/>
        <v>3752</v>
      </c>
      <c r="U718" s="18">
        <f t="shared" si="168"/>
        <v>85.272727272727266</v>
      </c>
    </row>
    <row r="719" spans="1:21" x14ac:dyDescent="0.3">
      <c r="A719" s="3">
        <v>718</v>
      </c>
      <c r="B719" s="3" t="s">
        <v>175</v>
      </c>
      <c r="C719" s="3" t="s">
        <v>61</v>
      </c>
      <c r="D719" s="7">
        <f t="shared" si="164"/>
        <v>41476</v>
      </c>
      <c r="E719" s="4">
        <v>0.55069444444444449</v>
      </c>
      <c r="F719" s="3" t="s">
        <v>54</v>
      </c>
      <c r="G719" s="3" t="str">
        <f t="shared" si="165"/>
        <v>PLANNED</v>
      </c>
      <c r="H719" s="3" t="str">
        <f t="shared" si="155"/>
        <v>PLANNED - SCHED</v>
      </c>
      <c r="I719" s="1">
        <v>41481.523143599537</v>
      </c>
      <c r="J719" s="1">
        <v>41481.567969988428</v>
      </c>
      <c r="K719" s="5">
        <f t="shared" si="166"/>
        <v>64</v>
      </c>
      <c r="L719" s="16">
        <f t="shared" si="156"/>
        <v>64</v>
      </c>
      <c r="M719">
        <f t="shared" si="157"/>
        <v>2013</v>
      </c>
      <c r="N719" t="str">
        <f t="shared" si="158"/>
        <v>Jul</v>
      </c>
      <c r="O719" s="6">
        <f t="shared" si="159"/>
        <v>64</v>
      </c>
      <c r="P719">
        <f t="shared" si="160"/>
        <v>450</v>
      </c>
      <c r="Q719">
        <f t="shared" si="161"/>
        <v>6</v>
      </c>
      <c r="R719" s="8">
        <f t="shared" si="167"/>
        <v>75</v>
      </c>
      <c r="S719">
        <f t="shared" si="162"/>
        <v>44</v>
      </c>
      <c r="T719">
        <f t="shared" si="163"/>
        <v>3752</v>
      </c>
      <c r="U719" s="18">
        <f t="shared" si="168"/>
        <v>85.272727272727266</v>
      </c>
    </row>
    <row r="720" spans="1:21" x14ac:dyDescent="0.3">
      <c r="A720" s="3">
        <v>719</v>
      </c>
      <c r="B720" s="3" t="s">
        <v>175</v>
      </c>
      <c r="C720" s="3" t="s">
        <v>61</v>
      </c>
      <c r="D720" s="7">
        <f t="shared" si="164"/>
        <v>41476</v>
      </c>
      <c r="E720" s="4">
        <v>0.64930555555555558</v>
      </c>
      <c r="F720" s="3" t="s">
        <v>54</v>
      </c>
      <c r="G720" s="3" t="str">
        <f t="shared" si="165"/>
        <v>PLANNED</v>
      </c>
      <c r="H720" s="3" t="str">
        <f t="shared" si="155"/>
        <v>PLANNED - SCHED</v>
      </c>
      <c r="I720" s="1">
        <v>41481.603105752314</v>
      </c>
      <c r="J720" s="1">
        <v>41481.664112696759</v>
      </c>
      <c r="K720" s="5">
        <f t="shared" si="166"/>
        <v>87</v>
      </c>
      <c r="L720" s="16">
        <f t="shared" si="156"/>
        <v>87</v>
      </c>
      <c r="M720">
        <f t="shared" si="157"/>
        <v>2013</v>
      </c>
      <c r="N720" t="str">
        <f t="shared" si="158"/>
        <v>Jul</v>
      </c>
      <c r="O720" s="6">
        <f t="shared" si="159"/>
        <v>87</v>
      </c>
      <c r="P720">
        <f t="shared" si="160"/>
        <v>450</v>
      </c>
      <c r="Q720">
        <f t="shared" si="161"/>
        <v>6</v>
      </c>
      <c r="R720" s="8">
        <f t="shared" si="167"/>
        <v>75</v>
      </c>
      <c r="S720">
        <f t="shared" si="162"/>
        <v>44</v>
      </c>
      <c r="T720">
        <f t="shared" si="163"/>
        <v>3752</v>
      </c>
      <c r="U720" s="18">
        <f t="shared" si="168"/>
        <v>85.272727272727266</v>
      </c>
    </row>
    <row r="721" spans="1:21" x14ac:dyDescent="0.3">
      <c r="A721" s="3">
        <v>720</v>
      </c>
      <c r="B721" s="3" t="s">
        <v>176</v>
      </c>
      <c r="C721" s="3" t="s">
        <v>63</v>
      </c>
      <c r="D721" s="7">
        <f t="shared" si="164"/>
        <v>41476</v>
      </c>
      <c r="E721" s="4">
        <v>0.16805555555555554</v>
      </c>
      <c r="F721" s="3" t="s">
        <v>49</v>
      </c>
      <c r="G721" s="3" t="str">
        <f t="shared" si="165"/>
        <v>UNPLANNED</v>
      </c>
      <c r="H721" s="3" t="str">
        <f t="shared" si="155"/>
        <v>UNPLANNED</v>
      </c>
      <c r="I721" s="1">
        <v>41482.137945949071</v>
      </c>
      <c r="J721" s="1">
        <v>41482.194913541665</v>
      </c>
      <c r="K721" s="5">
        <f t="shared" si="166"/>
        <v>82</v>
      </c>
      <c r="L721" s="16">
        <f t="shared" si="156"/>
        <v>82</v>
      </c>
      <c r="M721">
        <f t="shared" si="157"/>
        <v>2013</v>
      </c>
      <c r="N721" t="str">
        <f t="shared" si="158"/>
        <v>Jul</v>
      </c>
      <c r="O721" s="6">
        <f t="shared" si="159"/>
        <v>82</v>
      </c>
      <c r="P721">
        <f t="shared" si="160"/>
        <v>260</v>
      </c>
      <c r="Q721">
        <f t="shared" si="161"/>
        <v>3</v>
      </c>
      <c r="R721" s="8">
        <f t="shared" si="167"/>
        <v>86.666666666666671</v>
      </c>
      <c r="S721">
        <f t="shared" si="162"/>
        <v>44</v>
      </c>
      <c r="T721">
        <f t="shared" si="163"/>
        <v>3752</v>
      </c>
      <c r="U721" s="18">
        <f t="shared" si="168"/>
        <v>85.272727272727266</v>
      </c>
    </row>
    <row r="722" spans="1:21" x14ac:dyDescent="0.3">
      <c r="A722" s="3">
        <v>721</v>
      </c>
      <c r="B722" s="3" t="s">
        <v>176</v>
      </c>
      <c r="C722" s="3" t="s">
        <v>63</v>
      </c>
      <c r="D722" s="7">
        <f t="shared" si="164"/>
        <v>41476</v>
      </c>
      <c r="E722" s="4">
        <v>0.24097222222222223</v>
      </c>
      <c r="F722" s="3" t="s">
        <v>49</v>
      </c>
      <c r="G722" s="3" t="str">
        <f t="shared" si="165"/>
        <v>UNPLANNED</v>
      </c>
      <c r="H722" s="3" t="str">
        <f t="shared" si="155"/>
        <v>UNPLANNED</v>
      </c>
      <c r="I722" s="1">
        <v>41482.210816319443</v>
      </c>
      <c r="J722" s="1">
        <v>41482.267841782406</v>
      </c>
      <c r="K722" s="5">
        <f t="shared" si="166"/>
        <v>82</v>
      </c>
      <c r="L722" s="16">
        <f t="shared" si="156"/>
        <v>82</v>
      </c>
      <c r="M722">
        <f t="shared" si="157"/>
        <v>2013</v>
      </c>
      <c r="N722" t="str">
        <f t="shared" si="158"/>
        <v>Jul</v>
      </c>
      <c r="O722" s="6">
        <f t="shared" si="159"/>
        <v>82</v>
      </c>
      <c r="P722">
        <f t="shared" si="160"/>
        <v>260</v>
      </c>
      <c r="Q722">
        <f t="shared" si="161"/>
        <v>3</v>
      </c>
      <c r="R722" s="8">
        <f t="shared" si="167"/>
        <v>86.666666666666671</v>
      </c>
      <c r="S722">
        <f t="shared" si="162"/>
        <v>44</v>
      </c>
      <c r="T722">
        <f t="shared" si="163"/>
        <v>3752</v>
      </c>
      <c r="U722" s="18">
        <f t="shared" si="168"/>
        <v>85.272727272727266</v>
      </c>
    </row>
    <row r="723" spans="1:21" x14ac:dyDescent="0.3">
      <c r="A723" s="3">
        <v>722</v>
      </c>
      <c r="B723" s="3" t="s">
        <v>176</v>
      </c>
      <c r="C723" s="3" t="s">
        <v>63</v>
      </c>
      <c r="D723" s="7">
        <f t="shared" si="164"/>
        <v>41476</v>
      </c>
      <c r="E723" s="4">
        <v>0.97986111111111107</v>
      </c>
      <c r="F723" s="3" t="s">
        <v>49</v>
      </c>
      <c r="G723" s="3" t="str">
        <f t="shared" si="165"/>
        <v>UNPLANNED</v>
      </c>
      <c r="H723" s="3" t="str">
        <f t="shared" si="155"/>
        <v>UNPLANNED</v>
      </c>
      <c r="I723" s="1">
        <v>41482.968939236111</v>
      </c>
      <c r="J723" s="1">
        <v>41483.0362193287</v>
      </c>
      <c r="K723" s="5">
        <f t="shared" si="166"/>
        <v>96</v>
      </c>
      <c r="L723" s="16">
        <f t="shared" si="156"/>
        <v>96</v>
      </c>
      <c r="M723">
        <f t="shared" si="157"/>
        <v>2013</v>
      </c>
      <c r="N723" t="str">
        <f t="shared" si="158"/>
        <v>Jul</v>
      </c>
      <c r="O723" s="6">
        <f t="shared" si="159"/>
        <v>96</v>
      </c>
      <c r="P723">
        <f t="shared" si="160"/>
        <v>260</v>
      </c>
      <c r="Q723">
        <f t="shared" si="161"/>
        <v>3</v>
      </c>
      <c r="R723" s="8">
        <f t="shared" si="167"/>
        <v>86.666666666666671</v>
      </c>
      <c r="S723">
        <f t="shared" si="162"/>
        <v>44</v>
      </c>
      <c r="T723">
        <f t="shared" si="163"/>
        <v>3752</v>
      </c>
      <c r="U723" s="18">
        <f t="shared" si="168"/>
        <v>85.272727272727266</v>
      </c>
    </row>
    <row r="724" spans="1:21" x14ac:dyDescent="0.3">
      <c r="A724" s="3">
        <v>723</v>
      </c>
      <c r="B724" s="3" t="s">
        <v>177</v>
      </c>
      <c r="C724" s="3" t="s">
        <v>65</v>
      </c>
      <c r="D724" s="7">
        <f t="shared" si="164"/>
        <v>41476</v>
      </c>
      <c r="E724" s="4">
        <v>0.54861111111111105</v>
      </c>
      <c r="F724" s="3" t="s">
        <v>49</v>
      </c>
      <c r="G724" s="3" t="str">
        <f t="shared" si="165"/>
        <v>UNPLANNED</v>
      </c>
      <c r="H724" s="3" t="str">
        <f t="shared" si="155"/>
        <v>UNPLANNED</v>
      </c>
      <c r="I724" s="1">
        <v>41483.519942094914</v>
      </c>
      <c r="J724" s="1">
        <v>41483.582731446753</v>
      </c>
      <c r="K724" s="5">
        <f t="shared" si="166"/>
        <v>90</v>
      </c>
      <c r="L724" s="16">
        <f t="shared" si="156"/>
        <v>90</v>
      </c>
      <c r="M724">
        <f t="shared" si="157"/>
        <v>2013</v>
      </c>
      <c r="N724" t="str">
        <f t="shared" si="158"/>
        <v>Jul</v>
      </c>
      <c r="O724" s="6">
        <f t="shared" si="159"/>
        <v>90</v>
      </c>
      <c r="P724">
        <f t="shared" si="160"/>
        <v>249</v>
      </c>
      <c r="Q724">
        <f t="shared" si="161"/>
        <v>3</v>
      </c>
      <c r="R724" s="8">
        <f t="shared" si="167"/>
        <v>83</v>
      </c>
      <c r="S724">
        <f t="shared" si="162"/>
        <v>44</v>
      </c>
      <c r="T724">
        <f t="shared" si="163"/>
        <v>3752</v>
      </c>
      <c r="U724" s="18">
        <f t="shared" si="168"/>
        <v>85.272727272727266</v>
      </c>
    </row>
    <row r="725" spans="1:21" x14ac:dyDescent="0.3">
      <c r="A725" s="3">
        <v>724</v>
      </c>
      <c r="B725" s="3" t="s">
        <v>177</v>
      </c>
      <c r="C725" s="3" t="s">
        <v>65</v>
      </c>
      <c r="D725" s="7">
        <f t="shared" si="164"/>
        <v>41476</v>
      </c>
      <c r="E725" s="4">
        <v>0.64444444444444449</v>
      </c>
      <c r="F725" s="3" t="s">
        <v>49</v>
      </c>
      <c r="G725" s="3" t="str">
        <f t="shared" si="165"/>
        <v>UNPLANNED</v>
      </c>
      <c r="H725" s="3" t="str">
        <f t="shared" si="155"/>
        <v>UNPLANNED</v>
      </c>
      <c r="I725" s="1">
        <v>41483.61360459491</v>
      </c>
      <c r="J725" s="1">
        <v>41483.675919409718</v>
      </c>
      <c r="K725" s="5">
        <f t="shared" si="166"/>
        <v>89</v>
      </c>
      <c r="L725" s="16">
        <f t="shared" si="156"/>
        <v>89</v>
      </c>
      <c r="M725">
        <f t="shared" si="157"/>
        <v>2013</v>
      </c>
      <c r="N725" t="str">
        <f t="shared" si="158"/>
        <v>Jul</v>
      </c>
      <c r="O725" s="6">
        <f t="shared" si="159"/>
        <v>89</v>
      </c>
      <c r="P725">
        <f t="shared" si="160"/>
        <v>249</v>
      </c>
      <c r="Q725">
        <f t="shared" si="161"/>
        <v>3</v>
      </c>
      <c r="R725" s="8">
        <f t="shared" si="167"/>
        <v>83</v>
      </c>
      <c r="S725">
        <f t="shared" si="162"/>
        <v>44</v>
      </c>
      <c r="T725">
        <f t="shared" si="163"/>
        <v>3752</v>
      </c>
      <c r="U725" s="18">
        <f t="shared" si="168"/>
        <v>85.272727272727266</v>
      </c>
    </row>
    <row r="726" spans="1:21" x14ac:dyDescent="0.3">
      <c r="A726" s="3">
        <v>725</v>
      </c>
      <c r="B726" s="3" t="s">
        <v>177</v>
      </c>
      <c r="C726" s="3" t="s">
        <v>65</v>
      </c>
      <c r="D726" s="7">
        <f t="shared" si="164"/>
        <v>41476</v>
      </c>
      <c r="E726" s="4">
        <v>0.8041666666666667</v>
      </c>
      <c r="F726" s="3" t="s">
        <v>49</v>
      </c>
      <c r="G726" s="3" t="str">
        <f t="shared" si="165"/>
        <v>UNPLANNED</v>
      </c>
      <c r="H726" s="3" t="str">
        <f t="shared" si="155"/>
        <v>UNPLANNED</v>
      </c>
      <c r="I726" s="1">
        <v>41483.791039664349</v>
      </c>
      <c r="J726" s="1">
        <v>41483.839673923612</v>
      </c>
      <c r="K726" s="5">
        <f t="shared" si="166"/>
        <v>70</v>
      </c>
      <c r="L726" s="16">
        <f t="shared" si="156"/>
        <v>70</v>
      </c>
      <c r="M726">
        <f t="shared" si="157"/>
        <v>2013</v>
      </c>
      <c r="N726" t="str">
        <f t="shared" si="158"/>
        <v>Jul</v>
      </c>
      <c r="O726" s="6">
        <f t="shared" si="159"/>
        <v>70</v>
      </c>
      <c r="P726">
        <f t="shared" si="160"/>
        <v>249</v>
      </c>
      <c r="Q726">
        <f t="shared" si="161"/>
        <v>3</v>
      </c>
      <c r="R726" s="8">
        <f t="shared" si="167"/>
        <v>83</v>
      </c>
      <c r="S726">
        <f t="shared" si="162"/>
        <v>44</v>
      </c>
      <c r="T726">
        <f t="shared" si="163"/>
        <v>3752</v>
      </c>
      <c r="U726" s="18">
        <f t="shared" si="168"/>
        <v>85.272727272727266</v>
      </c>
    </row>
    <row r="727" spans="1:21" x14ac:dyDescent="0.3">
      <c r="A727" s="3">
        <v>726</v>
      </c>
      <c r="B727" s="3" t="s">
        <v>178</v>
      </c>
      <c r="C727" s="3" t="s">
        <v>48</v>
      </c>
      <c r="D727" s="7">
        <f t="shared" si="164"/>
        <v>41483</v>
      </c>
      <c r="E727" s="4">
        <v>6.3194444444444442E-2</v>
      </c>
      <c r="F727" s="3" t="s">
        <v>49</v>
      </c>
      <c r="G727" s="3" t="str">
        <f t="shared" si="165"/>
        <v>UNPLANNED</v>
      </c>
      <c r="H727" s="3" t="str">
        <f t="shared" si="155"/>
        <v>UNPLANNED</v>
      </c>
      <c r="I727" s="1">
        <v>41484.046290081016</v>
      </c>
      <c r="J727" s="1" t="e">
        <v>#VALUE!</v>
      </c>
      <c r="K727" s="5" t="e">
        <f t="shared" si="166"/>
        <v>#VALUE!</v>
      </c>
      <c r="L727" s="16">
        <f t="shared" si="156"/>
        <v>74.222222222222229</v>
      </c>
      <c r="M727">
        <f t="shared" si="157"/>
        <v>2013</v>
      </c>
      <c r="N727" t="str">
        <f t="shared" si="158"/>
        <v>Jul</v>
      </c>
      <c r="O727" s="6" t="e">
        <f t="shared" si="159"/>
        <v>#N/A</v>
      </c>
      <c r="P727">
        <f t="shared" si="160"/>
        <v>668</v>
      </c>
      <c r="Q727">
        <f t="shared" si="161"/>
        <v>9</v>
      </c>
      <c r="R727" s="8">
        <f t="shared" si="167"/>
        <v>74.222222222222229</v>
      </c>
      <c r="S727">
        <f t="shared" si="162"/>
        <v>40</v>
      </c>
      <c r="T727">
        <f t="shared" si="163"/>
        <v>3166</v>
      </c>
      <c r="U727" s="18">
        <f t="shared" si="168"/>
        <v>79.150000000000006</v>
      </c>
    </row>
    <row r="728" spans="1:21" x14ac:dyDescent="0.3">
      <c r="A728" s="3">
        <v>727</v>
      </c>
      <c r="B728" s="3" t="s">
        <v>178</v>
      </c>
      <c r="C728" s="3" t="s">
        <v>48</v>
      </c>
      <c r="D728" s="7">
        <f t="shared" si="164"/>
        <v>41483</v>
      </c>
      <c r="E728" s="4">
        <v>0.34861111111111115</v>
      </c>
      <c r="F728" s="3" t="s">
        <v>54</v>
      </c>
      <c r="G728" s="3" t="str">
        <f t="shared" si="165"/>
        <v>PLANNED</v>
      </c>
      <c r="H728" s="3" t="str">
        <f t="shared" si="155"/>
        <v>PLANNED - SCHED</v>
      </c>
      <c r="I728" s="1">
        <v>41484.314572071758</v>
      </c>
      <c r="J728" s="1">
        <v>41484.374896145833</v>
      </c>
      <c r="K728" s="5">
        <f t="shared" si="166"/>
        <v>86</v>
      </c>
      <c r="L728" s="16">
        <f t="shared" si="156"/>
        <v>86</v>
      </c>
      <c r="M728">
        <f t="shared" si="157"/>
        <v>2013</v>
      </c>
      <c r="N728" t="str">
        <f t="shared" si="158"/>
        <v>Jul</v>
      </c>
      <c r="O728" s="6">
        <f t="shared" si="159"/>
        <v>86</v>
      </c>
      <c r="P728">
        <f t="shared" si="160"/>
        <v>668</v>
      </c>
      <c r="Q728">
        <f t="shared" si="161"/>
        <v>9</v>
      </c>
      <c r="R728" s="8">
        <f t="shared" si="167"/>
        <v>74.222222222222229</v>
      </c>
      <c r="S728">
        <f t="shared" si="162"/>
        <v>40</v>
      </c>
      <c r="T728">
        <f t="shared" si="163"/>
        <v>3166</v>
      </c>
      <c r="U728" s="18">
        <f t="shared" si="168"/>
        <v>79.150000000000006</v>
      </c>
    </row>
    <row r="729" spans="1:21" x14ac:dyDescent="0.3">
      <c r="A729" s="3">
        <v>728</v>
      </c>
      <c r="B729" s="3" t="s">
        <v>178</v>
      </c>
      <c r="C729" s="3" t="s">
        <v>48</v>
      </c>
      <c r="D729" s="7">
        <f t="shared" si="164"/>
        <v>41483</v>
      </c>
      <c r="E729" s="4">
        <v>0.3979166666666667</v>
      </c>
      <c r="F729" s="3" t="s">
        <v>50</v>
      </c>
      <c r="G729" s="3" t="str">
        <f t="shared" si="165"/>
        <v>OTHER</v>
      </c>
      <c r="H729" s="3" t="str">
        <f t="shared" si="155"/>
        <v>OTHER</v>
      </c>
      <c r="I729" s="1">
        <v>41484.377867442126</v>
      </c>
      <c r="J729" s="1">
        <v>41484.458087349536</v>
      </c>
      <c r="K729" s="5">
        <f t="shared" si="166"/>
        <v>115</v>
      </c>
      <c r="L729" s="16">
        <f t="shared" si="156"/>
        <v>115</v>
      </c>
      <c r="M729">
        <f t="shared" si="157"/>
        <v>2013</v>
      </c>
      <c r="N729" t="str">
        <f t="shared" si="158"/>
        <v>Jul</v>
      </c>
      <c r="O729" s="6">
        <f t="shared" si="159"/>
        <v>115</v>
      </c>
      <c r="P729">
        <f t="shared" si="160"/>
        <v>668</v>
      </c>
      <c r="Q729">
        <f t="shared" si="161"/>
        <v>9</v>
      </c>
      <c r="R729" s="8">
        <f t="shared" si="167"/>
        <v>74.222222222222229</v>
      </c>
      <c r="S729">
        <f t="shared" si="162"/>
        <v>40</v>
      </c>
      <c r="T729">
        <f t="shared" si="163"/>
        <v>3166</v>
      </c>
      <c r="U729" s="18">
        <f t="shared" si="168"/>
        <v>79.150000000000006</v>
      </c>
    </row>
    <row r="730" spans="1:21" x14ac:dyDescent="0.3">
      <c r="A730" s="3">
        <v>729</v>
      </c>
      <c r="B730" s="3" t="s">
        <v>178</v>
      </c>
      <c r="C730" s="3" t="s">
        <v>48</v>
      </c>
      <c r="D730" s="7">
        <f t="shared" si="164"/>
        <v>41483</v>
      </c>
      <c r="E730" s="4">
        <v>0.4284722222222222</v>
      </c>
      <c r="F730" s="3" t="s">
        <v>54</v>
      </c>
      <c r="G730" s="3" t="str">
        <f t="shared" si="165"/>
        <v>PLANNED</v>
      </c>
      <c r="H730" s="3" t="str">
        <f t="shared" si="155"/>
        <v>PLANNED - SCHED</v>
      </c>
      <c r="I730" s="1">
        <v>41484.405318252313</v>
      </c>
      <c r="J730" s="1">
        <v>41484.46306130787</v>
      </c>
      <c r="K730" s="5">
        <f t="shared" si="166"/>
        <v>83</v>
      </c>
      <c r="L730" s="16">
        <f t="shared" si="156"/>
        <v>83</v>
      </c>
      <c r="M730">
        <f t="shared" si="157"/>
        <v>2013</v>
      </c>
      <c r="N730" t="str">
        <f t="shared" si="158"/>
        <v>Jul</v>
      </c>
      <c r="O730" s="6">
        <f t="shared" si="159"/>
        <v>83</v>
      </c>
      <c r="P730">
        <f t="shared" si="160"/>
        <v>668</v>
      </c>
      <c r="Q730">
        <f t="shared" si="161"/>
        <v>9</v>
      </c>
      <c r="R730" s="8">
        <f t="shared" si="167"/>
        <v>74.222222222222229</v>
      </c>
      <c r="S730">
        <f t="shared" si="162"/>
        <v>40</v>
      </c>
      <c r="T730">
        <f t="shared" si="163"/>
        <v>3166</v>
      </c>
      <c r="U730" s="18">
        <f t="shared" si="168"/>
        <v>79.150000000000006</v>
      </c>
    </row>
    <row r="731" spans="1:21" x14ac:dyDescent="0.3">
      <c r="A731" s="3">
        <v>730</v>
      </c>
      <c r="B731" s="3" t="s">
        <v>178</v>
      </c>
      <c r="C731" s="3" t="s">
        <v>48</v>
      </c>
      <c r="D731" s="7">
        <f t="shared" si="164"/>
        <v>41483</v>
      </c>
      <c r="E731" s="4">
        <v>0.49444444444444446</v>
      </c>
      <c r="F731" s="3" t="s">
        <v>57</v>
      </c>
      <c r="G731" s="3" t="str">
        <f t="shared" si="165"/>
        <v>UNPLANNED</v>
      </c>
      <c r="H731" s="3" t="str">
        <f t="shared" si="155"/>
        <v>UNPLANNED</v>
      </c>
      <c r="I731" s="1">
        <v>41484.497493946757</v>
      </c>
      <c r="J731" s="1" t="e">
        <v>#VALUE!</v>
      </c>
      <c r="K731" s="5" t="e">
        <f t="shared" si="166"/>
        <v>#VALUE!</v>
      </c>
      <c r="L731" s="16">
        <f t="shared" si="156"/>
        <v>74.222222222222229</v>
      </c>
      <c r="M731">
        <f t="shared" si="157"/>
        <v>2013</v>
      </c>
      <c r="N731" t="str">
        <f t="shared" si="158"/>
        <v>Jul</v>
      </c>
      <c r="O731" s="6" t="e">
        <f t="shared" si="159"/>
        <v>#N/A</v>
      </c>
      <c r="P731">
        <f t="shared" si="160"/>
        <v>668</v>
      </c>
      <c r="Q731">
        <f t="shared" si="161"/>
        <v>9</v>
      </c>
      <c r="R731" s="8">
        <f t="shared" si="167"/>
        <v>74.222222222222229</v>
      </c>
      <c r="S731">
        <f t="shared" si="162"/>
        <v>40</v>
      </c>
      <c r="T731">
        <f t="shared" si="163"/>
        <v>3166</v>
      </c>
      <c r="U731" s="18">
        <f t="shared" si="168"/>
        <v>79.150000000000006</v>
      </c>
    </row>
    <row r="732" spans="1:21" x14ac:dyDescent="0.3">
      <c r="A732" s="3">
        <v>731</v>
      </c>
      <c r="B732" s="3" t="s">
        <v>178</v>
      </c>
      <c r="C732" s="3" t="s">
        <v>48</v>
      </c>
      <c r="D732" s="7">
        <f t="shared" si="164"/>
        <v>41483</v>
      </c>
      <c r="E732" s="4">
        <v>0.50972222222222219</v>
      </c>
      <c r="F732" s="3" t="s">
        <v>54</v>
      </c>
      <c r="G732" s="3" t="str">
        <f t="shared" si="165"/>
        <v>PLANNED</v>
      </c>
      <c r="H732" s="3" t="str">
        <f t="shared" si="155"/>
        <v>PLANNED - SCHED</v>
      </c>
      <c r="I732" s="1">
        <v>41484.474980706022</v>
      </c>
      <c r="J732" s="1">
        <v>41484.539112650462</v>
      </c>
      <c r="K732" s="5">
        <f t="shared" si="166"/>
        <v>92</v>
      </c>
      <c r="L732" s="16">
        <f t="shared" si="156"/>
        <v>92</v>
      </c>
      <c r="M732">
        <f t="shared" si="157"/>
        <v>2013</v>
      </c>
      <c r="N732" t="str">
        <f t="shared" si="158"/>
        <v>Jul</v>
      </c>
      <c r="O732" s="6">
        <f t="shared" si="159"/>
        <v>92</v>
      </c>
      <c r="P732">
        <f t="shared" si="160"/>
        <v>668</v>
      </c>
      <c r="Q732">
        <f t="shared" si="161"/>
        <v>9</v>
      </c>
      <c r="R732" s="8">
        <f t="shared" si="167"/>
        <v>74.222222222222229</v>
      </c>
      <c r="S732">
        <f t="shared" si="162"/>
        <v>40</v>
      </c>
      <c r="T732">
        <f t="shared" si="163"/>
        <v>3166</v>
      </c>
      <c r="U732" s="18">
        <f t="shared" si="168"/>
        <v>79.150000000000006</v>
      </c>
    </row>
    <row r="733" spans="1:21" x14ac:dyDescent="0.3">
      <c r="A733" s="3">
        <v>732</v>
      </c>
      <c r="B733" s="3" t="s">
        <v>178</v>
      </c>
      <c r="C733" s="3" t="s">
        <v>48</v>
      </c>
      <c r="D733" s="7">
        <f t="shared" si="164"/>
        <v>41483</v>
      </c>
      <c r="E733" s="4">
        <v>0.60347222222222219</v>
      </c>
      <c r="F733" s="3" t="s">
        <v>54</v>
      </c>
      <c r="G733" s="3" t="str">
        <f t="shared" si="165"/>
        <v>PLANNED</v>
      </c>
      <c r="H733" s="3" t="str">
        <f t="shared" si="155"/>
        <v>PLANNED - SCHED</v>
      </c>
      <c r="I733" s="1">
        <v>41484.569689270837</v>
      </c>
      <c r="J733" s="1">
        <v>41484.645013344903</v>
      </c>
      <c r="K733" s="5">
        <f t="shared" si="166"/>
        <v>108</v>
      </c>
      <c r="L733" s="16">
        <f t="shared" si="156"/>
        <v>108</v>
      </c>
      <c r="M733">
        <f t="shared" si="157"/>
        <v>2013</v>
      </c>
      <c r="N733" t="str">
        <f t="shared" si="158"/>
        <v>Jul</v>
      </c>
      <c r="O733" s="6">
        <f t="shared" si="159"/>
        <v>108</v>
      </c>
      <c r="P733">
        <f t="shared" si="160"/>
        <v>668</v>
      </c>
      <c r="Q733">
        <f t="shared" si="161"/>
        <v>9</v>
      </c>
      <c r="R733" s="8">
        <f t="shared" si="167"/>
        <v>74.222222222222229</v>
      </c>
      <c r="S733">
        <f t="shared" si="162"/>
        <v>40</v>
      </c>
      <c r="T733">
        <f t="shared" si="163"/>
        <v>3166</v>
      </c>
      <c r="U733" s="18">
        <f t="shared" si="168"/>
        <v>79.150000000000006</v>
      </c>
    </row>
    <row r="734" spans="1:21" x14ac:dyDescent="0.3">
      <c r="A734" s="3">
        <v>733</v>
      </c>
      <c r="B734" s="3" t="s">
        <v>178</v>
      </c>
      <c r="C734" s="3" t="s">
        <v>48</v>
      </c>
      <c r="D734" s="7">
        <f t="shared" si="164"/>
        <v>41483</v>
      </c>
      <c r="E734" s="4">
        <v>0.68263888888888891</v>
      </c>
      <c r="F734" s="3" t="s">
        <v>54</v>
      </c>
      <c r="G734" s="3" t="str">
        <f t="shared" si="165"/>
        <v>PLANNED</v>
      </c>
      <c r="H734" s="3" t="str">
        <f t="shared" si="155"/>
        <v>PLANNED - SCHED</v>
      </c>
      <c r="I734" s="1">
        <v>41484.658490821756</v>
      </c>
      <c r="J734" s="1">
        <v>41484.709382025459</v>
      </c>
      <c r="K734" s="5">
        <f t="shared" si="166"/>
        <v>73</v>
      </c>
      <c r="L734" s="16">
        <f t="shared" si="156"/>
        <v>73</v>
      </c>
      <c r="M734">
        <f t="shared" si="157"/>
        <v>2013</v>
      </c>
      <c r="N734" t="str">
        <f t="shared" si="158"/>
        <v>Jul</v>
      </c>
      <c r="O734" s="6">
        <f t="shared" si="159"/>
        <v>73</v>
      </c>
      <c r="P734">
        <f t="shared" si="160"/>
        <v>668</v>
      </c>
      <c r="Q734">
        <f t="shared" si="161"/>
        <v>9</v>
      </c>
      <c r="R734" s="8">
        <f t="shared" si="167"/>
        <v>74.222222222222229</v>
      </c>
      <c r="S734">
        <f t="shared" si="162"/>
        <v>40</v>
      </c>
      <c r="T734">
        <f t="shared" si="163"/>
        <v>3166</v>
      </c>
      <c r="U734" s="18">
        <f t="shared" si="168"/>
        <v>79.150000000000006</v>
      </c>
    </row>
    <row r="735" spans="1:21" x14ac:dyDescent="0.3">
      <c r="A735" s="3">
        <v>734</v>
      </c>
      <c r="B735" s="3" t="s">
        <v>178</v>
      </c>
      <c r="C735" s="3" t="s">
        <v>48</v>
      </c>
      <c r="D735" s="7">
        <f t="shared" si="164"/>
        <v>41483</v>
      </c>
      <c r="E735" s="4">
        <v>0.70972222222222225</v>
      </c>
      <c r="F735" s="3" t="s">
        <v>49</v>
      </c>
      <c r="G735" s="3" t="str">
        <f t="shared" si="165"/>
        <v>UNPLANNED</v>
      </c>
      <c r="H735" s="3" t="str">
        <f t="shared" si="155"/>
        <v>UNPLANNED</v>
      </c>
      <c r="I735" s="1">
        <v>41484.669720682876</v>
      </c>
      <c r="J735" s="1">
        <v>41484.747232256945</v>
      </c>
      <c r="K735" s="5">
        <f t="shared" si="166"/>
        <v>111</v>
      </c>
      <c r="L735" s="16">
        <f t="shared" si="156"/>
        <v>111</v>
      </c>
      <c r="M735">
        <f t="shared" si="157"/>
        <v>2013</v>
      </c>
      <c r="N735" t="str">
        <f t="shared" si="158"/>
        <v>Jul</v>
      </c>
      <c r="O735" s="6">
        <f t="shared" si="159"/>
        <v>111</v>
      </c>
      <c r="P735">
        <f t="shared" si="160"/>
        <v>668</v>
      </c>
      <c r="Q735">
        <f t="shared" si="161"/>
        <v>9</v>
      </c>
      <c r="R735" s="8">
        <f t="shared" si="167"/>
        <v>74.222222222222229</v>
      </c>
      <c r="S735">
        <f t="shared" si="162"/>
        <v>40</v>
      </c>
      <c r="T735">
        <f t="shared" si="163"/>
        <v>3166</v>
      </c>
      <c r="U735" s="18">
        <f t="shared" si="168"/>
        <v>79.150000000000006</v>
      </c>
    </row>
    <row r="736" spans="1:21" x14ac:dyDescent="0.3">
      <c r="A736" s="3">
        <v>735</v>
      </c>
      <c r="B736" s="3" t="s">
        <v>179</v>
      </c>
      <c r="C736" s="3" t="s">
        <v>53</v>
      </c>
      <c r="D736" s="7">
        <f t="shared" si="164"/>
        <v>41483</v>
      </c>
      <c r="E736" s="4">
        <v>3.888888888888889E-2</v>
      </c>
      <c r="F736" s="3" t="s">
        <v>50</v>
      </c>
      <c r="G736" s="3" t="str">
        <f t="shared" si="165"/>
        <v>OTHER</v>
      </c>
      <c r="H736" s="3" t="str">
        <f t="shared" si="155"/>
        <v>OTHER</v>
      </c>
      <c r="I736" s="1">
        <v>41485.012594525462</v>
      </c>
      <c r="J736" s="1">
        <v>41485.071043599535</v>
      </c>
      <c r="K736" s="5">
        <f t="shared" si="166"/>
        <v>84</v>
      </c>
      <c r="L736" s="16">
        <f t="shared" si="156"/>
        <v>84</v>
      </c>
      <c r="M736">
        <f t="shared" si="157"/>
        <v>2013</v>
      </c>
      <c r="N736" t="str">
        <f t="shared" si="158"/>
        <v>Jul</v>
      </c>
      <c r="O736" s="6">
        <f t="shared" si="159"/>
        <v>84</v>
      </c>
      <c r="P736">
        <f t="shared" si="160"/>
        <v>381</v>
      </c>
      <c r="Q736">
        <f t="shared" si="161"/>
        <v>5</v>
      </c>
      <c r="R736" s="8">
        <f t="shared" si="167"/>
        <v>76.2</v>
      </c>
      <c r="S736">
        <f t="shared" si="162"/>
        <v>40</v>
      </c>
      <c r="T736">
        <f t="shared" si="163"/>
        <v>3166</v>
      </c>
      <c r="U736" s="18">
        <f t="shared" si="168"/>
        <v>79.150000000000006</v>
      </c>
    </row>
    <row r="737" spans="1:21" x14ac:dyDescent="0.3">
      <c r="A737" s="3">
        <v>736</v>
      </c>
      <c r="B737" s="3" t="s">
        <v>179</v>
      </c>
      <c r="C737" s="3" t="s">
        <v>53</v>
      </c>
      <c r="D737" s="7">
        <f t="shared" si="164"/>
        <v>41483</v>
      </c>
      <c r="E737" s="4">
        <v>0.2638888888888889</v>
      </c>
      <c r="F737" s="3" t="s">
        <v>49</v>
      </c>
      <c r="G737" s="3" t="str">
        <f t="shared" si="165"/>
        <v>UNPLANNED</v>
      </c>
      <c r="H737" s="3" t="str">
        <f t="shared" si="155"/>
        <v>UNPLANNED</v>
      </c>
      <c r="I737" s="1">
        <v>41485.229254826387</v>
      </c>
      <c r="J737" s="1">
        <v>41485.294382141205</v>
      </c>
      <c r="K737" s="5">
        <f t="shared" si="166"/>
        <v>93</v>
      </c>
      <c r="L737" s="16">
        <f t="shared" si="156"/>
        <v>93</v>
      </c>
      <c r="M737">
        <f t="shared" si="157"/>
        <v>2013</v>
      </c>
      <c r="N737" t="str">
        <f t="shared" si="158"/>
        <v>Jul</v>
      </c>
      <c r="O737" s="6">
        <f t="shared" si="159"/>
        <v>93</v>
      </c>
      <c r="P737">
        <f t="shared" si="160"/>
        <v>381</v>
      </c>
      <c r="Q737">
        <f t="shared" si="161"/>
        <v>5</v>
      </c>
      <c r="R737" s="8">
        <f t="shared" si="167"/>
        <v>76.2</v>
      </c>
      <c r="S737">
        <f t="shared" si="162"/>
        <v>40</v>
      </c>
      <c r="T737">
        <f t="shared" si="163"/>
        <v>3166</v>
      </c>
      <c r="U737" s="18">
        <f t="shared" si="168"/>
        <v>79.150000000000006</v>
      </c>
    </row>
    <row r="738" spans="1:21" x14ac:dyDescent="0.3">
      <c r="A738" s="3">
        <v>737</v>
      </c>
      <c r="B738" s="3" t="s">
        <v>179</v>
      </c>
      <c r="C738" s="3" t="s">
        <v>53</v>
      </c>
      <c r="D738" s="7">
        <f t="shared" si="164"/>
        <v>41483</v>
      </c>
      <c r="E738" s="4">
        <v>0.4770833333333333</v>
      </c>
      <c r="F738" s="3" t="s">
        <v>49</v>
      </c>
      <c r="G738" s="3" t="str">
        <f t="shared" si="165"/>
        <v>UNPLANNED</v>
      </c>
      <c r="H738" s="3" t="str">
        <f t="shared" si="155"/>
        <v>UNPLANNED</v>
      </c>
      <c r="I738" s="1">
        <v>41485.452400844908</v>
      </c>
      <c r="J738" s="1">
        <v>41485.534727233797</v>
      </c>
      <c r="K738" s="5">
        <f t="shared" si="166"/>
        <v>118</v>
      </c>
      <c r="L738" s="16">
        <f t="shared" si="156"/>
        <v>118</v>
      </c>
      <c r="M738">
        <f t="shared" si="157"/>
        <v>2013</v>
      </c>
      <c r="N738" t="str">
        <f t="shared" si="158"/>
        <v>Jul</v>
      </c>
      <c r="O738" s="6">
        <f t="shared" si="159"/>
        <v>118</v>
      </c>
      <c r="P738">
        <f t="shared" si="160"/>
        <v>381</v>
      </c>
      <c r="Q738">
        <f t="shared" si="161"/>
        <v>5</v>
      </c>
      <c r="R738" s="8">
        <f t="shared" si="167"/>
        <v>76.2</v>
      </c>
      <c r="S738">
        <f t="shared" si="162"/>
        <v>40</v>
      </c>
      <c r="T738">
        <f t="shared" si="163"/>
        <v>3166</v>
      </c>
      <c r="U738" s="18">
        <f t="shared" si="168"/>
        <v>79.150000000000006</v>
      </c>
    </row>
    <row r="739" spans="1:21" x14ac:dyDescent="0.3">
      <c r="A739" s="3">
        <v>738</v>
      </c>
      <c r="B739" s="3" t="s">
        <v>179</v>
      </c>
      <c r="C739" s="3" t="s">
        <v>53</v>
      </c>
      <c r="D739" s="7">
        <f t="shared" si="164"/>
        <v>41483</v>
      </c>
      <c r="E739" s="4">
        <v>0.55625000000000002</v>
      </c>
      <c r="F739" s="3" t="s">
        <v>49</v>
      </c>
      <c r="G739" s="3" t="str">
        <f t="shared" si="165"/>
        <v>UNPLANNED</v>
      </c>
      <c r="H739" s="3" t="str">
        <f t="shared" si="155"/>
        <v>UNPLANNED</v>
      </c>
      <c r="I739" s="1">
        <v>41485.530759062502</v>
      </c>
      <c r="J739" s="1">
        <v>41485.590805358799</v>
      </c>
      <c r="K739" s="5">
        <f t="shared" si="166"/>
        <v>86</v>
      </c>
      <c r="L739" s="16">
        <f t="shared" si="156"/>
        <v>86</v>
      </c>
      <c r="M739">
        <f t="shared" si="157"/>
        <v>2013</v>
      </c>
      <c r="N739" t="str">
        <f t="shared" si="158"/>
        <v>Jul</v>
      </c>
      <c r="O739" s="6">
        <f t="shared" si="159"/>
        <v>86</v>
      </c>
      <c r="P739">
        <f t="shared" si="160"/>
        <v>381</v>
      </c>
      <c r="Q739">
        <f t="shared" si="161"/>
        <v>5</v>
      </c>
      <c r="R739" s="8">
        <f t="shared" si="167"/>
        <v>76.2</v>
      </c>
      <c r="S739">
        <f t="shared" si="162"/>
        <v>40</v>
      </c>
      <c r="T739">
        <f t="shared" si="163"/>
        <v>3166</v>
      </c>
      <c r="U739" s="18">
        <f t="shared" si="168"/>
        <v>79.150000000000006</v>
      </c>
    </row>
    <row r="740" spans="1:21" x14ac:dyDescent="0.3">
      <c r="A740" s="3">
        <v>739</v>
      </c>
      <c r="B740" s="3" t="s">
        <v>179</v>
      </c>
      <c r="C740" s="3" t="s">
        <v>53</v>
      </c>
      <c r="D740" s="7">
        <f t="shared" si="164"/>
        <v>41483</v>
      </c>
      <c r="E740" s="4">
        <v>0.62083333333333335</v>
      </c>
      <c r="F740" s="3" t="s">
        <v>51</v>
      </c>
      <c r="G740" s="3" t="str">
        <f t="shared" si="165"/>
        <v>PLANNED</v>
      </c>
      <c r="H740" s="3" t="str">
        <f t="shared" si="155"/>
        <v>PLANNED - NOT SCHED</v>
      </c>
      <c r="I740" s="1">
        <v>41485.602769409721</v>
      </c>
      <c r="J740" s="1" t="e">
        <v>#VALUE!</v>
      </c>
      <c r="K740" s="5" t="e">
        <f t="shared" si="166"/>
        <v>#VALUE!</v>
      </c>
      <c r="L740" s="16">
        <f t="shared" si="156"/>
        <v>76.2</v>
      </c>
      <c r="M740">
        <f t="shared" si="157"/>
        <v>2013</v>
      </c>
      <c r="N740" t="str">
        <f t="shared" si="158"/>
        <v>Jul</v>
      </c>
      <c r="O740" s="6" t="e">
        <f t="shared" si="159"/>
        <v>#N/A</v>
      </c>
      <c r="P740">
        <f t="shared" si="160"/>
        <v>381</v>
      </c>
      <c r="Q740">
        <f t="shared" si="161"/>
        <v>5</v>
      </c>
      <c r="R740" s="8">
        <f t="shared" si="167"/>
        <v>76.2</v>
      </c>
      <c r="S740">
        <f t="shared" si="162"/>
        <v>40</v>
      </c>
      <c r="T740">
        <f t="shared" si="163"/>
        <v>3166</v>
      </c>
      <c r="U740" s="18">
        <f t="shared" si="168"/>
        <v>79.150000000000006</v>
      </c>
    </row>
    <row r="741" spans="1:21" x14ac:dyDescent="0.3">
      <c r="A741" s="3">
        <v>740</v>
      </c>
      <c r="B741" s="3" t="s">
        <v>180</v>
      </c>
      <c r="C741" s="3" t="s">
        <v>56</v>
      </c>
      <c r="D741" s="7">
        <f t="shared" si="164"/>
        <v>41483</v>
      </c>
      <c r="E741" s="4">
        <v>8.6805555555555539E-2</v>
      </c>
      <c r="F741" s="3" t="s">
        <v>49</v>
      </c>
      <c r="G741" s="3" t="str">
        <f t="shared" si="165"/>
        <v>UNPLANNED</v>
      </c>
      <c r="H741" s="3" t="str">
        <f t="shared" si="155"/>
        <v>UNPLANNED</v>
      </c>
      <c r="I741" s="1">
        <v>41486.04898047453</v>
      </c>
      <c r="J741" s="1">
        <v>41486.10208232639</v>
      </c>
      <c r="K741" s="5">
        <f t="shared" si="166"/>
        <v>76</v>
      </c>
      <c r="L741" s="16">
        <f t="shared" si="156"/>
        <v>76</v>
      </c>
      <c r="M741">
        <f t="shared" si="157"/>
        <v>2013</v>
      </c>
      <c r="N741" t="str">
        <f t="shared" si="158"/>
        <v>Jul</v>
      </c>
      <c r="O741" s="6">
        <f t="shared" si="159"/>
        <v>76</v>
      </c>
      <c r="P741">
        <f t="shared" si="160"/>
        <v>651</v>
      </c>
      <c r="Q741">
        <f t="shared" si="161"/>
        <v>7</v>
      </c>
      <c r="R741" s="8">
        <f t="shared" si="167"/>
        <v>93</v>
      </c>
      <c r="S741">
        <f t="shared" si="162"/>
        <v>40</v>
      </c>
      <c r="T741">
        <f t="shared" si="163"/>
        <v>3166</v>
      </c>
      <c r="U741" s="18">
        <f t="shared" si="168"/>
        <v>79.150000000000006</v>
      </c>
    </row>
    <row r="742" spans="1:21" x14ac:dyDescent="0.3">
      <c r="A742" s="3">
        <v>741</v>
      </c>
      <c r="B742" s="3" t="s">
        <v>180</v>
      </c>
      <c r="C742" s="3" t="s">
        <v>56</v>
      </c>
      <c r="D742" s="7">
        <f t="shared" si="164"/>
        <v>41483</v>
      </c>
      <c r="E742" s="4">
        <v>0.35555555555555557</v>
      </c>
      <c r="F742" s="3" t="s">
        <v>54</v>
      </c>
      <c r="G742" s="3" t="str">
        <f t="shared" si="165"/>
        <v>PLANNED</v>
      </c>
      <c r="H742" s="3" t="str">
        <f t="shared" si="155"/>
        <v>PLANNED - SCHED</v>
      </c>
      <c r="I742" s="1">
        <v>41486.318984687503</v>
      </c>
      <c r="J742" s="1">
        <v>41486.391774039352</v>
      </c>
      <c r="K742" s="5">
        <f t="shared" si="166"/>
        <v>104</v>
      </c>
      <c r="L742" s="16">
        <f t="shared" si="156"/>
        <v>104</v>
      </c>
      <c r="M742">
        <f t="shared" si="157"/>
        <v>2013</v>
      </c>
      <c r="N742" t="str">
        <f t="shared" si="158"/>
        <v>Jul</v>
      </c>
      <c r="O742" s="6">
        <f t="shared" si="159"/>
        <v>104</v>
      </c>
      <c r="P742">
        <f t="shared" si="160"/>
        <v>651</v>
      </c>
      <c r="Q742">
        <f t="shared" si="161"/>
        <v>7</v>
      </c>
      <c r="R742" s="8">
        <f t="shared" si="167"/>
        <v>93</v>
      </c>
      <c r="S742">
        <f t="shared" si="162"/>
        <v>40</v>
      </c>
      <c r="T742">
        <f t="shared" si="163"/>
        <v>3166</v>
      </c>
      <c r="U742" s="18">
        <f t="shared" si="168"/>
        <v>79.150000000000006</v>
      </c>
    </row>
    <row r="743" spans="1:21" x14ac:dyDescent="0.3">
      <c r="A743" s="3">
        <v>742</v>
      </c>
      <c r="B743" s="3" t="s">
        <v>180</v>
      </c>
      <c r="C743" s="3" t="s">
        <v>56</v>
      </c>
      <c r="D743" s="7">
        <f t="shared" si="164"/>
        <v>41483</v>
      </c>
      <c r="E743" s="4">
        <v>0.43472222222222223</v>
      </c>
      <c r="F743" s="3" t="s">
        <v>54</v>
      </c>
      <c r="G743" s="3" t="str">
        <f t="shared" si="165"/>
        <v>PLANNED</v>
      </c>
      <c r="H743" s="3" t="str">
        <f t="shared" si="155"/>
        <v>PLANNED - SCHED</v>
      </c>
      <c r="I743" s="1">
        <v>41486.406563738426</v>
      </c>
      <c r="J743" s="1">
        <v>41486.480093831015</v>
      </c>
      <c r="K743" s="5">
        <f t="shared" si="166"/>
        <v>105</v>
      </c>
      <c r="L743" s="16">
        <f t="shared" si="156"/>
        <v>105</v>
      </c>
      <c r="M743">
        <f t="shared" si="157"/>
        <v>2013</v>
      </c>
      <c r="N743" t="str">
        <f t="shared" si="158"/>
        <v>Jul</v>
      </c>
      <c r="O743" s="6">
        <f t="shared" si="159"/>
        <v>105</v>
      </c>
      <c r="P743">
        <f t="shared" si="160"/>
        <v>651</v>
      </c>
      <c r="Q743">
        <f t="shared" si="161"/>
        <v>7</v>
      </c>
      <c r="R743" s="8">
        <f t="shared" si="167"/>
        <v>93</v>
      </c>
      <c r="S743">
        <f t="shared" si="162"/>
        <v>40</v>
      </c>
      <c r="T743">
        <f t="shared" si="163"/>
        <v>3166</v>
      </c>
      <c r="U743" s="18">
        <f t="shared" si="168"/>
        <v>79.150000000000006</v>
      </c>
    </row>
    <row r="744" spans="1:21" x14ac:dyDescent="0.3">
      <c r="A744" s="3">
        <v>743</v>
      </c>
      <c r="B744" s="3" t="s">
        <v>180</v>
      </c>
      <c r="C744" s="3" t="s">
        <v>56</v>
      </c>
      <c r="D744" s="7">
        <f t="shared" si="164"/>
        <v>41483</v>
      </c>
      <c r="E744" s="4">
        <v>0.51180555555555551</v>
      </c>
      <c r="F744" s="3" t="s">
        <v>54</v>
      </c>
      <c r="G744" s="3" t="str">
        <f t="shared" si="165"/>
        <v>PLANNED</v>
      </c>
      <c r="H744" s="3" t="str">
        <f t="shared" si="155"/>
        <v>PLANNED - SCHED</v>
      </c>
      <c r="I744" s="1">
        <v>41486.483731828703</v>
      </c>
      <c r="J744" s="1">
        <v>41486.571208680551</v>
      </c>
      <c r="K744" s="5">
        <f t="shared" si="166"/>
        <v>125</v>
      </c>
      <c r="L744" s="16">
        <f t="shared" si="156"/>
        <v>125</v>
      </c>
      <c r="M744">
        <f t="shared" si="157"/>
        <v>2013</v>
      </c>
      <c r="N744" t="str">
        <f t="shared" si="158"/>
        <v>Jul</v>
      </c>
      <c r="O744" s="6">
        <f t="shared" si="159"/>
        <v>125</v>
      </c>
      <c r="P744">
        <f t="shared" si="160"/>
        <v>651</v>
      </c>
      <c r="Q744">
        <f t="shared" si="161"/>
        <v>7</v>
      </c>
      <c r="R744" s="8">
        <f t="shared" si="167"/>
        <v>93</v>
      </c>
      <c r="S744">
        <f t="shared" si="162"/>
        <v>40</v>
      </c>
      <c r="T744">
        <f t="shared" si="163"/>
        <v>3166</v>
      </c>
      <c r="U744" s="18">
        <f t="shared" si="168"/>
        <v>79.150000000000006</v>
      </c>
    </row>
    <row r="745" spans="1:21" x14ac:dyDescent="0.3">
      <c r="A745" s="3">
        <v>744</v>
      </c>
      <c r="B745" s="3" t="s">
        <v>180</v>
      </c>
      <c r="C745" s="3" t="s">
        <v>56</v>
      </c>
      <c r="D745" s="7">
        <f t="shared" si="164"/>
        <v>41483</v>
      </c>
      <c r="E745" s="4">
        <v>0.60625000000000007</v>
      </c>
      <c r="F745" s="3" t="s">
        <v>54</v>
      </c>
      <c r="G745" s="3" t="str">
        <f t="shared" si="165"/>
        <v>PLANNED</v>
      </c>
      <c r="H745" s="3" t="str">
        <f t="shared" si="155"/>
        <v>PLANNED - SCHED</v>
      </c>
      <c r="I745" s="1">
        <v>41486.571434178244</v>
      </c>
      <c r="J745" s="1">
        <v>41486.637047604163</v>
      </c>
      <c r="K745" s="5">
        <f t="shared" si="166"/>
        <v>94</v>
      </c>
      <c r="L745" s="16">
        <f t="shared" si="156"/>
        <v>94</v>
      </c>
      <c r="M745">
        <f t="shared" si="157"/>
        <v>2013</v>
      </c>
      <c r="N745" t="str">
        <f t="shared" si="158"/>
        <v>Jul</v>
      </c>
      <c r="O745" s="6">
        <f t="shared" si="159"/>
        <v>94</v>
      </c>
      <c r="P745">
        <f t="shared" si="160"/>
        <v>651</v>
      </c>
      <c r="Q745">
        <f t="shared" si="161"/>
        <v>7</v>
      </c>
      <c r="R745" s="8">
        <f t="shared" si="167"/>
        <v>93</v>
      </c>
      <c r="S745">
        <f t="shared" si="162"/>
        <v>40</v>
      </c>
      <c r="T745">
        <f t="shared" si="163"/>
        <v>3166</v>
      </c>
      <c r="U745" s="18">
        <f t="shared" si="168"/>
        <v>79.150000000000006</v>
      </c>
    </row>
    <row r="746" spans="1:21" x14ac:dyDescent="0.3">
      <c r="A746" s="3">
        <v>745</v>
      </c>
      <c r="B746" s="3" t="s">
        <v>180</v>
      </c>
      <c r="C746" s="3" t="s">
        <v>56</v>
      </c>
      <c r="D746" s="7">
        <f t="shared" si="164"/>
        <v>41483</v>
      </c>
      <c r="E746" s="4">
        <v>0.69097222222222221</v>
      </c>
      <c r="F746" s="3" t="s">
        <v>54</v>
      </c>
      <c r="G746" s="3" t="str">
        <f t="shared" si="165"/>
        <v>PLANNED</v>
      </c>
      <c r="H746" s="3" t="str">
        <f t="shared" si="155"/>
        <v>PLANNED - SCHED</v>
      </c>
      <c r="I746" s="1">
        <v>41486.654531134256</v>
      </c>
      <c r="J746" s="1">
        <v>41486.717783449079</v>
      </c>
      <c r="K746" s="5">
        <f t="shared" si="166"/>
        <v>91</v>
      </c>
      <c r="L746" s="16">
        <f t="shared" si="156"/>
        <v>91</v>
      </c>
      <c r="M746">
        <f t="shared" si="157"/>
        <v>2013</v>
      </c>
      <c r="N746" t="str">
        <f t="shared" si="158"/>
        <v>Jul</v>
      </c>
      <c r="O746" s="6">
        <f t="shared" si="159"/>
        <v>91</v>
      </c>
      <c r="P746">
        <f t="shared" si="160"/>
        <v>651</v>
      </c>
      <c r="Q746">
        <f t="shared" si="161"/>
        <v>7</v>
      </c>
      <c r="R746" s="8">
        <f t="shared" si="167"/>
        <v>93</v>
      </c>
      <c r="S746">
        <f t="shared" si="162"/>
        <v>40</v>
      </c>
      <c r="T746">
        <f t="shared" si="163"/>
        <v>3166</v>
      </c>
      <c r="U746" s="18">
        <f t="shared" si="168"/>
        <v>79.150000000000006</v>
      </c>
    </row>
    <row r="747" spans="1:21" x14ac:dyDescent="0.3">
      <c r="A747" s="3">
        <v>746</v>
      </c>
      <c r="B747" s="3" t="s">
        <v>180</v>
      </c>
      <c r="C747" s="3" t="s">
        <v>56</v>
      </c>
      <c r="D747" s="7">
        <f t="shared" si="164"/>
        <v>41483</v>
      </c>
      <c r="E747" s="4">
        <v>0.80069444444444438</v>
      </c>
      <c r="F747" s="3" t="s">
        <v>57</v>
      </c>
      <c r="G747" s="3" t="str">
        <f t="shared" si="165"/>
        <v>UNPLANNED</v>
      </c>
      <c r="H747" s="3" t="str">
        <f t="shared" si="155"/>
        <v>UNPLANNED</v>
      </c>
      <c r="I747" s="1">
        <v>41486.793789039351</v>
      </c>
      <c r="J747" s="1">
        <v>41486.832955706021</v>
      </c>
      <c r="K747" s="5">
        <f t="shared" si="166"/>
        <v>56</v>
      </c>
      <c r="L747" s="16">
        <f t="shared" si="156"/>
        <v>56</v>
      </c>
      <c r="M747">
        <f t="shared" si="157"/>
        <v>2013</v>
      </c>
      <c r="N747" t="str">
        <f t="shared" si="158"/>
        <v>Jul</v>
      </c>
      <c r="O747" s="6">
        <f t="shared" si="159"/>
        <v>56</v>
      </c>
      <c r="P747">
        <f t="shared" si="160"/>
        <v>651</v>
      </c>
      <c r="Q747">
        <f t="shared" si="161"/>
        <v>7</v>
      </c>
      <c r="R747" s="8">
        <f t="shared" si="167"/>
        <v>93</v>
      </c>
      <c r="S747">
        <f t="shared" si="162"/>
        <v>40</v>
      </c>
      <c r="T747">
        <f t="shared" si="163"/>
        <v>3166</v>
      </c>
      <c r="U747" s="18">
        <f t="shared" si="168"/>
        <v>79.150000000000006</v>
      </c>
    </row>
    <row r="748" spans="1:21" x14ac:dyDescent="0.3">
      <c r="A748" s="3">
        <v>747</v>
      </c>
      <c r="B748" s="3" t="s">
        <v>181</v>
      </c>
      <c r="C748" s="3" t="s">
        <v>59</v>
      </c>
      <c r="D748" s="7">
        <f t="shared" si="164"/>
        <v>41483</v>
      </c>
      <c r="E748" s="4">
        <v>0.40069444444444446</v>
      </c>
      <c r="F748" s="3" t="s">
        <v>54</v>
      </c>
      <c r="G748" s="3" t="str">
        <f t="shared" si="165"/>
        <v>PLANNED</v>
      </c>
      <c r="H748" s="3" t="str">
        <f t="shared" si="155"/>
        <v>PLANNED - SCHED</v>
      </c>
      <c r="I748" s="1">
        <v>41487.378862418976</v>
      </c>
      <c r="J748" s="1">
        <v>41487.435008252316</v>
      </c>
      <c r="K748" s="5">
        <f t="shared" si="166"/>
        <v>80</v>
      </c>
      <c r="L748" s="16">
        <f t="shared" si="156"/>
        <v>80</v>
      </c>
      <c r="M748">
        <f t="shared" si="157"/>
        <v>2013</v>
      </c>
      <c r="N748" t="str">
        <f t="shared" si="158"/>
        <v>Aug</v>
      </c>
      <c r="O748" s="6">
        <f t="shared" si="159"/>
        <v>80</v>
      </c>
      <c r="P748">
        <f t="shared" si="160"/>
        <v>406</v>
      </c>
      <c r="Q748">
        <f t="shared" si="161"/>
        <v>6</v>
      </c>
      <c r="R748" s="8">
        <f t="shared" si="167"/>
        <v>67.666666666666671</v>
      </c>
      <c r="S748">
        <f t="shared" si="162"/>
        <v>40</v>
      </c>
      <c r="T748">
        <f t="shared" si="163"/>
        <v>3166</v>
      </c>
      <c r="U748" s="18">
        <f t="shared" si="168"/>
        <v>79.150000000000006</v>
      </c>
    </row>
    <row r="749" spans="1:21" x14ac:dyDescent="0.3">
      <c r="A749" s="3">
        <v>748</v>
      </c>
      <c r="B749" s="3" t="s">
        <v>181</v>
      </c>
      <c r="C749" s="3" t="s">
        <v>59</v>
      </c>
      <c r="D749" s="7">
        <f t="shared" si="164"/>
        <v>41483</v>
      </c>
      <c r="E749" s="4">
        <v>0.55069444444444449</v>
      </c>
      <c r="F749" s="3" t="s">
        <v>49</v>
      </c>
      <c r="G749" s="3" t="str">
        <f t="shared" si="165"/>
        <v>UNPLANNED</v>
      </c>
      <c r="H749" s="3" t="str">
        <f t="shared" si="155"/>
        <v>UNPLANNED</v>
      </c>
      <c r="I749" s="1">
        <v>41487.51858877315</v>
      </c>
      <c r="J749" s="1" t="e">
        <v>#VALUE!</v>
      </c>
      <c r="K749" s="5" t="e">
        <f t="shared" si="166"/>
        <v>#VALUE!</v>
      </c>
      <c r="L749" s="16">
        <f t="shared" si="156"/>
        <v>67.666666666666671</v>
      </c>
      <c r="M749">
        <f t="shared" si="157"/>
        <v>2013</v>
      </c>
      <c r="N749" t="str">
        <f t="shared" si="158"/>
        <v>Aug</v>
      </c>
      <c r="O749" s="6" t="e">
        <f t="shared" si="159"/>
        <v>#N/A</v>
      </c>
      <c r="P749">
        <f t="shared" si="160"/>
        <v>406</v>
      </c>
      <c r="Q749">
        <f t="shared" si="161"/>
        <v>6</v>
      </c>
      <c r="R749" s="8">
        <f t="shared" si="167"/>
        <v>67.666666666666671</v>
      </c>
      <c r="S749">
        <f t="shared" si="162"/>
        <v>40</v>
      </c>
      <c r="T749">
        <f t="shared" si="163"/>
        <v>3166</v>
      </c>
      <c r="U749" s="18">
        <f t="shared" si="168"/>
        <v>79.150000000000006</v>
      </c>
    </row>
    <row r="750" spans="1:21" x14ac:dyDescent="0.3">
      <c r="A750" s="3">
        <v>749</v>
      </c>
      <c r="B750" s="3" t="s">
        <v>181</v>
      </c>
      <c r="C750" s="3" t="s">
        <v>59</v>
      </c>
      <c r="D750" s="7">
        <f t="shared" si="164"/>
        <v>41483</v>
      </c>
      <c r="E750" s="4">
        <v>0.64652777777777781</v>
      </c>
      <c r="F750" s="3" t="s">
        <v>54</v>
      </c>
      <c r="G750" s="3" t="str">
        <f t="shared" si="165"/>
        <v>PLANNED</v>
      </c>
      <c r="H750" s="3" t="str">
        <f t="shared" si="155"/>
        <v>PLANNED - SCHED</v>
      </c>
      <c r="I750" s="1">
        <v>41487.622317280096</v>
      </c>
      <c r="J750" s="1">
        <v>41487.697525613425</v>
      </c>
      <c r="K750" s="5">
        <f t="shared" si="166"/>
        <v>108</v>
      </c>
      <c r="L750" s="16">
        <f t="shared" si="156"/>
        <v>108</v>
      </c>
      <c r="M750">
        <f t="shared" si="157"/>
        <v>2013</v>
      </c>
      <c r="N750" t="str">
        <f t="shared" si="158"/>
        <v>Aug</v>
      </c>
      <c r="O750" s="6">
        <f t="shared" si="159"/>
        <v>108</v>
      </c>
      <c r="P750">
        <f t="shared" si="160"/>
        <v>406</v>
      </c>
      <c r="Q750">
        <f t="shared" si="161"/>
        <v>6</v>
      </c>
      <c r="R750" s="8">
        <f t="shared" si="167"/>
        <v>67.666666666666671</v>
      </c>
      <c r="S750">
        <f t="shared" si="162"/>
        <v>40</v>
      </c>
      <c r="T750">
        <f t="shared" si="163"/>
        <v>3166</v>
      </c>
      <c r="U750" s="18">
        <f t="shared" si="168"/>
        <v>79.150000000000006</v>
      </c>
    </row>
    <row r="751" spans="1:21" x14ac:dyDescent="0.3">
      <c r="A751" s="3">
        <v>750</v>
      </c>
      <c r="B751" s="3" t="s">
        <v>181</v>
      </c>
      <c r="C751" s="3" t="s">
        <v>59</v>
      </c>
      <c r="D751" s="7">
        <f t="shared" si="164"/>
        <v>41483</v>
      </c>
      <c r="E751" s="4">
        <v>0.71111111111111114</v>
      </c>
      <c r="F751" s="3" t="s">
        <v>49</v>
      </c>
      <c r="G751" s="3" t="str">
        <f t="shared" si="165"/>
        <v>UNPLANNED</v>
      </c>
      <c r="H751" s="3" t="str">
        <f t="shared" si="155"/>
        <v>UNPLANNED</v>
      </c>
      <c r="I751" s="1">
        <v>41487.683454826394</v>
      </c>
      <c r="J751" s="1">
        <v>41487.761707141202</v>
      </c>
      <c r="K751" s="5">
        <f t="shared" si="166"/>
        <v>112</v>
      </c>
      <c r="L751" s="16">
        <f t="shared" si="156"/>
        <v>112</v>
      </c>
      <c r="M751">
        <f t="shared" si="157"/>
        <v>2013</v>
      </c>
      <c r="N751" t="str">
        <f t="shared" si="158"/>
        <v>Aug</v>
      </c>
      <c r="O751" s="6">
        <f t="shared" si="159"/>
        <v>112</v>
      </c>
      <c r="P751">
        <f t="shared" si="160"/>
        <v>406</v>
      </c>
      <c r="Q751">
        <f t="shared" si="161"/>
        <v>6</v>
      </c>
      <c r="R751" s="8">
        <f t="shared" si="167"/>
        <v>67.666666666666671</v>
      </c>
      <c r="S751">
        <f t="shared" si="162"/>
        <v>40</v>
      </c>
      <c r="T751">
        <f t="shared" si="163"/>
        <v>3166</v>
      </c>
      <c r="U751" s="18">
        <f t="shared" si="168"/>
        <v>79.150000000000006</v>
      </c>
    </row>
    <row r="752" spans="1:21" x14ac:dyDescent="0.3">
      <c r="A752" s="3">
        <v>751</v>
      </c>
      <c r="B752" s="3" t="s">
        <v>181</v>
      </c>
      <c r="C752" s="3" t="s">
        <v>59</v>
      </c>
      <c r="D752" s="7">
        <f t="shared" si="164"/>
        <v>41483</v>
      </c>
      <c r="E752" s="4">
        <v>0.85</v>
      </c>
      <c r="F752" s="3" t="s">
        <v>49</v>
      </c>
      <c r="G752" s="3" t="str">
        <f t="shared" si="165"/>
        <v>UNPLANNED</v>
      </c>
      <c r="H752" s="3" t="str">
        <f t="shared" si="155"/>
        <v>UNPLANNED</v>
      </c>
      <c r="I752" s="1">
        <v>41487.812028854169</v>
      </c>
      <c r="J752" s="1" t="e">
        <v>#VALUE!</v>
      </c>
      <c r="K752" s="5" t="e">
        <f t="shared" si="166"/>
        <v>#VALUE!</v>
      </c>
      <c r="L752" s="16">
        <f t="shared" si="156"/>
        <v>67.666666666666671</v>
      </c>
      <c r="M752">
        <f t="shared" si="157"/>
        <v>2013</v>
      </c>
      <c r="N752" t="str">
        <f t="shared" si="158"/>
        <v>Aug</v>
      </c>
      <c r="O752" s="6" t="e">
        <f t="shared" si="159"/>
        <v>#N/A</v>
      </c>
      <c r="P752">
        <f t="shared" si="160"/>
        <v>406</v>
      </c>
      <c r="Q752">
        <f t="shared" si="161"/>
        <v>6</v>
      </c>
      <c r="R752" s="8">
        <f t="shared" si="167"/>
        <v>67.666666666666671</v>
      </c>
      <c r="S752">
        <f t="shared" si="162"/>
        <v>40</v>
      </c>
      <c r="T752">
        <f t="shared" si="163"/>
        <v>3166</v>
      </c>
      <c r="U752" s="18">
        <f t="shared" si="168"/>
        <v>79.150000000000006</v>
      </c>
    </row>
    <row r="753" spans="1:21" x14ac:dyDescent="0.3">
      <c r="A753" s="3">
        <v>752</v>
      </c>
      <c r="B753" s="3" t="s">
        <v>181</v>
      </c>
      <c r="C753" s="3" t="s">
        <v>59</v>
      </c>
      <c r="D753" s="7">
        <f t="shared" si="164"/>
        <v>41483</v>
      </c>
      <c r="E753" s="4">
        <v>0.87777777777777777</v>
      </c>
      <c r="F753" s="3" t="s">
        <v>49</v>
      </c>
      <c r="G753" s="3" t="str">
        <f t="shared" si="165"/>
        <v>UNPLANNED</v>
      </c>
      <c r="H753" s="3" t="str">
        <f t="shared" si="155"/>
        <v>UNPLANNED</v>
      </c>
      <c r="I753" s="1">
        <v>41487.855613391206</v>
      </c>
      <c r="J753" s="1">
        <v>41487.929282372686</v>
      </c>
      <c r="K753" s="5">
        <f t="shared" si="166"/>
        <v>106</v>
      </c>
      <c r="L753" s="16">
        <f t="shared" si="156"/>
        <v>106</v>
      </c>
      <c r="M753">
        <f t="shared" si="157"/>
        <v>2013</v>
      </c>
      <c r="N753" t="str">
        <f t="shared" si="158"/>
        <v>Aug</v>
      </c>
      <c r="O753" s="6">
        <f t="shared" si="159"/>
        <v>106</v>
      </c>
      <c r="P753">
        <f t="shared" si="160"/>
        <v>406</v>
      </c>
      <c r="Q753">
        <f t="shared" si="161"/>
        <v>6</v>
      </c>
      <c r="R753" s="8">
        <f t="shared" si="167"/>
        <v>67.666666666666671</v>
      </c>
      <c r="S753">
        <f t="shared" si="162"/>
        <v>40</v>
      </c>
      <c r="T753">
        <f t="shared" si="163"/>
        <v>3166</v>
      </c>
      <c r="U753" s="18">
        <f t="shared" si="168"/>
        <v>79.150000000000006</v>
      </c>
    </row>
    <row r="754" spans="1:21" x14ac:dyDescent="0.3">
      <c r="A754" s="3">
        <v>753</v>
      </c>
      <c r="B754" s="3" t="s">
        <v>182</v>
      </c>
      <c r="C754" s="3" t="s">
        <v>61</v>
      </c>
      <c r="D754" s="7">
        <f t="shared" si="164"/>
        <v>41483</v>
      </c>
      <c r="E754" s="4">
        <v>0.40486111111111112</v>
      </c>
      <c r="F754" s="3" t="s">
        <v>54</v>
      </c>
      <c r="G754" s="3" t="str">
        <f t="shared" si="165"/>
        <v>PLANNED</v>
      </c>
      <c r="H754" s="3" t="str">
        <f t="shared" si="155"/>
        <v>PLANNED - SCHED</v>
      </c>
      <c r="I754" s="1">
        <v>41488.365558564816</v>
      </c>
      <c r="J754" s="1">
        <v>41488.440697453705</v>
      </c>
      <c r="K754" s="5">
        <f t="shared" si="166"/>
        <v>108</v>
      </c>
      <c r="L754" s="16">
        <f t="shared" si="156"/>
        <v>108</v>
      </c>
      <c r="M754">
        <f t="shared" si="157"/>
        <v>2013</v>
      </c>
      <c r="N754" t="str">
        <f t="shared" si="158"/>
        <v>Aug</v>
      </c>
      <c r="O754" s="6">
        <f t="shared" si="159"/>
        <v>108</v>
      </c>
      <c r="P754">
        <f t="shared" si="160"/>
        <v>767</v>
      </c>
      <c r="Q754">
        <f t="shared" si="161"/>
        <v>9</v>
      </c>
      <c r="R754" s="8">
        <f t="shared" si="167"/>
        <v>85.222222222222229</v>
      </c>
      <c r="S754">
        <f t="shared" si="162"/>
        <v>40</v>
      </c>
      <c r="T754">
        <f t="shared" si="163"/>
        <v>3166</v>
      </c>
      <c r="U754" s="18">
        <f t="shared" si="168"/>
        <v>79.150000000000006</v>
      </c>
    </row>
    <row r="755" spans="1:21" x14ac:dyDescent="0.3">
      <c r="A755" s="3">
        <v>754</v>
      </c>
      <c r="B755" s="3" t="s">
        <v>182</v>
      </c>
      <c r="C755" s="3" t="s">
        <v>61</v>
      </c>
      <c r="D755" s="7">
        <f t="shared" si="164"/>
        <v>41483</v>
      </c>
      <c r="E755" s="4">
        <v>0.41180555555555554</v>
      </c>
      <c r="F755" s="3" t="s">
        <v>49</v>
      </c>
      <c r="G755" s="3" t="str">
        <f t="shared" si="165"/>
        <v>UNPLANNED</v>
      </c>
      <c r="H755" s="3" t="str">
        <f t="shared" si="155"/>
        <v>UNPLANNED</v>
      </c>
      <c r="I755" s="1">
        <v>41488.377765428238</v>
      </c>
      <c r="J755" s="1">
        <v>41488.470566354168</v>
      </c>
      <c r="K755" s="5">
        <f t="shared" si="166"/>
        <v>133</v>
      </c>
      <c r="L755" s="16">
        <f t="shared" si="156"/>
        <v>133</v>
      </c>
      <c r="M755">
        <f t="shared" si="157"/>
        <v>2013</v>
      </c>
      <c r="N755" t="str">
        <f t="shared" si="158"/>
        <v>Aug</v>
      </c>
      <c r="O755" s="6">
        <f t="shared" si="159"/>
        <v>133</v>
      </c>
      <c r="P755">
        <f t="shared" si="160"/>
        <v>767</v>
      </c>
      <c r="Q755">
        <f t="shared" si="161"/>
        <v>9</v>
      </c>
      <c r="R755" s="8">
        <f t="shared" si="167"/>
        <v>85.222222222222229</v>
      </c>
      <c r="S755">
        <f t="shared" si="162"/>
        <v>40</v>
      </c>
      <c r="T755">
        <f t="shared" si="163"/>
        <v>3166</v>
      </c>
      <c r="U755" s="18">
        <f t="shared" si="168"/>
        <v>79.150000000000006</v>
      </c>
    </row>
    <row r="756" spans="1:21" x14ac:dyDescent="0.3">
      <c r="A756" s="3">
        <v>755</v>
      </c>
      <c r="B756" s="3" t="s">
        <v>182</v>
      </c>
      <c r="C756" s="3" t="s">
        <v>61</v>
      </c>
      <c r="D756" s="7">
        <f t="shared" si="164"/>
        <v>41483</v>
      </c>
      <c r="E756" s="4">
        <v>0.48888888888888887</v>
      </c>
      <c r="F756" s="3" t="s">
        <v>54</v>
      </c>
      <c r="G756" s="3" t="str">
        <f t="shared" si="165"/>
        <v>PLANNED</v>
      </c>
      <c r="H756" s="3" t="str">
        <f t="shared" si="155"/>
        <v>PLANNED - SCHED</v>
      </c>
      <c r="I756" s="1">
        <v>41488.467391203703</v>
      </c>
      <c r="J756" s="1">
        <v>41488.513583333333</v>
      </c>
      <c r="K756" s="5">
        <f t="shared" si="166"/>
        <v>66</v>
      </c>
      <c r="L756" s="16">
        <f t="shared" si="156"/>
        <v>66</v>
      </c>
      <c r="M756">
        <f t="shared" si="157"/>
        <v>2013</v>
      </c>
      <c r="N756" t="str">
        <f t="shared" si="158"/>
        <v>Aug</v>
      </c>
      <c r="O756" s="6">
        <f t="shared" si="159"/>
        <v>66</v>
      </c>
      <c r="P756">
        <f t="shared" si="160"/>
        <v>767</v>
      </c>
      <c r="Q756">
        <f t="shared" si="161"/>
        <v>9</v>
      </c>
      <c r="R756" s="8">
        <f t="shared" si="167"/>
        <v>85.222222222222229</v>
      </c>
      <c r="S756">
        <f t="shared" si="162"/>
        <v>40</v>
      </c>
      <c r="T756">
        <f t="shared" si="163"/>
        <v>3166</v>
      </c>
      <c r="U756" s="18">
        <f t="shared" si="168"/>
        <v>79.150000000000006</v>
      </c>
    </row>
    <row r="757" spans="1:21" x14ac:dyDescent="0.3">
      <c r="A757" s="3">
        <v>756</v>
      </c>
      <c r="B757" s="3" t="s">
        <v>182</v>
      </c>
      <c r="C757" s="3" t="s">
        <v>61</v>
      </c>
      <c r="D757" s="7">
        <f t="shared" si="164"/>
        <v>41483</v>
      </c>
      <c r="E757" s="4">
        <v>0.58402777777777781</v>
      </c>
      <c r="F757" s="3" t="s">
        <v>54</v>
      </c>
      <c r="G757" s="3" t="str">
        <f t="shared" si="165"/>
        <v>PLANNED</v>
      </c>
      <c r="H757" s="3" t="str">
        <f t="shared" si="155"/>
        <v>PLANNED - SCHED</v>
      </c>
      <c r="I757" s="1">
        <v>41488.553473229164</v>
      </c>
      <c r="J757" s="1">
        <v>41488.610151469904</v>
      </c>
      <c r="K757" s="5">
        <f t="shared" si="166"/>
        <v>81</v>
      </c>
      <c r="L757" s="16">
        <f t="shared" si="156"/>
        <v>81</v>
      </c>
      <c r="M757">
        <f t="shared" si="157"/>
        <v>2013</v>
      </c>
      <c r="N757" t="str">
        <f t="shared" si="158"/>
        <v>Aug</v>
      </c>
      <c r="O757" s="6">
        <f t="shared" si="159"/>
        <v>81</v>
      </c>
      <c r="P757">
        <f t="shared" si="160"/>
        <v>767</v>
      </c>
      <c r="Q757">
        <f t="shared" si="161"/>
        <v>9</v>
      </c>
      <c r="R757" s="8">
        <f t="shared" si="167"/>
        <v>85.222222222222229</v>
      </c>
      <c r="S757">
        <f t="shared" si="162"/>
        <v>40</v>
      </c>
      <c r="T757">
        <f t="shared" si="163"/>
        <v>3166</v>
      </c>
      <c r="U757" s="18">
        <f t="shared" si="168"/>
        <v>79.150000000000006</v>
      </c>
    </row>
    <row r="758" spans="1:21" x14ac:dyDescent="0.3">
      <c r="A758" s="3">
        <v>757</v>
      </c>
      <c r="B758" s="3" t="s">
        <v>182</v>
      </c>
      <c r="C758" s="3" t="s">
        <v>61</v>
      </c>
      <c r="D758" s="7">
        <f t="shared" si="164"/>
        <v>41483</v>
      </c>
      <c r="E758" s="4">
        <v>0.59722222222222221</v>
      </c>
      <c r="F758" s="3" t="s">
        <v>49</v>
      </c>
      <c r="G758" s="3" t="str">
        <f t="shared" si="165"/>
        <v>UNPLANNED</v>
      </c>
      <c r="H758" s="3" t="str">
        <f t="shared" si="155"/>
        <v>UNPLANNED</v>
      </c>
      <c r="I758" s="1">
        <v>41488.612912928242</v>
      </c>
      <c r="J758" s="1">
        <v>41488.631998576384</v>
      </c>
      <c r="K758" s="5">
        <f t="shared" si="166"/>
        <v>27</v>
      </c>
      <c r="L758" s="16">
        <f t="shared" si="156"/>
        <v>27</v>
      </c>
      <c r="M758">
        <f t="shared" si="157"/>
        <v>2013</v>
      </c>
      <c r="N758" t="str">
        <f t="shared" si="158"/>
        <v>Aug</v>
      </c>
      <c r="O758" s="6">
        <f t="shared" si="159"/>
        <v>27</v>
      </c>
      <c r="P758">
        <f t="shared" si="160"/>
        <v>767</v>
      </c>
      <c r="Q758">
        <f t="shared" si="161"/>
        <v>9</v>
      </c>
      <c r="R758" s="8">
        <f t="shared" si="167"/>
        <v>85.222222222222229</v>
      </c>
      <c r="S758">
        <f t="shared" si="162"/>
        <v>40</v>
      </c>
      <c r="T758">
        <f t="shared" si="163"/>
        <v>3166</v>
      </c>
      <c r="U758" s="18">
        <f t="shared" si="168"/>
        <v>79.150000000000006</v>
      </c>
    </row>
    <row r="759" spans="1:21" x14ac:dyDescent="0.3">
      <c r="A759" s="3">
        <v>758</v>
      </c>
      <c r="B759" s="3" t="s">
        <v>182</v>
      </c>
      <c r="C759" s="3" t="s">
        <v>61</v>
      </c>
      <c r="D759" s="7">
        <f t="shared" si="164"/>
        <v>41483</v>
      </c>
      <c r="E759" s="4">
        <v>0.67291666666666661</v>
      </c>
      <c r="F759" s="3" t="s">
        <v>49</v>
      </c>
      <c r="G759" s="3" t="str">
        <f t="shared" si="165"/>
        <v>UNPLANNED</v>
      </c>
      <c r="H759" s="3" t="str">
        <f t="shared" si="155"/>
        <v>UNPLANNED</v>
      </c>
      <c r="I759" s="1">
        <v>41488.640153854169</v>
      </c>
      <c r="J759" s="1">
        <v>41488.717572835645</v>
      </c>
      <c r="K759" s="5">
        <f t="shared" si="166"/>
        <v>111</v>
      </c>
      <c r="L759" s="16">
        <f t="shared" si="156"/>
        <v>111</v>
      </c>
      <c r="M759">
        <f t="shared" si="157"/>
        <v>2013</v>
      </c>
      <c r="N759" t="str">
        <f t="shared" si="158"/>
        <v>Aug</v>
      </c>
      <c r="O759" s="6">
        <f t="shared" si="159"/>
        <v>111</v>
      </c>
      <c r="P759">
        <f t="shared" si="160"/>
        <v>767</v>
      </c>
      <c r="Q759">
        <f t="shared" si="161"/>
        <v>9</v>
      </c>
      <c r="R759" s="8">
        <f t="shared" si="167"/>
        <v>85.222222222222229</v>
      </c>
      <c r="S759">
        <f t="shared" si="162"/>
        <v>40</v>
      </c>
      <c r="T759">
        <f t="shared" si="163"/>
        <v>3166</v>
      </c>
      <c r="U759" s="18">
        <f t="shared" si="168"/>
        <v>79.150000000000006</v>
      </c>
    </row>
    <row r="760" spans="1:21" x14ac:dyDescent="0.3">
      <c r="A760" s="3">
        <v>759</v>
      </c>
      <c r="B760" s="3" t="s">
        <v>182</v>
      </c>
      <c r="C760" s="3" t="s">
        <v>61</v>
      </c>
      <c r="D760" s="7">
        <f t="shared" si="164"/>
        <v>41483</v>
      </c>
      <c r="E760" s="4">
        <v>0.67499999999999993</v>
      </c>
      <c r="F760" s="3" t="s">
        <v>54</v>
      </c>
      <c r="G760" s="3" t="str">
        <f t="shared" si="165"/>
        <v>PLANNED</v>
      </c>
      <c r="H760" s="3" t="str">
        <f t="shared" si="155"/>
        <v>PLANNED - SCHED</v>
      </c>
      <c r="I760" s="1">
        <v>41488.641781562503</v>
      </c>
      <c r="J760" s="1" t="e">
        <v>#VALUE!</v>
      </c>
      <c r="K760" s="5" t="e">
        <f t="shared" si="166"/>
        <v>#VALUE!</v>
      </c>
      <c r="L760" s="16">
        <f t="shared" si="156"/>
        <v>85.222222222222229</v>
      </c>
      <c r="M760">
        <f t="shared" si="157"/>
        <v>2013</v>
      </c>
      <c r="N760" t="str">
        <f t="shared" si="158"/>
        <v>Aug</v>
      </c>
      <c r="O760" s="6" t="e">
        <f t="shared" si="159"/>
        <v>#N/A</v>
      </c>
      <c r="P760">
        <f t="shared" si="160"/>
        <v>767</v>
      </c>
      <c r="Q760">
        <f t="shared" si="161"/>
        <v>9</v>
      </c>
      <c r="R760" s="8">
        <f t="shared" si="167"/>
        <v>85.222222222222229</v>
      </c>
      <c r="S760">
        <f t="shared" si="162"/>
        <v>40</v>
      </c>
      <c r="T760">
        <f t="shared" si="163"/>
        <v>3166</v>
      </c>
      <c r="U760" s="18">
        <f t="shared" si="168"/>
        <v>79.150000000000006</v>
      </c>
    </row>
    <row r="761" spans="1:21" x14ac:dyDescent="0.3">
      <c r="A761" s="3">
        <v>760</v>
      </c>
      <c r="B761" s="3" t="s">
        <v>182</v>
      </c>
      <c r="C761" s="3" t="s">
        <v>61</v>
      </c>
      <c r="D761" s="7">
        <f t="shared" si="164"/>
        <v>41483</v>
      </c>
      <c r="E761" s="4">
        <v>0.77986111111111101</v>
      </c>
      <c r="F761" s="3" t="s">
        <v>49</v>
      </c>
      <c r="G761" s="3" t="str">
        <f t="shared" si="165"/>
        <v>UNPLANNED</v>
      </c>
      <c r="H761" s="3" t="str">
        <f t="shared" si="155"/>
        <v>UNPLANNED</v>
      </c>
      <c r="I761" s="1">
        <v>41488.739035069448</v>
      </c>
      <c r="J761" s="1">
        <v>41488.828988773152</v>
      </c>
      <c r="K761" s="5">
        <f t="shared" si="166"/>
        <v>129</v>
      </c>
      <c r="L761" s="16">
        <f t="shared" si="156"/>
        <v>129</v>
      </c>
      <c r="M761">
        <f t="shared" si="157"/>
        <v>2013</v>
      </c>
      <c r="N761" t="str">
        <f t="shared" si="158"/>
        <v>Aug</v>
      </c>
      <c r="O761" s="6">
        <f t="shared" si="159"/>
        <v>129</v>
      </c>
      <c r="P761">
        <f t="shared" si="160"/>
        <v>767</v>
      </c>
      <c r="Q761">
        <f t="shared" si="161"/>
        <v>9</v>
      </c>
      <c r="R761" s="8">
        <f t="shared" si="167"/>
        <v>85.222222222222229</v>
      </c>
      <c r="S761">
        <f t="shared" si="162"/>
        <v>40</v>
      </c>
      <c r="T761">
        <f t="shared" si="163"/>
        <v>3166</v>
      </c>
      <c r="U761" s="18">
        <f t="shared" si="168"/>
        <v>79.150000000000006</v>
      </c>
    </row>
    <row r="762" spans="1:21" x14ac:dyDescent="0.3">
      <c r="A762" s="3">
        <v>761</v>
      </c>
      <c r="B762" s="3" t="s">
        <v>182</v>
      </c>
      <c r="C762" s="3" t="s">
        <v>61</v>
      </c>
      <c r="D762" s="7">
        <f t="shared" si="164"/>
        <v>41483</v>
      </c>
      <c r="E762" s="4">
        <v>0.98888888888888893</v>
      </c>
      <c r="F762" s="3" t="s">
        <v>49</v>
      </c>
      <c r="G762" s="3" t="str">
        <f t="shared" si="165"/>
        <v>UNPLANNED</v>
      </c>
      <c r="H762" s="3" t="str">
        <f t="shared" si="155"/>
        <v>UNPLANNED</v>
      </c>
      <c r="I762" s="1">
        <v>41488.955346990741</v>
      </c>
      <c r="J762" s="1">
        <v>41489.033599305556</v>
      </c>
      <c r="K762" s="5">
        <f t="shared" si="166"/>
        <v>112</v>
      </c>
      <c r="L762" s="16">
        <f t="shared" si="156"/>
        <v>112</v>
      </c>
      <c r="M762">
        <f t="shared" si="157"/>
        <v>2013</v>
      </c>
      <c r="N762" t="str">
        <f t="shared" si="158"/>
        <v>Aug</v>
      </c>
      <c r="O762" s="6">
        <f t="shared" si="159"/>
        <v>112</v>
      </c>
      <c r="P762">
        <f t="shared" si="160"/>
        <v>767</v>
      </c>
      <c r="Q762">
        <f t="shared" si="161"/>
        <v>9</v>
      </c>
      <c r="R762" s="8">
        <f t="shared" si="167"/>
        <v>85.222222222222229</v>
      </c>
      <c r="S762">
        <f t="shared" si="162"/>
        <v>40</v>
      </c>
      <c r="T762">
        <f t="shared" si="163"/>
        <v>3166</v>
      </c>
      <c r="U762" s="18">
        <f t="shared" si="168"/>
        <v>79.150000000000006</v>
      </c>
    </row>
    <row r="763" spans="1:21" x14ac:dyDescent="0.3">
      <c r="A763" s="3">
        <v>762</v>
      </c>
      <c r="B763" s="3" t="s">
        <v>183</v>
      </c>
      <c r="C763" s="3" t="s">
        <v>63</v>
      </c>
      <c r="D763" s="7">
        <f t="shared" si="164"/>
        <v>41483</v>
      </c>
      <c r="E763" s="4">
        <v>0.22847222222222222</v>
      </c>
      <c r="F763" s="3" t="s">
        <v>51</v>
      </c>
      <c r="G763" s="3" t="str">
        <f t="shared" si="165"/>
        <v>PLANNED</v>
      </c>
      <c r="H763" s="3" t="str">
        <f t="shared" si="155"/>
        <v>PLANNED - NOT SCHED</v>
      </c>
      <c r="I763" s="1">
        <v>41489.186739733799</v>
      </c>
      <c r="J763" s="1">
        <v>41489.272144826384</v>
      </c>
      <c r="K763" s="5">
        <f t="shared" si="166"/>
        <v>122</v>
      </c>
      <c r="L763" s="16">
        <f t="shared" si="156"/>
        <v>122</v>
      </c>
      <c r="M763">
        <f t="shared" si="157"/>
        <v>2013</v>
      </c>
      <c r="N763" t="str">
        <f t="shared" si="158"/>
        <v>Aug</v>
      </c>
      <c r="O763" s="6">
        <f t="shared" si="159"/>
        <v>122</v>
      </c>
      <c r="P763">
        <f t="shared" si="160"/>
        <v>194</v>
      </c>
      <c r="Q763">
        <f t="shared" si="161"/>
        <v>2</v>
      </c>
      <c r="R763" s="8">
        <f t="shared" si="167"/>
        <v>97</v>
      </c>
      <c r="S763">
        <f t="shared" si="162"/>
        <v>40</v>
      </c>
      <c r="T763">
        <f t="shared" si="163"/>
        <v>3166</v>
      </c>
      <c r="U763" s="18">
        <f t="shared" si="168"/>
        <v>79.150000000000006</v>
      </c>
    </row>
    <row r="764" spans="1:21" x14ac:dyDescent="0.3">
      <c r="A764" s="3">
        <v>763</v>
      </c>
      <c r="B764" s="3" t="s">
        <v>183</v>
      </c>
      <c r="C764" s="3" t="s">
        <v>63</v>
      </c>
      <c r="D764" s="7">
        <f t="shared" si="164"/>
        <v>41483</v>
      </c>
      <c r="E764" s="4">
        <v>0.50208333333333333</v>
      </c>
      <c r="F764" s="3" t="s">
        <v>49</v>
      </c>
      <c r="G764" s="3" t="str">
        <f t="shared" si="165"/>
        <v>UNPLANNED</v>
      </c>
      <c r="H764" s="3" t="str">
        <f t="shared" si="155"/>
        <v>UNPLANNED</v>
      </c>
      <c r="I764" s="1">
        <v>41489.495942824076</v>
      </c>
      <c r="J764" s="1">
        <v>41489.546347916672</v>
      </c>
      <c r="K764" s="5">
        <f t="shared" si="166"/>
        <v>72</v>
      </c>
      <c r="L764" s="16">
        <f t="shared" si="156"/>
        <v>72</v>
      </c>
      <c r="M764">
        <f t="shared" si="157"/>
        <v>2013</v>
      </c>
      <c r="N764" t="str">
        <f t="shared" si="158"/>
        <v>Aug</v>
      </c>
      <c r="O764" s="6">
        <f t="shared" si="159"/>
        <v>72</v>
      </c>
      <c r="P764">
        <f t="shared" si="160"/>
        <v>194</v>
      </c>
      <c r="Q764">
        <f t="shared" si="161"/>
        <v>2</v>
      </c>
      <c r="R764" s="8">
        <f t="shared" si="167"/>
        <v>97</v>
      </c>
      <c r="S764">
        <f t="shared" si="162"/>
        <v>40</v>
      </c>
      <c r="T764">
        <f t="shared" si="163"/>
        <v>3166</v>
      </c>
      <c r="U764" s="18">
        <f t="shared" si="168"/>
        <v>79.150000000000006</v>
      </c>
    </row>
    <row r="765" spans="1:21" x14ac:dyDescent="0.3">
      <c r="A765" s="3">
        <v>764</v>
      </c>
      <c r="B765" s="3" t="s">
        <v>184</v>
      </c>
      <c r="C765" s="3" t="s">
        <v>65</v>
      </c>
      <c r="D765" s="7">
        <f t="shared" si="164"/>
        <v>41483</v>
      </c>
      <c r="E765" s="4">
        <v>9.9999999999999992E-2</v>
      </c>
      <c r="F765" s="3" t="s">
        <v>49</v>
      </c>
      <c r="G765" s="3" t="str">
        <f t="shared" si="165"/>
        <v>UNPLANNED</v>
      </c>
      <c r="H765" s="3" t="str">
        <f t="shared" si="155"/>
        <v>UNPLANNED</v>
      </c>
      <c r="I765" s="1">
        <v>41490.069638310182</v>
      </c>
      <c r="J765" s="1" t="e">
        <v>#VALUE!</v>
      </c>
      <c r="K765" s="5" t="e">
        <f t="shared" si="166"/>
        <v>#VALUE!</v>
      </c>
      <c r="L765" s="16">
        <f t="shared" si="156"/>
        <v>49.5</v>
      </c>
      <c r="M765">
        <f t="shared" si="157"/>
        <v>2013</v>
      </c>
      <c r="N765" t="str">
        <f t="shared" si="158"/>
        <v>Aug</v>
      </c>
      <c r="O765" s="6" t="e">
        <f t="shared" si="159"/>
        <v>#N/A</v>
      </c>
      <c r="P765">
        <f t="shared" si="160"/>
        <v>99</v>
      </c>
      <c r="Q765">
        <f t="shared" si="161"/>
        <v>2</v>
      </c>
      <c r="R765" s="8">
        <f t="shared" si="167"/>
        <v>49.5</v>
      </c>
      <c r="S765">
        <f t="shared" si="162"/>
        <v>40</v>
      </c>
      <c r="T765">
        <f t="shared" si="163"/>
        <v>3166</v>
      </c>
      <c r="U765" s="18">
        <f t="shared" si="168"/>
        <v>79.150000000000006</v>
      </c>
    </row>
    <row r="766" spans="1:21" x14ac:dyDescent="0.3">
      <c r="A766" s="3">
        <v>765</v>
      </c>
      <c r="B766" s="3" t="s">
        <v>184</v>
      </c>
      <c r="C766" s="3" t="s">
        <v>65</v>
      </c>
      <c r="D766" s="7">
        <f t="shared" si="164"/>
        <v>41483</v>
      </c>
      <c r="E766" s="4">
        <v>0.63750000000000007</v>
      </c>
      <c r="F766" s="3" t="s">
        <v>51</v>
      </c>
      <c r="G766" s="3" t="str">
        <f t="shared" si="165"/>
        <v>PLANNED</v>
      </c>
      <c r="H766" s="3" t="str">
        <f t="shared" si="155"/>
        <v>PLANNED - NOT SCHED</v>
      </c>
      <c r="I766" s="1">
        <v>41490.594623032412</v>
      </c>
      <c r="J766" s="1">
        <v>41490.663384606487</v>
      </c>
      <c r="K766" s="5">
        <f t="shared" si="166"/>
        <v>99</v>
      </c>
      <c r="L766" s="16">
        <f t="shared" si="156"/>
        <v>99</v>
      </c>
      <c r="M766">
        <f t="shared" si="157"/>
        <v>2013</v>
      </c>
      <c r="N766" t="str">
        <f t="shared" si="158"/>
        <v>Aug</v>
      </c>
      <c r="O766" s="6">
        <f t="shared" si="159"/>
        <v>99</v>
      </c>
      <c r="P766">
        <f t="shared" si="160"/>
        <v>99</v>
      </c>
      <c r="Q766">
        <f t="shared" si="161"/>
        <v>2</v>
      </c>
      <c r="R766" s="8">
        <f t="shared" si="167"/>
        <v>49.5</v>
      </c>
      <c r="S766">
        <f t="shared" si="162"/>
        <v>40</v>
      </c>
      <c r="T766">
        <f t="shared" si="163"/>
        <v>3166</v>
      </c>
      <c r="U766" s="18">
        <f t="shared" si="168"/>
        <v>79.150000000000006</v>
      </c>
    </row>
    <row r="767" spans="1:21" x14ac:dyDescent="0.3">
      <c r="A767" s="3">
        <v>766</v>
      </c>
      <c r="B767" s="3" t="s">
        <v>185</v>
      </c>
      <c r="C767" s="3" t="s">
        <v>48</v>
      </c>
      <c r="D767" s="7">
        <f t="shared" si="164"/>
        <v>41490</v>
      </c>
      <c r="E767" s="4">
        <v>0.3354166666666667</v>
      </c>
      <c r="F767" s="3" t="s">
        <v>50</v>
      </c>
      <c r="G767" s="3" t="str">
        <f t="shared" si="165"/>
        <v>OTHER</v>
      </c>
      <c r="H767" s="3" t="str">
        <f t="shared" si="155"/>
        <v>OTHER</v>
      </c>
      <c r="I767" s="1">
        <v>41491.29643761574</v>
      </c>
      <c r="J767" s="1">
        <v>41491.380720023146</v>
      </c>
      <c r="K767" s="5">
        <f t="shared" si="166"/>
        <v>121</v>
      </c>
      <c r="L767" s="16">
        <f t="shared" si="156"/>
        <v>121</v>
      </c>
      <c r="M767">
        <f t="shared" si="157"/>
        <v>2013</v>
      </c>
      <c r="N767" t="str">
        <f t="shared" si="158"/>
        <v>Aug</v>
      </c>
      <c r="O767" s="6">
        <f t="shared" si="159"/>
        <v>121</v>
      </c>
      <c r="P767">
        <f t="shared" si="160"/>
        <v>450</v>
      </c>
      <c r="Q767">
        <f t="shared" si="161"/>
        <v>5</v>
      </c>
      <c r="R767" s="8">
        <f t="shared" si="167"/>
        <v>90</v>
      </c>
      <c r="S767">
        <f t="shared" si="162"/>
        <v>52</v>
      </c>
      <c r="T767">
        <f t="shared" si="163"/>
        <v>4915</v>
      </c>
      <c r="U767" s="18">
        <f t="shared" si="168"/>
        <v>94.519230769230774</v>
      </c>
    </row>
    <row r="768" spans="1:21" x14ac:dyDescent="0.3">
      <c r="A768" s="3">
        <v>767</v>
      </c>
      <c r="B768" s="3" t="s">
        <v>185</v>
      </c>
      <c r="C768" s="3" t="s">
        <v>48</v>
      </c>
      <c r="D768" s="7">
        <f t="shared" si="164"/>
        <v>41490</v>
      </c>
      <c r="E768" s="4">
        <v>0.52638888888888891</v>
      </c>
      <c r="F768" s="3" t="s">
        <v>57</v>
      </c>
      <c r="G768" s="3" t="str">
        <f t="shared" si="165"/>
        <v>UNPLANNED</v>
      </c>
      <c r="H768" s="3" t="str">
        <f t="shared" si="155"/>
        <v>UNPLANNED</v>
      </c>
      <c r="I768" s="1">
        <v>41491.516155868056</v>
      </c>
      <c r="J768" s="1">
        <v>41491.557764664351</v>
      </c>
      <c r="K768" s="5">
        <f t="shared" si="166"/>
        <v>59</v>
      </c>
      <c r="L768" s="16">
        <f t="shared" si="156"/>
        <v>59</v>
      </c>
      <c r="M768">
        <f t="shared" si="157"/>
        <v>2013</v>
      </c>
      <c r="N768" t="str">
        <f t="shared" si="158"/>
        <v>Aug</v>
      </c>
      <c r="O768" s="6">
        <f t="shared" si="159"/>
        <v>59</v>
      </c>
      <c r="P768">
        <f t="shared" si="160"/>
        <v>450</v>
      </c>
      <c r="Q768">
        <f t="shared" si="161"/>
        <v>5</v>
      </c>
      <c r="R768" s="8">
        <f t="shared" si="167"/>
        <v>90</v>
      </c>
      <c r="S768">
        <f t="shared" si="162"/>
        <v>52</v>
      </c>
      <c r="T768">
        <f t="shared" si="163"/>
        <v>4915</v>
      </c>
      <c r="U768" s="18">
        <f t="shared" si="168"/>
        <v>94.519230769230774</v>
      </c>
    </row>
    <row r="769" spans="1:21" x14ac:dyDescent="0.3">
      <c r="A769" s="3">
        <v>768</v>
      </c>
      <c r="B769" s="3" t="s">
        <v>185</v>
      </c>
      <c r="C769" s="3" t="s">
        <v>48</v>
      </c>
      <c r="D769" s="7">
        <f t="shared" si="164"/>
        <v>41490</v>
      </c>
      <c r="E769" s="4">
        <v>0.64652777777777781</v>
      </c>
      <c r="F769" s="3" t="s">
        <v>49</v>
      </c>
      <c r="G769" s="3" t="str">
        <f t="shared" si="165"/>
        <v>UNPLANNED</v>
      </c>
      <c r="H769" s="3" t="str">
        <f t="shared" si="155"/>
        <v>UNPLANNED</v>
      </c>
      <c r="I769" s="1">
        <v>41491.624520104167</v>
      </c>
      <c r="J769" s="1">
        <v>41491.679728437499</v>
      </c>
      <c r="K769" s="5">
        <f t="shared" si="166"/>
        <v>79</v>
      </c>
      <c r="L769" s="16">
        <f t="shared" si="156"/>
        <v>79</v>
      </c>
      <c r="M769">
        <f t="shared" si="157"/>
        <v>2013</v>
      </c>
      <c r="N769" t="str">
        <f t="shared" si="158"/>
        <v>Aug</v>
      </c>
      <c r="O769" s="6">
        <f t="shared" si="159"/>
        <v>79</v>
      </c>
      <c r="P769">
        <f t="shared" si="160"/>
        <v>450</v>
      </c>
      <c r="Q769">
        <f t="shared" si="161"/>
        <v>5</v>
      </c>
      <c r="R769" s="8">
        <f t="shared" si="167"/>
        <v>90</v>
      </c>
      <c r="S769">
        <f t="shared" si="162"/>
        <v>52</v>
      </c>
      <c r="T769">
        <f t="shared" si="163"/>
        <v>4915</v>
      </c>
      <c r="U769" s="18">
        <f t="shared" si="168"/>
        <v>94.519230769230774</v>
      </c>
    </row>
    <row r="770" spans="1:21" x14ac:dyDescent="0.3">
      <c r="A770" s="3">
        <v>769</v>
      </c>
      <c r="B770" s="3" t="s">
        <v>185</v>
      </c>
      <c r="C770" s="3" t="s">
        <v>48</v>
      </c>
      <c r="D770" s="7">
        <f t="shared" si="164"/>
        <v>41490</v>
      </c>
      <c r="E770" s="4">
        <v>0.82500000000000007</v>
      </c>
      <c r="F770" s="3" t="s">
        <v>49</v>
      </c>
      <c r="G770" s="3" t="str">
        <f t="shared" si="165"/>
        <v>UNPLANNED</v>
      </c>
      <c r="H770" s="3" t="str">
        <f t="shared" ref="H770:H833" si="169">IF(ISNUMBER(SEARCH("Unplanned",F770)),"UNPLANNED",IF(ISNUMBER(SEARCH("not as sched",F770)),"PLANNED - NOT SCHED",IF(ISNUMBER(SEARCH("as scheduled",F770)),"PLANNED - SCHED","OTHER")))</f>
        <v>UNPLANNED</v>
      </c>
      <c r="I770" s="1">
        <v>41491.798363969901</v>
      </c>
      <c r="J770" s="1">
        <v>41491.858583877322</v>
      </c>
      <c r="K770" s="5">
        <f t="shared" si="166"/>
        <v>86</v>
      </c>
      <c r="L770" s="16">
        <f t="shared" ref="L770:L833" si="170">IFERROR(O770,R770)</f>
        <v>86</v>
      </c>
      <c r="M770">
        <f t="shared" ref="M770:M833" si="171">YEAR(B770)</f>
        <v>2013</v>
      </c>
      <c r="N770" t="str">
        <f t="shared" ref="N770:N833" si="172">TEXT(B770,"MMM")</f>
        <v>Aug</v>
      </c>
      <c r="O770" s="6">
        <f t="shared" ref="O770:O833" si="173">IFERROR(K770,#N/A)</f>
        <v>86</v>
      </c>
      <c r="P770">
        <f t="shared" ref="P770:P833" si="174">SUMIFS(O:O,B:B,B770,O:O,"&lt;&gt;#N/A")</f>
        <v>450</v>
      </c>
      <c r="Q770">
        <f t="shared" ref="Q770:Q833" si="175">COUNTIF(B:B,B770)</f>
        <v>5</v>
      </c>
      <c r="R770" s="8">
        <f t="shared" si="167"/>
        <v>90</v>
      </c>
      <c r="S770">
        <f t="shared" ref="S770:S833" si="176">COUNTIF(D:D,D770)</f>
        <v>52</v>
      </c>
      <c r="T770">
        <f t="shared" ref="T770:T833" si="177">SUMIFS(O:O,D:D,D770,O:O,"&lt;&gt;#N/A")</f>
        <v>4915</v>
      </c>
      <c r="U770" s="18">
        <f t="shared" si="168"/>
        <v>94.519230769230774</v>
      </c>
    </row>
    <row r="771" spans="1:21" x14ac:dyDescent="0.3">
      <c r="A771" s="3">
        <v>770</v>
      </c>
      <c r="B771" s="3" t="s">
        <v>185</v>
      </c>
      <c r="C771" s="3" t="s">
        <v>48</v>
      </c>
      <c r="D771" s="7">
        <f t="shared" ref="D771:D834" si="178">B771-WEEKDAY(B771,11)</f>
        <v>41490</v>
      </c>
      <c r="E771" s="4">
        <v>0.97986111111111107</v>
      </c>
      <c r="F771" s="3" t="s">
        <v>49</v>
      </c>
      <c r="G771" s="3" t="str">
        <f t="shared" ref="G771:G834" si="179">IF(ISNUMBER(SEARCH("unplanned",F771)),"UNPLANNED",IF(ISNUMBER(SEARCH("PLANNED",F771)),"PLANNED","OTHER"))</f>
        <v>UNPLANNED</v>
      </c>
      <c r="H771" s="3" t="str">
        <f t="shared" si="169"/>
        <v>UNPLANNED</v>
      </c>
      <c r="I771" s="1">
        <v>41491.949374537035</v>
      </c>
      <c r="J771" s="1">
        <v>41492.022765740738</v>
      </c>
      <c r="K771" s="5">
        <f t="shared" ref="K771:K834" si="180">HOUR(J771-I771)*60+MINUTE(J771-I771)</f>
        <v>105</v>
      </c>
      <c r="L771" s="16">
        <f t="shared" si="170"/>
        <v>105</v>
      </c>
      <c r="M771">
        <f t="shared" si="171"/>
        <v>2013</v>
      </c>
      <c r="N771" t="str">
        <f t="shared" si="172"/>
        <v>Aug</v>
      </c>
      <c r="O771" s="6">
        <f t="shared" si="173"/>
        <v>105</v>
      </c>
      <c r="P771">
        <f t="shared" si="174"/>
        <v>450</v>
      </c>
      <c r="Q771">
        <f t="shared" si="175"/>
        <v>5</v>
      </c>
      <c r="R771" s="8">
        <f t="shared" ref="R771:R834" si="181">P771/Q771</f>
        <v>90</v>
      </c>
      <c r="S771">
        <f t="shared" si="176"/>
        <v>52</v>
      </c>
      <c r="T771">
        <f t="shared" si="177"/>
        <v>4915</v>
      </c>
      <c r="U771" s="18">
        <f t="shared" ref="U771:U834" si="182">T771/S771</f>
        <v>94.519230769230774</v>
      </c>
    </row>
    <row r="772" spans="1:21" x14ac:dyDescent="0.3">
      <c r="A772" s="3">
        <v>771</v>
      </c>
      <c r="B772" s="3" t="s">
        <v>186</v>
      </c>
      <c r="C772" s="3" t="s">
        <v>53</v>
      </c>
      <c r="D772" s="7">
        <f t="shared" si="178"/>
        <v>41490</v>
      </c>
      <c r="E772" s="4">
        <v>0.27777777777777779</v>
      </c>
      <c r="F772" s="3" t="s">
        <v>49</v>
      </c>
      <c r="G772" s="3" t="str">
        <f t="shared" si="179"/>
        <v>UNPLANNED</v>
      </c>
      <c r="H772" s="3" t="str">
        <f t="shared" si="169"/>
        <v>UNPLANNED</v>
      </c>
      <c r="I772" s="1">
        <v>41492.254636921294</v>
      </c>
      <c r="J772" s="1">
        <v>41492.318028124995</v>
      </c>
      <c r="K772" s="5">
        <f t="shared" si="180"/>
        <v>91</v>
      </c>
      <c r="L772" s="16">
        <f t="shared" si="170"/>
        <v>91</v>
      </c>
      <c r="M772">
        <f t="shared" si="171"/>
        <v>2013</v>
      </c>
      <c r="N772" t="str">
        <f t="shared" si="172"/>
        <v>Aug</v>
      </c>
      <c r="O772" s="6">
        <f t="shared" si="173"/>
        <v>91</v>
      </c>
      <c r="P772">
        <f t="shared" si="174"/>
        <v>944</v>
      </c>
      <c r="Q772">
        <f t="shared" si="175"/>
        <v>10</v>
      </c>
      <c r="R772" s="8">
        <f t="shared" si="181"/>
        <v>94.4</v>
      </c>
      <c r="S772">
        <f t="shared" si="176"/>
        <v>52</v>
      </c>
      <c r="T772">
        <f t="shared" si="177"/>
        <v>4915</v>
      </c>
      <c r="U772" s="18">
        <f t="shared" si="182"/>
        <v>94.519230769230774</v>
      </c>
    </row>
    <row r="773" spans="1:21" x14ac:dyDescent="0.3">
      <c r="A773" s="3">
        <v>772</v>
      </c>
      <c r="B773" s="3" t="s">
        <v>186</v>
      </c>
      <c r="C773" s="3" t="s">
        <v>53</v>
      </c>
      <c r="D773" s="7">
        <f t="shared" si="178"/>
        <v>41490</v>
      </c>
      <c r="E773" s="4">
        <v>0.34583333333333338</v>
      </c>
      <c r="F773" s="3" t="s">
        <v>54</v>
      </c>
      <c r="G773" s="3" t="str">
        <f t="shared" si="179"/>
        <v>PLANNED</v>
      </c>
      <c r="H773" s="3" t="str">
        <f t="shared" si="169"/>
        <v>PLANNED - SCHED</v>
      </c>
      <c r="I773" s="1">
        <v>41492.315618750006</v>
      </c>
      <c r="J773" s="1">
        <v>41492.369820138891</v>
      </c>
      <c r="K773" s="5">
        <f t="shared" si="180"/>
        <v>78</v>
      </c>
      <c r="L773" s="16">
        <f t="shared" si="170"/>
        <v>78</v>
      </c>
      <c r="M773">
        <f t="shared" si="171"/>
        <v>2013</v>
      </c>
      <c r="N773" t="str">
        <f t="shared" si="172"/>
        <v>Aug</v>
      </c>
      <c r="O773" s="6">
        <f t="shared" si="173"/>
        <v>78</v>
      </c>
      <c r="P773">
        <f t="shared" si="174"/>
        <v>944</v>
      </c>
      <c r="Q773">
        <f t="shared" si="175"/>
        <v>10</v>
      </c>
      <c r="R773" s="8">
        <f t="shared" si="181"/>
        <v>94.4</v>
      </c>
      <c r="S773">
        <f t="shared" si="176"/>
        <v>52</v>
      </c>
      <c r="T773">
        <f t="shared" si="177"/>
        <v>4915</v>
      </c>
      <c r="U773" s="18">
        <f t="shared" si="182"/>
        <v>94.519230769230774</v>
      </c>
    </row>
    <row r="774" spans="1:21" x14ac:dyDescent="0.3">
      <c r="A774" s="3">
        <v>773</v>
      </c>
      <c r="B774" s="3" t="s">
        <v>186</v>
      </c>
      <c r="C774" s="3" t="s">
        <v>53</v>
      </c>
      <c r="D774" s="7">
        <f t="shared" si="178"/>
        <v>41490</v>
      </c>
      <c r="E774" s="4">
        <v>0.40486111111111112</v>
      </c>
      <c r="F774" s="3" t="s">
        <v>50</v>
      </c>
      <c r="G774" s="3" t="str">
        <f t="shared" si="179"/>
        <v>OTHER</v>
      </c>
      <c r="H774" s="3" t="str">
        <f t="shared" si="169"/>
        <v>OTHER</v>
      </c>
      <c r="I774" s="1">
        <v>41492.369027546301</v>
      </c>
      <c r="J774" s="1">
        <v>41492.437974305562</v>
      </c>
      <c r="K774" s="5">
        <f t="shared" si="180"/>
        <v>99</v>
      </c>
      <c r="L774" s="16">
        <f t="shared" si="170"/>
        <v>99</v>
      </c>
      <c r="M774">
        <f t="shared" si="171"/>
        <v>2013</v>
      </c>
      <c r="N774" t="str">
        <f t="shared" si="172"/>
        <v>Aug</v>
      </c>
      <c r="O774" s="6">
        <f t="shared" si="173"/>
        <v>99</v>
      </c>
      <c r="P774">
        <f t="shared" si="174"/>
        <v>944</v>
      </c>
      <c r="Q774">
        <f t="shared" si="175"/>
        <v>10</v>
      </c>
      <c r="R774" s="8">
        <f t="shared" si="181"/>
        <v>94.4</v>
      </c>
      <c r="S774">
        <f t="shared" si="176"/>
        <v>52</v>
      </c>
      <c r="T774">
        <f t="shared" si="177"/>
        <v>4915</v>
      </c>
      <c r="U774" s="18">
        <f t="shared" si="182"/>
        <v>94.519230769230774</v>
      </c>
    </row>
    <row r="775" spans="1:21" x14ac:dyDescent="0.3">
      <c r="A775" s="3">
        <v>774</v>
      </c>
      <c r="B775" s="3" t="s">
        <v>186</v>
      </c>
      <c r="C775" s="3" t="s">
        <v>53</v>
      </c>
      <c r="D775" s="7">
        <f t="shared" si="178"/>
        <v>41490</v>
      </c>
      <c r="E775" s="4">
        <v>0.46666666666666662</v>
      </c>
      <c r="F775" s="3" t="s">
        <v>54</v>
      </c>
      <c r="G775" s="3" t="str">
        <f t="shared" si="179"/>
        <v>PLANNED</v>
      </c>
      <c r="H775" s="3" t="str">
        <f t="shared" si="169"/>
        <v>PLANNED - SCHED</v>
      </c>
      <c r="I775" s="1">
        <v>41492.441337303244</v>
      </c>
      <c r="J775" s="1">
        <v>41492.508397488426</v>
      </c>
      <c r="K775" s="5">
        <f t="shared" si="180"/>
        <v>96</v>
      </c>
      <c r="L775" s="16">
        <f t="shared" si="170"/>
        <v>96</v>
      </c>
      <c r="M775">
        <f t="shared" si="171"/>
        <v>2013</v>
      </c>
      <c r="N775" t="str">
        <f t="shared" si="172"/>
        <v>Aug</v>
      </c>
      <c r="O775" s="6">
        <f t="shared" si="173"/>
        <v>96</v>
      </c>
      <c r="P775">
        <f t="shared" si="174"/>
        <v>944</v>
      </c>
      <c r="Q775">
        <f t="shared" si="175"/>
        <v>10</v>
      </c>
      <c r="R775" s="8">
        <f t="shared" si="181"/>
        <v>94.4</v>
      </c>
      <c r="S775">
        <f t="shared" si="176"/>
        <v>52</v>
      </c>
      <c r="T775">
        <f t="shared" si="177"/>
        <v>4915</v>
      </c>
      <c r="U775" s="18">
        <f t="shared" si="182"/>
        <v>94.519230769230774</v>
      </c>
    </row>
    <row r="776" spans="1:21" x14ac:dyDescent="0.3">
      <c r="A776" s="3">
        <v>775</v>
      </c>
      <c r="B776" s="3" t="s">
        <v>186</v>
      </c>
      <c r="C776" s="3" t="s">
        <v>53</v>
      </c>
      <c r="D776" s="7">
        <f t="shared" si="178"/>
        <v>41490</v>
      </c>
      <c r="E776" s="4">
        <v>0.47083333333333338</v>
      </c>
      <c r="F776" s="3" t="s">
        <v>54</v>
      </c>
      <c r="G776" s="3" t="str">
        <f t="shared" si="179"/>
        <v>PLANNED</v>
      </c>
      <c r="H776" s="3" t="str">
        <f t="shared" si="169"/>
        <v>PLANNED - SCHED</v>
      </c>
      <c r="I776" s="1">
        <v>41492.452159108798</v>
      </c>
      <c r="J776" s="1">
        <v>41492.548108182869</v>
      </c>
      <c r="K776" s="5">
        <f t="shared" si="180"/>
        <v>138</v>
      </c>
      <c r="L776" s="16">
        <f t="shared" si="170"/>
        <v>138</v>
      </c>
      <c r="M776">
        <f t="shared" si="171"/>
        <v>2013</v>
      </c>
      <c r="N776" t="str">
        <f t="shared" si="172"/>
        <v>Aug</v>
      </c>
      <c r="O776" s="6">
        <f t="shared" si="173"/>
        <v>138</v>
      </c>
      <c r="P776">
        <f t="shared" si="174"/>
        <v>944</v>
      </c>
      <c r="Q776">
        <f t="shared" si="175"/>
        <v>10</v>
      </c>
      <c r="R776" s="8">
        <f t="shared" si="181"/>
        <v>94.4</v>
      </c>
      <c r="S776">
        <f t="shared" si="176"/>
        <v>52</v>
      </c>
      <c r="T776">
        <f t="shared" si="177"/>
        <v>4915</v>
      </c>
      <c r="U776" s="18">
        <f t="shared" si="182"/>
        <v>94.519230769230774</v>
      </c>
    </row>
    <row r="777" spans="1:21" x14ac:dyDescent="0.3">
      <c r="A777" s="3">
        <v>776</v>
      </c>
      <c r="B777" s="3" t="s">
        <v>186</v>
      </c>
      <c r="C777" s="3" t="s">
        <v>53</v>
      </c>
      <c r="D777" s="7">
        <f t="shared" si="178"/>
        <v>41490</v>
      </c>
      <c r="E777" s="4">
        <v>0.55486111111111114</v>
      </c>
      <c r="F777" s="3" t="s">
        <v>54</v>
      </c>
      <c r="G777" s="3" t="str">
        <f t="shared" si="179"/>
        <v>PLANNED</v>
      </c>
      <c r="H777" s="3" t="str">
        <f t="shared" si="169"/>
        <v>PLANNED - SCHED</v>
      </c>
      <c r="I777" s="1">
        <v>41492.525901967594</v>
      </c>
      <c r="J777" s="1">
        <v>41492.569351041668</v>
      </c>
      <c r="K777" s="5">
        <f t="shared" si="180"/>
        <v>62</v>
      </c>
      <c r="L777" s="16">
        <f t="shared" si="170"/>
        <v>62</v>
      </c>
      <c r="M777">
        <f t="shared" si="171"/>
        <v>2013</v>
      </c>
      <c r="N777" t="str">
        <f t="shared" si="172"/>
        <v>Aug</v>
      </c>
      <c r="O777" s="6">
        <f t="shared" si="173"/>
        <v>62</v>
      </c>
      <c r="P777">
        <f t="shared" si="174"/>
        <v>944</v>
      </c>
      <c r="Q777">
        <f t="shared" si="175"/>
        <v>10</v>
      </c>
      <c r="R777" s="8">
        <f t="shared" si="181"/>
        <v>94.4</v>
      </c>
      <c r="S777">
        <f t="shared" si="176"/>
        <v>52</v>
      </c>
      <c r="T777">
        <f t="shared" si="177"/>
        <v>4915</v>
      </c>
      <c r="U777" s="18">
        <f t="shared" si="182"/>
        <v>94.519230769230774</v>
      </c>
    </row>
    <row r="778" spans="1:21" x14ac:dyDescent="0.3">
      <c r="A778" s="3">
        <v>777</v>
      </c>
      <c r="B778" s="3" t="s">
        <v>186</v>
      </c>
      <c r="C778" s="3" t="s">
        <v>53</v>
      </c>
      <c r="D778" s="7">
        <f t="shared" si="178"/>
        <v>41490</v>
      </c>
      <c r="E778" s="4">
        <v>0.56805555555555554</v>
      </c>
      <c r="F778" s="3" t="s">
        <v>54</v>
      </c>
      <c r="G778" s="3" t="str">
        <f t="shared" si="179"/>
        <v>PLANNED</v>
      </c>
      <c r="H778" s="3" t="str">
        <f t="shared" si="169"/>
        <v>PLANNED - SCHED</v>
      </c>
      <c r="I778" s="1">
        <v>41492.533425312504</v>
      </c>
      <c r="J778" s="1">
        <v>41492.588147534727</v>
      </c>
      <c r="K778" s="5">
        <f t="shared" si="180"/>
        <v>78</v>
      </c>
      <c r="L778" s="16">
        <f t="shared" si="170"/>
        <v>78</v>
      </c>
      <c r="M778">
        <f t="shared" si="171"/>
        <v>2013</v>
      </c>
      <c r="N778" t="str">
        <f t="shared" si="172"/>
        <v>Aug</v>
      </c>
      <c r="O778" s="6">
        <f t="shared" si="173"/>
        <v>78</v>
      </c>
      <c r="P778">
        <f t="shared" si="174"/>
        <v>944</v>
      </c>
      <c r="Q778">
        <f t="shared" si="175"/>
        <v>10</v>
      </c>
      <c r="R778" s="8">
        <f t="shared" si="181"/>
        <v>94.4</v>
      </c>
      <c r="S778">
        <f t="shared" si="176"/>
        <v>52</v>
      </c>
      <c r="T778">
        <f t="shared" si="177"/>
        <v>4915</v>
      </c>
      <c r="U778" s="18">
        <f t="shared" si="182"/>
        <v>94.519230769230774</v>
      </c>
    </row>
    <row r="779" spans="1:21" x14ac:dyDescent="0.3">
      <c r="A779" s="3">
        <v>778</v>
      </c>
      <c r="B779" s="3" t="s">
        <v>186</v>
      </c>
      <c r="C779" s="3" t="s">
        <v>53</v>
      </c>
      <c r="D779" s="7">
        <f t="shared" si="178"/>
        <v>41490</v>
      </c>
      <c r="E779" s="4">
        <v>0.61805555555555558</v>
      </c>
      <c r="F779" s="3" t="s">
        <v>54</v>
      </c>
      <c r="G779" s="3" t="str">
        <f t="shared" si="179"/>
        <v>PLANNED</v>
      </c>
      <c r="H779" s="3" t="str">
        <f t="shared" si="169"/>
        <v>PLANNED - SCHED</v>
      </c>
      <c r="I779" s="1">
        <v>41492.589234641207</v>
      </c>
      <c r="J779" s="1">
        <v>41492.665692974537</v>
      </c>
      <c r="K779" s="5">
        <f t="shared" si="180"/>
        <v>110</v>
      </c>
      <c r="L779" s="16">
        <f t="shared" si="170"/>
        <v>110</v>
      </c>
      <c r="M779">
        <f t="shared" si="171"/>
        <v>2013</v>
      </c>
      <c r="N779" t="str">
        <f t="shared" si="172"/>
        <v>Aug</v>
      </c>
      <c r="O779" s="6">
        <f t="shared" si="173"/>
        <v>110</v>
      </c>
      <c r="P779">
        <f t="shared" si="174"/>
        <v>944</v>
      </c>
      <c r="Q779">
        <f t="shared" si="175"/>
        <v>10</v>
      </c>
      <c r="R779" s="8">
        <f t="shared" si="181"/>
        <v>94.4</v>
      </c>
      <c r="S779">
        <f t="shared" si="176"/>
        <v>52</v>
      </c>
      <c r="T779">
        <f t="shared" si="177"/>
        <v>4915</v>
      </c>
      <c r="U779" s="18">
        <f t="shared" si="182"/>
        <v>94.519230769230774</v>
      </c>
    </row>
    <row r="780" spans="1:21" x14ac:dyDescent="0.3">
      <c r="A780" s="3">
        <v>779</v>
      </c>
      <c r="B780" s="3" t="s">
        <v>186</v>
      </c>
      <c r="C780" s="3" t="s">
        <v>53</v>
      </c>
      <c r="D780" s="7">
        <f t="shared" si="178"/>
        <v>41490</v>
      </c>
      <c r="E780" s="4">
        <v>0.69652777777777775</v>
      </c>
      <c r="F780" s="3" t="s">
        <v>54</v>
      </c>
      <c r="G780" s="3" t="str">
        <f t="shared" si="179"/>
        <v>PLANNED</v>
      </c>
      <c r="H780" s="3" t="str">
        <f t="shared" si="169"/>
        <v>PLANNED - SCHED</v>
      </c>
      <c r="I780" s="1">
        <v>41492.658912384257</v>
      </c>
      <c r="J780" s="1">
        <v>41492.724190162036</v>
      </c>
      <c r="K780" s="5">
        <f t="shared" si="180"/>
        <v>94</v>
      </c>
      <c r="L780" s="16">
        <f t="shared" si="170"/>
        <v>94</v>
      </c>
      <c r="M780">
        <f t="shared" si="171"/>
        <v>2013</v>
      </c>
      <c r="N780" t="str">
        <f t="shared" si="172"/>
        <v>Aug</v>
      </c>
      <c r="O780" s="6">
        <f t="shared" si="173"/>
        <v>94</v>
      </c>
      <c r="P780">
        <f t="shared" si="174"/>
        <v>944</v>
      </c>
      <c r="Q780">
        <f t="shared" si="175"/>
        <v>10</v>
      </c>
      <c r="R780" s="8">
        <f t="shared" si="181"/>
        <v>94.4</v>
      </c>
      <c r="S780">
        <f t="shared" si="176"/>
        <v>52</v>
      </c>
      <c r="T780">
        <f t="shared" si="177"/>
        <v>4915</v>
      </c>
      <c r="U780" s="18">
        <f t="shared" si="182"/>
        <v>94.519230769230774</v>
      </c>
    </row>
    <row r="781" spans="1:21" x14ac:dyDescent="0.3">
      <c r="A781" s="3">
        <v>780</v>
      </c>
      <c r="B781" s="3" t="s">
        <v>186</v>
      </c>
      <c r="C781" s="3" t="s">
        <v>53</v>
      </c>
      <c r="D781" s="7">
        <f t="shared" si="178"/>
        <v>41490</v>
      </c>
      <c r="E781" s="4">
        <v>0.92291666666666661</v>
      </c>
      <c r="F781" s="3" t="s">
        <v>49</v>
      </c>
      <c r="G781" s="3" t="str">
        <f t="shared" si="179"/>
        <v>UNPLANNED</v>
      </c>
      <c r="H781" s="3" t="str">
        <f t="shared" si="169"/>
        <v>UNPLANNED</v>
      </c>
      <c r="I781" s="1">
        <v>41492.888552511577</v>
      </c>
      <c r="J781" s="1">
        <v>41492.957094178244</v>
      </c>
      <c r="K781" s="5">
        <f t="shared" si="180"/>
        <v>98</v>
      </c>
      <c r="L781" s="16">
        <f t="shared" si="170"/>
        <v>98</v>
      </c>
      <c r="M781">
        <f t="shared" si="171"/>
        <v>2013</v>
      </c>
      <c r="N781" t="str">
        <f t="shared" si="172"/>
        <v>Aug</v>
      </c>
      <c r="O781" s="6">
        <f t="shared" si="173"/>
        <v>98</v>
      </c>
      <c r="P781">
        <f t="shared" si="174"/>
        <v>944</v>
      </c>
      <c r="Q781">
        <f t="shared" si="175"/>
        <v>10</v>
      </c>
      <c r="R781" s="8">
        <f t="shared" si="181"/>
        <v>94.4</v>
      </c>
      <c r="S781">
        <f t="shared" si="176"/>
        <v>52</v>
      </c>
      <c r="T781">
        <f t="shared" si="177"/>
        <v>4915</v>
      </c>
      <c r="U781" s="18">
        <f t="shared" si="182"/>
        <v>94.519230769230774</v>
      </c>
    </row>
    <row r="782" spans="1:21" x14ac:dyDescent="0.3">
      <c r="A782" s="3">
        <v>781</v>
      </c>
      <c r="B782" s="3" t="s">
        <v>187</v>
      </c>
      <c r="C782" s="3" t="s">
        <v>56</v>
      </c>
      <c r="D782" s="7">
        <f t="shared" si="178"/>
        <v>41490</v>
      </c>
      <c r="E782" s="4">
        <v>0.12083333333333333</v>
      </c>
      <c r="F782" s="3" t="s">
        <v>51</v>
      </c>
      <c r="G782" s="3" t="str">
        <f t="shared" si="179"/>
        <v>PLANNED</v>
      </c>
      <c r="H782" s="3" t="str">
        <f t="shared" si="169"/>
        <v>PLANNED - NOT SCHED</v>
      </c>
      <c r="I782" s="1">
        <v>41493.080435266202</v>
      </c>
      <c r="J782" s="1">
        <v>41493.154810266205</v>
      </c>
      <c r="K782" s="5">
        <f t="shared" si="180"/>
        <v>107</v>
      </c>
      <c r="L782" s="16">
        <f t="shared" si="170"/>
        <v>107</v>
      </c>
      <c r="M782">
        <f t="shared" si="171"/>
        <v>2013</v>
      </c>
      <c r="N782" t="str">
        <f t="shared" si="172"/>
        <v>Aug</v>
      </c>
      <c r="O782" s="6">
        <f t="shared" si="173"/>
        <v>107</v>
      </c>
      <c r="P782">
        <f t="shared" si="174"/>
        <v>1375</v>
      </c>
      <c r="Q782">
        <f t="shared" si="175"/>
        <v>12</v>
      </c>
      <c r="R782" s="8">
        <f t="shared" si="181"/>
        <v>114.58333333333333</v>
      </c>
      <c r="S782">
        <f t="shared" si="176"/>
        <v>52</v>
      </c>
      <c r="T782">
        <f t="shared" si="177"/>
        <v>4915</v>
      </c>
      <c r="U782" s="18">
        <f t="shared" si="182"/>
        <v>94.519230769230774</v>
      </c>
    </row>
    <row r="783" spans="1:21" x14ac:dyDescent="0.3">
      <c r="A783" s="3">
        <v>782</v>
      </c>
      <c r="B783" s="3" t="s">
        <v>187</v>
      </c>
      <c r="C783" s="3" t="s">
        <v>56</v>
      </c>
      <c r="D783" s="7">
        <f t="shared" si="178"/>
        <v>41490</v>
      </c>
      <c r="E783" s="4">
        <v>0.20833333333333334</v>
      </c>
      <c r="F783" s="3" t="s">
        <v>49</v>
      </c>
      <c r="G783" s="3" t="str">
        <f t="shared" si="179"/>
        <v>UNPLANNED</v>
      </c>
      <c r="H783" s="3" t="str">
        <f t="shared" si="169"/>
        <v>UNPLANNED</v>
      </c>
      <c r="I783" s="1">
        <v>41493.181397025459</v>
      </c>
      <c r="J783" s="1">
        <v>41493.257612303241</v>
      </c>
      <c r="K783" s="5">
        <f t="shared" si="180"/>
        <v>109</v>
      </c>
      <c r="L783" s="16">
        <f t="shared" si="170"/>
        <v>109</v>
      </c>
      <c r="M783">
        <f t="shared" si="171"/>
        <v>2013</v>
      </c>
      <c r="N783" t="str">
        <f t="shared" si="172"/>
        <v>Aug</v>
      </c>
      <c r="O783" s="6">
        <f t="shared" si="173"/>
        <v>109</v>
      </c>
      <c r="P783">
        <f t="shared" si="174"/>
        <v>1375</v>
      </c>
      <c r="Q783">
        <f t="shared" si="175"/>
        <v>12</v>
      </c>
      <c r="R783" s="8">
        <f t="shared" si="181"/>
        <v>114.58333333333333</v>
      </c>
      <c r="S783">
        <f t="shared" si="176"/>
        <v>52</v>
      </c>
      <c r="T783">
        <f t="shared" si="177"/>
        <v>4915</v>
      </c>
      <c r="U783" s="18">
        <f t="shared" si="182"/>
        <v>94.519230769230774</v>
      </c>
    </row>
    <row r="784" spans="1:21" x14ac:dyDescent="0.3">
      <c r="A784" s="3">
        <v>783</v>
      </c>
      <c r="B784" s="3" t="s">
        <v>187</v>
      </c>
      <c r="C784" s="3" t="s">
        <v>56</v>
      </c>
      <c r="D784" s="7">
        <f t="shared" si="178"/>
        <v>41490</v>
      </c>
      <c r="E784" s="4">
        <v>0.29791666666666666</v>
      </c>
      <c r="F784" s="3" t="s">
        <v>49</v>
      </c>
      <c r="G784" s="3" t="str">
        <f t="shared" si="179"/>
        <v>UNPLANNED</v>
      </c>
      <c r="H784" s="3" t="str">
        <f t="shared" si="169"/>
        <v>UNPLANNED</v>
      </c>
      <c r="I784" s="1">
        <v>41493.265913622687</v>
      </c>
      <c r="J784" s="1">
        <v>41493.328459918979</v>
      </c>
      <c r="K784" s="5">
        <f t="shared" si="180"/>
        <v>90</v>
      </c>
      <c r="L784" s="16">
        <f t="shared" si="170"/>
        <v>90</v>
      </c>
      <c r="M784">
        <f t="shared" si="171"/>
        <v>2013</v>
      </c>
      <c r="N784" t="str">
        <f t="shared" si="172"/>
        <v>Aug</v>
      </c>
      <c r="O784" s="6">
        <f t="shared" si="173"/>
        <v>90</v>
      </c>
      <c r="P784">
        <f t="shared" si="174"/>
        <v>1375</v>
      </c>
      <c r="Q784">
        <f t="shared" si="175"/>
        <v>12</v>
      </c>
      <c r="R784" s="8">
        <f t="shared" si="181"/>
        <v>114.58333333333333</v>
      </c>
      <c r="S784">
        <f t="shared" si="176"/>
        <v>52</v>
      </c>
      <c r="T784">
        <f t="shared" si="177"/>
        <v>4915</v>
      </c>
      <c r="U784" s="18">
        <f t="shared" si="182"/>
        <v>94.519230769230774</v>
      </c>
    </row>
    <row r="785" spans="1:21" x14ac:dyDescent="0.3">
      <c r="A785" s="3">
        <v>784</v>
      </c>
      <c r="B785" s="3" t="s">
        <v>187</v>
      </c>
      <c r="C785" s="3" t="s">
        <v>56</v>
      </c>
      <c r="D785" s="7">
        <f t="shared" si="178"/>
        <v>41490</v>
      </c>
      <c r="E785" s="4">
        <v>0.36180555555555555</v>
      </c>
      <c r="F785" s="3" t="s">
        <v>54</v>
      </c>
      <c r="G785" s="3" t="str">
        <f t="shared" si="179"/>
        <v>PLANNED</v>
      </c>
      <c r="H785" s="3" t="str">
        <f t="shared" si="169"/>
        <v>PLANNED - SCHED</v>
      </c>
      <c r="I785" s="1">
        <v>41493.316407060185</v>
      </c>
      <c r="J785" s="1">
        <v>41493.38795798611</v>
      </c>
      <c r="K785" s="5">
        <f t="shared" si="180"/>
        <v>103</v>
      </c>
      <c r="L785" s="16">
        <f t="shared" si="170"/>
        <v>103</v>
      </c>
      <c r="M785">
        <f t="shared" si="171"/>
        <v>2013</v>
      </c>
      <c r="N785" t="str">
        <f t="shared" si="172"/>
        <v>Aug</v>
      </c>
      <c r="O785" s="6">
        <f t="shared" si="173"/>
        <v>103</v>
      </c>
      <c r="P785">
        <f t="shared" si="174"/>
        <v>1375</v>
      </c>
      <c r="Q785">
        <f t="shared" si="175"/>
        <v>12</v>
      </c>
      <c r="R785" s="8">
        <f t="shared" si="181"/>
        <v>114.58333333333333</v>
      </c>
      <c r="S785">
        <f t="shared" si="176"/>
        <v>52</v>
      </c>
      <c r="T785">
        <f t="shared" si="177"/>
        <v>4915</v>
      </c>
      <c r="U785" s="18">
        <f t="shared" si="182"/>
        <v>94.519230769230774</v>
      </c>
    </row>
    <row r="786" spans="1:21" x14ac:dyDescent="0.3">
      <c r="A786" s="3">
        <v>785</v>
      </c>
      <c r="B786" s="3" t="s">
        <v>187</v>
      </c>
      <c r="C786" s="3" t="s">
        <v>56</v>
      </c>
      <c r="D786" s="7">
        <f t="shared" si="178"/>
        <v>41490</v>
      </c>
      <c r="E786" s="4">
        <v>0.4458333333333333</v>
      </c>
      <c r="F786" s="3" t="s">
        <v>54</v>
      </c>
      <c r="G786" s="3" t="str">
        <f t="shared" si="179"/>
        <v>PLANNED</v>
      </c>
      <c r="H786" s="3" t="str">
        <f t="shared" si="169"/>
        <v>PLANNED - SCHED</v>
      </c>
      <c r="I786" s="1">
        <v>41493.409493171297</v>
      </c>
      <c r="J786" s="1">
        <v>41493.483590393516</v>
      </c>
      <c r="K786" s="5">
        <f t="shared" si="180"/>
        <v>106</v>
      </c>
      <c r="L786" s="16">
        <f t="shared" si="170"/>
        <v>106</v>
      </c>
      <c r="M786">
        <f t="shared" si="171"/>
        <v>2013</v>
      </c>
      <c r="N786" t="str">
        <f t="shared" si="172"/>
        <v>Aug</v>
      </c>
      <c r="O786" s="6">
        <f t="shared" si="173"/>
        <v>106</v>
      </c>
      <c r="P786">
        <f t="shared" si="174"/>
        <v>1375</v>
      </c>
      <c r="Q786">
        <f t="shared" si="175"/>
        <v>12</v>
      </c>
      <c r="R786" s="8">
        <f t="shared" si="181"/>
        <v>114.58333333333333</v>
      </c>
      <c r="S786">
        <f t="shared" si="176"/>
        <v>52</v>
      </c>
      <c r="T786">
        <f t="shared" si="177"/>
        <v>4915</v>
      </c>
      <c r="U786" s="18">
        <f t="shared" si="182"/>
        <v>94.519230769230774</v>
      </c>
    </row>
    <row r="787" spans="1:21" x14ac:dyDescent="0.3">
      <c r="A787" s="3">
        <v>786</v>
      </c>
      <c r="B787" s="3" t="s">
        <v>187</v>
      </c>
      <c r="C787" s="3" t="s">
        <v>56</v>
      </c>
      <c r="D787" s="7">
        <f t="shared" si="178"/>
        <v>41490</v>
      </c>
      <c r="E787" s="4">
        <v>0.46597222222222223</v>
      </c>
      <c r="F787" s="3" t="s">
        <v>49</v>
      </c>
      <c r="G787" s="3" t="str">
        <f t="shared" si="179"/>
        <v>UNPLANNED</v>
      </c>
      <c r="H787" s="3" t="str">
        <f t="shared" si="169"/>
        <v>UNPLANNED</v>
      </c>
      <c r="I787" s="1">
        <v>41493.434804976852</v>
      </c>
      <c r="J787" s="1">
        <v>41493.550777199074</v>
      </c>
      <c r="K787" s="5">
        <f t="shared" si="180"/>
        <v>167</v>
      </c>
      <c r="L787" s="16">
        <f t="shared" si="170"/>
        <v>167</v>
      </c>
      <c r="M787">
        <f t="shared" si="171"/>
        <v>2013</v>
      </c>
      <c r="N787" t="str">
        <f t="shared" si="172"/>
        <v>Aug</v>
      </c>
      <c r="O787" s="6">
        <f t="shared" si="173"/>
        <v>167</v>
      </c>
      <c r="P787">
        <f t="shared" si="174"/>
        <v>1375</v>
      </c>
      <c r="Q787">
        <f t="shared" si="175"/>
        <v>12</v>
      </c>
      <c r="R787" s="8">
        <f t="shared" si="181"/>
        <v>114.58333333333333</v>
      </c>
      <c r="S787">
        <f t="shared" si="176"/>
        <v>52</v>
      </c>
      <c r="T787">
        <f t="shared" si="177"/>
        <v>4915</v>
      </c>
      <c r="U787" s="18">
        <f t="shared" si="182"/>
        <v>94.519230769230774</v>
      </c>
    </row>
    <row r="788" spans="1:21" x14ac:dyDescent="0.3">
      <c r="A788" s="3">
        <v>787</v>
      </c>
      <c r="B788" s="3" t="s">
        <v>187</v>
      </c>
      <c r="C788" s="3" t="s">
        <v>56</v>
      </c>
      <c r="D788" s="7">
        <f t="shared" si="178"/>
        <v>41490</v>
      </c>
      <c r="E788" s="4">
        <v>0.52430555555555558</v>
      </c>
      <c r="F788" s="3" t="s">
        <v>54</v>
      </c>
      <c r="G788" s="3" t="str">
        <f t="shared" si="179"/>
        <v>PLANNED</v>
      </c>
      <c r="H788" s="3" t="str">
        <f t="shared" si="169"/>
        <v>PLANNED - SCHED</v>
      </c>
      <c r="I788" s="1">
        <v>41493.486084606484</v>
      </c>
      <c r="J788" s="1">
        <v>41493.548688773146</v>
      </c>
      <c r="K788" s="5">
        <f t="shared" si="180"/>
        <v>90</v>
      </c>
      <c r="L788" s="16">
        <f t="shared" si="170"/>
        <v>90</v>
      </c>
      <c r="M788">
        <f t="shared" si="171"/>
        <v>2013</v>
      </c>
      <c r="N788" t="str">
        <f t="shared" si="172"/>
        <v>Aug</v>
      </c>
      <c r="O788" s="6">
        <f t="shared" si="173"/>
        <v>90</v>
      </c>
      <c r="P788">
        <f t="shared" si="174"/>
        <v>1375</v>
      </c>
      <c r="Q788">
        <f t="shared" si="175"/>
        <v>12</v>
      </c>
      <c r="R788" s="8">
        <f t="shared" si="181"/>
        <v>114.58333333333333</v>
      </c>
      <c r="S788">
        <f t="shared" si="176"/>
        <v>52</v>
      </c>
      <c r="T788">
        <f t="shared" si="177"/>
        <v>4915</v>
      </c>
      <c r="U788" s="18">
        <f t="shared" si="182"/>
        <v>94.519230769230774</v>
      </c>
    </row>
    <row r="789" spans="1:21" x14ac:dyDescent="0.3">
      <c r="A789" s="3">
        <v>788</v>
      </c>
      <c r="B789" s="3" t="s">
        <v>187</v>
      </c>
      <c r="C789" s="3" t="s">
        <v>56</v>
      </c>
      <c r="D789" s="7">
        <f t="shared" si="178"/>
        <v>41490</v>
      </c>
      <c r="E789" s="4">
        <v>0.61736111111111114</v>
      </c>
      <c r="F789" s="3" t="s">
        <v>50</v>
      </c>
      <c r="G789" s="3" t="str">
        <f t="shared" si="179"/>
        <v>OTHER</v>
      </c>
      <c r="H789" s="3" t="str">
        <f t="shared" si="169"/>
        <v>OTHER</v>
      </c>
      <c r="I789" s="1">
        <v>41493.559460532408</v>
      </c>
      <c r="J789" s="1">
        <v>41493.689587847228</v>
      </c>
      <c r="K789" s="5">
        <f t="shared" si="180"/>
        <v>187</v>
      </c>
      <c r="L789" s="16">
        <f t="shared" si="170"/>
        <v>187</v>
      </c>
      <c r="M789">
        <f t="shared" si="171"/>
        <v>2013</v>
      </c>
      <c r="N789" t="str">
        <f t="shared" si="172"/>
        <v>Aug</v>
      </c>
      <c r="O789" s="6">
        <f t="shared" si="173"/>
        <v>187</v>
      </c>
      <c r="P789">
        <f t="shared" si="174"/>
        <v>1375</v>
      </c>
      <c r="Q789">
        <f t="shared" si="175"/>
        <v>12</v>
      </c>
      <c r="R789" s="8">
        <f t="shared" si="181"/>
        <v>114.58333333333333</v>
      </c>
      <c r="S789">
        <f t="shared" si="176"/>
        <v>52</v>
      </c>
      <c r="T789">
        <f t="shared" si="177"/>
        <v>4915</v>
      </c>
      <c r="U789" s="18">
        <f t="shared" si="182"/>
        <v>94.519230769230774</v>
      </c>
    </row>
    <row r="790" spans="1:21" x14ac:dyDescent="0.3">
      <c r="A790" s="3">
        <v>789</v>
      </c>
      <c r="B790" s="3" t="s">
        <v>187</v>
      </c>
      <c r="C790" s="3" t="s">
        <v>56</v>
      </c>
      <c r="D790" s="7">
        <f t="shared" si="178"/>
        <v>41490</v>
      </c>
      <c r="E790" s="4">
        <v>0.64097222222222217</v>
      </c>
      <c r="F790" s="3" t="s">
        <v>51</v>
      </c>
      <c r="G790" s="3" t="str">
        <f t="shared" si="179"/>
        <v>PLANNED</v>
      </c>
      <c r="H790" s="3" t="str">
        <f t="shared" si="169"/>
        <v>PLANNED - NOT SCHED</v>
      </c>
      <c r="I790" s="1" t="e">
        <v>#VALUE!</v>
      </c>
      <c r="J790" s="1" t="e">
        <v>#VALUE!</v>
      </c>
      <c r="K790" s="5" t="e">
        <f t="shared" si="180"/>
        <v>#VALUE!</v>
      </c>
      <c r="L790" s="16">
        <f t="shared" si="170"/>
        <v>114.58333333333333</v>
      </c>
      <c r="M790">
        <f t="shared" si="171"/>
        <v>2013</v>
      </c>
      <c r="N790" t="str">
        <f t="shared" si="172"/>
        <v>Aug</v>
      </c>
      <c r="O790" s="6" t="e">
        <f t="shared" si="173"/>
        <v>#N/A</v>
      </c>
      <c r="P790">
        <f t="shared" si="174"/>
        <v>1375</v>
      </c>
      <c r="Q790">
        <f t="shared" si="175"/>
        <v>12</v>
      </c>
      <c r="R790" s="8">
        <f t="shared" si="181"/>
        <v>114.58333333333333</v>
      </c>
      <c r="S790">
        <f t="shared" si="176"/>
        <v>52</v>
      </c>
      <c r="T790">
        <f t="shared" si="177"/>
        <v>4915</v>
      </c>
      <c r="U790" s="18">
        <f t="shared" si="182"/>
        <v>94.519230769230774</v>
      </c>
    </row>
    <row r="791" spans="1:21" x14ac:dyDescent="0.3">
      <c r="A791" s="3">
        <v>790</v>
      </c>
      <c r="B791" s="3" t="s">
        <v>187</v>
      </c>
      <c r="C791" s="3" t="s">
        <v>56</v>
      </c>
      <c r="D791" s="7">
        <f t="shared" si="178"/>
        <v>41490</v>
      </c>
      <c r="E791" s="4">
        <v>0.72499999999999998</v>
      </c>
      <c r="F791" s="3" t="s">
        <v>54</v>
      </c>
      <c r="G791" s="3" t="str">
        <f t="shared" si="179"/>
        <v>PLANNED</v>
      </c>
      <c r="H791" s="3" t="str">
        <f t="shared" si="169"/>
        <v>PLANNED - SCHED</v>
      </c>
      <c r="I791" s="1">
        <v>41493.67513969908</v>
      </c>
      <c r="J791" s="1">
        <v>41493.811054050922</v>
      </c>
      <c r="K791" s="5">
        <f t="shared" si="180"/>
        <v>195</v>
      </c>
      <c r="L791" s="16">
        <f t="shared" si="170"/>
        <v>195</v>
      </c>
      <c r="M791">
        <f t="shared" si="171"/>
        <v>2013</v>
      </c>
      <c r="N791" t="str">
        <f t="shared" si="172"/>
        <v>Aug</v>
      </c>
      <c r="O791" s="6">
        <f t="shared" si="173"/>
        <v>195</v>
      </c>
      <c r="P791">
        <f t="shared" si="174"/>
        <v>1375</v>
      </c>
      <c r="Q791">
        <f t="shared" si="175"/>
        <v>12</v>
      </c>
      <c r="R791" s="8">
        <f t="shared" si="181"/>
        <v>114.58333333333333</v>
      </c>
      <c r="S791">
        <f t="shared" si="176"/>
        <v>52</v>
      </c>
      <c r="T791">
        <f t="shared" si="177"/>
        <v>4915</v>
      </c>
      <c r="U791" s="18">
        <f t="shared" si="182"/>
        <v>94.519230769230774</v>
      </c>
    </row>
    <row r="792" spans="1:21" x14ac:dyDescent="0.3">
      <c r="A792" s="3">
        <v>791</v>
      </c>
      <c r="B792" s="3" t="s">
        <v>187</v>
      </c>
      <c r="C792" s="3" t="s">
        <v>56</v>
      </c>
      <c r="D792" s="7">
        <f t="shared" si="178"/>
        <v>41490</v>
      </c>
      <c r="E792" s="4">
        <v>0.85902777777777783</v>
      </c>
      <c r="F792" s="3" t="s">
        <v>51</v>
      </c>
      <c r="G792" s="3" t="str">
        <f t="shared" si="179"/>
        <v>PLANNED</v>
      </c>
      <c r="H792" s="3" t="str">
        <f t="shared" si="169"/>
        <v>PLANNED - NOT SCHED</v>
      </c>
      <c r="I792" s="1">
        <v>41493.834994872683</v>
      </c>
      <c r="J792" s="1">
        <v>41493.908154594908</v>
      </c>
      <c r="K792" s="5">
        <f t="shared" si="180"/>
        <v>105</v>
      </c>
      <c r="L792" s="16">
        <f t="shared" si="170"/>
        <v>105</v>
      </c>
      <c r="M792">
        <f t="shared" si="171"/>
        <v>2013</v>
      </c>
      <c r="N792" t="str">
        <f t="shared" si="172"/>
        <v>Aug</v>
      </c>
      <c r="O792" s="6">
        <f t="shared" si="173"/>
        <v>105</v>
      </c>
      <c r="P792">
        <f t="shared" si="174"/>
        <v>1375</v>
      </c>
      <c r="Q792">
        <f t="shared" si="175"/>
        <v>12</v>
      </c>
      <c r="R792" s="8">
        <f t="shared" si="181"/>
        <v>114.58333333333333</v>
      </c>
      <c r="S792">
        <f t="shared" si="176"/>
        <v>52</v>
      </c>
      <c r="T792">
        <f t="shared" si="177"/>
        <v>4915</v>
      </c>
      <c r="U792" s="18">
        <f t="shared" si="182"/>
        <v>94.519230769230774</v>
      </c>
    </row>
    <row r="793" spans="1:21" x14ac:dyDescent="0.3">
      <c r="A793" s="3">
        <v>792</v>
      </c>
      <c r="B793" s="3" t="s">
        <v>187</v>
      </c>
      <c r="C793" s="3" t="s">
        <v>56</v>
      </c>
      <c r="D793" s="7">
        <f t="shared" si="178"/>
        <v>41490</v>
      </c>
      <c r="E793" s="4">
        <v>0.95138888888888884</v>
      </c>
      <c r="F793" s="3" t="s">
        <v>49</v>
      </c>
      <c r="G793" s="3" t="str">
        <f t="shared" si="179"/>
        <v>UNPLANNED</v>
      </c>
      <c r="H793" s="3" t="str">
        <f t="shared" si="169"/>
        <v>UNPLANNED</v>
      </c>
      <c r="I793" s="1">
        <v>41493.913385381944</v>
      </c>
      <c r="J793" s="1">
        <v>41493.994322881939</v>
      </c>
      <c r="K793" s="5">
        <f t="shared" si="180"/>
        <v>116</v>
      </c>
      <c r="L793" s="16">
        <f t="shared" si="170"/>
        <v>116</v>
      </c>
      <c r="M793">
        <f t="shared" si="171"/>
        <v>2013</v>
      </c>
      <c r="N793" t="str">
        <f t="shared" si="172"/>
        <v>Aug</v>
      </c>
      <c r="O793" s="6">
        <f t="shared" si="173"/>
        <v>116</v>
      </c>
      <c r="P793">
        <f t="shared" si="174"/>
        <v>1375</v>
      </c>
      <c r="Q793">
        <f t="shared" si="175"/>
        <v>12</v>
      </c>
      <c r="R793" s="8">
        <f t="shared" si="181"/>
        <v>114.58333333333333</v>
      </c>
      <c r="S793">
        <f t="shared" si="176"/>
        <v>52</v>
      </c>
      <c r="T793">
        <f t="shared" si="177"/>
        <v>4915</v>
      </c>
      <c r="U793" s="18">
        <f t="shared" si="182"/>
        <v>94.519230769230774</v>
      </c>
    </row>
    <row r="794" spans="1:21" x14ac:dyDescent="0.3">
      <c r="A794" s="3">
        <v>793</v>
      </c>
      <c r="B794" s="3" t="s">
        <v>188</v>
      </c>
      <c r="C794" s="3" t="s">
        <v>59</v>
      </c>
      <c r="D794" s="7">
        <f t="shared" si="178"/>
        <v>41490</v>
      </c>
      <c r="E794" s="4">
        <v>0.12569444444444444</v>
      </c>
      <c r="F794" s="3" t="s">
        <v>49</v>
      </c>
      <c r="G794" s="3" t="str">
        <f t="shared" si="179"/>
        <v>UNPLANNED</v>
      </c>
      <c r="H794" s="3" t="str">
        <f t="shared" si="169"/>
        <v>UNPLANNED</v>
      </c>
      <c r="I794" s="1">
        <v>41494.095660729166</v>
      </c>
      <c r="J794" s="1">
        <v>41494.182489432875</v>
      </c>
      <c r="K794" s="5">
        <f t="shared" si="180"/>
        <v>125</v>
      </c>
      <c r="L794" s="16">
        <f t="shared" si="170"/>
        <v>125</v>
      </c>
      <c r="M794">
        <f t="shared" si="171"/>
        <v>2013</v>
      </c>
      <c r="N794" t="str">
        <f t="shared" si="172"/>
        <v>Aug</v>
      </c>
      <c r="O794" s="6">
        <f t="shared" si="173"/>
        <v>125</v>
      </c>
      <c r="P794">
        <f t="shared" si="174"/>
        <v>517</v>
      </c>
      <c r="Q794">
        <f t="shared" si="175"/>
        <v>7</v>
      </c>
      <c r="R794" s="8">
        <f t="shared" si="181"/>
        <v>73.857142857142861</v>
      </c>
      <c r="S794">
        <f t="shared" si="176"/>
        <v>52</v>
      </c>
      <c r="T794">
        <f t="shared" si="177"/>
        <v>4915</v>
      </c>
      <c r="U794" s="18">
        <f t="shared" si="182"/>
        <v>94.519230769230774</v>
      </c>
    </row>
    <row r="795" spans="1:21" x14ac:dyDescent="0.3">
      <c r="A795" s="3">
        <v>794</v>
      </c>
      <c r="B795" s="3" t="s">
        <v>188</v>
      </c>
      <c r="C795" s="3" t="s">
        <v>59</v>
      </c>
      <c r="D795" s="7">
        <f t="shared" si="178"/>
        <v>41490</v>
      </c>
      <c r="E795" s="4">
        <v>0.31944444444444448</v>
      </c>
      <c r="F795" s="3" t="s">
        <v>49</v>
      </c>
      <c r="G795" s="3" t="str">
        <f t="shared" si="179"/>
        <v>UNPLANNED</v>
      </c>
      <c r="H795" s="3" t="str">
        <f t="shared" si="169"/>
        <v>UNPLANNED</v>
      </c>
      <c r="I795" s="1">
        <v>41494.274068553241</v>
      </c>
      <c r="J795" s="1">
        <v>41494.367957442126</v>
      </c>
      <c r="K795" s="5">
        <f t="shared" si="180"/>
        <v>135</v>
      </c>
      <c r="L795" s="16">
        <f t="shared" si="170"/>
        <v>135</v>
      </c>
      <c r="M795">
        <f t="shared" si="171"/>
        <v>2013</v>
      </c>
      <c r="N795" t="str">
        <f t="shared" si="172"/>
        <v>Aug</v>
      </c>
      <c r="O795" s="6">
        <f t="shared" si="173"/>
        <v>135</v>
      </c>
      <c r="P795">
        <f t="shared" si="174"/>
        <v>517</v>
      </c>
      <c r="Q795">
        <f t="shared" si="175"/>
        <v>7</v>
      </c>
      <c r="R795" s="8">
        <f t="shared" si="181"/>
        <v>73.857142857142861</v>
      </c>
      <c r="S795">
        <f t="shared" si="176"/>
        <v>52</v>
      </c>
      <c r="T795">
        <f t="shared" si="177"/>
        <v>4915</v>
      </c>
      <c r="U795" s="18">
        <f t="shared" si="182"/>
        <v>94.519230769230774</v>
      </c>
    </row>
    <row r="796" spans="1:21" x14ac:dyDescent="0.3">
      <c r="A796" s="3">
        <v>795</v>
      </c>
      <c r="B796" s="3" t="s">
        <v>188</v>
      </c>
      <c r="C796" s="3" t="s">
        <v>59</v>
      </c>
      <c r="D796" s="7">
        <f t="shared" si="178"/>
        <v>41490</v>
      </c>
      <c r="E796" s="4">
        <v>0.4291666666666667</v>
      </c>
      <c r="F796" s="3" t="s">
        <v>51</v>
      </c>
      <c r="G796" s="3" t="str">
        <f t="shared" si="179"/>
        <v>PLANNED</v>
      </c>
      <c r="H796" s="3" t="str">
        <f t="shared" si="169"/>
        <v>PLANNED - NOT SCHED</v>
      </c>
      <c r="I796" s="1">
        <v>41494.395837418982</v>
      </c>
      <c r="J796" s="1">
        <v>41494.484934641201</v>
      </c>
      <c r="K796" s="5">
        <f t="shared" si="180"/>
        <v>128</v>
      </c>
      <c r="L796" s="16">
        <f t="shared" si="170"/>
        <v>128</v>
      </c>
      <c r="M796">
        <f t="shared" si="171"/>
        <v>2013</v>
      </c>
      <c r="N796" t="str">
        <f t="shared" si="172"/>
        <v>Aug</v>
      </c>
      <c r="O796" s="6">
        <f t="shared" si="173"/>
        <v>128</v>
      </c>
      <c r="P796">
        <f t="shared" si="174"/>
        <v>517</v>
      </c>
      <c r="Q796">
        <f t="shared" si="175"/>
        <v>7</v>
      </c>
      <c r="R796" s="8">
        <f t="shared" si="181"/>
        <v>73.857142857142861</v>
      </c>
      <c r="S796">
        <f t="shared" si="176"/>
        <v>52</v>
      </c>
      <c r="T796">
        <f t="shared" si="177"/>
        <v>4915</v>
      </c>
      <c r="U796" s="18">
        <f t="shared" si="182"/>
        <v>94.519230769230774</v>
      </c>
    </row>
    <row r="797" spans="1:21" x14ac:dyDescent="0.3">
      <c r="A797" s="3">
        <v>796</v>
      </c>
      <c r="B797" s="3" t="s">
        <v>188</v>
      </c>
      <c r="C797" s="3" t="s">
        <v>59</v>
      </c>
      <c r="D797" s="7">
        <f t="shared" si="178"/>
        <v>41490</v>
      </c>
      <c r="E797" s="4">
        <v>0.5756944444444444</v>
      </c>
      <c r="F797" s="3" t="s">
        <v>54</v>
      </c>
      <c r="G797" s="3" t="str">
        <f t="shared" si="179"/>
        <v>PLANNED</v>
      </c>
      <c r="H797" s="3" t="str">
        <f t="shared" si="169"/>
        <v>PLANNED - SCHED</v>
      </c>
      <c r="I797" s="1">
        <v>41494.530211307865</v>
      </c>
      <c r="J797" s="1">
        <v>41494.620083993053</v>
      </c>
      <c r="K797" s="5">
        <f t="shared" si="180"/>
        <v>129</v>
      </c>
      <c r="L797" s="16">
        <f t="shared" si="170"/>
        <v>129</v>
      </c>
      <c r="M797">
        <f t="shared" si="171"/>
        <v>2013</v>
      </c>
      <c r="N797" t="str">
        <f t="shared" si="172"/>
        <v>Aug</v>
      </c>
      <c r="O797" s="6">
        <f t="shared" si="173"/>
        <v>129</v>
      </c>
      <c r="P797">
        <f t="shared" si="174"/>
        <v>517</v>
      </c>
      <c r="Q797">
        <f t="shared" si="175"/>
        <v>7</v>
      </c>
      <c r="R797" s="8">
        <f t="shared" si="181"/>
        <v>73.857142857142861</v>
      </c>
      <c r="S797">
        <f t="shared" si="176"/>
        <v>52</v>
      </c>
      <c r="T797">
        <f t="shared" si="177"/>
        <v>4915</v>
      </c>
      <c r="U797" s="18">
        <f t="shared" si="182"/>
        <v>94.519230769230774</v>
      </c>
    </row>
    <row r="798" spans="1:21" x14ac:dyDescent="0.3">
      <c r="A798" s="3">
        <v>797</v>
      </c>
      <c r="B798" s="3" t="s">
        <v>188</v>
      </c>
      <c r="C798" s="3" t="s">
        <v>59</v>
      </c>
      <c r="D798" s="7">
        <f t="shared" si="178"/>
        <v>41490</v>
      </c>
      <c r="E798" s="4">
        <v>0.59444444444444444</v>
      </c>
      <c r="F798" s="3" t="s">
        <v>49</v>
      </c>
      <c r="G798" s="3" t="str">
        <f t="shared" si="179"/>
        <v>UNPLANNED</v>
      </c>
      <c r="H798" s="3" t="str">
        <f t="shared" si="169"/>
        <v>UNPLANNED</v>
      </c>
      <c r="I798" s="1">
        <v>41494.567793136579</v>
      </c>
      <c r="J798" s="1" t="e">
        <v>#VALUE!</v>
      </c>
      <c r="K798" s="5" t="e">
        <f t="shared" si="180"/>
        <v>#VALUE!</v>
      </c>
      <c r="L798" s="16">
        <f t="shared" si="170"/>
        <v>73.857142857142861</v>
      </c>
      <c r="M798">
        <f t="shared" si="171"/>
        <v>2013</v>
      </c>
      <c r="N798" t="str">
        <f t="shared" si="172"/>
        <v>Aug</v>
      </c>
      <c r="O798" s="6" t="e">
        <f t="shared" si="173"/>
        <v>#N/A</v>
      </c>
      <c r="P798">
        <f t="shared" si="174"/>
        <v>517</v>
      </c>
      <c r="Q798">
        <f t="shared" si="175"/>
        <v>7</v>
      </c>
      <c r="R798" s="8">
        <f t="shared" si="181"/>
        <v>73.857142857142861</v>
      </c>
      <c r="S798">
        <f t="shared" si="176"/>
        <v>52</v>
      </c>
      <c r="T798">
        <f t="shared" si="177"/>
        <v>4915</v>
      </c>
      <c r="U798" s="18">
        <f t="shared" si="182"/>
        <v>94.519230769230774</v>
      </c>
    </row>
    <row r="799" spans="1:21" x14ac:dyDescent="0.3">
      <c r="A799" s="3">
        <v>798</v>
      </c>
      <c r="B799" s="3" t="s">
        <v>188</v>
      </c>
      <c r="C799" s="3" t="s">
        <v>59</v>
      </c>
      <c r="D799" s="7">
        <f t="shared" si="178"/>
        <v>41490</v>
      </c>
      <c r="E799" s="4">
        <v>0.70972222222222225</v>
      </c>
      <c r="F799" s="3" t="s">
        <v>51</v>
      </c>
      <c r="G799" s="3" t="str">
        <f t="shared" si="179"/>
        <v>PLANNED</v>
      </c>
      <c r="H799" s="3" t="str">
        <f t="shared" si="169"/>
        <v>PLANNED - NOT SCHED</v>
      </c>
      <c r="I799" s="1">
        <v>41494.68007696759</v>
      </c>
      <c r="J799" s="1" t="e">
        <v>#VALUE!</v>
      </c>
      <c r="K799" s="5" t="e">
        <f t="shared" si="180"/>
        <v>#VALUE!</v>
      </c>
      <c r="L799" s="16">
        <f t="shared" si="170"/>
        <v>73.857142857142861</v>
      </c>
      <c r="M799">
        <f t="shared" si="171"/>
        <v>2013</v>
      </c>
      <c r="N799" t="str">
        <f t="shared" si="172"/>
        <v>Aug</v>
      </c>
      <c r="O799" s="6" t="e">
        <f t="shared" si="173"/>
        <v>#N/A</v>
      </c>
      <c r="P799">
        <f t="shared" si="174"/>
        <v>517</v>
      </c>
      <c r="Q799">
        <f t="shared" si="175"/>
        <v>7</v>
      </c>
      <c r="R799" s="8">
        <f t="shared" si="181"/>
        <v>73.857142857142861</v>
      </c>
      <c r="S799">
        <f t="shared" si="176"/>
        <v>52</v>
      </c>
      <c r="T799">
        <f t="shared" si="177"/>
        <v>4915</v>
      </c>
      <c r="U799" s="18">
        <f t="shared" si="182"/>
        <v>94.519230769230774</v>
      </c>
    </row>
    <row r="800" spans="1:21" x14ac:dyDescent="0.3">
      <c r="A800" s="3">
        <v>799</v>
      </c>
      <c r="B800" s="3" t="s">
        <v>188</v>
      </c>
      <c r="C800" s="3" t="s">
        <v>59</v>
      </c>
      <c r="D800" s="7">
        <f t="shared" si="178"/>
        <v>41490</v>
      </c>
      <c r="E800" s="4">
        <v>0.9784722222222223</v>
      </c>
      <c r="F800" s="3" t="s">
        <v>49</v>
      </c>
      <c r="G800" s="3" t="str">
        <f t="shared" si="179"/>
        <v>UNPLANNED</v>
      </c>
      <c r="H800" s="3" t="str">
        <f t="shared" si="169"/>
        <v>UNPLANNED</v>
      </c>
      <c r="I800" s="1">
        <v>41494.955838657406</v>
      </c>
      <c r="J800" s="1" t="e">
        <v>#VALUE!</v>
      </c>
      <c r="K800" s="5" t="e">
        <f t="shared" si="180"/>
        <v>#VALUE!</v>
      </c>
      <c r="L800" s="16">
        <f t="shared" si="170"/>
        <v>73.857142857142861</v>
      </c>
      <c r="M800">
        <f t="shared" si="171"/>
        <v>2013</v>
      </c>
      <c r="N800" t="str">
        <f t="shared" si="172"/>
        <v>Aug</v>
      </c>
      <c r="O800" s="6" t="e">
        <f t="shared" si="173"/>
        <v>#N/A</v>
      </c>
      <c r="P800">
        <f t="shared" si="174"/>
        <v>517</v>
      </c>
      <c r="Q800">
        <f t="shared" si="175"/>
        <v>7</v>
      </c>
      <c r="R800" s="8">
        <f t="shared" si="181"/>
        <v>73.857142857142861</v>
      </c>
      <c r="S800">
        <f t="shared" si="176"/>
        <v>52</v>
      </c>
      <c r="T800">
        <f t="shared" si="177"/>
        <v>4915</v>
      </c>
      <c r="U800" s="18">
        <f t="shared" si="182"/>
        <v>94.519230769230774</v>
      </c>
    </row>
    <row r="801" spans="1:21" x14ac:dyDescent="0.3">
      <c r="A801" s="3">
        <v>800</v>
      </c>
      <c r="B801" s="3" t="s">
        <v>189</v>
      </c>
      <c r="C801" s="3" t="s">
        <v>61</v>
      </c>
      <c r="D801" s="7">
        <f t="shared" si="178"/>
        <v>41490</v>
      </c>
      <c r="E801" s="4">
        <v>0.22916666666666666</v>
      </c>
      <c r="F801" s="3" t="s">
        <v>49</v>
      </c>
      <c r="G801" s="3" t="str">
        <f t="shared" si="179"/>
        <v>UNPLANNED</v>
      </c>
      <c r="H801" s="3" t="str">
        <f t="shared" si="169"/>
        <v>UNPLANNED</v>
      </c>
      <c r="I801" s="1">
        <v>41495.208960960648</v>
      </c>
      <c r="J801" s="1">
        <v>41495.273092905096</v>
      </c>
      <c r="K801" s="5">
        <f t="shared" si="180"/>
        <v>92</v>
      </c>
      <c r="L801" s="16">
        <f t="shared" si="170"/>
        <v>92</v>
      </c>
      <c r="M801">
        <f t="shared" si="171"/>
        <v>2013</v>
      </c>
      <c r="N801" t="str">
        <f t="shared" si="172"/>
        <v>Aug</v>
      </c>
      <c r="O801" s="6">
        <f t="shared" si="173"/>
        <v>92</v>
      </c>
      <c r="P801">
        <f t="shared" si="174"/>
        <v>654</v>
      </c>
      <c r="Q801">
        <f t="shared" si="175"/>
        <v>8</v>
      </c>
      <c r="R801" s="8">
        <f t="shared" si="181"/>
        <v>81.75</v>
      </c>
      <c r="S801">
        <f t="shared" si="176"/>
        <v>52</v>
      </c>
      <c r="T801">
        <f t="shared" si="177"/>
        <v>4915</v>
      </c>
      <c r="U801" s="18">
        <f t="shared" si="182"/>
        <v>94.519230769230774</v>
      </c>
    </row>
    <row r="802" spans="1:21" x14ac:dyDescent="0.3">
      <c r="A802" s="3">
        <v>801</v>
      </c>
      <c r="B802" s="3" t="s">
        <v>189</v>
      </c>
      <c r="C802" s="3" t="s">
        <v>61</v>
      </c>
      <c r="D802" s="7">
        <f t="shared" si="178"/>
        <v>41490</v>
      </c>
      <c r="E802" s="4">
        <v>0.39999999999999997</v>
      </c>
      <c r="F802" s="3" t="s">
        <v>54</v>
      </c>
      <c r="G802" s="3" t="str">
        <f t="shared" si="179"/>
        <v>PLANNED</v>
      </c>
      <c r="H802" s="3" t="str">
        <f t="shared" si="169"/>
        <v>PLANNED - SCHED</v>
      </c>
      <c r="I802" s="1">
        <v>41495.366443634259</v>
      </c>
      <c r="J802" s="1">
        <v>41495.453689004629</v>
      </c>
      <c r="K802" s="5">
        <f t="shared" si="180"/>
        <v>125</v>
      </c>
      <c r="L802" s="16">
        <f t="shared" si="170"/>
        <v>125</v>
      </c>
      <c r="M802">
        <f t="shared" si="171"/>
        <v>2013</v>
      </c>
      <c r="N802" t="str">
        <f t="shared" si="172"/>
        <v>Aug</v>
      </c>
      <c r="O802" s="6">
        <f t="shared" si="173"/>
        <v>125</v>
      </c>
      <c r="P802">
        <f t="shared" si="174"/>
        <v>654</v>
      </c>
      <c r="Q802">
        <f t="shared" si="175"/>
        <v>8</v>
      </c>
      <c r="R802" s="8">
        <f t="shared" si="181"/>
        <v>81.75</v>
      </c>
      <c r="S802">
        <f t="shared" si="176"/>
        <v>52</v>
      </c>
      <c r="T802">
        <f t="shared" si="177"/>
        <v>4915</v>
      </c>
      <c r="U802" s="18">
        <f t="shared" si="182"/>
        <v>94.519230769230774</v>
      </c>
    </row>
    <row r="803" spans="1:21" x14ac:dyDescent="0.3">
      <c r="A803" s="3">
        <v>802</v>
      </c>
      <c r="B803" s="3" t="s">
        <v>189</v>
      </c>
      <c r="C803" s="3" t="s">
        <v>61</v>
      </c>
      <c r="D803" s="7">
        <f t="shared" si="178"/>
        <v>41490</v>
      </c>
      <c r="E803" s="4">
        <v>0.50138888888888888</v>
      </c>
      <c r="F803" s="3" t="s">
        <v>54</v>
      </c>
      <c r="G803" s="3" t="str">
        <f t="shared" si="179"/>
        <v>PLANNED</v>
      </c>
      <c r="H803" s="3" t="str">
        <f t="shared" si="169"/>
        <v>PLANNED - SCHED</v>
      </c>
      <c r="I803" s="1">
        <v>41495.457854976848</v>
      </c>
      <c r="J803" s="1">
        <v>41495.532785532414</v>
      </c>
      <c r="K803" s="5">
        <f t="shared" si="180"/>
        <v>107</v>
      </c>
      <c r="L803" s="16">
        <f t="shared" si="170"/>
        <v>107</v>
      </c>
      <c r="M803">
        <f t="shared" si="171"/>
        <v>2013</v>
      </c>
      <c r="N803" t="str">
        <f t="shared" si="172"/>
        <v>Aug</v>
      </c>
      <c r="O803" s="6">
        <f t="shared" si="173"/>
        <v>107</v>
      </c>
      <c r="P803">
        <f t="shared" si="174"/>
        <v>654</v>
      </c>
      <c r="Q803">
        <f t="shared" si="175"/>
        <v>8</v>
      </c>
      <c r="R803" s="8">
        <f t="shared" si="181"/>
        <v>81.75</v>
      </c>
      <c r="S803">
        <f t="shared" si="176"/>
        <v>52</v>
      </c>
      <c r="T803">
        <f t="shared" si="177"/>
        <v>4915</v>
      </c>
      <c r="U803" s="18">
        <f t="shared" si="182"/>
        <v>94.519230769230774</v>
      </c>
    </row>
    <row r="804" spans="1:21" x14ac:dyDescent="0.3">
      <c r="A804" s="3">
        <v>803</v>
      </c>
      <c r="B804" s="3" t="s">
        <v>189</v>
      </c>
      <c r="C804" s="3" t="s">
        <v>61</v>
      </c>
      <c r="D804" s="7">
        <f t="shared" si="178"/>
        <v>41490</v>
      </c>
      <c r="E804" s="4">
        <v>0.56736111111111109</v>
      </c>
      <c r="F804" s="3" t="s">
        <v>54</v>
      </c>
      <c r="G804" s="3" t="str">
        <f t="shared" si="179"/>
        <v>PLANNED</v>
      </c>
      <c r="H804" s="3" t="str">
        <f t="shared" si="169"/>
        <v>PLANNED - SCHED</v>
      </c>
      <c r="I804" s="1">
        <v>41495.549284375003</v>
      </c>
      <c r="J804" s="1">
        <v>41495.588416319442</v>
      </c>
      <c r="K804" s="5">
        <f t="shared" si="180"/>
        <v>56</v>
      </c>
      <c r="L804" s="16">
        <f t="shared" si="170"/>
        <v>56</v>
      </c>
      <c r="M804">
        <f t="shared" si="171"/>
        <v>2013</v>
      </c>
      <c r="N804" t="str">
        <f t="shared" si="172"/>
        <v>Aug</v>
      </c>
      <c r="O804" s="6">
        <f t="shared" si="173"/>
        <v>56</v>
      </c>
      <c r="P804">
        <f t="shared" si="174"/>
        <v>654</v>
      </c>
      <c r="Q804">
        <f t="shared" si="175"/>
        <v>8</v>
      </c>
      <c r="R804" s="8">
        <f t="shared" si="181"/>
        <v>81.75</v>
      </c>
      <c r="S804">
        <f t="shared" si="176"/>
        <v>52</v>
      </c>
      <c r="T804">
        <f t="shared" si="177"/>
        <v>4915</v>
      </c>
      <c r="U804" s="18">
        <f t="shared" si="182"/>
        <v>94.519230769230774</v>
      </c>
    </row>
    <row r="805" spans="1:21" x14ac:dyDescent="0.3">
      <c r="A805" s="3">
        <v>804</v>
      </c>
      <c r="B805" s="3" t="s">
        <v>189</v>
      </c>
      <c r="C805" s="3" t="s">
        <v>61</v>
      </c>
      <c r="D805" s="7">
        <f t="shared" si="178"/>
        <v>41490</v>
      </c>
      <c r="E805" s="4">
        <v>0.65416666666666667</v>
      </c>
      <c r="F805" s="3" t="s">
        <v>54</v>
      </c>
      <c r="G805" s="3" t="str">
        <f t="shared" si="179"/>
        <v>PLANNED</v>
      </c>
      <c r="H805" s="3" t="str">
        <f t="shared" si="169"/>
        <v>PLANNED - SCHED</v>
      </c>
      <c r="I805" s="1">
        <v>41495.619574965276</v>
      </c>
      <c r="J805" s="1">
        <v>41495.678822650465</v>
      </c>
      <c r="K805" s="5">
        <f t="shared" si="180"/>
        <v>85</v>
      </c>
      <c r="L805" s="16">
        <f t="shared" si="170"/>
        <v>85</v>
      </c>
      <c r="M805">
        <f t="shared" si="171"/>
        <v>2013</v>
      </c>
      <c r="N805" t="str">
        <f t="shared" si="172"/>
        <v>Aug</v>
      </c>
      <c r="O805" s="6">
        <f t="shared" si="173"/>
        <v>85</v>
      </c>
      <c r="P805">
        <f t="shared" si="174"/>
        <v>654</v>
      </c>
      <c r="Q805">
        <f t="shared" si="175"/>
        <v>8</v>
      </c>
      <c r="R805" s="8">
        <f t="shared" si="181"/>
        <v>81.75</v>
      </c>
      <c r="S805">
        <f t="shared" si="176"/>
        <v>52</v>
      </c>
      <c r="T805">
        <f t="shared" si="177"/>
        <v>4915</v>
      </c>
      <c r="U805" s="18">
        <f t="shared" si="182"/>
        <v>94.519230769230774</v>
      </c>
    </row>
    <row r="806" spans="1:21" x14ac:dyDescent="0.3">
      <c r="A806" s="3">
        <v>805</v>
      </c>
      <c r="B806" s="3" t="s">
        <v>189</v>
      </c>
      <c r="C806" s="3" t="s">
        <v>61</v>
      </c>
      <c r="D806" s="7">
        <f t="shared" si="178"/>
        <v>41490</v>
      </c>
      <c r="E806" s="4">
        <v>0.69513888888888886</v>
      </c>
      <c r="F806" s="3" t="s">
        <v>50</v>
      </c>
      <c r="G806" s="3" t="str">
        <f t="shared" si="179"/>
        <v>OTHER</v>
      </c>
      <c r="H806" s="3" t="str">
        <f t="shared" si="169"/>
        <v>OTHER</v>
      </c>
      <c r="I806" s="1">
        <v>41496.036311956021</v>
      </c>
      <c r="J806" s="1" t="e">
        <v>#VALUE!</v>
      </c>
      <c r="K806" s="5" t="e">
        <f t="shared" si="180"/>
        <v>#VALUE!</v>
      </c>
      <c r="L806" s="16">
        <f t="shared" si="170"/>
        <v>81.75</v>
      </c>
      <c r="M806">
        <f t="shared" si="171"/>
        <v>2013</v>
      </c>
      <c r="N806" t="str">
        <f t="shared" si="172"/>
        <v>Aug</v>
      </c>
      <c r="O806" s="6" t="e">
        <f t="shared" si="173"/>
        <v>#N/A</v>
      </c>
      <c r="P806">
        <f t="shared" si="174"/>
        <v>654</v>
      </c>
      <c r="Q806">
        <f t="shared" si="175"/>
        <v>8</v>
      </c>
      <c r="R806" s="8">
        <f t="shared" si="181"/>
        <v>81.75</v>
      </c>
      <c r="S806">
        <f t="shared" si="176"/>
        <v>52</v>
      </c>
      <c r="T806">
        <f t="shared" si="177"/>
        <v>4915</v>
      </c>
      <c r="U806" s="18">
        <f t="shared" si="182"/>
        <v>94.519230769230774</v>
      </c>
    </row>
    <row r="807" spans="1:21" x14ac:dyDescent="0.3">
      <c r="A807" s="3">
        <v>806</v>
      </c>
      <c r="B807" s="3" t="s">
        <v>189</v>
      </c>
      <c r="C807" s="3" t="s">
        <v>61</v>
      </c>
      <c r="D807" s="7">
        <f t="shared" si="178"/>
        <v>41490</v>
      </c>
      <c r="E807" s="4">
        <v>0.79305555555555562</v>
      </c>
      <c r="F807" s="3" t="s">
        <v>51</v>
      </c>
      <c r="G807" s="3" t="str">
        <f t="shared" si="179"/>
        <v>PLANNED</v>
      </c>
      <c r="H807" s="3" t="str">
        <f t="shared" si="169"/>
        <v>PLANNED - NOT SCHED</v>
      </c>
      <c r="I807" s="1">
        <v>41495.744840196763</v>
      </c>
      <c r="J807" s="1">
        <v>41495.805349456023</v>
      </c>
      <c r="K807" s="5">
        <f t="shared" si="180"/>
        <v>87</v>
      </c>
      <c r="L807" s="16">
        <f t="shared" si="170"/>
        <v>87</v>
      </c>
      <c r="M807">
        <f t="shared" si="171"/>
        <v>2013</v>
      </c>
      <c r="N807" t="str">
        <f t="shared" si="172"/>
        <v>Aug</v>
      </c>
      <c r="O807" s="6">
        <f t="shared" si="173"/>
        <v>87</v>
      </c>
      <c r="P807">
        <f t="shared" si="174"/>
        <v>654</v>
      </c>
      <c r="Q807">
        <f t="shared" si="175"/>
        <v>8</v>
      </c>
      <c r="R807" s="8">
        <f t="shared" si="181"/>
        <v>81.75</v>
      </c>
      <c r="S807">
        <f t="shared" si="176"/>
        <v>52</v>
      </c>
      <c r="T807">
        <f t="shared" si="177"/>
        <v>4915</v>
      </c>
      <c r="U807" s="18">
        <f t="shared" si="182"/>
        <v>94.519230769230774</v>
      </c>
    </row>
    <row r="808" spans="1:21" x14ac:dyDescent="0.3">
      <c r="A808" s="3">
        <v>807</v>
      </c>
      <c r="B808" s="3" t="s">
        <v>189</v>
      </c>
      <c r="C808" s="3" t="s">
        <v>61</v>
      </c>
      <c r="D808" s="7">
        <f t="shared" si="178"/>
        <v>41490</v>
      </c>
      <c r="E808" s="4">
        <v>0.85902777777777783</v>
      </c>
      <c r="F808" s="3" t="s">
        <v>49</v>
      </c>
      <c r="G808" s="3" t="str">
        <f t="shared" si="179"/>
        <v>UNPLANNED</v>
      </c>
      <c r="H808" s="3" t="str">
        <f t="shared" si="169"/>
        <v>UNPLANNED</v>
      </c>
      <c r="I808" s="1">
        <v>41495.823113506944</v>
      </c>
      <c r="J808" s="1">
        <v>41495.894282488429</v>
      </c>
      <c r="K808" s="5">
        <f t="shared" si="180"/>
        <v>102</v>
      </c>
      <c r="L808" s="16">
        <f t="shared" si="170"/>
        <v>102</v>
      </c>
      <c r="M808">
        <f t="shared" si="171"/>
        <v>2013</v>
      </c>
      <c r="N808" t="str">
        <f t="shared" si="172"/>
        <v>Aug</v>
      </c>
      <c r="O808" s="6">
        <f t="shared" si="173"/>
        <v>102</v>
      </c>
      <c r="P808">
        <f t="shared" si="174"/>
        <v>654</v>
      </c>
      <c r="Q808">
        <f t="shared" si="175"/>
        <v>8</v>
      </c>
      <c r="R808" s="8">
        <f t="shared" si="181"/>
        <v>81.75</v>
      </c>
      <c r="S808">
        <f t="shared" si="176"/>
        <v>52</v>
      </c>
      <c r="T808">
        <f t="shared" si="177"/>
        <v>4915</v>
      </c>
      <c r="U808" s="18">
        <f t="shared" si="182"/>
        <v>94.519230769230774</v>
      </c>
    </row>
    <row r="809" spans="1:21" x14ac:dyDescent="0.3">
      <c r="A809" s="3">
        <v>808</v>
      </c>
      <c r="B809" s="3" t="s">
        <v>190</v>
      </c>
      <c r="C809" s="3" t="s">
        <v>63</v>
      </c>
      <c r="D809" s="7">
        <f t="shared" si="178"/>
        <v>41490</v>
      </c>
      <c r="E809" s="4">
        <v>6.3888888888888884E-2</v>
      </c>
      <c r="F809" s="3" t="s">
        <v>49</v>
      </c>
      <c r="G809" s="3" t="str">
        <f t="shared" si="179"/>
        <v>UNPLANNED</v>
      </c>
      <c r="H809" s="3" t="str">
        <f t="shared" si="169"/>
        <v>UNPLANNED</v>
      </c>
      <c r="I809" s="1">
        <v>41496.044179594908</v>
      </c>
      <c r="J809" s="1" t="e">
        <v>#VALUE!</v>
      </c>
      <c r="K809" s="5" t="e">
        <f t="shared" si="180"/>
        <v>#VALUE!</v>
      </c>
      <c r="L809" s="16">
        <f t="shared" si="170"/>
        <v>95.428571428571431</v>
      </c>
      <c r="M809">
        <f t="shared" si="171"/>
        <v>2013</v>
      </c>
      <c r="N809" t="str">
        <f t="shared" si="172"/>
        <v>Aug</v>
      </c>
      <c r="O809" s="6" t="e">
        <f t="shared" si="173"/>
        <v>#N/A</v>
      </c>
      <c r="P809">
        <f t="shared" si="174"/>
        <v>668</v>
      </c>
      <c r="Q809">
        <f t="shared" si="175"/>
        <v>7</v>
      </c>
      <c r="R809" s="8">
        <f t="shared" si="181"/>
        <v>95.428571428571431</v>
      </c>
      <c r="S809">
        <f t="shared" si="176"/>
        <v>52</v>
      </c>
      <c r="T809">
        <f t="shared" si="177"/>
        <v>4915</v>
      </c>
      <c r="U809" s="18">
        <f t="shared" si="182"/>
        <v>94.519230769230774</v>
      </c>
    </row>
    <row r="810" spans="1:21" x14ac:dyDescent="0.3">
      <c r="A810" s="3">
        <v>809</v>
      </c>
      <c r="B810" s="3" t="s">
        <v>190</v>
      </c>
      <c r="C810" s="3" t="s">
        <v>63</v>
      </c>
      <c r="D810" s="7">
        <f t="shared" si="178"/>
        <v>41490</v>
      </c>
      <c r="E810" s="4">
        <v>0.23750000000000002</v>
      </c>
      <c r="F810" s="3" t="s">
        <v>49</v>
      </c>
      <c r="G810" s="3" t="str">
        <f t="shared" si="179"/>
        <v>UNPLANNED</v>
      </c>
      <c r="H810" s="3" t="str">
        <f t="shared" si="169"/>
        <v>UNPLANNED</v>
      </c>
      <c r="I810" s="1">
        <v>41496.211162349544</v>
      </c>
      <c r="J810" s="1">
        <v>41496.271416979165</v>
      </c>
      <c r="K810" s="5">
        <f t="shared" si="180"/>
        <v>86</v>
      </c>
      <c r="L810" s="16">
        <f t="shared" si="170"/>
        <v>86</v>
      </c>
      <c r="M810">
        <f t="shared" si="171"/>
        <v>2013</v>
      </c>
      <c r="N810" t="str">
        <f t="shared" si="172"/>
        <v>Aug</v>
      </c>
      <c r="O810" s="6">
        <f t="shared" si="173"/>
        <v>86</v>
      </c>
      <c r="P810">
        <f t="shared" si="174"/>
        <v>668</v>
      </c>
      <c r="Q810">
        <f t="shared" si="175"/>
        <v>7</v>
      </c>
      <c r="R810" s="8">
        <f t="shared" si="181"/>
        <v>95.428571428571431</v>
      </c>
      <c r="S810">
        <f t="shared" si="176"/>
        <v>52</v>
      </c>
      <c r="T810">
        <f t="shared" si="177"/>
        <v>4915</v>
      </c>
      <c r="U810" s="18">
        <f t="shared" si="182"/>
        <v>94.519230769230774</v>
      </c>
    </row>
    <row r="811" spans="1:21" x14ac:dyDescent="0.3">
      <c r="A811" s="3">
        <v>810</v>
      </c>
      <c r="B811" s="3" t="s">
        <v>190</v>
      </c>
      <c r="C811" s="3" t="s">
        <v>63</v>
      </c>
      <c r="D811" s="7">
        <f t="shared" si="178"/>
        <v>41490</v>
      </c>
      <c r="E811" s="4">
        <v>0.38055555555555554</v>
      </c>
      <c r="F811" s="3" t="s">
        <v>51</v>
      </c>
      <c r="G811" s="3" t="str">
        <f t="shared" si="179"/>
        <v>PLANNED</v>
      </c>
      <c r="H811" s="3" t="str">
        <f t="shared" si="169"/>
        <v>PLANNED - NOT SCHED</v>
      </c>
      <c r="I811" s="1">
        <v>41496.344327511571</v>
      </c>
      <c r="J811" s="1">
        <v>41496.407533530088</v>
      </c>
      <c r="K811" s="5">
        <f t="shared" si="180"/>
        <v>91</v>
      </c>
      <c r="L811" s="16">
        <f t="shared" si="170"/>
        <v>91</v>
      </c>
      <c r="M811">
        <f t="shared" si="171"/>
        <v>2013</v>
      </c>
      <c r="N811" t="str">
        <f t="shared" si="172"/>
        <v>Aug</v>
      </c>
      <c r="O811" s="6">
        <f t="shared" si="173"/>
        <v>91</v>
      </c>
      <c r="P811">
        <f t="shared" si="174"/>
        <v>668</v>
      </c>
      <c r="Q811">
        <f t="shared" si="175"/>
        <v>7</v>
      </c>
      <c r="R811" s="8">
        <f t="shared" si="181"/>
        <v>95.428571428571431</v>
      </c>
      <c r="S811">
        <f t="shared" si="176"/>
        <v>52</v>
      </c>
      <c r="T811">
        <f t="shared" si="177"/>
        <v>4915</v>
      </c>
      <c r="U811" s="18">
        <f t="shared" si="182"/>
        <v>94.519230769230774</v>
      </c>
    </row>
    <row r="812" spans="1:21" x14ac:dyDescent="0.3">
      <c r="A812" s="3">
        <v>811</v>
      </c>
      <c r="B812" s="3" t="s">
        <v>190</v>
      </c>
      <c r="C812" s="3" t="s">
        <v>63</v>
      </c>
      <c r="D812" s="7">
        <f t="shared" si="178"/>
        <v>41490</v>
      </c>
      <c r="E812" s="4">
        <v>0.68541666666666667</v>
      </c>
      <c r="F812" s="3" t="s">
        <v>51</v>
      </c>
      <c r="G812" s="3" t="str">
        <f t="shared" si="179"/>
        <v>PLANNED</v>
      </c>
      <c r="H812" s="3" t="str">
        <f t="shared" si="169"/>
        <v>PLANNED - NOT SCHED</v>
      </c>
      <c r="I812" s="1">
        <v>41496.641978935186</v>
      </c>
      <c r="J812" s="1">
        <v>41496.756006712967</v>
      </c>
      <c r="K812" s="5">
        <f t="shared" si="180"/>
        <v>164</v>
      </c>
      <c r="L812" s="16">
        <f t="shared" si="170"/>
        <v>164</v>
      </c>
      <c r="M812">
        <f t="shared" si="171"/>
        <v>2013</v>
      </c>
      <c r="N812" t="str">
        <f t="shared" si="172"/>
        <v>Aug</v>
      </c>
      <c r="O812" s="6">
        <f t="shared" si="173"/>
        <v>164</v>
      </c>
      <c r="P812">
        <f t="shared" si="174"/>
        <v>668</v>
      </c>
      <c r="Q812">
        <f t="shared" si="175"/>
        <v>7</v>
      </c>
      <c r="R812" s="8">
        <f t="shared" si="181"/>
        <v>95.428571428571431</v>
      </c>
      <c r="S812">
        <f t="shared" si="176"/>
        <v>52</v>
      </c>
      <c r="T812">
        <f t="shared" si="177"/>
        <v>4915</v>
      </c>
      <c r="U812" s="18">
        <f t="shared" si="182"/>
        <v>94.519230769230774</v>
      </c>
    </row>
    <row r="813" spans="1:21" x14ac:dyDescent="0.3">
      <c r="A813" s="3">
        <v>812</v>
      </c>
      <c r="B813" s="3" t="s">
        <v>190</v>
      </c>
      <c r="C813" s="3" t="s">
        <v>63</v>
      </c>
      <c r="D813" s="7">
        <f t="shared" si="178"/>
        <v>41490</v>
      </c>
      <c r="E813" s="4">
        <v>0.81041666666666667</v>
      </c>
      <c r="F813" s="3" t="s">
        <v>49</v>
      </c>
      <c r="G813" s="3" t="str">
        <f t="shared" si="179"/>
        <v>UNPLANNED</v>
      </c>
      <c r="H813" s="3" t="str">
        <f t="shared" si="169"/>
        <v>UNPLANNED</v>
      </c>
      <c r="I813" s="1">
        <v>41496.770267361113</v>
      </c>
      <c r="J813" s="1">
        <v>41496.859619212963</v>
      </c>
      <c r="K813" s="5">
        <f t="shared" si="180"/>
        <v>128</v>
      </c>
      <c r="L813" s="16">
        <f t="shared" si="170"/>
        <v>128</v>
      </c>
      <c r="M813">
        <f t="shared" si="171"/>
        <v>2013</v>
      </c>
      <c r="N813" t="str">
        <f t="shared" si="172"/>
        <v>Aug</v>
      </c>
      <c r="O813" s="6">
        <f t="shared" si="173"/>
        <v>128</v>
      </c>
      <c r="P813">
        <f t="shared" si="174"/>
        <v>668</v>
      </c>
      <c r="Q813">
        <f t="shared" si="175"/>
        <v>7</v>
      </c>
      <c r="R813" s="8">
        <f t="shared" si="181"/>
        <v>95.428571428571431</v>
      </c>
      <c r="S813">
        <f t="shared" si="176"/>
        <v>52</v>
      </c>
      <c r="T813">
        <f t="shared" si="177"/>
        <v>4915</v>
      </c>
      <c r="U813" s="18">
        <f t="shared" si="182"/>
        <v>94.519230769230774</v>
      </c>
    </row>
    <row r="814" spans="1:21" x14ac:dyDescent="0.3">
      <c r="A814" s="3">
        <v>813</v>
      </c>
      <c r="B814" s="3" t="s">
        <v>190</v>
      </c>
      <c r="C814" s="3" t="s">
        <v>63</v>
      </c>
      <c r="D814" s="7">
        <f t="shared" si="178"/>
        <v>41490</v>
      </c>
      <c r="E814" s="4">
        <v>0.8979166666666667</v>
      </c>
      <c r="F814" s="3" t="s">
        <v>49</v>
      </c>
      <c r="G814" s="3" t="str">
        <f t="shared" si="179"/>
        <v>UNPLANNED</v>
      </c>
      <c r="H814" s="3" t="str">
        <f t="shared" si="169"/>
        <v>UNPLANNED</v>
      </c>
      <c r="I814" s="1">
        <v>41496.864091863426</v>
      </c>
      <c r="J814" s="1">
        <v>41496.935226122689</v>
      </c>
      <c r="K814" s="5">
        <f t="shared" si="180"/>
        <v>102</v>
      </c>
      <c r="L814" s="16">
        <f t="shared" si="170"/>
        <v>102</v>
      </c>
      <c r="M814">
        <f t="shared" si="171"/>
        <v>2013</v>
      </c>
      <c r="N814" t="str">
        <f t="shared" si="172"/>
        <v>Aug</v>
      </c>
      <c r="O814" s="6">
        <f t="shared" si="173"/>
        <v>102</v>
      </c>
      <c r="P814">
        <f t="shared" si="174"/>
        <v>668</v>
      </c>
      <c r="Q814">
        <f t="shared" si="175"/>
        <v>7</v>
      </c>
      <c r="R814" s="8">
        <f t="shared" si="181"/>
        <v>95.428571428571431</v>
      </c>
      <c r="S814">
        <f t="shared" si="176"/>
        <v>52</v>
      </c>
      <c r="T814">
        <f t="shared" si="177"/>
        <v>4915</v>
      </c>
      <c r="U814" s="18">
        <f t="shared" si="182"/>
        <v>94.519230769230774</v>
      </c>
    </row>
    <row r="815" spans="1:21" x14ac:dyDescent="0.3">
      <c r="A815" s="3">
        <v>814</v>
      </c>
      <c r="B815" s="3" t="s">
        <v>190</v>
      </c>
      <c r="C815" s="3" t="s">
        <v>63</v>
      </c>
      <c r="D815" s="7">
        <f t="shared" si="178"/>
        <v>41490</v>
      </c>
      <c r="E815" s="4">
        <v>0.99375000000000002</v>
      </c>
      <c r="F815" s="3" t="s">
        <v>49</v>
      </c>
      <c r="G815" s="3" t="str">
        <f t="shared" si="179"/>
        <v>UNPLANNED</v>
      </c>
      <c r="H815" s="3" t="str">
        <f t="shared" si="169"/>
        <v>UNPLANNED</v>
      </c>
      <c r="I815" s="1">
        <v>41496.962080520832</v>
      </c>
      <c r="J815" s="1">
        <v>41497.029661539353</v>
      </c>
      <c r="K815" s="5">
        <f t="shared" si="180"/>
        <v>97</v>
      </c>
      <c r="L815" s="16">
        <f t="shared" si="170"/>
        <v>97</v>
      </c>
      <c r="M815">
        <f t="shared" si="171"/>
        <v>2013</v>
      </c>
      <c r="N815" t="str">
        <f t="shared" si="172"/>
        <v>Aug</v>
      </c>
      <c r="O815" s="6">
        <f t="shared" si="173"/>
        <v>97</v>
      </c>
      <c r="P815">
        <f t="shared" si="174"/>
        <v>668</v>
      </c>
      <c r="Q815">
        <f t="shared" si="175"/>
        <v>7</v>
      </c>
      <c r="R815" s="8">
        <f t="shared" si="181"/>
        <v>95.428571428571431</v>
      </c>
      <c r="S815">
        <f t="shared" si="176"/>
        <v>52</v>
      </c>
      <c r="T815">
        <f t="shared" si="177"/>
        <v>4915</v>
      </c>
      <c r="U815" s="18">
        <f t="shared" si="182"/>
        <v>94.519230769230774</v>
      </c>
    </row>
    <row r="816" spans="1:21" x14ac:dyDescent="0.3">
      <c r="A816" s="3">
        <v>815</v>
      </c>
      <c r="B816" s="3" t="s">
        <v>191</v>
      </c>
      <c r="C816" s="3" t="s">
        <v>65</v>
      </c>
      <c r="D816" s="7">
        <f t="shared" si="178"/>
        <v>41490</v>
      </c>
      <c r="E816" s="4">
        <v>0.12708333333333333</v>
      </c>
      <c r="F816" s="3" t="s">
        <v>49</v>
      </c>
      <c r="G816" s="3" t="str">
        <f t="shared" si="179"/>
        <v>UNPLANNED</v>
      </c>
      <c r="H816" s="3" t="str">
        <f t="shared" si="169"/>
        <v>UNPLANNED</v>
      </c>
      <c r="I816" s="1">
        <v>41497.100897453704</v>
      </c>
      <c r="J816" s="1">
        <v>41497.161939120371</v>
      </c>
      <c r="K816" s="5">
        <f t="shared" si="180"/>
        <v>87</v>
      </c>
      <c r="L816" s="16">
        <f t="shared" si="170"/>
        <v>87</v>
      </c>
      <c r="M816">
        <f t="shared" si="171"/>
        <v>2013</v>
      </c>
      <c r="N816" t="str">
        <f t="shared" si="172"/>
        <v>Aug</v>
      </c>
      <c r="O816" s="6">
        <f t="shared" si="173"/>
        <v>87</v>
      </c>
      <c r="P816">
        <f t="shared" si="174"/>
        <v>307</v>
      </c>
      <c r="Q816">
        <f t="shared" si="175"/>
        <v>3</v>
      </c>
      <c r="R816" s="8">
        <f t="shared" si="181"/>
        <v>102.33333333333333</v>
      </c>
      <c r="S816">
        <f t="shared" si="176"/>
        <v>52</v>
      </c>
      <c r="T816">
        <f t="shared" si="177"/>
        <v>4915</v>
      </c>
      <c r="U816" s="18">
        <f t="shared" si="182"/>
        <v>94.519230769230774</v>
      </c>
    </row>
    <row r="817" spans="1:21" x14ac:dyDescent="0.3">
      <c r="A817" s="3">
        <v>816</v>
      </c>
      <c r="B817" s="3" t="s">
        <v>191</v>
      </c>
      <c r="C817" s="3" t="s">
        <v>65</v>
      </c>
      <c r="D817" s="7">
        <f t="shared" si="178"/>
        <v>41490</v>
      </c>
      <c r="E817" s="4">
        <v>0.19583333333333333</v>
      </c>
      <c r="F817" s="3" t="s">
        <v>51</v>
      </c>
      <c r="G817" s="3" t="str">
        <f t="shared" si="179"/>
        <v>PLANNED</v>
      </c>
      <c r="H817" s="3" t="str">
        <f t="shared" si="169"/>
        <v>PLANNED - NOT SCHED</v>
      </c>
      <c r="I817" s="1">
        <v>41497.16892280092</v>
      </c>
      <c r="J817" s="1">
        <v>41497.236388078702</v>
      </c>
      <c r="K817" s="5">
        <f t="shared" si="180"/>
        <v>97</v>
      </c>
      <c r="L817" s="16">
        <f t="shared" si="170"/>
        <v>97</v>
      </c>
      <c r="M817">
        <f t="shared" si="171"/>
        <v>2013</v>
      </c>
      <c r="N817" t="str">
        <f t="shared" si="172"/>
        <v>Aug</v>
      </c>
      <c r="O817" s="6">
        <f t="shared" si="173"/>
        <v>97</v>
      </c>
      <c r="P817">
        <f t="shared" si="174"/>
        <v>307</v>
      </c>
      <c r="Q817">
        <f t="shared" si="175"/>
        <v>3</v>
      </c>
      <c r="R817" s="8">
        <f t="shared" si="181"/>
        <v>102.33333333333333</v>
      </c>
      <c r="S817">
        <f t="shared" si="176"/>
        <v>52</v>
      </c>
      <c r="T817">
        <f t="shared" si="177"/>
        <v>4915</v>
      </c>
      <c r="U817" s="18">
        <f t="shared" si="182"/>
        <v>94.519230769230774</v>
      </c>
    </row>
    <row r="818" spans="1:21" x14ac:dyDescent="0.3">
      <c r="A818" s="3">
        <v>817</v>
      </c>
      <c r="B818" s="3" t="s">
        <v>191</v>
      </c>
      <c r="C818" s="3" t="s">
        <v>65</v>
      </c>
      <c r="D818" s="7">
        <f t="shared" si="178"/>
        <v>41490</v>
      </c>
      <c r="E818" s="4">
        <v>0.69236111111111109</v>
      </c>
      <c r="F818" s="3" t="s">
        <v>49</v>
      </c>
      <c r="G818" s="3" t="str">
        <f t="shared" si="179"/>
        <v>UNPLANNED</v>
      </c>
      <c r="H818" s="3" t="str">
        <f t="shared" si="169"/>
        <v>UNPLANNED</v>
      </c>
      <c r="I818" s="1">
        <v>41497.665368831018</v>
      </c>
      <c r="J818" s="1">
        <v>41497.751283182864</v>
      </c>
      <c r="K818" s="5">
        <f t="shared" si="180"/>
        <v>123</v>
      </c>
      <c r="L818" s="16">
        <f t="shared" si="170"/>
        <v>123</v>
      </c>
      <c r="M818">
        <f t="shared" si="171"/>
        <v>2013</v>
      </c>
      <c r="N818" t="str">
        <f t="shared" si="172"/>
        <v>Aug</v>
      </c>
      <c r="O818" s="6">
        <f t="shared" si="173"/>
        <v>123</v>
      </c>
      <c r="P818">
        <f t="shared" si="174"/>
        <v>307</v>
      </c>
      <c r="Q818">
        <f t="shared" si="175"/>
        <v>3</v>
      </c>
      <c r="R818" s="8">
        <f t="shared" si="181"/>
        <v>102.33333333333333</v>
      </c>
      <c r="S818">
        <f t="shared" si="176"/>
        <v>52</v>
      </c>
      <c r="T818">
        <f t="shared" si="177"/>
        <v>4915</v>
      </c>
      <c r="U818" s="18">
        <f t="shared" si="182"/>
        <v>94.519230769230774</v>
      </c>
    </row>
    <row r="819" spans="1:21" x14ac:dyDescent="0.3">
      <c r="A819" s="3">
        <v>818</v>
      </c>
      <c r="B819" s="3" t="s">
        <v>192</v>
      </c>
      <c r="C819" s="3" t="s">
        <v>48</v>
      </c>
      <c r="D819" s="7">
        <f t="shared" si="178"/>
        <v>41497</v>
      </c>
      <c r="E819" s="4">
        <v>0.13055555555555556</v>
      </c>
      <c r="F819" s="3" t="s">
        <v>49</v>
      </c>
      <c r="G819" s="3" t="str">
        <f t="shared" si="179"/>
        <v>UNPLANNED</v>
      </c>
      <c r="H819" s="3" t="str">
        <f t="shared" si="169"/>
        <v>UNPLANNED</v>
      </c>
      <c r="I819" s="1">
        <v>41498.108293483798</v>
      </c>
      <c r="J819" s="1">
        <v>41498.156476354168</v>
      </c>
      <c r="K819" s="5">
        <f t="shared" si="180"/>
        <v>69</v>
      </c>
      <c r="L819" s="16">
        <f t="shared" si="170"/>
        <v>69</v>
      </c>
      <c r="M819">
        <f t="shared" si="171"/>
        <v>2013</v>
      </c>
      <c r="N819" t="str">
        <f t="shared" si="172"/>
        <v>Aug</v>
      </c>
      <c r="O819" s="6">
        <f t="shared" si="173"/>
        <v>69</v>
      </c>
      <c r="P819">
        <f t="shared" si="174"/>
        <v>788</v>
      </c>
      <c r="Q819">
        <f t="shared" si="175"/>
        <v>8</v>
      </c>
      <c r="R819" s="8">
        <f t="shared" si="181"/>
        <v>98.5</v>
      </c>
      <c r="S819">
        <f t="shared" si="176"/>
        <v>55</v>
      </c>
      <c r="T819">
        <f t="shared" si="177"/>
        <v>4528</v>
      </c>
      <c r="U819" s="18">
        <f t="shared" si="182"/>
        <v>82.327272727272728</v>
      </c>
    </row>
    <row r="820" spans="1:21" x14ac:dyDescent="0.3">
      <c r="A820" s="3">
        <v>819</v>
      </c>
      <c r="B820" s="3" t="s">
        <v>192</v>
      </c>
      <c r="C820" s="3" t="s">
        <v>48</v>
      </c>
      <c r="D820" s="7">
        <f t="shared" si="178"/>
        <v>41497</v>
      </c>
      <c r="E820" s="4">
        <v>0.39999999999999997</v>
      </c>
      <c r="F820" s="3" t="s">
        <v>54</v>
      </c>
      <c r="G820" s="3" t="str">
        <f t="shared" si="179"/>
        <v>PLANNED</v>
      </c>
      <c r="H820" s="3" t="str">
        <f t="shared" si="169"/>
        <v>PLANNED - SCHED</v>
      </c>
      <c r="I820" s="1">
        <v>41498.361824421299</v>
      </c>
      <c r="J820" s="1">
        <v>41498.439104513891</v>
      </c>
      <c r="K820" s="5">
        <f t="shared" si="180"/>
        <v>111</v>
      </c>
      <c r="L820" s="16">
        <f t="shared" si="170"/>
        <v>111</v>
      </c>
      <c r="M820">
        <f t="shared" si="171"/>
        <v>2013</v>
      </c>
      <c r="N820" t="str">
        <f t="shared" si="172"/>
        <v>Aug</v>
      </c>
      <c r="O820" s="6">
        <f t="shared" si="173"/>
        <v>111</v>
      </c>
      <c r="P820">
        <f t="shared" si="174"/>
        <v>788</v>
      </c>
      <c r="Q820">
        <f t="shared" si="175"/>
        <v>8</v>
      </c>
      <c r="R820" s="8">
        <f t="shared" si="181"/>
        <v>98.5</v>
      </c>
      <c r="S820">
        <f t="shared" si="176"/>
        <v>55</v>
      </c>
      <c r="T820">
        <f t="shared" si="177"/>
        <v>4528</v>
      </c>
      <c r="U820" s="18">
        <f t="shared" si="182"/>
        <v>82.327272727272728</v>
      </c>
    </row>
    <row r="821" spans="1:21" x14ac:dyDescent="0.3">
      <c r="A821" s="3">
        <v>820</v>
      </c>
      <c r="B821" s="3" t="s">
        <v>192</v>
      </c>
      <c r="C821" s="3" t="s">
        <v>48</v>
      </c>
      <c r="D821" s="7">
        <f t="shared" si="178"/>
        <v>41497</v>
      </c>
      <c r="E821" s="4">
        <v>0.40902777777777777</v>
      </c>
      <c r="F821" s="3" t="s">
        <v>54</v>
      </c>
      <c r="G821" s="3" t="str">
        <f t="shared" si="179"/>
        <v>PLANNED</v>
      </c>
      <c r="H821" s="3" t="str">
        <f t="shared" si="169"/>
        <v>PLANNED - SCHED</v>
      </c>
      <c r="I821" s="1">
        <v>41498.378754282407</v>
      </c>
      <c r="J821" s="1">
        <v>41498.444784375002</v>
      </c>
      <c r="K821" s="5">
        <f t="shared" si="180"/>
        <v>95</v>
      </c>
      <c r="L821" s="16">
        <f t="shared" si="170"/>
        <v>95</v>
      </c>
      <c r="M821">
        <f t="shared" si="171"/>
        <v>2013</v>
      </c>
      <c r="N821" t="str">
        <f t="shared" si="172"/>
        <v>Aug</v>
      </c>
      <c r="O821" s="6">
        <f t="shared" si="173"/>
        <v>95</v>
      </c>
      <c r="P821">
        <f t="shared" si="174"/>
        <v>788</v>
      </c>
      <c r="Q821">
        <f t="shared" si="175"/>
        <v>8</v>
      </c>
      <c r="R821" s="8">
        <f t="shared" si="181"/>
        <v>98.5</v>
      </c>
      <c r="S821">
        <f t="shared" si="176"/>
        <v>55</v>
      </c>
      <c r="T821">
        <f t="shared" si="177"/>
        <v>4528</v>
      </c>
      <c r="U821" s="18">
        <f t="shared" si="182"/>
        <v>82.327272727272728</v>
      </c>
    </row>
    <row r="822" spans="1:21" x14ac:dyDescent="0.3">
      <c r="A822" s="3">
        <v>821</v>
      </c>
      <c r="B822" s="3" t="s">
        <v>192</v>
      </c>
      <c r="C822" s="3" t="s">
        <v>48</v>
      </c>
      <c r="D822" s="7">
        <f t="shared" si="178"/>
        <v>41497</v>
      </c>
      <c r="E822" s="4">
        <v>0.50763888888888886</v>
      </c>
      <c r="F822" s="3" t="s">
        <v>54</v>
      </c>
      <c r="G822" s="3" t="str">
        <f t="shared" si="179"/>
        <v>PLANNED</v>
      </c>
      <c r="H822" s="3" t="str">
        <f t="shared" si="169"/>
        <v>PLANNED - SCHED</v>
      </c>
      <c r="I822" s="1">
        <v>41498.467000613426</v>
      </c>
      <c r="J822" s="1">
        <v>41498.522868668981</v>
      </c>
      <c r="K822" s="5">
        <f t="shared" si="180"/>
        <v>80</v>
      </c>
      <c r="L822" s="16">
        <f t="shared" si="170"/>
        <v>80</v>
      </c>
      <c r="M822">
        <f t="shared" si="171"/>
        <v>2013</v>
      </c>
      <c r="N822" t="str">
        <f t="shared" si="172"/>
        <v>Aug</v>
      </c>
      <c r="O822" s="6">
        <f t="shared" si="173"/>
        <v>80</v>
      </c>
      <c r="P822">
        <f t="shared" si="174"/>
        <v>788</v>
      </c>
      <c r="Q822">
        <f t="shared" si="175"/>
        <v>8</v>
      </c>
      <c r="R822" s="8">
        <f t="shared" si="181"/>
        <v>98.5</v>
      </c>
      <c r="S822">
        <f t="shared" si="176"/>
        <v>55</v>
      </c>
      <c r="T822">
        <f t="shared" si="177"/>
        <v>4528</v>
      </c>
      <c r="U822" s="18">
        <f t="shared" si="182"/>
        <v>82.327272727272728</v>
      </c>
    </row>
    <row r="823" spans="1:21" x14ac:dyDescent="0.3">
      <c r="A823" s="3">
        <v>822</v>
      </c>
      <c r="B823" s="3" t="s">
        <v>192</v>
      </c>
      <c r="C823" s="3" t="s">
        <v>48</v>
      </c>
      <c r="D823" s="7">
        <f t="shared" si="178"/>
        <v>41497</v>
      </c>
      <c r="E823" s="4">
        <v>0.5180555555555556</v>
      </c>
      <c r="F823" s="3" t="s">
        <v>54</v>
      </c>
      <c r="G823" s="3" t="str">
        <f t="shared" si="179"/>
        <v>PLANNED</v>
      </c>
      <c r="H823" s="3" t="str">
        <f t="shared" si="169"/>
        <v>PLANNED - SCHED</v>
      </c>
      <c r="I823" s="1">
        <v>41498.481399999997</v>
      </c>
      <c r="J823" s="1">
        <v>41498.5544787037</v>
      </c>
      <c r="K823" s="5">
        <f t="shared" si="180"/>
        <v>105</v>
      </c>
      <c r="L823" s="16">
        <f t="shared" si="170"/>
        <v>105</v>
      </c>
      <c r="M823">
        <f t="shared" si="171"/>
        <v>2013</v>
      </c>
      <c r="N823" t="str">
        <f t="shared" si="172"/>
        <v>Aug</v>
      </c>
      <c r="O823" s="6">
        <f t="shared" si="173"/>
        <v>105</v>
      </c>
      <c r="P823">
        <f t="shared" si="174"/>
        <v>788</v>
      </c>
      <c r="Q823">
        <f t="shared" si="175"/>
        <v>8</v>
      </c>
      <c r="R823" s="8">
        <f t="shared" si="181"/>
        <v>98.5</v>
      </c>
      <c r="S823">
        <f t="shared" si="176"/>
        <v>55</v>
      </c>
      <c r="T823">
        <f t="shared" si="177"/>
        <v>4528</v>
      </c>
      <c r="U823" s="18">
        <f t="shared" si="182"/>
        <v>82.327272727272728</v>
      </c>
    </row>
    <row r="824" spans="1:21" x14ac:dyDescent="0.3">
      <c r="A824" s="3">
        <v>823</v>
      </c>
      <c r="B824" s="3" t="s">
        <v>192</v>
      </c>
      <c r="C824" s="3" t="s">
        <v>48</v>
      </c>
      <c r="D824" s="7">
        <f t="shared" si="178"/>
        <v>41497</v>
      </c>
      <c r="E824" s="4">
        <v>0.59097222222222223</v>
      </c>
      <c r="F824" s="3" t="s">
        <v>51</v>
      </c>
      <c r="G824" s="3" t="str">
        <f t="shared" si="179"/>
        <v>PLANNED</v>
      </c>
      <c r="H824" s="3" t="str">
        <f t="shared" si="169"/>
        <v>PLANNED - NOT SCHED</v>
      </c>
      <c r="I824" s="1">
        <v>41498.550231631947</v>
      </c>
      <c r="J824" s="1">
        <v>41498.635254780093</v>
      </c>
      <c r="K824" s="5">
        <f t="shared" si="180"/>
        <v>122</v>
      </c>
      <c r="L824" s="16">
        <f t="shared" si="170"/>
        <v>122</v>
      </c>
      <c r="M824">
        <f t="shared" si="171"/>
        <v>2013</v>
      </c>
      <c r="N824" t="str">
        <f t="shared" si="172"/>
        <v>Aug</v>
      </c>
      <c r="O824" s="6">
        <f t="shared" si="173"/>
        <v>122</v>
      </c>
      <c r="P824">
        <f t="shared" si="174"/>
        <v>788</v>
      </c>
      <c r="Q824">
        <f t="shared" si="175"/>
        <v>8</v>
      </c>
      <c r="R824" s="8">
        <f t="shared" si="181"/>
        <v>98.5</v>
      </c>
      <c r="S824">
        <f t="shared" si="176"/>
        <v>55</v>
      </c>
      <c r="T824">
        <f t="shared" si="177"/>
        <v>4528</v>
      </c>
      <c r="U824" s="18">
        <f t="shared" si="182"/>
        <v>82.327272727272728</v>
      </c>
    </row>
    <row r="825" spans="1:21" x14ac:dyDescent="0.3">
      <c r="A825" s="3">
        <v>824</v>
      </c>
      <c r="B825" s="3" t="s">
        <v>192</v>
      </c>
      <c r="C825" s="3" t="s">
        <v>48</v>
      </c>
      <c r="D825" s="7">
        <f t="shared" si="178"/>
        <v>41497</v>
      </c>
      <c r="E825" s="4">
        <v>0.70138888888888884</v>
      </c>
      <c r="F825" s="3" t="s">
        <v>49</v>
      </c>
      <c r="G825" s="3" t="str">
        <f t="shared" si="179"/>
        <v>UNPLANNED</v>
      </c>
      <c r="H825" s="3" t="str">
        <f t="shared" si="169"/>
        <v>UNPLANNED</v>
      </c>
      <c r="I825" s="1">
        <v>41498.678354201387</v>
      </c>
      <c r="J825" s="1">
        <v>41498.742520868051</v>
      </c>
      <c r="K825" s="5">
        <f t="shared" si="180"/>
        <v>92</v>
      </c>
      <c r="L825" s="16">
        <f t="shared" si="170"/>
        <v>92</v>
      </c>
      <c r="M825">
        <f t="shared" si="171"/>
        <v>2013</v>
      </c>
      <c r="N825" t="str">
        <f t="shared" si="172"/>
        <v>Aug</v>
      </c>
      <c r="O825" s="6">
        <f t="shared" si="173"/>
        <v>92</v>
      </c>
      <c r="P825">
        <f t="shared" si="174"/>
        <v>788</v>
      </c>
      <c r="Q825">
        <f t="shared" si="175"/>
        <v>8</v>
      </c>
      <c r="R825" s="8">
        <f t="shared" si="181"/>
        <v>98.5</v>
      </c>
      <c r="S825">
        <f t="shared" si="176"/>
        <v>55</v>
      </c>
      <c r="T825">
        <f t="shared" si="177"/>
        <v>4528</v>
      </c>
      <c r="U825" s="18">
        <f t="shared" si="182"/>
        <v>82.327272727272728</v>
      </c>
    </row>
    <row r="826" spans="1:21" x14ac:dyDescent="0.3">
      <c r="A826" s="3">
        <v>825</v>
      </c>
      <c r="B826" s="3" t="s">
        <v>192</v>
      </c>
      <c r="C826" s="3" t="s">
        <v>48</v>
      </c>
      <c r="D826" s="7">
        <f t="shared" si="178"/>
        <v>41497</v>
      </c>
      <c r="E826" s="4">
        <v>0.88055555555555554</v>
      </c>
      <c r="F826" s="3" t="s">
        <v>49</v>
      </c>
      <c r="G826" s="3" t="str">
        <f t="shared" si="179"/>
        <v>UNPLANNED</v>
      </c>
      <c r="H826" s="3" t="str">
        <f t="shared" si="169"/>
        <v>UNPLANNED</v>
      </c>
      <c r="I826" s="1">
        <v>41498.830970717594</v>
      </c>
      <c r="J826" s="1">
        <v>41498.910334143518</v>
      </c>
      <c r="K826" s="5">
        <f t="shared" si="180"/>
        <v>114</v>
      </c>
      <c r="L826" s="16">
        <f t="shared" si="170"/>
        <v>114</v>
      </c>
      <c r="M826">
        <f t="shared" si="171"/>
        <v>2013</v>
      </c>
      <c r="N826" t="str">
        <f t="shared" si="172"/>
        <v>Aug</v>
      </c>
      <c r="O826" s="6">
        <f t="shared" si="173"/>
        <v>114</v>
      </c>
      <c r="P826">
        <f t="shared" si="174"/>
        <v>788</v>
      </c>
      <c r="Q826">
        <f t="shared" si="175"/>
        <v>8</v>
      </c>
      <c r="R826" s="8">
        <f t="shared" si="181"/>
        <v>98.5</v>
      </c>
      <c r="S826">
        <f t="shared" si="176"/>
        <v>55</v>
      </c>
      <c r="T826">
        <f t="shared" si="177"/>
        <v>4528</v>
      </c>
      <c r="U826" s="18">
        <f t="shared" si="182"/>
        <v>82.327272727272728</v>
      </c>
    </row>
    <row r="827" spans="1:21" x14ac:dyDescent="0.3">
      <c r="A827" s="3">
        <v>826</v>
      </c>
      <c r="B827" s="3" t="s">
        <v>193</v>
      </c>
      <c r="C827" s="3" t="s">
        <v>53</v>
      </c>
      <c r="D827" s="7">
        <f t="shared" si="178"/>
        <v>41497</v>
      </c>
      <c r="E827" s="4">
        <v>0.12430555555555556</v>
      </c>
      <c r="F827" s="3" t="s">
        <v>57</v>
      </c>
      <c r="G827" s="3" t="str">
        <f t="shared" si="179"/>
        <v>UNPLANNED</v>
      </c>
      <c r="H827" s="3" t="str">
        <f t="shared" si="169"/>
        <v>UNPLANNED</v>
      </c>
      <c r="I827" s="1">
        <v>41499.107152164353</v>
      </c>
      <c r="J827" s="1" t="e">
        <v>#VALUE!</v>
      </c>
      <c r="K827" s="5" t="e">
        <f t="shared" si="180"/>
        <v>#VALUE!</v>
      </c>
      <c r="L827" s="16">
        <f t="shared" si="170"/>
        <v>79.63636363636364</v>
      </c>
      <c r="M827">
        <f t="shared" si="171"/>
        <v>2013</v>
      </c>
      <c r="N827" t="str">
        <f t="shared" si="172"/>
        <v>Aug</v>
      </c>
      <c r="O827" s="6" t="e">
        <f t="shared" si="173"/>
        <v>#N/A</v>
      </c>
      <c r="P827">
        <f t="shared" si="174"/>
        <v>876</v>
      </c>
      <c r="Q827">
        <f t="shared" si="175"/>
        <v>11</v>
      </c>
      <c r="R827" s="8">
        <f t="shared" si="181"/>
        <v>79.63636363636364</v>
      </c>
      <c r="S827">
        <f t="shared" si="176"/>
        <v>55</v>
      </c>
      <c r="T827">
        <f t="shared" si="177"/>
        <v>4528</v>
      </c>
      <c r="U827" s="18">
        <f t="shared" si="182"/>
        <v>82.327272727272728</v>
      </c>
    </row>
    <row r="828" spans="1:21" x14ac:dyDescent="0.3">
      <c r="A828" s="3">
        <v>827</v>
      </c>
      <c r="B828" s="3" t="s">
        <v>193</v>
      </c>
      <c r="C828" s="3" t="s">
        <v>53</v>
      </c>
      <c r="D828" s="7">
        <f t="shared" si="178"/>
        <v>41497</v>
      </c>
      <c r="E828" s="4">
        <v>0.25138888888888888</v>
      </c>
      <c r="F828" s="3" t="s">
        <v>49</v>
      </c>
      <c r="G828" s="3" t="str">
        <f t="shared" si="179"/>
        <v>UNPLANNED</v>
      </c>
      <c r="H828" s="3" t="str">
        <f t="shared" si="169"/>
        <v>UNPLANNED</v>
      </c>
      <c r="I828" s="1">
        <v>41499.236123182869</v>
      </c>
      <c r="J828" s="1">
        <v>41499.293576886579</v>
      </c>
      <c r="K828" s="5">
        <f t="shared" si="180"/>
        <v>82</v>
      </c>
      <c r="L828" s="16">
        <f t="shared" si="170"/>
        <v>82</v>
      </c>
      <c r="M828">
        <f t="shared" si="171"/>
        <v>2013</v>
      </c>
      <c r="N828" t="str">
        <f t="shared" si="172"/>
        <v>Aug</v>
      </c>
      <c r="O828" s="6">
        <f t="shared" si="173"/>
        <v>82</v>
      </c>
      <c r="P828">
        <f t="shared" si="174"/>
        <v>876</v>
      </c>
      <c r="Q828">
        <f t="shared" si="175"/>
        <v>11</v>
      </c>
      <c r="R828" s="8">
        <f t="shared" si="181"/>
        <v>79.63636363636364</v>
      </c>
      <c r="S828">
        <f t="shared" si="176"/>
        <v>55</v>
      </c>
      <c r="T828">
        <f t="shared" si="177"/>
        <v>4528</v>
      </c>
      <c r="U828" s="18">
        <f t="shared" si="182"/>
        <v>82.327272727272728</v>
      </c>
    </row>
    <row r="829" spans="1:21" x14ac:dyDescent="0.3">
      <c r="A829" s="3">
        <v>828</v>
      </c>
      <c r="B829" s="3" t="s">
        <v>193</v>
      </c>
      <c r="C829" s="3" t="s">
        <v>53</v>
      </c>
      <c r="D829" s="7">
        <f t="shared" si="178"/>
        <v>41497</v>
      </c>
      <c r="E829" s="4">
        <v>0.38819444444444445</v>
      </c>
      <c r="F829" s="3" t="s">
        <v>54</v>
      </c>
      <c r="G829" s="3" t="str">
        <f t="shared" si="179"/>
        <v>PLANNED</v>
      </c>
      <c r="H829" s="3" t="str">
        <f t="shared" si="169"/>
        <v>PLANNED - SCHED</v>
      </c>
      <c r="I829" s="1">
        <v>41499.313730405091</v>
      </c>
      <c r="J829" s="1">
        <v>41499.408174849537</v>
      </c>
      <c r="K829" s="5">
        <f t="shared" si="180"/>
        <v>136</v>
      </c>
      <c r="L829" s="16">
        <f t="shared" si="170"/>
        <v>136</v>
      </c>
      <c r="M829">
        <f t="shared" si="171"/>
        <v>2013</v>
      </c>
      <c r="N829" t="str">
        <f t="shared" si="172"/>
        <v>Aug</v>
      </c>
      <c r="O829" s="6">
        <f t="shared" si="173"/>
        <v>136</v>
      </c>
      <c r="P829">
        <f t="shared" si="174"/>
        <v>876</v>
      </c>
      <c r="Q829">
        <f t="shared" si="175"/>
        <v>11</v>
      </c>
      <c r="R829" s="8">
        <f t="shared" si="181"/>
        <v>79.63636363636364</v>
      </c>
      <c r="S829">
        <f t="shared" si="176"/>
        <v>55</v>
      </c>
      <c r="T829">
        <f t="shared" si="177"/>
        <v>4528</v>
      </c>
      <c r="U829" s="18">
        <f t="shared" si="182"/>
        <v>82.327272727272728</v>
      </c>
    </row>
    <row r="830" spans="1:21" x14ac:dyDescent="0.3">
      <c r="A830" s="3">
        <v>829</v>
      </c>
      <c r="B830" s="3" t="s">
        <v>193</v>
      </c>
      <c r="C830" s="3" t="s">
        <v>53</v>
      </c>
      <c r="D830" s="7">
        <f t="shared" si="178"/>
        <v>41497</v>
      </c>
      <c r="E830" s="4">
        <v>0.44861111111111113</v>
      </c>
      <c r="F830" s="3" t="s">
        <v>54</v>
      </c>
      <c r="G830" s="3" t="str">
        <f t="shared" si="179"/>
        <v>PLANNED</v>
      </c>
      <c r="H830" s="3" t="str">
        <f t="shared" si="169"/>
        <v>PLANNED - SCHED</v>
      </c>
      <c r="I830" s="1">
        <v>41499.403590474532</v>
      </c>
      <c r="J830" s="1">
        <v>41499.47207427083</v>
      </c>
      <c r="K830" s="5">
        <f t="shared" si="180"/>
        <v>98</v>
      </c>
      <c r="L830" s="16">
        <f t="shared" si="170"/>
        <v>98</v>
      </c>
      <c r="M830">
        <f t="shared" si="171"/>
        <v>2013</v>
      </c>
      <c r="N830" t="str">
        <f t="shared" si="172"/>
        <v>Aug</v>
      </c>
      <c r="O830" s="6">
        <f t="shared" si="173"/>
        <v>98</v>
      </c>
      <c r="P830">
        <f t="shared" si="174"/>
        <v>876</v>
      </c>
      <c r="Q830">
        <f t="shared" si="175"/>
        <v>11</v>
      </c>
      <c r="R830" s="8">
        <f t="shared" si="181"/>
        <v>79.63636363636364</v>
      </c>
      <c r="S830">
        <f t="shared" si="176"/>
        <v>55</v>
      </c>
      <c r="T830">
        <f t="shared" si="177"/>
        <v>4528</v>
      </c>
      <c r="U830" s="18">
        <f t="shared" si="182"/>
        <v>82.327272727272728</v>
      </c>
    </row>
    <row r="831" spans="1:21" x14ac:dyDescent="0.3">
      <c r="A831" s="3">
        <v>830</v>
      </c>
      <c r="B831" s="3" t="s">
        <v>193</v>
      </c>
      <c r="C831" s="3" t="s">
        <v>53</v>
      </c>
      <c r="D831" s="7">
        <f t="shared" si="178"/>
        <v>41497</v>
      </c>
      <c r="E831" s="4">
        <v>0.46249999999999997</v>
      </c>
      <c r="F831" s="3" t="s">
        <v>54</v>
      </c>
      <c r="G831" s="3" t="str">
        <f t="shared" si="179"/>
        <v>PLANNED</v>
      </c>
      <c r="H831" s="3" t="str">
        <f t="shared" si="169"/>
        <v>PLANNED - SCHED</v>
      </c>
      <c r="I831" s="1">
        <v>41499.432422951388</v>
      </c>
      <c r="J831" s="1">
        <v>41499.512978506944</v>
      </c>
      <c r="K831" s="5">
        <f t="shared" si="180"/>
        <v>116</v>
      </c>
      <c r="L831" s="16">
        <f t="shared" si="170"/>
        <v>116</v>
      </c>
      <c r="M831">
        <f t="shared" si="171"/>
        <v>2013</v>
      </c>
      <c r="N831" t="str">
        <f t="shared" si="172"/>
        <v>Aug</v>
      </c>
      <c r="O831" s="6">
        <f t="shared" si="173"/>
        <v>116</v>
      </c>
      <c r="P831">
        <f t="shared" si="174"/>
        <v>876</v>
      </c>
      <c r="Q831">
        <f t="shared" si="175"/>
        <v>11</v>
      </c>
      <c r="R831" s="8">
        <f t="shared" si="181"/>
        <v>79.63636363636364</v>
      </c>
      <c r="S831">
        <f t="shared" si="176"/>
        <v>55</v>
      </c>
      <c r="T831">
        <f t="shared" si="177"/>
        <v>4528</v>
      </c>
      <c r="U831" s="18">
        <f t="shared" si="182"/>
        <v>82.327272727272728</v>
      </c>
    </row>
    <row r="832" spans="1:21" x14ac:dyDescent="0.3">
      <c r="A832" s="3">
        <v>831</v>
      </c>
      <c r="B832" s="3" t="s">
        <v>193</v>
      </c>
      <c r="C832" s="3" t="s">
        <v>53</v>
      </c>
      <c r="D832" s="7">
        <f t="shared" si="178"/>
        <v>41497</v>
      </c>
      <c r="E832" s="4">
        <v>0.51666666666666672</v>
      </c>
      <c r="F832" s="3" t="s">
        <v>49</v>
      </c>
      <c r="G832" s="3" t="str">
        <f t="shared" si="179"/>
        <v>UNPLANNED</v>
      </c>
      <c r="H832" s="3" t="str">
        <f t="shared" si="169"/>
        <v>UNPLANNED</v>
      </c>
      <c r="I832" s="1">
        <v>41499.494772569444</v>
      </c>
      <c r="J832" s="1">
        <v>41499.529865162032</v>
      </c>
      <c r="K832" s="5">
        <f t="shared" si="180"/>
        <v>50</v>
      </c>
      <c r="L832" s="16">
        <f t="shared" si="170"/>
        <v>50</v>
      </c>
      <c r="M832">
        <f t="shared" si="171"/>
        <v>2013</v>
      </c>
      <c r="N832" t="str">
        <f t="shared" si="172"/>
        <v>Aug</v>
      </c>
      <c r="O832" s="6">
        <f t="shared" si="173"/>
        <v>50</v>
      </c>
      <c r="P832">
        <f t="shared" si="174"/>
        <v>876</v>
      </c>
      <c r="Q832">
        <f t="shared" si="175"/>
        <v>11</v>
      </c>
      <c r="R832" s="8">
        <f t="shared" si="181"/>
        <v>79.63636363636364</v>
      </c>
      <c r="S832">
        <f t="shared" si="176"/>
        <v>55</v>
      </c>
      <c r="T832">
        <f t="shared" si="177"/>
        <v>4528</v>
      </c>
      <c r="U832" s="18">
        <f t="shared" si="182"/>
        <v>82.327272727272728</v>
      </c>
    </row>
    <row r="833" spans="1:21" x14ac:dyDescent="0.3">
      <c r="A833" s="3">
        <v>832</v>
      </c>
      <c r="B833" s="3" t="s">
        <v>193</v>
      </c>
      <c r="C833" s="3" t="s">
        <v>53</v>
      </c>
      <c r="D833" s="7">
        <f t="shared" si="178"/>
        <v>41497</v>
      </c>
      <c r="E833" s="4">
        <v>0.55486111111111114</v>
      </c>
      <c r="F833" s="3" t="s">
        <v>54</v>
      </c>
      <c r="G833" s="3" t="str">
        <f t="shared" si="179"/>
        <v>PLANNED</v>
      </c>
      <c r="H833" s="3" t="str">
        <f t="shared" si="169"/>
        <v>PLANNED - SCHED</v>
      </c>
      <c r="I833" s="1">
        <v>41499.506716747688</v>
      </c>
      <c r="J833" s="1">
        <v>41499.571369525467</v>
      </c>
      <c r="K833" s="5">
        <f t="shared" si="180"/>
        <v>93</v>
      </c>
      <c r="L833" s="16">
        <f t="shared" si="170"/>
        <v>93</v>
      </c>
      <c r="M833">
        <f t="shared" si="171"/>
        <v>2013</v>
      </c>
      <c r="N833" t="str">
        <f t="shared" si="172"/>
        <v>Aug</v>
      </c>
      <c r="O833" s="6">
        <f t="shared" si="173"/>
        <v>93</v>
      </c>
      <c r="P833">
        <f t="shared" si="174"/>
        <v>876</v>
      </c>
      <c r="Q833">
        <f t="shared" si="175"/>
        <v>11</v>
      </c>
      <c r="R833" s="8">
        <f t="shared" si="181"/>
        <v>79.63636363636364</v>
      </c>
      <c r="S833">
        <f t="shared" si="176"/>
        <v>55</v>
      </c>
      <c r="T833">
        <f t="shared" si="177"/>
        <v>4528</v>
      </c>
      <c r="U833" s="18">
        <f t="shared" si="182"/>
        <v>82.327272727272728</v>
      </c>
    </row>
    <row r="834" spans="1:21" x14ac:dyDescent="0.3">
      <c r="A834" s="3">
        <v>833</v>
      </c>
      <c r="B834" s="3" t="s">
        <v>193</v>
      </c>
      <c r="C834" s="3" t="s">
        <v>53</v>
      </c>
      <c r="D834" s="7">
        <f t="shared" si="178"/>
        <v>41497</v>
      </c>
      <c r="E834" s="4">
        <v>0.61736111111111114</v>
      </c>
      <c r="F834" s="3" t="s">
        <v>54</v>
      </c>
      <c r="G834" s="3" t="str">
        <f t="shared" si="179"/>
        <v>PLANNED</v>
      </c>
      <c r="H834" s="3" t="str">
        <f t="shared" ref="H834:H897" si="183">IF(ISNUMBER(SEARCH("Unplanned",F834)),"UNPLANNED",IF(ISNUMBER(SEARCH("not as sched",F834)),"PLANNED - NOT SCHED",IF(ISNUMBER(SEARCH("as scheduled",F834)),"PLANNED - SCHED","OTHER")))</f>
        <v>PLANNED - SCHED</v>
      </c>
      <c r="I834" s="1">
        <v>41499.585609108792</v>
      </c>
      <c r="J834" s="1">
        <v>41499.652842905096</v>
      </c>
      <c r="K834" s="5">
        <f t="shared" si="180"/>
        <v>96</v>
      </c>
      <c r="L834" s="16">
        <f t="shared" ref="L834:L897" si="184">IFERROR(O834,R834)</f>
        <v>96</v>
      </c>
      <c r="M834">
        <f t="shared" ref="M834:M897" si="185">YEAR(B834)</f>
        <v>2013</v>
      </c>
      <c r="N834" t="str">
        <f t="shared" ref="N834:N897" si="186">TEXT(B834,"MMM")</f>
        <v>Aug</v>
      </c>
      <c r="O834" s="6">
        <f t="shared" ref="O834:O897" si="187">IFERROR(K834,#N/A)</f>
        <v>96</v>
      </c>
      <c r="P834">
        <f t="shared" ref="P834:P897" si="188">SUMIFS(O:O,B:B,B834,O:O,"&lt;&gt;#N/A")</f>
        <v>876</v>
      </c>
      <c r="Q834">
        <f t="shared" ref="Q834:Q897" si="189">COUNTIF(B:B,B834)</f>
        <v>11</v>
      </c>
      <c r="R834" s="8">
        <f t="shared" si="181"/>
        <v>79.63636363636364</v>
      </c>
      <c r="S834">
        <f t="shared" ref="S834:S897" si="190">COUNTIF(D:D,D834)</f>
        <v>55</v>
      </c>
      <c r="T834">
        <f t="shared" ref="T834:T897" si="191">SUMIFS(O:O,D:D,D834,O:O,"&lt;&gt;#N/A")</f>
        <v>4528</v>
      </c>
      <c r="U834" s="18">
        <f t="shared" si="182"/>
        <v>82.327272727272728</v>
      </c>
    </row>
    <row r="835" spans="1:21" x14ac:dyDescent="0.3">
      <c r="A835" s="3">
        <v>834</v>
      </c>
      <c r="B835" s="3" t="s">
        <v>193</v>
      </c>
      <c r="C835" s="3" t="s">
        <v>53</v>
      </c>
      <c r="D835" s="7">
        <f t="shared" ref="D835:D898" si="192">B835-WEEKDAY(B835,11)</f>
        <v>41497</v>
      </c>
      <c r="E835" s="4">
        <v>0.66319444444444442</v>
      </c>
      <c r="F835" s="3" t="s">
        <v>54</v>
      </c>
      <c r="G835" s="3" t="str">
        <f t="shared" ref="G835:G898" si="193">IF(ISNUMBER(SEARCH("unplanned",F835)),"UNPLANNED",IF(ISNUMBER(SEARCH("PLANNED",F835)),"PLANNED","OTHER"))</f>
        <v>PLANNED</v>
      </c>
      <c r="H835" s="3" t="str">
        <f t="shared" si="183"/>
        <v>PLANNED - SCHED</v>
      </c>
      <c r="I835" s="1">
        <v>41499.632081944445</v>
      </c>
      <c r="J835" s="1">
        <v>41499.699593518511</v>
      </c>
      <c r="K835" s="5">
        <f t="shared" ref="K835:K898" si="194">HOUR(J835-I835)*60+MINUTE(J835-I835)</f>
        <v>97</v>
      </c>
      <c r="L835" s="16">
        <f t="shared" si="184"/>
        <v>97</v>
      </c>
      <c r="M835">
        <f t="shared" si="185"/>
        <v>2013</v>
      </c>
      <c r="N835" t="str">
        <f t="shared" si="186"/>
        <v>Aug</v>
      </c>
      <c r="O835" s="6">
        <f t="shared" si="187"/>
        <v>97</v>
      </c>
      <c r="P835">
        <f t="shared" si="188"/>
        <v>876</v>
      </c>
      <c r="Q835">
        <f t="shared" si="189"/>
        <v>11</v>
      </c>
      <c r="R835" s="8">
        <f t="shared" ref="R835:R898" si="195">P835/Q835</f>
        <v>79.63636363636364</v>
      </c>
      <c r="S835">
        <f t="shared" si="190"/>
        <v>55</v>
      </c>
      <c r="T835">
        <f t="shared" si="191"/>
        <v>4528</v>
      </c>
      <c r="U835" s="18">
        <f t="shared" ref="U835:U898" si="196">T835/S835</f>
        <v>82.327272727272728</v>
      </c>
    </row>
    <row r="836" spans="1:21" x14ac:dyDescent="0.3">
      <c r="A836" s="3">
        <v>835</v>
      </c>
      <c r="B836" s="3" t="s">
        <v>193</v>
      </c>
      <c r="C836" s="3" t="s">
        <v>53</v>
      </c>
      <c r="D836" s="7">
        <f t="shared" si="192"/>
        <v>41497</v>
      </c>
      <c r="E836" s="4">
        <v>0.68611111111111101</v>
      </c>
      <c r="F836" s="3" t="s">
        <v>54</v>
      </c>
      <c r="G836" s="3" t="str">
        <f t="shared" si="193"/>
        <v>PLANNED</v>
      </c>
      <c r="H836" s="3" t="str">
        <f t="shared" si="183"/>
        <v>PLANNED - SCHED</v>
      </c>
      <c r="I836" s="1">
        <v>41499.670793020836</v>
      </c>
      <c r="J836" s="1">
        <v>41499.708119409719</v>
      </c>
      <c r="K836" s="5">
        <f t="shared" si="194"/>
        <v>53</v>
      </c>
      <c r="L836" s="16">
        <f t="shared" si="184"/>
        <v>53</v>
      </c>
      <c r="M836">
        <f t="shared" si="185"/>
        <v>2013</v>
      </c>
      <c r="N836" t="str">
        <f t="shared" si="186"/>
        <v>Aug</v>
      </c>
      <c r="O836" s="6">
        <f t="shared" si="187"/>
        <v>53</v>
      </c>
      <c r="P836">
        <f t="shared" si="188"/>
        <v>876</v>
      </c>
      <c r="Q836">
        <f t="shared" si="189"/>
        <v>11</v>
      </c>
      <c r="R836" s="8">
        <f t="shared" si="195"/>
        <v>79.63636363636364</v>
      </c>
      <c r="S836">
        <f t="shared" si="190"/>
        <v>55</v>
      </c>
      <c r="T836">
        <f t="shared" si="191"/>
        <v>4528</v>
      </c>
      <c r="U836" s="18">
        <f t="shared" si="196"/>
        <v>82.327272727272728</v>
      </c>
    </row>
    <row r="837" spans="1:21" x14ac:dyDescent="0.3">
      <c r="A837" s="3">
        <v>836</v>
      </c>
      <c r="B837" s="3" t="s">
        <v>193</v>
      </c>
      <c r="C837" s="3" t="s">
        <v>53</v>
      </c>
      <c r="D837" s="7">
        <f t="shared" si="192"/>
        <v>41497</v>
      </c>
      <c r="E837" s="4">
        <v>0.96736111111111101</v>
      </c>
      <c r="F837" s="3" t="s">
        <v>57</v>
      </c>
      <c r="G837" s="3" t="str">
        <f t="shared" si="193"/>
        <v>UNPLANNED</v>
      </c>
      <c r="H837" s="3" t="str">
        <f t="shared" si="183"/>
        <v>UNPLANNED</v>
      </c>
      <c r="I837" s="1">
        <v>41499.960102118057</v>
      </c>
      <c r="J837" s="1">
        <v>41499.998713229164</v>
      </c>
      <c r="K837" s="5">
        <f t="shared" si="194"/>
        <v>55</v>
      </c>
      <c r="L837" s="16">
        <f t="shared" si="184"/>
        <v>55</v>
      </c>
      <c r="M837">
        <f t="shared" si="185"/>
        <v>2013</v>
      </c>
      <c r="N837" t="str">
        <f t="shared" si="186"/>
        <v>Aug</v>
      </c>
      <c r="O837" s="6">
        <f t="shared" si="187"/>
        <v>55</v>
      </c>
      <c r="P837">
        <f t="shared" si="188"/>
        <v>876</v>
      </c>
      <c r="Q837">
        <f t="shared" si="189"/>
        <v>11</v>
      </c>
      <c r="R837" s="8">
        <f t="shared" si="195"/>
        <v>79.63636363636364</v>
      </c>
      <c r="S837">
        <f t="shared" si="190"/>
        <v>55</v>
      </c>
      <c r="T837">
        <f t="shared" si="191"/>
        <v>4528</v>
      </c>
      <c r="U837" s="18">
        <f t="shared" si="196"/>
        <v>82.327272727272728</v>
      </c>
    </row>
    <row r="838" spans="1:21" x14ac:dyDescent="0.3">
      <c r="A838" s="3">
        <v>837</v>
      </c>
      <c r="B838" s="3" t="s">
        <v>194</v>
      </c>
      <c r="C838" s="3" t="s">
        <v>56</v>
      </c>
      <c r="D838" s="7">
        <f t="shared" si="192"/>
        <v>41497</v>
      </c>
      <c r="E838" s="4">
        <v>2.5694444444444447E-2</v>
      </c>
      <c r="F838" s="3" t="s">
        <v>49</v>
      </c>
      <c r="G838" s="3" t="str">
        <f t="shared" si="193"/>
        <v>UNPLANNED</v>
      </c>
      <c r="H838" s="3" t="str">
        <f t="shared" si="183"/>
        <v>UNPLANNED</v>
      </c>
      <c r="I838" s="1">
        <v>41499.998904050924</v>
      </c>
      <c r="J838" s="1">
        <v>41500.048869328697</v>
      </c>
      <c r="K838" s="5">
        <f t="shared" si="194"/>
        <v>71</v>
      </c>
      <c r="L838" s="16">
        <f t="shared" si="184"/>
        <v>71</v>
      </c>
      <c r="M838">
        <f t="shared" si="185"/>
        <v>2013</v>
      </c>
      <c r="N838" t="str">
        <f t="shared" si="186"/>
        <v>Aug</v>
      </c>
      <c r="O838" s="6">
        <f t="shared" si="187"/>
        <v>71</v>
      </c>
      <c r="P838">
        <f t="shared" si="188"/>
        <v>442</v>
      </c>
      <c r="Q838">
        <f t="shared" si="189"/>
        <v>8</v>
      </c>
      <c r="R838" s="8">
        <f t="shared" si="195"/>
        <v>55.25</v>
      </c>
      <c r="S838">
        <f t="shared" si="190"/>
        <v>55</v>
      </c>
      <c r="T838">
        <f t="shared" si="191"/>
        <v>4528</v>
      </c>
      <c r="U838" s="18">
        <f t="shared" si="196"/>
        <v>82.327272727272728</v>
      </c>
    </row>
    <row r="839" spans="1:21" x14ac:dyDescent="0.3">
      <c r="A839" s="3">
        <v>838</v>
      </c>
      <c r="B839" s="3" t="s">
        <v>194</v>
      </c>
      <c r="C839" s="3" t="s">
        <v>56</v>
      </c>
      <c r="D839" s="7">
        <f t="shared" si="192"/>
        <v>41497</v>
      </c>
      <c r="E839" s="4">
        <v>0.34236111111111112</v>
      </c>
      <c r="F839" s="3" t="s">
        <v>57</v>
      </c>
      <c r="G839" s="3" t="str">
        <f t="shared" si="193"/>
        <v>UNPLANNED</v>
      </c>
      <c r="H839" s="3" t="str">
        <f t="shared" si="183"/>
        <v>UNPLANNED</v>
      </c>
      <c r="I839" s="1">
        <v>41500.322426354171</v>
      </c>
      <c r="J839" s="1" t="e">
        <v>#VALUE!</v>
      </c>
      <c r="K839" s="5" t="e">
        <f t="shared" si="194"/>
        <v>#VALUE!</v>
      </c>
      <c r="L839" s="16">
        <f t="shared" si="184"/>
        <v>55.25</v>
      </c>
      <c r="M839">
        <f t="shared" si="185"/>
        <v>2013</v>
      </c>
      <c r="N839" t="str">
        <f t="shared" si="186"/>
        <v>Aug</v>
      </c>
      <c r="O839" s="6" t="e">
        <f t="shared" si="187"/>
        <v>#N/A</v>
      </c>
      <c r="P839">
        <f t="shared" si="188"/>
        <v>442</v>
      </c>
      <c r="Q839">
        <f t="shared" si="189"/>
        <v>8</v>
      </c>
      <c r="R839" s="8">
        <f t="shared" si="195"/>
        <v>55.25</v>
      </c>
      <c r="S839">
        <f t="shared" si="190"/>
        <v>55</v>
      </c>
      <c r="T839">
        <f t="shared" si="191"/>
        <v>4528</v>
      </c>
      <c r="U839" s="18">
        <f t="shared" si="196"/>
        <v>82.327272727272728</v>
      </c>
    </row>
    <row r="840" spans="1:21" x14ac:dyDescent="0.3">
      <c r="A840" s="3">
        <v>839</v>
      </c>
      <c r="B840" s="3" t="s">
        <v>194</v>
      </c>
      <c r="C840" s="3" t="s">
        <v>56</v>
      </c>
      <c r="D840" s="7">
        <f t="shared" si="192"/>
        <v>41497</v>
      </c>
      <c r="E840" s="4">
        <v>0.35416666666666669</v>
      </c>
      <c r="F840" s="3" t="s">
        <v>54</v>
      </c>
      <c r="G840" s="3" t="str">
        <f t="shared" si="193"/>
        <v>PLANNED</v>
      </c>
      <c r="H840" s="3" t="str">
        <f t="shared" si="183"/>
        <v>PLANNED - SCHED</v>
      </c>
      <c r="I840" s="1">
        <v>41500.324790509258</v>
      </c>
      <c r="J840" s="1">
        <v>41500.389987268514</v>
      </c>
      <c r="K840" s="5">
        <f t="shared" si="194"/>
        <v>93</v>
      </c>
      <c r="L840" s="16">
        <f t="shared" si="184"/>
        <v>93</v>
      </c>
      <c r="M840">
        <f t="shared" si="185"/>
        <v>2013</v>
      </c>
      <c r="N840" t="str">
        <f t="shared" si="186"/>
        <v>Aug</v>
      </c>
      <c r="O840" s="6">
        <f t="shared" si="187"/>
        <v>93</v>
      </c>
      <c r="P840">
        <f t="shared" si="188"/>
        <v>442</v>
      </c>
      <c r="Q840">
        <f t="shared" si="189"/>
        <v>8</v>
      </c>
      <c r="R840" s="8">
        <f t="shared" si="195"/>
        <v>55.25</v>
      </c>
      <c r="S840">
        <f t="shared" si="190"/>
        <v>55</v>
      </c>
      <c r="T840">
        <f t="shared" si="191"/>
        <v>4528</v>
      </c>
      <c r="U840" s="18">
        <f t="shared" si="196"/>
        <v>82.327272727272728</v>
      </c>
    </row>
    <row r="841" spans="1:21" x14ac:dyDescent="0.3">
      <c r="A841" s="3">
        <v>840</v>
      </c>
      <c r="B841" s="3" t="s">
        <v>194</v>
      </c>
      <c r="C841" s="3" t="s">
        <v>56</v>
      </c>
      <c r="D841" s="7">
        <f t="shared" si="192"/>
        <v>41497</v>
      </c>
      <c r="E841" s="4">
        <v>0.50069444444444444</v>
      </c>
      <c r="F841" s="3" t="s">
        <v>54</v>
      </c>
      <c r="G841" s="3" t="str">
        <f t="shared" si="193"/>
        <v>PLANNED</v>
      </c>
      <c r="H841" s="3" t="str">
        <f t="shared" si="183"/>
        <v>PLANNED - SCHED</v>
      </c>
      <c r="I841" s="1">
        <v>41500.483590243057</v>
      </c>
      <c r="J841" s="1">
        <v>41500.527641168985</v>
      </c>
      <c r="K841" s="5">
        <f t="shared" si="194"/>
        <v>63</v>
      </c>
      <c r="L841" s="16">
        <f t="shared" si="184"/>
        <v>63</v>
      </c>
      <c r="M841">
        <f t="shared" si="185"/>
        <v>2013</v>
      </c>
      <c r="N841" t="str">
        <f t="shared" si="186"/>
        <v>Aug</v>
      </c>
      <c r="O841" s="6">
        <f t="shared" si="187"/>
        <v>63</v>
      </c>
      <c r="P841">
        <f t="shared" si="188"/>
        <v>442</v>
      </c>
      <c r="Q841">
        <f t="shared" si="189"/>
        <v>8</v>
      </c>
      <c r="R841" s="8">
        <f t="shared" si="195"/>
        <v>55.25</v>
      </c>
      <c r="S841">
        <f t="shared" si="190"/>
        <v>55</v>
      </c>
      <c r="T841">
        <f t="shared" si="191"/>
        <v>4528</v>
      </c>
      <c r="U841" s="18">
        <f t="shared" si="196"/>
        <v>82.327272727272728</v>
      </c>
    </row>
    <row r="842" spans="1:21" x14ac:dyDescent="0.3">
      <c r="A842" s="3">
        <v>841</v>
      </c>
      <c r="B842" s="3" t="s">
        <v>194</v>
      </c>
      <c r="C842" s="3" t="s">
        <v>56</v>
      </c>
      <c r="D842" s="7">
        <f t="shared" si="192"/>
        <v>41497</v>
      </c>
      <c r="E842" s="4">
        <v>0.5840277777777777</v>
      </c>
      <c r="F842" s="3" t="s">
        <v>54</v>
      </c>
      <c r="G842" s="3" t="str">
        <f t="shared" si="193"/>
        <v>PLANNED</v>
      </c>
      <c r="H842" s="3" t="str">
        <f t="shared" si="183"/>
        <v>PLANNED - SCHED</v>
      </c>
      <c r="I842" s="1">
        <v>41500.548451886578</v>
      </c>
      <c r="J842" s="1">
        <v>41500.604771331018</v>
      </c>
      <c r="K842" s="5">
        <f t="shared" si="194"/>
        <v>81</v>
      </c>
      <c r="L842" s="16">
        <f t="shared" si="184"/>
        <v>81</v>
      </c>
      <c r="M842">
        <f t="shared" si="185"/>
        <v>2013</v>
      </c>
      <c r="N842" t="str">
        <f t="shared" si="186"/>
        <v>Aug</v>
      </c>
      <c r="O842" s="6">
        <f t="shared" si="187"/>
        <v>81</v>
      </c>
      <c r="P842">
        <f t="shared" si="188"/>
        <v>442</v>
      </c>
      <c r="Q842">
        <f t="shared" si="189"/>
        <v>8</v>
      </c>
      <c r="R842" s="8">
        <f t="shared" si="195"/>
        <v>55.25</v>
      </c>
      <c r="S842">
        <f t="shared" si="190"/>
        <v>55</v>
      </c>
      <c r="T842">
        <f t="shared" si="191"/>
        <v>4528</v>
      </c>
      <c r="U842" s="18">
        <f t="shared" si="196"/>
        <v>82.327272727272728</v>
      </c>
    </row>
    <row r="843" spans="1:21" x14ac:dyDescent="0.3">
      <c r="A843" s="3">
        <v>842</v>
      </c>
      <c r="B843" s="3" t="s">
        <v>194</v>
      </c>
      <c r="C843" s="3" t="s">
        <v>56</v>
      </c>
      <c r="D843" s="7">
        <f t="shared" si="192"/>
        <v>41497</v>
      </c>
      <c r="E843" s="4">
        <v>0.64652777777777781</v>
      </c>
      <c r="F843" s="3" t="s">
        <v>49</v>
      </c>
      <c r="G843" s="3" t="str">
        <f t="shared" si="193"/>
        <v>UNPLANNED</v>
      </c>
      <c r="H843" s="3" t="str">
        <f t="shared" si="183"/>
        <v>UNPLANNED</v>
      </c>
      <c r="I843" s="1">
        <v>41500.629216203706</v>
      </c>
      <c r="J843" s="1">
        <v>41500.671172222224</v>
      </c>
      <c r="K843" s="5">
        <f t="shared" si="194"/>
        <v>60</v>
      </c>
      <c r="L843" s="16">
        <f t="shared" si="184"/>
        <v>60</v>
      </c>
      <c r="M843">
        <f t="shared" si="185"/>
        <v>2013</v>
      </c>
      <c r="N843" t="str">
        <f t="shared" si="186"/>
        <v>Aug</v>
      </c>
      <c r="O843" s="6">
        <f t="shared" si="187"/>
        <v>60</v>
      </c>
      <c r="P843">
        <f t="shared" si="188"/>
        <v>442</v>
      </c>
      <c r="Q843">
        <f t="shared" si="189"/>
        <v>8</v>
      </c>
      <c r="R843" s="8">
        <f t="shared" si="195"/>
        <v>55.25</v>
      </c>
      <c r="S843">
        <f t="shared" si="190"/>
        <v>55</v>
      </c>
      <c r="T843">
        <f t="shared" si="191"/>
        <v>4528</v>
      </c>
      <c r="U843" s="18">
        <f t="shared" si="196"/>
        <v>82.327272727272728</v>
      </c>
    </row>
    <row r="844" spans="1:21" x14ac:dyDescent="0.3">
      <c r="A844" s="3">
        <v>843</v>
      </c>
      <c r="B844" s="3" t="s">
        <v>194</v>
      </c>
      <c r="C844" s="3" t="s">
        <v>56</v>
      </c>
      <c r="D844" s="7">
        <f t="shared" si="192"/>
        <v>41497</v>
      </c>
      <c r="E844" s="4">
        <v>0.73819444444444438</v>
      </c>
      <c r="F844" s="3" t="s">
        <v>49</v>
      </c>
      <c r="G844" s="3" t="str">
        <f t="shared" si="193"/>
        <v>UNPLANNED</v>
      </c>
      <c r="H844" s="3" t="str">
        <f t="shared" si="183"/>
        <v>UNPLANNED</v>
      </c>
      <c r="I844" s="1">
        <v>41500.708262037035</v>
      </c>
      <c r="J844" s="1">
        <v>41500.760113888893</v>
      </c>
      <c r="K844" s="5">
        <f t="shared" si="194"/>
        <v>74</v>
      </c>
      <c r="L844" s="16">
        <f t="shared" si="184"/>
        <v>74</v>
      </c>
      <c r="M844">
        <f t="shared" si="185"/>
        <v>2013</v>
      </c>
      <c r="N844" t="str">
        <f t="shared" si="186"/>
        <v>Aug</v>
      </c>
      <c r="O844" s="6">
        <f t="shared" si="187"/>
        <v>74</v>
      </c>
      <c r="P844">
        <f t="shared" si="188"/>
        <v>442</v>
      </c>
      <c r="Q844">
        <f t="shared" si="189"/>
        <v>8</v>
      </c>
      <c r="R844" s="8">
        <f t="shared" si="195"/>
        <v>55.25</v>
      </c>
      <c r="S844">
        <f t="shared" si="190"/>
        <v>55</v>
      </c>
      <c r="T844">
        <f t="shared" si="191"/>
        <v>4528</v>
      </c>
      <c r="U844" s="18">
        <f t="shared" si="196"/>
        <v>82.327272727272728</v>
      </c>
    </row>
    <row r="845" spans="1:21" x14ac:dyDescent="0.3">
      <c r="A845" s="3">
        <v>844</v>
      </c>
      <c r="B845" s="3" t="s">
        <v>194</v>
      </c>
      <c r="C845" s="3" t="s">
        <v>56</v>
      </c>
      <c r="D845" s="7">
        <f t="shared" si="192"/>
        <v>41497</v>
      </c>
      <c r="E845" s="4">
        <v>0.96666666666666667</v>
      </c>
      <c r="F845" s="3" t="s">
        <v>54</v>
      </c>
      <c r="G845" s="3" t="str">
        <f t="shared" si="193"/>
        <v>PLANNED</v>
      </c>
      <c r="H845" s="3" t="str">
        <f t="shared" si="183"/>
        <v>PLANNED - SCHED</v>
      </c>
      <c r="I845" s="1">
        <v>41500.933575613431</v>
      </c>
      <c r="J845" s="1" t="e">
        <v>#VALUE!</v>
      </c>
      <c r="K845" s="5" t="e">
        <f t="shared" si="194"/>
        <v>#VALUE!</v>
      </c>
      <c r="L845" s="16">
        <f t="shared" si="184"/>
        <v>55.25</v>
      </c>
      <c r="M845">
        <f t="shared" si="185"/>
        <v>2013</v>
      </c>
      <c r="N845" t="str">
        <f t="shared" si="186"/>
        <v>Aug</v>
      </c>
      <c r="O845" s="6" t="e">
        <f t="shared" si="187"/>
        <v>#N/A</v>
      </c>
      <c r="P845">
        <f t="shared" si="188"/>
        <v>442</v>
      </c>
      <c r="Q845">
        <f t="shared" si="189"/>
        <v>8</v>
      </c>
      <c r="R845" s="8">
        <f t="shared" si="195"/>
        <v>55.25</v>
      </c>
      <c r="S845">
        <f t="shared" si="190"/>
        <v>55</v>
      </c>
      <c r="T845">
        <f t="shared" si="191"/>
        <v>4528</v>
      </c>
      <c r="U845" s="18">
        <f t="shared" si="196"/>
        <v>82.327272727272728</v>
      </c>
    </row>
    <row r="846" spans="1:21" x14ac:dyDescent="0.3">
      <c r="A846" s="3">
        <v>845</v>
      </c>
      <c r="B846" s="3" t="s">
        <v>195</v>
      </c>
      <c r="C846" s="3" t="s">
        <v>59</v>
      </c>
      <c r="D846" s="7">
        <f t="shared" si="192"/>
        <v>41497</v>
      </c>
      <c r="E846" s="4">
        <v>4.6527777777777779E-2</v>
      </c>
      <c r="F846" s="3" t="s">
        <v>49</v>
      </c>
      <c r="G846" s="3" t="str">
        <f t="shared" si="193"/>
        <v>UNPLANNED</v>
      </c>
      <c r="H846" s="3" t="str">
        <f t="shared" si="183"/>
        <v>UNPLANNED</v>
      </c>
      <c r="I846" s="1">
        <v>41501.034551423611</v>
      </c>
      <c r="J846" s="1">
        <v>41501.088405590272</v>
      </c>
      <c r="K846" s="5">
        <f t="shared" si="194"/>
        <v>77</v>
      </c>
      <c r="L846" s="16">
        <f t="shared" si="184"/>
        <v>77</v>
      </c>
      <c r="M846">
        <f t="shared" si="185"/>
        <v>2013</v>
      </c>
      <c r="N846" t="str">
        <f t="shared" si="186"/>
        <v>Aug</v>
      </c>
      <c r="O846" s="6">
        <f t="shared" si="187"/>
        <v>77</v>
      </c>
      <c r="P846">
        <f t="shared" si="188"/>
        <v>593</v>
      </c>
      <c r="Q846">
        <f t="shared" si="189"/>
        <v>8</v>
      </c>
      <c r="R846" s="8">
        <f t="shared" si="195"/>
        <v>74.125</v>
      </c>
      <c r="S846">
        <f t="shared" si="190"/>
        <v>55</v>
      </c>
      <c r="T846">
        <f t="shared" si="191"/>
        <v>4528</v>
      </c>
      <c r="U846" s="18">
        <f t="shared" si="196"/>
        <v>82.327272727272728</v>
      </c>
    </row>
    <row r="847" spans="1:21" x14ac:dyDescent="0.3">
      <c r="A847" s="3">
        <v>846</v>
      </c>
      <c r="B847" s="3" t="s">
        <v>195</v>
      </c>
      <c r="C847" s="3" t="s">
        <v>59</v>
      </c>
      <c r="D847" s="7">
        <f t="shared" si="192"/>
        <v>41497</v>
      </c>
      <c r="E847" s="4">
        <v>0.16805555555555554</v>
      </c>
      <c r="F847" s="3" t="s">
        <v>49</v>
      </c>
      <c r="G847" s="3" t="str">
        <f t="shared" si="193"/>
        <v>UNPLANNED</v>
      </c>
      <c r="H847" s="3" t="str">
        <f t="shared" si="183"/>
        <v>UNPLANNED</v>
      </c>
      <c r="I847" s="1">
        <v>41501.139530289351</v>
      </c>
      <c r="J847" s="1">
        <v>41501.235305752314</v>
      </c>
      <c r="K847" s="5">
        <f t="shared" si="194"/>
        <v>137</v>
      </c>
      <c r="L847" s="16">
        <f t="shared" si="184"/>
        <v>137</v>
      </c>
      <c r="M847">
        <f t="shared" si="185"/>
        <v>2013</v>
      </c>
      <c r="N847" t="str">
        <f t="shared" si="186"/>
        <v>Aug</v>
      </c>
      <c r="O847" s="6">
        <f t="shared" si="187"/>
        <v>137</v>
      </c>
      <c r="P847">
        <f t="shared" si="188"/>
        <v>593</v>
      </c>
      <c r="Q847">
        <f t="shared" si="189"/>
        <v>8</v>
      </c>
      <c r="R847" s="8">
        <f t="shared" si="195"/>
        <v>74.125</v>
      </c>
      <c r="S847">
        <f t="shared" si="190"/>
        <v>55</v>
      </c>
      <c r="T847">
        <f t="shared" si="191"/>
        <v>4528</v>
      </c>
      <c r="U847" s="18">
        <f t="shared" si="196"/>
        <v>82.327272727272728</v>
      </c>
    </row>
    <row r="848" spans="1:21" x14ac:dyDescent="0.3">
      <c r="A848" s="3">
        <v>847</v>
      </c>
      <c r="B848" s="3" t="s">
        <v>195</v>
      </c>
      <c r="C848" s="3" t="s">
        <v>59</v>
      </c>
      <c r="D848" s="7">
        <f t="shared" si="192"/>
        <v>41497</v>
      </c>
      <c r="E848" s="4">
        <v>0.28888888888888892</v>
      </c>
      <c r="F848" s="3" t="s">
        <v>49</v>
      </c>
      <c r="G848" s="3" t="str">
        <f t="shared" si="193"/>
        <v>UNPLANNED</v>
      </c>
      <c r="H848" s="3" t="str">
        <f t="shared" si="183"/>
        <v>UNPLANNED</v>
      </c>
      <c r="I848" s="1">
        <v>41501.256278668981</v>
      </c>
      <c r="J848" s="1">
        <v>41501.307378206016</v>
      </c>
      <c r="K848" s="5">
        <f t="shared" si="194"/>
        <v>73</v>
      </c>
      <c r="L848" s="16">
        <f t="shared" si="184"/>
        <v>73</v>
      </c>
      <c r="M848">
        <f t="shared" si="185"/>
        <v>2013</v>
      </c>
      <c r="N848" t="str">
        <f t="shared" si="186"/>
        <v>Aug</v>
      </c>
      <c r="O848" s="6">
        <f t="shared" si="187"/>
        <v>73</v>
      </c>
      <c r="P848">
        <f t="shared" si="188"/>
        <v>593</v>
      </c>
      <c r="Q848">
        <f t="shared" si="189"/>
        <v>8</v>
      </c>
      <c r="R848" s="8">
        <f t="shared" si="195"/>
        <v>74.125</v>
      </c>
      <c r="S848">
        <f t="shared" si="190"/>
        <v>55</v>
      </c>
      <c r="T848">
        <f t="shared" si="191"/>
        <v>4528</v>
      </c>
      <c r="U848" s="18">
        <f t="shared" si="196"/>
        <v>82.327272727272728</v>
      </c>
    </row>
    <row r="849" spans="1:21" x14ac:dyDescent="0.3">
      <c r="A849" s="3">
        <v>848</v>
      </c>
      <c r="B849" s="3" t="s">
        <v>195</v>
      </c>
      <c r="C849" s="3" t="s">
        <v>59</v>
      </c>
      <c r="D849" s="7">
        <f t="shared" si="192"/>
        <v>41497</v>
      </c>
      <c r="E849" s="4">
        <v>0.33402777777777776</v>
      </c>
      <c r="F849" s="3" t="s">
        <v>57</v>
      </c>
      <c r="G849" s="3" t="str">
        <f t="shared" si="193"/>
        <v>UNPLANNED</v>
      </c>
      <c r="H849" s="3" t="str">
        <f t="shared" si="183"/>
        <v>UNPLANNED</v>
      </c>
      <c r="I849" s="1">
        <v>41501.331189386576</v>
      </c>
      <c r="J849" s="1" t="e">
        <v>#VALUE!</v>
      </c>
      <c r="K849" s="5" t="e">
        <f t="shared" si="194"/>
        <v>#VALUE!</v>
      </c>
      <c r="L849" s="16">
        <f t="shared" si="184"/>
        <v>74.125</v>
      </c>
      <c r="M849">
        <f t="shared" si="185"/>
        <v>2013</v>
      </c>
      <c r="N849" t="str">
        <f t="shared" si="186"/>
        <v>Aug</v>
      </c>
      <c r="O849" s="6" t="e">
        <f t="shared" si="187"/>
        <v>#N/A</v>
      </c>
      <c r="P849">
        <f t="shared" si="188"/>
        <v>593</v>
      </c>
      <c r="Q849">
        <f t="shared" si="189"/>
        <v>8</v>
      </c>
      <c r="R849" s="8">
        <f t="shared" si="195"/>
        <v>74.125</v>
      </c>
      <c r="S849">
        <f t="shared" si="190"/>
        <v>55</v>
      </c>
      <c r="T849">
        <f t="shared" si="191"/>
        <v>4528</v>
      </c>
      <c r="U849" s="18">
        <f t="shared" si="196"/>
        <v>82.327272727272728</v>
      </c>
    </row>
    <row r="850" spans="1:21" x14ac:dyDescent="0.3">
      <c r="A850" s="3">
        <v>849</v>
      </c>
      <c r="B850" s="3" t="s">
        <v>195</v>
      </c>
      <c r="C850" s="3" t="s">
        <v>59</v>
      </c>
      <c r="D850" s="7">
        <f t="shared" si="192"/>
        <v>41497</v>
      </c>
      <c r="E850" s="4">
        <v>0.4291666666666667</v>
      </c>
      <c r="F850" s="3" t="s">
        <v>54</v>
      </c>
      <c r="G850" s="3" t="str">
        <f t="shared" si="193"/>
        <v>PLANNED</v>
      </c>
      <c r="H850" s="3" t="str">
        <f t="shared" si="183"/>
        <v>PLANNED - SCHED</v>
      </c>
      <c r="I850" s="1">
        <v>41501.394168831022</v>
      </c>
      <c r="J850" s="1">
        <v>41501.457768368055</v>
      </c>
      <c r="K850" s="5">
        <f t="shared" si="194"/>
        <v>91</v>
      </c>
      <c r="L850" s="16">
        <f t="shared" si="184"/>
        <v>91</v>
      </c>
      <c r="M850">
        <f t="shared" si="185"/>
        <v>2013</v>
      </c>
      <c r="N850" t="str">
        <f t="shared" si="186"/>
        <v>Aug</v>
      </c>
      <c r="O850" s="6">
        <f t="shared" si="187"/>
        <v>91</v>
      </c>
      <c r="P850">
        <f t="shared" si="188"/>
        <v>593</v>
      </c>
      <c r="Q850">
        <f t="shared" si="189"/>
        <v>8</v>
      </c>
      <c r="R850" s="8">
        <f t="shared" si="195"/>
        <v>74.125</v>
      </c>
      <c r="S850">
        <f t="shared" si="190"/>
        <v>55</v>
      </c>
      <c r="T850">
        <f t="shared" si="191"/>
        <v>4528</v>
      </c>
      <c r="U850" s="18">
        <f t="shared" si="196"/>
        <v>82.327272727272728</v>
      </c>
    </row>
    <row r="851" spans="1:21" x14ac:dyDescent="0.3">
      <c r="A851" s="3">
        <v>850</v>
      </c>
      <c r="B851" s="3" t="s">
        <v>195</v>
      </c>
      <c r="C851" s="3" t="s">
        <v>59</v>
      </c>
      <c r="D851" s="7">
        <f t="shared" si="192"/>
        <v>41497</v>
      </c>
      <c r="E851" s="4">
        <v>0.55625000000000002</v>
      </c>
      <c r="F851" s="3" t="s">
        <v>49</v>
      </c>
      <c r="G851" s="3" t="str">
        <f t="shared" si="193"/>
        <v>UNPLANNED</v>
      </c>
      <c r="H851" s="3" t="str">
        <f t="shared" si="183"/>
        <v>UNPLANNED</v>
      </c>
      <c r="I851" s="1">
        <v>41501.519414039351</v>
      </c>
      <c r="J851" s="1">
        <v>41501.58642792824</v>
      </c>
      <c r="K851" s="5">
        <f t="shared" si="194"/>
        <v>96</v>
      </c>
      <c r="L851" s="16">
        <f t="shared" si="184"/>
        <v>96</v>
      </c>
      <c r="M851">
        <f t="shared" si="185"/>
        <v>2013</v>
      </c>
      <c r="N851" t="str">
        <f t="shared" si="186"/>
        <v>Aug</v>
      </c>
      <c r="O851" s="6">
        <f t="shared" si="187"/>
        <v>96</v>
      </c>
      <c r="P851">
        <f t="shared" si="188"/>
        <v>593</v>
      </c>
      <c r="Q851">
        <f t="shared" si="189"/>
        <v>8</v>
      </c>
      <c r="R851" s="8">
        <f t="shared" si="195"/>
        <v>74.125</v>
      </c>
      <c r="S851">
        <f t="shared" si="190"/>
        <v>55</v>
      </c>
      <c r="T851">
        <f t="shared" si="191"/>
        <v>4528</v>
      </c>
      <c r="U851" s="18">
        <f t="shared" si="196"/>
        <v>82.327272727272728</v>
      </c>
    </row>
    <row r="852" spans="1:21" x14ac:dyDescent="0.3">
      <c r="A852" s="3">
        <v>851</v>
      </c>
      <c r="B852" s="3" t="s">
        <v>195</v>
      </c>
      <c r="C852" s="3" t="s">
        <v>59</v>
      </c>
      <c r="D852" s="7">
        <f t="shared" si="192"/>
        <v>41497</v>
      </c>
      <c r="E852" s="4">
        <v>0.63541666666666663</v>
      </c>
      <c r="F852" s="3" t="s">
        <v>51</v>
      </c>
      <c r="G852" s="3" t="str">
        <f t="shared" si="193"/>
        <v>PLANNED</v>
      </c>
      <c r="H852" s="3" t="str">
        <f t="shared" si="183"/>
        <v>PLANNED - NOT SCHED</v>
      </c>
      <c r="I852" s="1">
        <v>41501.588697071762</v>
      </c>
      <c r="J852" s="1" t="e">
        <v>#VALUE!</v>
      </c>
      <c r="K852" s="5" t="e">
        <f t="shared" si="194"/>
        <v>#VALUE!</v>
      </c>
      <c r="L852" s="16">
        <f t="shared" si="184"/>
        <v>74.125</v>
      </c>
      <c r="M852">
        <f t="shared" si="185"/>
        <v>2013</v>
      </c>
      <c r="N852" t="str">
        <f t="shared" si="186"/>
        <v>Aug</v>
      </c>
      <c r="O852" s="6" t="e">
        <f t="shared" si="187"/>
        <v>#N/A</v>
      </c>
      <c r="P852">
        <f t="shared" si="188"/>
        <v>593</v>
      </c>
      <c r="Q852">
        <f t="shared" si="189"/>
        <v>8</v>
      </c>
      <c r="R852" s="8">
        <f t="shared" si="195"/>
        <v>74.125</v>
      </c>
      <c r="S852">
        <f t="shared" si="190"/>
        <v>55</v>
      </c>
      <c r="T852">
        <f t="shared" si="191"/>
        <v>4528</v>
      </c>
      <c r="U852" s="18">
        <f t="shared" si="196"/>
        <v>82.327272727272728</v>
      </c>
    </row>
    <row r="853" spans="1:21" x14ac:dyDescent="0.3">
      <c r="A853" s="3">
        <v>852</v>
      </c>
      <c r="B853" s="3" t="s">
        <v>195</v>
      </c>
      <c r="C853" s="3" t="s">
        <v>59</v>
      </c>
      <c r="D853" s="7">
        <f t="shared" si="192"/>
        <v>41497</v>
      </c>
      <c r="E853" s="4">
        <v>0.71875</v>
      </c>
      <c r="F853" s="3" t="s">
        <v>54</v>
      </c>
      <c r="G853" s="3" t="str">
        <f t="shared" si="193"/>
        <v>PLANNED</v>
      </c>
      <c r="H853" s="3" t="str">
        <f t="shared" si="183"/>
        <v>PLANNED - SCHED</v>
      </c>
      <c r="I853" s="1">
        <v>41501.672838506944</v>
      </c>
      <c r="J853" s="1">
        <v>41501.755963506941</v>
      </c>
      <c r="K853" s="5">
        <f t="shared" si="194"/>
        <v>119</v>
      </c>
      <c r="L853" s="16">
        <f t="shared" si="184"/>
        <v>119</v>
      </c>
      <c r="M853">
        <f t="shared" si="185"/>
        <v>2013</v>
      </c>
      <c r="N853" t="str">
        <f t="shared" si="186"/>
        <v>Aug</v>
      </c>
      <c r="O853" s="6">
        <f t="shared" si="187"/>
        <v>119</v>
      </c>
      <c r="P853">
        <f t="shared" si="188"/>
        <v>593</v>
      </c>
      <c r="Q853">
        <f t="shared" si="189"/>
        <v>8</v>
      </c>
      <c r="R853" s="8">
        <f t="shared" si="195"/>
        <v>74.125</v>
      </c>
      <c r="S853">
        <f t="shared" si="190"/>
        <v>55</v>
      </c>
      <c r="T853">
        <f t="shared" si="191"/>
        <v>4528</v>
      </c>
      <c r="U853" s="18">
        <f t="shared" si="196"/>
        <v>82.327272727272728</v>
      </c>
    </row>
    <row r="854" spans="1:21" x14ac:dyDescent="0.3">
      <c r="A854" s="3">
        <v>853</v>
      </c>
      <c r="B854" s="3" t="s">
        <v>196</v>
      </c>
      <c r="C854" s="3" t="s">
        <v>61</v>
      </c>
      <c r="D854" s="7">
        <f t="shared" si="192"/>
        <v>41497</v>
      </c>
      <c r="E854" s="4">
        <v>0.38263888888888892</v>
      </c>
      <c r="F854" s="3" t="s">
        <v>54</v>
      </c>
      <c r="G854" s="3" t="str">
        <f t="shared" si="193"/>
        <v>PLANNED</v>
      </c>
      <c r="H854" s="3" t="str">
        <f t="shared" si="183"/>
        <v>PLANNED - SCHED</v>
      </c>
      <c r="I854" s="1">
        <v>41502.367047071762</v>
      </c>
      <c r="J854" s="1">
        <v>41502.415565590272</v>
      </c>
      <c r="K854" s="5">
        <f t="shared" si="194"/>
        <v>69</v>
      </c>
      <c r="L854" s="16">
        <f t="shared" si="184"/>
        <v>69</v>
      </c>
      <c r="M854">
        <f t="shared" si="185"/>
        <v>2013</v>
      </c>
      <c r="N854" t="str">
        <f t="shared" si="186"/>
        <v>Aug</v>
      </c>
      <c r="O854" s="6">
        <f t="shared" si="187"/>
        <v>69</v>
      </c>
      <c r="P854">
        <f t="shared" si="188"/>
        <v>836</v>
      </c>
      <c r="Q854">
        <f t="shared" si="189"/>
        <v>9</v>
      </c>
      <c r="R854" s="8">
        <f t="shared" si="195"/>
        <v>92.888888888888886</v>
      </c>
      <c r="S854">
        <f t="shared" si="190"/>
        <v>55</v>
      </c>
      <c r="T854">
        <f t="shared" si="191"/>
        <v>4528</v>
      </c>
      <c r="U854" s="18">
        <f t="shared" si="196"/>
        <v>82.327272727272728</v>
      </c>
    </row>
    <row r="855" spans="1:21" x14ac:dyDescent="0.3">
      <c r="A855" s="3">
        <v>854</v>
      </c>
      <c r="B855" s="3" t="s">
        <v>196</v>
      </c>
      <c r="C855" s="3" t="s">
        <v>61</v>
      </c>
      <c r="D855" s="7">
        <f t="shared" si="192"/>
        <v>41497</v>
      </c>
      <c r="E855" s="4">
        <v>0.45694444444444443</v>
      </c>
      <c r="F855" s="3" t="s">
        <v>54</v>
      </c>
      <c r="G855" s="3" t="str">
        <f t="shared" si="193"/>
        <v>PLANNED</v>
      </c>
      <c r="H855" s="3" t="str">
        <f t="shared" si="183"/>
        <v>PLANNED - SCHED</v>
      </c>
      <c r="I855" s="1">
        <v>41502.431948148151</v>
      </c>
      <c r="J855" s="1">
        <v>41502.512746759254</v>
      </c>
      <c r="K855" s="5">
        <f t="shared" si="194"/>
        <v>116</v>
      </c>
      <c r="L855" s="16">
        <f t="shared" si="184"/>
        <v>116</v>
      </c>
      <c r="M855">
        <f t="shared" si="185"/>
        <v>2013</v>
      </c>
      <c r="N855" t="str">
        <f t="shared" si="186"/>
        <v>Aug</v>
      </c>
      <c r="O855" s="6">
        <f t="shared" si="187"/>
        <v>116</v>
      </c>
      <c r="P855">
        <f t="shared" si="188"/>
        <v>836</v>
      </c>
      <c r="Q855">
        <f t="shared" si="189"/>
        <v>9</v>
      </c>
      <c r="R855" s="8">
        <f t="shared" si="195"/>
        <v>92.888888888888886</v>
      </c>
      <c r="S855">
        <f t="shared" si="190"/>
        <v>55</v>
      </c>
      <c r="T855">
        <f t="shared" si="191"/>
        <v>4528</v>
      </c>
      <c r="U855" s="18">
        <f t="shared" si="196"/>
        <v>82.327272727272728</v>
      </c>
    </row>
    <row r="856" spans="1:21" x14ac:dyDescent="0.3">
      <c r="A856" s="3">
        <v>855</v>
      </c>
      <c r="B856" s="3" t="s">
        <v>196</v>
      </c>
      <c r="C856" s="3" t="s">
        <v>61</v>
      </c>
      <c r="D856" s="7">
        <f t="shared" si="192"/>
        <v>41497</v>
      </c>
      <c r="E856" s="4">
        <v>0.4909722222222222</v>
      </c>
      <c r="F856" s="3" t="s">
        <v>54</v>
      </c>
      <c r="G856" s="3" t="str">
        <f t="shared" si="193"/>
        <v>PLANNED</v>
      </c>
      <c r="H856" s="3" t="str">
        <f t="shared" si="183"/>
        <v>PLANNED - SCHED</v>
      </c>
      <c r="I856" s="1">
        <v>41502.446097106484</v>
      </c>
      <c r="J856" s="1">
        <v>41502.51375914352</v>
      </c>
      <c r="K856" s="5">
        <f t="shared" si="194"/>
        <v>97</v>
      </c>
      <c r="L856" s="16">
        <f t="shared" si="184"/>
        <v>97</v>
      </c>
      <c r="M856">
        <f t="shared" si="185"/>
        <v>2013</v>
      </c>
      <c r="N856" t="str">
        <f t="shared" si="186"/>
        <v>Aug</v>
      </c>
      <c r="O856" s="6">
        <f t="shared" si="187"/>
        <v>97</v>
      </c>
      <c r="P856">
        <f t="shared" si="188"/>
        <v>836</v>
      </c>
      <c r="Q856">
        <f t="shared" si="189"/>
        <v>9</v>
      </c>
      <c r="R856" s="8">
        <f t="shared" si="195"/>
        <v>92.888888888888886</v>
      </c>
      <c r="S856">
        <f t="shared" si="190"/>
        <v>55</v>
      </c>
      <c r="T856">
        <f t="shared" si="191"/>
        <v>4528</v>
      </c>
      <c r="U856" s="18">
        <f t="shared" si="196"/>
        <v>82.327272727272728</v>
      </c>
    </row>
    <row r="857" spans="1:21" x14ac:dyDescent="0.3">
      <c r="A857" s="3">
        <v>856</v>
      </c>
      <c r="B857" s="3" t="s">
        <v>196</v>
      </c>
      <c r="C857" s="3" t="s">
        <v>61</v>
      </c>
      <c r="D857" s="7">
        <f t="shared" si="192"/>
        <v>41497</v>
      </c>
      <c r="E857" s="4">
        <v>0.56041666666666667</v>
      </c>
      <c r="F857" s="3" t="s">
        <v>49</v>
      </c>
      <c r="G857" s="3" t="str">
        <f t="shared" si="193"/>
        <v>UNPLANNED</v>
      </c>
      <c r="H857" s="3" t="str">
        <f t="shared" si="183"/>
        <v>UNPLANNED</v>
      </c>
      <c r="I857" s="1">
        <v>41502.520431631943</v>
      </c>
      <c r="J857" s="1">
        <v>41502.598672372689</v>
      </c>
      <c r="K857" s="5">
        <f t="shared" si="194"/>
        <v>112</v>
      </c>
      <c r="L857" s="16">
        <f t="shared" si="184"/>
        <v>112</v>
      </c>
      <c r="M857">
        <f t="shared" si="185"/>
        <v>2013</v>
      </c>
      <c r="N857" t="str">
        <f t="shared" si="186"/>
        <v>Aug</v>
      </c>
      <c r="O857" s="6">
        <f t="shared" si="187"/>
        <v>112</v>
      </c>
      <c r="P857">
        <f t="shared" si="188"/>
        <v>836</v>
      </c>
      <c r="Q857">
        <f t="shared" si="189"/>
        <v>9</v>
      </c>
      <c r="R857" s="8">
        <f t="shared" si="195"/>
        <v>92.888888888888886</v>
      </c>
      <c r="S857">
        <f t="shared" si="190"/>
        <v>55</v>
      </c>
      <c r="T857">
        <f t="shared" si="191"/>
        <v>4528</v>
      </c>
      <c r="U857" s="18">
        <f t="shared" si="196"/>
        <v>82.327272727272728</v>
      </c>
    </row>
    <row r="858" spans="1:21" x14ac:dyDescent="0.3">
      <c r="A858" s="3">
        <v>857</v>
      </c>
      <c r="B858" s="3" t="s">
        <v>196</v>
      </c>
      <c r="C858" s="3" t="s">
        <v>61</v>
      </c>
      <c r="D858" s="7">
        <f t="shared" si="192"/>
        <v>41497</v>
      </c>
      <c r="E858" s="4">
        <v>0.57222222222222219</v>
      </c>
      <c r="F858" s="3" t="s">
        <v>54</v>
      </c>
      <c r="G858" s="3" t="str">
        <f t="shared" si="193"/>
        <v>PLANNED</v>
      </c>
      <c r="H858" s="3" t="str">
        <f t="shared" si="183"/>
        <v>PLANNED - SCHED</v>
      </c>
      <c r="I858" s="1">
        <v>41502.524296990741</v>
      </c>
      <c r="J858" s="1">
        <v>41502.599308564815</v>
      </c>
      <c r="K858" s="5">
        <f t="shared" si="194"/>
        <v>108</v>
      </c>
      <c r="L858" s="16">
        <f t="shared" si="184"/>
        <v>108</v>
      </c>
      <c r="M858">
        <f t="shared" si="185"/>
        <v>2013</v>
      </c>
      <c r="N858" t="str">
        <f t="shared" si="186"/>
        <v>Aug</v>
      </c>
      <c r="O858" s="6">
        <f t="shared" si="187"/>
        <v>108</v>
      </c>
      <c r="P858">
        <f t="shared" si="188"/>
        <v>836</v>
      </c>
      <c r="Q858">
        <f t="shared" si="189"/>
        <v>9</v>
      </c>
      <c r="R858" s="8">
        <f t="shared" si="195"/>
        <v>92.888888888888886</v>
      </c>
      <c r="S858">
        <f t="shared" si="190"/>
        <v>55</v>
      </c>
      <c r="T858">
        <f t="shared" si="191"/>
        <v>4528</v>
      </c>
      <c r="U858" s="18">
        <f t="shared" si="196"/>
        <v>82.327272727272728</v>
      </c>
    </row>
    <row r="859" spans="1:21" x14ac:dyDescent="0.3">
      <c r="A859" s="3">
        <v>858</v>
      </c>
      <c r="B859" s="3" t="s">
        <v>196</v>
      </c>
      <c r="C859" s="3" t="s">
        <v>61</v>
      </c>
      <c r="D859" s="7">
        <f t="shared" si="192"/>
        <v>41497</v>
      </c>
      <c r="E859" s="4">
        <v>0.64027777777777783</v>
      </c>
      <c r="F859" s="3" t="s">
        <v>54</v>
      </c>
      <c r="G859" s="3" t="str">
        <f t="shared" si="193"/>
        <v>PLANNED</v>
      </c>
      <c r="H859" s="3" t="str">
        <f t="shared" si="183"/>
        <v>PLANNED - SCHED</v>
      </c>
      <c r="I859" s="1">
        <v>41502.60918086805</v>
      </c>
      <c r="J859" s="1" t="e">
        <v>#VALUE!</v>
      </c>
      <c r="K859" s="5" t="e">
        <f t="shared" si="194"/>
        <v>#VALUE!</v>
      </c>
      <c r="L859" s="16">
        <f t="shared" si="184"/>
        <v>92.888888888888886</v>
      </c>
      <c r="M859">
        <f t="shared" si="185"/>
        <v>2013</v>
      </c>
      <c r="N859" t="str">
        <f t="shared" si="186"/>
        <v>Aug</v>
      </c>
      <c r="O859" s="6" t="e">
        <f t="shared" si="187"/>
        <v>#N/A</v>
      </c>
      <c r="P859">
        <f t="shared" si="188"/>
        <v>836</v>
      </c>
      <c r="Q859">
        <f t="shared" si="189"/>
        <v>9</v>
      </c>
      <c r="R859" s="8">
        <f t="shared" si="195"/>
        <v>92.888888888888886</v>
      </c>
      <c r="S859">
        <f t="shared" si="190"/>
        <v>55</v>
      </c>
      <c r="T859">
        <f t="shared" si="191"/>
        <v>4528</v>
      </c>
      <c r="U859" s="18">
        <f t="shared" si="196"/>
        <v>82.327272727272728</v>
      </c>
    </row>
    <row r="860" spans="1:21" x14ac:dyDescent="0.3">
      <c r="A860" s="3">
        <v>859</v>
      </c>
      <c r="B860" s="3" t="s">
        <v>196</v>
      </c>
      <c r="C860" s="3" t="s">
        <v>61</v>
      </c>
      <c r="D860" s="7">
        <f t="shared" si="192"/>
        <v>41497</v>
      </c>
      <c r="E860" s="4">
        <v>0.6645833333333333</v>
      </c>
      <c r="F860" s="3" t="s">
        <v>49</v>
      </c>
      <c r="G860" s="3" t="str">
        <f t="shared" si="193"/>
        <v>UNPLANNED</v>
      </c>
      <c r="H860" s="3" t="str">
        <f t="shared" si="183"/>
        <v>UNPLANNED</v>
      </c>
      <c r="I860" s="1">
        <v>41502.632607488427</v>
      </c>
      <c r="J860" s="1">
        <v>41502.68911211806</v>
      </c>
      <c r="K860" s="5">
        <f t="shared" si="194"/>
        <v>81</v>
      </c>
      <c r="L860" s="16">
        <f t="shared" si="184"/>
        <v>81</v>
      </c>
      <c r="M860">
        <f t="shared" si="185"/>
        <v>2013</v>
      </c>
      <c r="N860" t="str">
        <f t="shared" si="186"/>
        <v>Aug</v>
      </c>
      <c r="O860" s="6">
        <f t="shared" si="187"/>
        <v>81</v>
      </c>
      <c r="P860">
        <f t="shared" si="188"/>
        <v>836</v>
      </c>
      <c r="Q860">
        <f t="shared" si="189"/>
        <v>9</v>
      </c>
      <c r="R860" s="8">
        <f t="shared" si="195"/>
        <v>92.888888888888886</v>
      </c>
      <c r="S860">
        <f t="shared" si="190"/>
        <v>55</v>
      </c>
      <c r="T860">
        <f t="shared" si="191"/>
        <v>4528</v>
      </c>
      <c r="U860" s="18">
        <f t="shared" si="196"/>
        <v>82.327272727272728</v>
      </c>
    </row>
    <row r="861" spans="1:21" x14ac:dyDescent="0.3">
      <c r="A861" s="3">
        <v>860</v>
      </c>
      <c r="B861" s="3" t="s">
        <v>196</v>
      </c>
      <c r="C861" s="3" t="s">
        <v>61</v>
      </c>
      <c r="D861" s="7">
        <f t="shared" si="192"/>
        <v>41497</v>
      </c>
      <c r="E861" s="4">
        <v>0.80625000000000002</v>
      </c>
      <c r="F861" s="3" t="s">
        <v>49</v>
      </c>
      <c r="G861" s="3" t="str">
        <f t="shared" si="193"/>
        <v>UNPLANNED</v>
      </c>
      <c r="H861" s="3" t="str">
        <f t="shared" si="183"/>
        <v>UNPLANNED</v>
      </c>
      <c r="I861" s="1">
        <v>41502.771591747682</v>
      </c>
      <c r="J861" s="1">
        <v>41502.856105636572</v>
      </c>
      <c r="K861" s="5">
        <f t="shared" si="194"/>
        <v>121</v>
      </c>
      <c r="L861" s="16">
        <f t="shared" si="184"/>
        <v>121</v>
      </c>
      <c r="M861">
        <f t="shared" si="185"/>
        <v>2013</v>
      </c>
      <c r="N861" t="str">
        <f t="shared" si="186"/>
        <v>Aug</v>
      </c>
      <c r="O861" s="6">
        <f t="shared" si="187"/>
        <v>121</v>
      </c>
      <c r="P861">
        <f t="shared" si="188"/>
        <v>836</v>
      </c>
      <c r="Q861">
        <f t="shared" si="189"/>
        <v>9</v>
      </c>
      <c r="R861" s="8">
        <f t="shared" si="195"/>
        <v>92.888888888888886</v>
      </c>
      <c r="S861">
        <f t="shared" si="190"/>
        <v>55</v>
      </c>
      <c r="T861">
        <f t="shared" si="191"/>
        <v>4528</v>
      </c>
      <c r="U861" s="18">
        <f t="shared" si="196"/>
        <v>82.327272727272728</v>
      </c>
    </row>
    <row r="862" spans="1:21" x14ac:dyDescent="0.3">
      <c r="A862" s="3">
        <v>861</v>
      </c>
      <c r="B862" s="3" t="s">
        <v>196</v>
      </c>
      <c r="C862" s="3" t="s">
        <v>61</v>
      </c>
      <c r="D862" s="7">
        <f t="shared" si="192"/>
        <v>41497</v>
      </c>
      <c r="E862" s="4">
        <v>0.87152777777777779</v>
      </c>
      <c r="F862" s="3" t="s">
        <v>51</v>
      </c>
      <c r="G862" s="3" t="str">
        <f t="shared" si="193"/>
        <v>PLANNED</v>
      </c>
      <c r="H862" s="3" t="str">
        <f t="shared" si="183"/>
        <v>PLANNED - NOT SCHED</v>
      </c>
      <c r="I862" s="1">
        <v>41502.852092442132</v>
      </c>
      <c r="J862" s="1">
        <v>41502.944360960646</v>
      </c>
      <c r="K862" s="5">
        <f t="shared" si="194"/>
        <v>132</v>
      </c>
      <c r="L862" s="16">
        <f t="shared" si="184"/>
        <v>132</v>
      </c>
      <c r="M862">
        <f t="shared" si="185"/>
        <v>2013</v>
      </c>
      <c r="N862" t="str">
        <f t="shared" si="186"/>
        <v>Aug</v>
      </c>
      <c r="O862" s="6">
        <f t="shared" si="187"/>
        <v>132</v>
      </c>
      <c r="P862">
        <f t="shared" si="188"/>
        <v>836</v>
      </c>
      <c r="Q862">
        <f t="shared" si="189"/>
        <v>9</v>
      </c>
      <c r="R862" s="8">
        <f t="shared" si="195"/>
        <v>92.888888888888886</v>
      </c>
      <c r="S862">
        <f t="shared" si="190"/>
        <v>55</v>
      </c>
      <c r="T862">
        <f t="shared" si="191"/>
        <v>4528</v>
      </c>
      <c r="U862" s="18">
        <f t="shared" si="196"/>
        <v>82.327272727272728</v>
      </c>
    </row>
    <row r="863" spans="1:21" x14ac:dyDescent="0.3">
      <c r="A863" s="3">
        <v>862</v>
      </c>
      <c r="B863" s="3" t="s">
        <v>197</v>
      </c>
      <c r="C863" s="3" t="s">
        <v>63</v>
      </c>
      <c r="D863" s="7">
        <f t="shared" si="192"/>
        <v>41497</v>
      </c>
      <c r="E863" s="4">
        <v>3.4722222222222224E-2</v>
      </c>
      <c r="F863" s="3" t="s">
        <v>51</v>
      </c>
      <c r="G863" s="3" t="str">
        <f t="shared" si="193"/>
        <v>PLANNED</v>
      </c>
      <c r="H863" s="3" t="str">
        <f t="shared" si="183"/>
        <v>PLANNED - NOT SCHED</v>
      </c>
      <c r="I863" s="1">
        <v>41503.003600543976</v>
      </c>
      <c r="J863" s="1">
        <v>41503.059746377316</v>
      </c>
      <c r="K863" s="5">
        <f t="shared" si="194"/>
        <v>80</v>
      </c>
      <c r="L863" s="16">
        <f t="shared" si="184"/>
        <v>80</v>
      </c>
      <c r="M863">
        <f t="shared" si="185"/>
        <v>2013</v>
      </c>
      <c r="N863" t="str">
        <f t="shared" si="186"/>
        <v>Aug</v>
      </c>
      <c r="O863" s="6">
        <f t="shared" si="187"/>
        <v>80</v>
      </c>
      <c r="P863">
        <f t="shared" si="188"/>
        <v>764</v>
      </c>
      <c r="Q863">
        <f t="shared" si="189"/>
        <v>8</v>
      </c>
      <c r="R863" s="8">
        <f t="shared" si="195"/>
        <v>95.5</v>
      </c>
      <c r="S863">
        <f t="shared" si="190"/>
        <v>55</v>
      </c>
      <c r="T863">
        <f t="shared" si="191"/>
        <v>4528</v>
      </c>
      <c r="U863" s="18">
        <f t="shared" si="196"/>
        <v>82.327272727272728</v>
      </c>
    </row>
    <row r="864" spans="1:21" x14ac:dyDescent="0.3">
      <c r="A864" s="3">
        <v>863</v>
      </c>
      <c r="B864" s="3" t="s">
        <v>197</v>
      </c>
      <c r="C864" s="3" t="s">
        <v>63</v>
      </c>
      <c r="D864" s="7">
        <f t="shared" si="192"/>
        <v>41497</v>
      </c>
      <c r="E864" s="4">
        <v>0.10347222222222223</v>
      </c>
      <c r="F864" s="3" t="s">
        <v>51</v>
      </c>
      <c r="G864" s="3" t="str">
        <f t="shared" si="193"/>
        <v>PLANNED</v>
      </c>
      <c r="H864" s="3" t="str">
        <f t="shared" si="183"/>
        <v>PLANNED - NOT SCHED</v>
      </c>
      <c r="I864" s="1">
        <v>41503.066193715276</v>
      </c>
      <c r="J864" s="1">
        <v>41503.169341863424</v>
      </c>
      <c r="K864" s="5">
        <f t="shared" si="194"/>
        <v>148</v>
      </c>
      <c r="L864" s="16">
        <f t="shared" si="184"/>
        <v>148</v>
      </c>
      <c r="M864">
        <f t="shared" si="185"/>
        <v>2013</v>
      </c>
      <c r="N864" t="str">
        <f t="shared" si="186"/>
        <v>Aug</v>
      </c>
      <c r="O864" s="6">
        <f t="shared" si="187"/>
        <v>148</v>
      </c>
      <c r="P864">
        <f t="shared" si="188"/>
        <v>764</v>
      </c>
      <c r="Q864">
        <f t="shared" si="189"/>
        <v>8</v>
      </c>
      <c r="R864" s="8">
        <f t="shared" si="195"/>
        <v>95.5</v>
      </c>
      <c r="S864">
        <f t="shared" si="190"/>
        <v>55</v>
      </c>
      <c r="T864">
        <f t="shared" si="191"/>
        <v>4528</v>
      </c>
      <c r="U864" s="18">
        <f t="shared" si="196"/>
        <v>82.327272727272728</v>
      </c>
    </row>
    <row r="865" spans="1:21" x14ac:dyDescent="0.3">
      <c r="A865" s="3">
        <v>864</v>
      </c>
      <c r="B865" s="3" t="s">
        <v>197</v>
      </c>
      <c r="C865" s="3" t="s">
        <v>63</v>
      </c>
      <c r="D865" s="7">
        <f t="shared" si="192"/>
        <v>41497</v>
      </c>
      <c r="E865" s="4">
        <v>0.22847222222222222</v>
      </c>
      <c r="F865" s="3" t="s">
        <v>51</v>
      </c>
      <c r="G865" s="3" t="str">
        <f t="shared" si="193"/>
        <v>PLANNED</v>
      </c>
      <c r="H865" s="3" t="str">
        <f t="shared" si="183"/>
        <v>PLANNED - NOT SCHED</v>
      </c>
      <c r="I865" s="1">
        <v>41503.209885266209</v>
      </c>
      <c r="J865" s="1">
        <v>41503.253403784722</v>
      </c>
      <c r="K865" s="5">
        <f t="shared" si="194"/>
        <v>62</v>
      </c>
      <c r="L865" s="16">
        <f t="shared" si="184"/>
        <v>62</v>
      </c>
      <c r="M865">
        <f t="shared" si="185"/>
        <v>2013</v>
      </c>
      <c r="N865" t="str">
        <f t="shared" si="186"/>
        <v>Aug</v>
      </c>
      <c r="O865" s="6">
        <f t="shared" si="187"/>
        <v>62</v>
      </c>
      <c r="P865">
        <f t="shared" si="188"/>
        <v>764</v>
      </c>
      <c r="Q865">
        <f t="shared" si="189"/>
        <v>8</v>
      </c>
      <c r="R865" s="8">
        <f t="shared" si="195"/>
        <v>95.5</v>
      </c>
      <c r="S865">
        <f t="shared" si="190"/>
        <v>55</v>
      </c>
      <c r="T865">
        <f t="shared" si="191"/>
        <v>4528</v>
      </c>
      <c r="U865" s="18">
        <f t="shared" si="196"/>
        <v>82.327272727272728</v>
      </c>
    </row>
    <row r="866" spans="1:21" x14ac:dyDescent="0.3">
      <c r="A866" s="3">
        <v>865</v>
      </c>
      <c r="B866" s="3" t="s">
        <v>197</v>
      </c>
      <c r="C866" s="3" t="s">
        <v>63</v>
      </c>
      <c r="D866" s="7">
        <f t="shared" si="192"/>
        <v>41497</v>
      </c>
      <c r="E866" s="4">
        <v>0.56666666666666665</v>
      </c>
      <c r="F866" s="3" t="s">
        <v>49</v>
      </c>
      <c r="G866" s="3" t="str">
        <f t="shared" si="193"/>
        <v>UNPLANNED</v>
      </c>
      <c r="H866" s="3" t="str">
        <f t="shared" si="183"/>
        <v>UNPLANNED</v>
      </c>
      <c r="I866" s="1">
        <v>41503.551219525463</v>
      </c>
      <c r="J866" s="1">
        <v>41503.611265821761</v>
      </c>
      <c r="K866" s="5">
        <f t="shared" si="194"/>
        <v>86</v>
      </c>
      <c r="L866" s="16">
        <f t="shared" si="184"/>
        <v>86</v>
      </c>
      <c r="M866">
        <f t="shared" si="185"/>
        <v>2013</v>
      </c>
      <c r="N866" t="str">
        <f t="shared" si="186"/>
        <v>Aug</v>
      </c>
      <c r="O866" s="6">
        <f t="shared" si="187"/>
        <v>86</v>
      </c>
      <c r="P866">
        <f t="shared" si="188"/>
        <v>764</v>
      </c>
      <c r="Q866">
        <f t="shared" si="189"/>
        <v>8</v>
      </c>
      <c r="R866" s="8">
        <f t="shared" si="195"/>
        <v>95.5</v>
      </c>
      <c r="S866">
        <f t="shared" si="190"/>
        <v>55</v>
      </c>
      <c r="T866">
        <f t="shared" si="191"/>
        <v>4528</v>
      </c>
      <c r="U866" s="18">
        <f t="shared" si="196"/>
        <v>82.327272727272728</v>
      </c>
    </row>
    <row r="867" spans="1:21" x14ac:dyDescent="0.3">
      <c r="A867" s="3">
        <v>866</v>
      </c>
      <c r="B867" s="3" t="s">
        <v>197</v>
      </c>
      <c r="C867" s="3" t="s">
        <v>63</v>
      </c>
      <c r="D867" s="7">
        <f t="shared" si="192"/>
        <v>41497</v>
      </c>
      <c r="E867" s="4">
        <v>0.66875000000000007</v>
      </c>
      <c r="F867" s="3" t="s">
        <v>49</v>
      </c>
      <c r="G867" s="3" t="str">
        <f t="shared" si="193"/>
        <v>UNPLANNED</v>
      </c>
      <c r="H867" s="3" t="str">
        <f t="shared" si="183"/>
        <v>UNPLANNED</v>
      </c>
      <c r="I867" s="1">
        <v>41503.639574421293</v>
      </c>
      <c r="J867" s="1">
        <v>41503.743706365734</v>
      </c>
      <c r="K867" s="5">
        <f t="shared" si="194"/>
        <v>149</v>
      </c>
      <c r="L867" s="16">
        <f t="shared" si="184"/>
        <v>149</v>
      </c>
      <c r="M867">
        <f t="shared" si="185"/>
        <v>2013</v>
      </c>
      <c r="N867" t="str">
        <f t="shared" si="186"/>
        <v>Aug</v>
      </c>
      <c r="O867" s="6">
        <f t="shared" si="187"/>
        <v>149</v>
      </c>
      <c r="P867">
        <f t="shared" si="188"/>
        <v>764</v>
      </c>
      <c r="Q867">
        <f t="shared" si="189"/>
        <v>8</v>
      </c>
      <c r="R867" s="8">
        <f t="shared" si="195"/>
        <v>95.5</v>
      </c>
      <c r="S867">
        <f t="shared" si="190"/>
        <v>55</v>
      </c>
      <c r="T867">
        <f t="shared" si="191"/>
        <v>4528</v>
      </c>
      <c r="U867" s="18">
        <f t="shared" si="196"/>
        <v>82.327272727272728</v>
      </c>
    </row>
    <row r="868" spans="1:21" x14ac:dyDescent="0.3">
      <c r="A868" s="3">
        <v>867</v>
      </c>
      <c r="B868" s="3" t="s">
        <v>197</v>
      </c>
      <c r="C868" s="3" t="s">
        <v>63</v>
      </c>
      <c r="D868" s="7">
        <f t="shared" si="192"/>
        <v>41497</v>
      </c>
      <c r="E868" s="4">
        <v>0.83333333333333337</v>
      </c>
      <c r="F868" s="3" t="s">
        <v>51</v>
      </c>
      <c r="G868" s="3" t="str">
        <f t="shared" si="193"/>
        <v>PLANNED</v>
      </c>
      <c r="H868" s="3" t="str">
        <f t="shared" si="183"/>
        <v>PLANNED - NOT SCHED</v>
      </c>
      <c r="I868" s="1">
        <v>41503.800956018516</v>
      </c>
      <c r="J868" s="1">
        <v>41503.856777777779</v>
      </c>
      <c r="K868" s="5">
        <f t="shared" si="194"/>
        <v>80</v>
      </c>
      <c r="L868" s="16">
        <f t="shared" si="184"/>
        <v>80</v>
      </c>
      <c r="M868">
        <f t="shared" si="185"/>
        <v>2013</v>
      </c>
      <c r="N868" t="str">
        <f t="shared" si="186"/>
        <v>Aug</v>
      </c>
      <c r="O868" s="6">
        <f t="shared" si="187"/>
        <v>80</v>
      </c>
      <c r="P868">
        <f t="shared" si="188"/>
        <v>764</v>
      </c>
      <c r="Q868">
        <f t="shared" si="189"/>
        <v>8</v>
      </c>
      <c r="R868" s="8">
        <f t="shared" si="195"/>
        <v>95.5</v>
      </c>
      <c r="S868">
        <f t="shared" si="190"/>
        <v>55</v>
      </c>
      <c r="T868">
        <f t="shared" si="191"/>
        <v>4528</v>
      </c>
      <c r="U868" s="18">
        <f t="shared" si="196"/>
        <v>82.327272727272728</v>
      </c>
    </row>
    <row r="869" spans="1:21" x14ac:dyDescent="0.3">
      <c r="A869" s="3">
        <v>868</v>
      </c>
      <c r="B869" s="3" t="s">
        <v>197</v>
      </c>
      <c r="C869" s="3" t="s">
        <v>63</v>
      </c>
      <c r="D869" s="7">
        <f t="shared" si="192"/>
        <v>41497</v>
      </c>
      <c r="E869" s="4">
        <v>0.94652777777777775</v>
      </c>
      <c r="F869" s="3" t="s">
        <v>49</v>
      </c>
      <c r="G869" s="3" t="str">
        <f t="shared" si="193"/>
        <v>UNPLANNED</v>
      </c>
      <c r="H869" s="3" t="str">
        <f t="shared" si="183"/>
        <v>UNPLANNED</v>
      </c>
      <c r="I869" s="1">
        <v>41503.933555358795</v>
      </c>
      <c r="J869" s="1">
        <v>41503.97852063657</v>
      </c>
      <c r="K869" s="5">
        <f t="shared" si="194"/>
        <v>64</v>
      </c>
      <c r="L869" s="16">
        <f t="shared" si="184"/>
        <v>64</v>
      </c>
      <c r="M869">
        <f t="shared" si="185"/>
        <v>2013</v>
      </c>
      <c r="N869" t="str">
        <f t="shared" si="186"/>
        <v>Aug</v>
      </c>
      <c r="O869" s="6">
        <f t="shared" si="187"/>
        <v>64</v>
      </c>
      <c r="P869">
        <f t="shared" si="188"/>
        <v>764</v>
      </c>
      <c r="Q869">
        <f t="shared" si="189"/>
        <v>8</v>
      </c>
      <c r="R869" s="8">
        <f t="shared" si="195"/>
        <v>95.5</v>
      </c>
      <c r="S869">
        <f t="shared" si="190"/>
        <v>55</v>
      </c>
      <c r="T869">
        <f t="shared" si="191"/>
        <v>4528</v>
      </c>
      <c r="U869" s="18">
        <f t="shared" si="196"/>
        <v>82.327272727272728</v>
      </c>
    </row>
    <row r="870" spans="1:21" x14ac:dyDescent="0.3">
      <c r="A870" s="3">
        <v>869</v>
      </c>
      <c r="B870" s="3" t="s">
        <v>197</v>
      </c>
      <c r="C870" s="3" t="s">
        <v>63</v>
      </c>
      <c r="D870" s="7">
        <f t="shared" si="192"/>
        <v>41497</v>
      </c>
      <c r="E870" s="4">
        <v>0.97638888888888886</v>
      </c>
      <c r="F870" s="3" t="s">
        <v>49</v>
      </c>
      <c r="G870" s="3" t="str">
        <f t="shared" si="193"/>
        <v>UNPLANNED</v>
      </c>
      <c r="H870" s="3" t="str">
        <f t="shared" si="183"/>
        <v>UNPLANNED</v>
      </c>
      <c r="I870" s="1">
        <v>41503.945916631943</v>
      </c>
      <c r="J870" s="1">
        <v>41504.012444409716</v>
      </c>
      <c r="K870" s="5">
        <f t="shared" si="194"/>
        <v>95</v>
      </c>
      <c r="L870" s="16">
        <f t="shared" si="184"/>
        <v>95</v>
      </c>
      <c r="M870">
        <f t="shared" si="185"/>
        <v>2013</v>
      </c>
      <c r="N870" t="str">
        <f t="shared" si="186"/>
        <v>Aug</v>
      </c>
      <c r="O870" s="6">
        <f t="shared" si="187"/>
        <v>95</v>
      </c>
      <c r="P870">
        <f t="shared" si="188"/>
        <v>764</v>
      </c>
      <c r="Q870">
        <f t="shared" si="189"/>
        <v>8</v>
      </c>
      <c r="R870" s="8">
        <f t="shared" si="195"/>
        <v>95.5</v>
      </c>
      <c r="S870">
        <f t="shared" si="190"/>
        <v>55</v>
      </c>
      <c r="T870">
        <f t="shared" si="191"/>
        <v>4528</v>
      </c>
      <c r="U870" s="18">
        <f t="shared" si="196"/>
        <v>82.327272727272728</v>
      </c>
    </row>
    <row r="871" spans="1:21" x14ac:dyDescent="0.3">
      <c r="A871" s="3">
        <v>870</v>
      </c>
      <c r="B871" s="3" t="s">
        <v>198</v>
      </c>
      <c r="C871" s="3" t="s">
        <v>65</v>
      </c>
      <c r="D871" s="7">
        <f t="shared" si="192"/>
        <v>41497</v>
      </c>
      <c r="E871" s="4">
        <v>0.4597222222222222</v>
      </c>
      <c r="F871" s="3" t="s">
        <v>49</v>
      </c>
      <c r="G871" s="3" t="str">
        <f t="shared" si="193"/>
        <v>UNPLANNED</v>
      </c>
      <c r="H871" s="3" t="str">
        <f t="shared" si="183"/>
        <v>UNPLANNED</v>
      </c>
      <c r="I871" s="1">
        <v>41504.441279247687</v>
      </c>
      <c r="J871" s="1">
        <v>41504.533362581024</v>
      </c>
      <c r="K871" s="5">
        <f t="shared" si="194"/>
        <v>132</v>
      </c>
      <c r="L871" s="16">
        <f t="shared" si="184"/>
        <v>132</v>
      </c>
      <c r="M871">
        <f t="shared" si="185"/>
        <v>2013</v>
      </c>
      <c r="N871" t="str">
        <f t="shared" si="186"/>
        <v>Aug</v>
      </c>
      <c r="O871" s="6">
        <f t="shared" si="187"/>
        <v>132</v>
      </c>
      <c r="P871">
        <f t="shared" si="188"/>
        <v>229</v>
      </c>
      <c r="Q871">
        <f t="shared" si="189"/>
        <v>3</v>
      </c>
      <c r="R871" s="8">
        <f t="shared" si="195"/>
        <v>76.333333333333329</v>
      </c>
      <c r="S871">
        <f t="shared" si="190"/>
        <v>55</v>
      </c>
      <c r="T871">
        <f t="shared" si="191"/>
        <v>4528</v>
      </c>
      <c r="U871" s="18">
        <f t="shared" si="196"/>
        <v>82.327272727272728</v>
      </c>
    </row>
    <row r="872" spans="1:21" x14ac:dyDescent="0.3">
      <c r="A872" s="3">
        <v>871</v>
      </c>
      <c r="B872" s="3" t="s">
        <v>198</v>
      </c>
      <c r="C872" s="3" t="s">
        <v>65</v>
      </c>
      <c r="D872" s="7">
        <f t="shared" si="192"/>
        <v>41497</v>
      </c>
      <c r="E872" s="4">
        <v>0.60833333333333328</v>
      </c>
      <c r="F872" s="3" t="s">
        <v>49</v>
      </c>
      <c r="G872" s="3" t="str">
        <f t="shared" si="193"/>
        <v>UNPLANNED</v>
      </c>
      <c r="H872" s="3" t="str">
        <f t="shared" si="183"/>
        <v>UNPLANNED</v>
      </c>
      <c r="I872" s="1">
        <v>41504.573225497683</v>
      </c>
      <c r="J872" s="1" t="e">
        <v>#VALUE!</v>
      </c>
      <c r="K872" s="5" t="e">
        <f t="shared" si="194"/>
        <v>#VALUE!</v>
      </c>
      <c r="L872" s="16">
        <f t="shared" si="184"/>
        <v>76.333333333333329</v>
      </c>
      <c r="M872">
        <f t="shared" si="185"/>
        <v>2013</v>
      </c>
      <c r="N872" t="str">
        <f t="shared" si="186"/>
        <v>Aug</v>
      </c>
      <c r="O872" s="6" t="e">
        <f t="shared" si="187"/>
        <v>#N/A</v>
      </c>
      <c r="P872">
        <f t="shared" si="188"/>
        <v>229</v>
      </c>
      <c r="Q872">
        <f t="shared" si="189"/>
        <v>3</v>
      </c>
      <c r="R872" s="8">
        <f t="shared" si="195"/>
        <v>76.333333333333329</v>
      </c>
      <c r="S872">
        <f t="shared" si="190"/>
        <v>55</v>
      </c>
      <c r="T872">
        <f t="shared" si="191"/>
        <v>4528</v>
      </c>
      <c r="U872" s="18">
        <f t="shared" si="196"/>
        <v>82.327272727272728</v>
      </c>
    </row>
    <row r="873" spans="1:21" x14ac:dyDescent="0.3">
      <c r="A873" s="3">
        <v>872</v>
      </c>
      <c r="B873" s="3" t="s">
        <v>198</v>
      </c>
      <c r="C873" s="3" t="s">
        <v>65</v>
      </c>
      <c r="D873" s="7">
        <f t="shared" si="192"/>
        <v>41497</v>
      </c>
      <c r="E873" s="4">
        <v>0.6875</v>
      </c>
      <c r="F873" s="3" t="s">
        <v>49</v>
      </c>
      <c r="G873" s="3" t="str">
        <f t="shared" si="193"/>
        <v>UNPLANNED</v>
      </c>
      <c r="H873" s="3" t="str">
        <f t="shared" si="183"/>
        <v>UNPLANNED</v>
      </c>
      <c r="I873" s="1">
        <v>41504.647290856476</v>
      </c>
      <c r="J873" s="1">
        <v>41504.715091782404</v>
      </c>
      <c r="K873" s="5">
        <f t="shared" si="194"/>
        <v>97</v>
      </c>
      <c r="L873" s="16">
        <f t="shared" si="184"/>
        <v>97</v>
      </c>
      <c r="M873">
        <f t="shared" si="185"/>
        <v>2013</v>
      </c>
      <c r="N873" t="str">
        <f t="shared" si="186"/>
        <v>Aug</v>
      </c>
      <c r="O873" s="6">
        <f t="shared" si="187"/>
        <v>97</v>
      </c>
      <c r="P873">
        <f t="shared" si="188"/>
        <v>229</v>
      </c>
      <c r="Q873">
        <f t="shared" si="189"/>
        <v>3</v>
      </c>
      <c r="R873" s="8">
        <f t="shared" si="195"/>
        <v>76.333333333333329</v>
      </c>
      <c r="S873">
        <f t="shared" si="190"/>
        <v>55</v>
      </c>
      <c r="T873">
        <f t="shared" si="191"/>
        <v>4528</v>
      </c>
      <c r="U873" s="18">
        <f t="shared" si="196"/>
        <v>82.327272727272728</v>
      </c>
    </row>
    <row r="874" spans="1:21" x14ac:dyDescent="0.3">
      <c r="A874" s="3">
        <v>873</v>
      </c>
      <c r="B874" s="3" t="s">
        <v>199</v>
      </c>
      <c r="C874" s="3" t="s">
        <v>48</v>
      </c>
      <c r="D874" s="7">
        <f t="shared" si="192"/>
        <v>41504</v>
      </c>
      <c r="E874" s="4">
        <v>5.0694444444444452E-2</v>
      </c>
      <c r="F874" s="3" t="s">
        <v>49</v>
      </c>
      <c r="G874" s="3" t="str">
        <f t="shared" si="193"/>
        <v>UNPLANNED</v>
      </c>
      <c r="H874" s="3" t="str">
        <f t="shared" si="183"/>
        <v>UNPLANNED</v>
      </c>
      <c r="I874" s="1">
        <v>41505.015078969904</v>
      </c>
      <c r="J874" s="1">
        <v>41505.097521099538</v>
      </c>
      <c r="K874" s="5">
        <f t="shared" si="194"/>
        <v>118</v>
      </c>
      <c r="L874" s="16">
        <f t="shared" si="184"/>
        <v>118</v>
      </c>
      <c r="M874">
        <f t="shared" si="185"/>
        <v>2013</v>
      </c>
      <c r="N874" t="str">
        <f t="shared" si="186"/>
        <v>Aug</v>
      </c>
      <c r="O874" s="6">
        <f t="shared" si="187"/>
        <v>118</v>
      </c>
      <c r="P874">
        <f t="shared" si="188"/>
        <v>568</v>
      </c>
      <c r="Q874">
        <f t="shared" si="189"/>
        <v>6</v>
      </c>
      <c r="R874" s="8">
        <f t="shared" si="195"/>
        <v>94.666666666666671</v>
      </c>
      <c r="S874">
        <f t="shared" si="190"/>
        <v>42</v>
      </c>
      <c r="T874">
        <f t="shared" si="191"/>
        <v>3950</v>
      </c>
      <c r="U874" s="18">
        <f t="shared" si="196"/>
        <v>94.047619047619051</v>
      </c>
    </row>
    <row r="875" spans="1:21" x14ac:dyDescent="0.3">
      <c r="A875" s="3">
        <v>874</v>
      </c>
      <c r="B875" s="3" t="s">
        <v>199</v>
      </c>
      <c r="C875" s="3" t="s">
        <v>48</v>
      </c>
      <c r="D875" s="7">
        <f t="shared" si="192"/>
        <v>41504</v>
      </c>
      <c r="E875" s="4">
        <v>0.34097222222222223</v>
      </c>
      <c r="F875" s="3" t="s">
        <v>54</v>
      </c>
      <c r="G875" s="3" t="str">
        <f t="shared" si="193"/>
        <v>PLANNED</v>
      </c>
      <c r="H875" s="3" t="str">
        <f t="shared" si="183"/>
        <v>PLANNED - SCHED</v>
      </c>
      <c r="I875" s="1">
        <v>41505.308096145833</v>
      </c>
      <c r="J875" s="1">
        <v>41505.366244293982</v>
      </c>
      <c r="K875" s="5">
        <f t="shared" si="194"/>
        <v>83</v>
      </c>
      <c r="L875" s="16">
        <f t="shared" si="184"/>
        <v>83</v>
      </c>
      <c r="M875">
        <f t="shared" si="185"/>
        <v>2013</v>
      </c>
      <c r="N875" t="str">
        <f t="shared" si="186"/>
        <v>Aug</v>
      </c>
      <c r="O875" s="6">
        <f t="shared" si="187"/>
        <v>83</v>
      </c>
      <c r="P875">
        <f t="shared" si="188"/>
        <v>568</v>
      </c>
      <c r="Q875">
        <f t="shared" si="189"/>
        <v>6</v>
      </c>
      <c r="R875" s="8">
        <f t="shared" si="195"/>
        <v>94.666666666666671</v>
      </c>
      <c r="S875">
        <f t="shared" si="190"/>
        <v>42</v>
      </c>
      <c r="T875">
        <f t="shared" si="191"/>
        <v>3950</v>
      </c>
      <c r="U875" s="18">
        <f t="shared" si="196"/>
        <v>94.047619047619051</v>
      </c>
    </row>
    <row r="876" spans="1:21" x14ac:dyDescent="0.3">
      <c r="A876" s="3">
        <v>875</v>
      </c>
      <c r="B876" s="3" t="s">
        <v>199</v>
      </c>
      <c r="C876" s="3" t="s">
        <v>48</v>
      </c>
      <c r="D876" s="7">
        <f t="shared" si="192"/>
        <v>41504</v>
      </c>
      <c r="E876" s="4">
        <v>0.42430555555555555</v>
      </c>
      <c r="F876" s="3" t="s">
        <v>54</v>
      </c>
      <c r="G876" s="3" t="str">
        <f t="shared" si="193"/>
        <v>PLANNED</v>
      </c>
      <c r="H876" s="3" t="str">
        <f t="shared" si="183"/>
        <v>PLANNED - SCHED</v>
      </c>
      <c r="I876" s="1">
        <v>41505.400182557874</v>
      </c>
      <c r="J876" s="1">
        <v>41505.444117743056</v>
      </c>
      <c r="K876" s="5">
        <f t="shared" si="194"/>
        <v>63</v>
      </c>
      <c r="L876" s="16">
        <f t="shared" si="184"/>
        <v>63</v>
      </c>
      <c r="M876">
        <f t="shared" si="185"/>
        <v>2013</v>
      </c>
      <c r="N876" t="str">
        <f t="shared" si="186"/>
        <v>Aug</v>
      </c>
      <c r="O876" s="6">
        <f t="shared" si="187"/>
        <v>63</v>
      </c>
      <c r="P876">
        <f t="shared" si="188"/>
        <v>568</v>
      </c>
      <c r="Q876">
        <f t="shared" si="189"/>
        <v>6</v>
      </c>
      <c r="R876" s="8">
        <f t="shared" si="195"/>
        <v>94.666666666666671</v>
      </c>
      <c r="S876">
        <f t="shared" si="190"/>
        <v>42</v>
      </c>
      <c r="T876">
        <f t="shared" si="191"/>
        <v>3950</v>
      </c>
      <c r="U876" s="18">
        <f t="shared" si="196"/>
        <v>94.047619047619051</v>
      </c>
    </row>
    <row r="877" spans="1:21" x14ac:dyDescent="0.3">
      <c r="A877" s="3">
        <v>876</v>
      </c>
      <c r="B877" s="3" t="s">
        <v>199</v>
      </c>
      <c r="C877" s="3" t="s">
        <v>48</v>
      </c>
      <c r="D877" s="7">
        <f t="shared" si="192"/>
        <v>41504</v>
      </c>
      <c r="E877" s="4">
        <v>0.50972222222222219</v>
      </c>
      <c r="F877" s="3" t="s">
        <v>54</v>
      </c>
      <c r="G877" s="3" t="str">
        <f t="shared" si="193"/>
        <v>PLANNED</v>
      </c>
      <c r="H877" s="3" t="str">
        <f t="shared" si="183"/>
        <v>PLANNED - SCHED</v>
      </c>
      <c r="I877" s="1">
        <v>41505.481654432871</v>
      </c>
      <c r="J877" s="1">
        <v>41505.550057210647</v>
      </c>
      <c r="K877" s="5">
        <f t="shared" si="194"/>
        <v>98</v>
      </c>
      <c r="L877" s="16">
        <f t="shared" si="184"/>
        <v>98</v>
      </c>
      <c r="M877">
        <f t="shared" si="185"/>
        <v>2013</v>
      </c>
      <c r="N877" t="str">
        <f t="shared" si="186"/>
        <v>Aug</v>
      </c>
      <c r="O877" s="6">
        <f t="shared" si="187"/>
        <v>98</v>
      </c>
      <c r="P877">
        <f t="shared" si="188"/>
        <v>568</v>
      </c>
      <c r="Q877">
        <f t="shared" si="189"/>
        <v>6</v>
      </c>
      <c r="R877" s="8">
        <f t="shared" si="195"/>
        <v>94.666666666666671</v>
      </c>
      <c r="S877">
        <f t="shared" si="190"/>
        <v>42</v>
      </c>
      <c r="T877">
        <f t="shared" si="191"/>
        <v>3950</v>
      </c>
      <c r="U877" s="18">
        <f t="shared" si="196"/>
        <v>94.047619047619051</v>
      </c>
    </row>
    <row r="878" spans="1:21" x14ac:dyDescent="0.3">
      <c r="A878" s="3">
        <v>877</v>
      </c>
      <c r="B878" s="3" t="s">
        <v>199</v>
      </c>
      <c r="C878" s="3" t="s">
        <v>48</v>
      </c>
      <c r="D878" s="7">
        <f t="shared" si="192"/>
        <v>41504</v>
      </c>
      <c r="E878" s="4">
        <v>0.6</v>
      </c>
      <c r="F878" s="3" t="s">
        <v>54</v>
      </c>
      <c r="G878" s="3" t="str">
        <f t="shared" si="193"/>
        <v>PLANNED</v>
      </c>
      <c r="H878" s="3" t="str">
        <f t="shared" si="183"/>
        <v>PLANNED - SCHED</v>
      </c>
      <c r="I878" s="1">
        <v>41505.569634027779</v>
      </c>
      <c r="J878" s="1">
        <v>41505.628499768522</v>
      </c>
      <c r="K878" s="5">
        <f t="shared" si="194"/>
        <v>84</v>
      </c>
      <c r="L878" s="16">
        <f t="shared" si="184"/>
        <v>84</v>
      </c>
      <c r="M878">
        <f t="shared" si="185"/>
        <v>2013</v>
      </c>
      <c r="N878" t="str">
        <f t="shared" si="186"/>
        <v>Aug</v>
      </c>
      <c r="O878" s="6">
        <f t="shared" si="187"/>
        <v>84</v>
      </c>
      <c r="P878">
        <f t="shared" si="188"/>
        <v>568</v>
      </c>
      <c r="Q878">
        <f t="shared" si="189"/>
        <v>6</v>
      </c>
      <c r="R878" s="8">
        <f t="shared" si="195"/>
        <v>94.666666666666671</v>
      </c>
      <c r="S878">
        <f t="shared" si="190"/>
        <v>42</v>
      </c>
      <c r="T878">
        <f t="shared" si="191"/>
        <v>3950</v>
      </c>
      <c r="U878" s="18">
        <f t="shared" si="196"/>
        <v>94.047619047619051</v>
      </c>
    </row>
    <row r="879" spans="1:21" x14ac:dyDescent="0.3">
      <c r="A879" s="3">
        <v>878</v>
      </c>
      <c r="B879" s="3" t="s">
        <v>199</v>
      </c>
      <c r="C879" s="3" t="s">
        <v>48</v>
      </c>
      <c r="D879" s="7">
        <f t="shared" si="192"/>
        <v>41504</v>
      </c>
      <c r="E879" s="4">
        <v>0.84027777777777779</v>
      </c>
      <c r="F879" s="3" t="s">
        <v>49</v>
      </c>
      <c r="G879" s="3" t="str">
        <f t="shared" si="193"/>
        <v>UNPLANNED</v>
      </c>
      <c r="H879" s="3" t="str">
        <f t="shared" si="183"/>
        <v>UNPLANNED</v>
      </c>
      <c r="I879" s="1">
        <v>41505.795047685184</v>
      </c>
      <c r="J879" s="1">
        <v>41505.879931944444</v>
      </c>
      <c r="K879" s="5">
        <f t="shared" si="194"/>
        <v>122</v>
      </c>
      <c r="L879" s="16">
        <f t="shared" si="184"/>
        <v>122</v>
      </c>
      <c r="M879">
        <f t="shared" si="185"/>
        <v>2013</v>
      </c>
      <c r="N879" t="str">
        <f t="shared" si="186"/>
        <v>Aug</v>
      </c>
      <c r="O879" s="6">
        <f t="shared" si="187"/>
        <v>122</v>
      </c>
      <c r="P879">
        <f t="shared" si="188"/>
        <v>568</v>
      </c>
      <c r="Q879">
        <f t="shared" si="189"/>
        <v>6</v>
      </c>
      <c r="R879" s="8">
        <f t="shared" si="195"/>
        <v>94.666666666666671</v>
      </c>
      <c r="S879">
        <f t="shared" si="190"/>
        <v>42</v>
      </c>
      <c r="T879">
        <f t="shared" si="191"/>
        <v>3950</v>
      </c>
      <c r="U879" s="18">
        <f t="shared" si="196"/>
        <v>94.047619047619051</v>
      </c>
    </row>
    <row r="880" spans="1:21" x14ac:dyDescent="0.3">
      <c r="A880" s="3">
        <v>879</v>
      </c>
      <c r="B880" s="3" t="s">
        <v>200</v>
      </c>
      <c r="C880" s="3" t="s">
        <v>53</v>
      </c>
      <c r="D880" s="7">
        <f t="shared" si="192"/>
        <v>41504</v>
      </c>
      <c r="E880" s="4">
        <v>2.0833333333333332E-2</v>
      </c>
      <c r="F880" s="3" t="s">
        <v>51</v>
      </c>
      <c r="G880" s="3" t="str">
        <f t="shared" si="193"/>
        <v>PLANNED</v>
      </c>
      <c r="H880" s="3" t="str">
        <f t="shared" si="183"/>
        <v>PLANNED - NOT SCHED</v>
      </c>
      <c r="I880" s="1">
        <v>41505.994610995367</v>
      </c>
      <c r="J880" s="1">
        <v>41506.048754513889</v>
      </c>
      <c r="K880" s="5">
        <f t="shared" si="194"/>
        <v>77</v>
      </c>
      <c r="L880" s="16">
        <f t="shared" si="184"/>
        <v>77</v>
      </c>
      <c r="M880">
        <f t="shared" si="185"/>
        <v>2013</v>
      </c>
      <c r="N880" t="str">
        <f t="shared" si="186"/>
        <v>Aug</v>
      </c>
      <c r="O880" s="6">
        <f t="shared" si="187"/>
        <v>77</v>
      </c>
      <c r="P880">
        <f t="shared" si="188"/>
        <v>845</v>
      </c>
      <c r="Q880">
        <f t="shared" si="189"/>
        <v>7</v>
      </c>
      <c r="R880" s="8">
        <f t="shared" si="195"/>
        <v>120.71428571428571</v>
      </c>
      <c r="S880">
        <f t="shared" si="190"/>
        <v>42</v>
      </c>
      <c r="T880">
        <f t="shared" si="191"/>
        <v>3950</v>
      </c>
      <c r="U880" s="18">
        <f t="shared" si="196"/>
        <v>94.047619047619051</v>
      </c>
    </row>
    <row r="881" spans="1:21" x14ac:dyDescent="0.3">
      <c r="A881" s="3">
        <v>880</v>
      </c>
      <c r="B881" s="3" t="s">
        <v>200</v>
      </c>
      <c r="C881" s="3" t="s">
        <v>53</v>
      </c>
      <c r="D881" s="7">
        <f t="shared" si="192"/>
        <v>41504</v>
      </c>
      <c r="E881" s="4">
        <v>0.10208333333333335</v>
      </c>
      <c r="F881" s="3" t="s">
        <v>49</v>
      </c>
      <c r="G881" s="3" t="str">
        <f t="shared" si="193"/>
        <v>UNPLANNED</v>
      </c>
      <c r="H881" s="3" t="str">
        <f t="shared" si="183"/>
        <v>UNPLANNED</v>
      </c>
      <c r="I881" s="1">
        <v>41506.065732673611</v>
      </c>
      <c r="J881" s="1">
        <v>41506.134552118056</v>
      </c>
      <c r="K881" s="5">
        <f t="shared" si="194"/>
        <v>99</v>
      </c>
      <c r="L881" s="16">
        <f t="shared" si="184"/>
        <v>99</v>
      </c>
      <c r="M881">
        <f t="shared" si="185"/>
        <v>2013</v>
      </c>
      <c r="N881" t="str">
        <f t="shared" si="186"/>
        <v>Aug</v>
      </c>
      <c r="O881" s="6">
        <f t="shared" si="187"/>
        <v>99</v>
      </c>
      <c r="P881">
        <f t="shared" si="188"/>
        <v>845</v>
      </c>
      <c r="Q881">
        <f t="shared" si="189"/>
        <v>7</v>
      </c>
      <c r="R881" s="8">
        <f t="shared" si="195"/>
        <v>120.71428571428571</v>
      </c>
      <c r="S881">
        <f t="shared" si="190"/>
        <v>42</v>
      </c>
      <c r="T881">
        <f t="shared" si="191"/>
        <v>3950</v>
      </c>
      <c r="U881" s="18">
        <f t="shared" si="196"/>
        <v>94.047619047619051</v>
      </c>
    </row>
    <row r="882" spans="1:21" x14ac:dyDescent="0.3">
      <c r="A882" s="3">
        <v>881</v>
      </c>
      <c r="B882" s="3" t="s">
        <v>200</v>
      </c>
      <c r="C882" s="3" t="s">
        <v>53</v>
      </c>
      <c r="D882" s="7">
        <f t="shared" si="192"/>
        <v>41504</v>
      </c>
      <c r="E882" s="4">
        <v>0.15486111111111112</v>
      </c>
      <c r="F882" s="3" t="s">
        <v>57</v>
      </c>
      <c r="G882" s="3" t="str">
        <f t="shared" si="193"/>
        <v>UNPLANNED</v>
      </c>
      <c r="H882" s="3" t="str">
        <f t="shared" si="183"/>
        <v>UNPLANNED</v>
      </c>
      <c r="I882" s="1">
        <v>41506.148399108795</v>
      </c>
      <c r="J882" s="1">
        <v>41506.211431516203</v>
      </c>
      <c r="K882" s="5">
        <f t="shared" si="194"/>
        <v>90</v>
      </c>
      <c r="L882" s="16">
        <f t="shared" si="184"/>
        <v>90</v>
      </c>
      <c r="M882">
        <f t="shared" si="185"/>
        <v>2013</v>
      </c>
      <c r="N882" t="str">
        <f t="shared" si="186"/>
        <v>Aug</v>
      </c>
      <c r="O882" s="6">
        <f t="shared" si="187"/>
        <v>90</v>
      </c>
      <c r="P882">
        <f t="shared" si="188"/>
        <v>845</v>
      </c>
      <c r="Q882">
        <f t="shared" si="189"/>
        <v>7</v>
      </c>
      <c r="R882" s="8">
        <f t="shared" si="195"/>
        <v>120.71428571428571</v>
      </c>
      <c r="S882">
        <f t="shared" si="190"/>
        <v>42</v>
      </c>
      <c r="T882">
        <f t="shared" si="191"/>
        <v>3950</v>
      </c>
      <c r="U882" s="18">
        <f t="shared" si="196"/>
        <v>94.047619047619051</v>
      </c>
    </row>
    <row r="883" spans="1:21" x14ac:dyDescent="0.3">
      <c r="A883" s="3">
        <v>882</v>
      </c>
      <c r="B883" s="3" t="s">
        <v>200</v>
      </c>
      <c r="C883" s="3" t="s">
        <v>53</v>
      </c>
      <c r="D883" s="7">
        <f t="shared" si="192"/>
        <v>41504</v>
      </c>
      <c r="E883" s="4">
        <v>0.48680555555555555</v>
      </c>
      <c r="F883" s="3" t="s">
        <v>49</v>
      </c>
      <c r="G883" s="3" t="str">
        <f t="shared" si="193"/>
        <v>UNPLANNED</v>
      </c>
      <c r="H883" s="3" t="str">
        <f t="shared" si="183"/>
        <v>UNPLANNED</v>
      </c>
      <c r="I883" s="1">
        <v>41506.459607488425</v>
      </c>
      <c r="J883" s="1">
        <v>41506.540452395835</v>
      </c>
      <c r="K883" s="5">
        <f t="shared" si="194"/>
        <v>116</v>
      </c>
      <c r="L883" s="16">
        <f t="shared" si="184"/>
        <v>116</v>
      </c>
      <c r="M883">
        <f t="shared" si="185"/>
        <v>2013</v>
      </c>
      <c r="N883" t="str">
        <f t="shared" si="186"/>
        <v>Aug</v>
      </c>
      <c r="O883" s="6">
        <f t="shared" si="187"/>
        <v>116</v>
      </c>
      <c r="P883">
        <f t="shared" si="188"/>
        <v>845</v>
      </c>
      <c r="Q883">
        <f t="shared" si="189"/>
        <v>7</v>
      </c>
      <c r="R883" s="8">
        <f t="shared" si="195"/>
        <v>120.71428571428571</v>
      </c>
      <c r="S883">
        <f t="shared" si="190"/>
        <v>42</v>
      </c>
      <c r="T883">
        <f t="shared" si="191"/>
        <v>3950</v>
      </c>
      <c r="U883" s="18">
        <f t="shared" si="196"/>
        <v>94.047619047619051</v>
      </c>
    </row>
    <row r="884" spans="1:21" x14ac:dyDescent="0.3">
      <c r="A884" s="3">
        <v>883</v>
      </c>
      <c r="B884" s="3" t="s">
        <v>200</v>
      </c>
      <c r="C884" s="3" t="s">
        <v>53</v>
      </c>
      <c r="D884" s="7">
        <f t="shared" si="192"/>
        <v>41504</v>
      </c>
      <c r="E884" s="4">
        <v>0.57500000000000007</v>
      </c>
      <c r="F884" s="3" t="s">
        <v>54</v>
      </c>
      <c r="G884" s="3" t="str">
        <f t="shared" si="193"/>
        <v>PLANNED</v>
      </c>
      <c r="H884" s="3" t="str">
        <f t="shared" si="183"/>
        <v>PLANNED - SCHED</v>
      </c>
      <c r="I884" s="1">
        <v>41506.540629861105</v>
      </c>
      <c r="J884" s="1">
        <v>41506.696810416666</v>
      </c>
      <c r="K884" s="5">
        <f t="shared" si="194"/>
        <v>224</v>
      </c>
      <c r="L884" s="16">
        <f t="shared" si="184"/>
        <v>224</v>
      </c>
      <c r="M884">
        <f t="shared" si="185"/>
        <v>2013</v>
      </c>
      <c r="N884" t="str">
        <f t="shared" si="186"/>
        <v>Aug</v>
      </c>
      <c r="O884" s="6">
        <f t="shared" si="187"/>
        <v>224</v>
      </c>
      <c r="P884">
        <f t="shared" si="188"/>
        <v>845</v>
      </c>
      <c r="Q884">
        <f t="shared" si="189"/>
        <v>7</v>
      </c>
      <c r="R884" s="8">
        <f t="shared" si="195"/>
        <v>120.71428571428571</v>
      </c>
      <c r="S884">
        <f t="shared" si="190"/>
        <v>42</v>
      </c>
      <c r="T884">
        <f t="shared" si="191"/>
        <v>3950</v>
      </c>
      <c r="U884" s="18">
        <f t="shared" si="196"/>
        <v>94.047619047619051</v>
      </c>
    </row>
    <row r="885" spans="1:21" x14ac:dyDescent="0.3">
      <c r="A885" s="3">
        <v>884</v>
      </c>
      <c r="B885" s="3" t="s">
        <v>200</v>
      </c>
      <c r="C885" s="3" t="s">
        <v>53</v>
      </c>
      <c r="D885" s="7">
        <f t="shared" si="192"/>
        <v>41504</v>
      </c>
      <c r="E885" s="4">
        <v>0.81388888888888899</v>
      </c>
      <c r="F885" s="3" t="s">
        <v>50</v>
      </c>
      <c r="G885" s="3" t="str">
        <f t="shared" si="193"/>
        <v>OTHER</v>
      </c>
      <c r="H885" s="3" t="str">
        <f t="shared" si="183"/>
        <v>OTHER</v>
      </c>
      <c r="I885" s="1">
        <v>41506.774851620365</v>
      </c>
      <c r="J885" s="1">
        <v>41506.869307638888</v>
      </c>
      <c r="K885" s="5">
        <f t="shared" si="194"/>
        <v>136</v>
      </c>
      <c r="L885" s="16">
        <f t="shared" si="184"/>
        <v>136</v>
      </c>
      <c r="M885">
        <f t="shared" si="185"/>
        <v>2013</v>
      </c>
      <c r="N885" t="str">
        <f t="shared" si="186"/>
        <v>Aug</v>
      </c>
      <c r="O885" s="6">
        <f t="shared" si="187"/>
        <v>136</v>
      </c>
      <c r="P885">
        <f t="shared" si="188"/>
        <v>845</v>
      </c>
      <c r="Q885">
        <f t="shared" si="189"/>
        <v>7</v>
      </c>
      <c r="R885" s="8">
        <f t="shared" si="195"/>
        <v>120.71428571428571</v>
      </c>
      <c r="S885">
        <f t="shared" si="190"/>
        <v>42</v>
      </c>
      <c r="T885">
        <f t="shared" si="191"/>
        <v>3950</v>
      </c>
      <c r="U885" s="18">
        <f t="shared" si="196"/>
        <v>94.047619047619051</v>
      </c>
    </row>
    <row r="886" spans="1:21" x14ac:dyDescent="0.3">
      <c r="A886" s="3">
        <v>885</v>
      </c>
      <c r="B886" s="3" t="s">
        <v>200</v>
      </c>
      <c r="C886" s="3" t="s">
        <v>53</v>
      </c>
      <c r="D886" s="7">
        <f t="shared" si="192"/>
        <v>41504</v>
      </c>
      <c r="E886" s="4">
        <v>0.91111111111111109</v>
      </c>
      <c r="F886" s="3" t="s">
        <v>51</v>
      </c>
      <c r="G886" s="3" t="str">
        <f t="shared" si="193"/>
        <v>PLANNED</v>
      </c>
      <c r="H886" s="3" t="str">
        <f t="shared" si="183"/>
        <v>PLANNED - NOT SCHED</v>
      </c>
      <c r="I886" s="1">
        <v>41506.884201122681</v>
      </c>
      <c r="J886" s="1">
        <v>41506.955914085651</v>
      </c>
      <c r="K886" s="5">
        <f t="shared" si="194"/>
        <v>103</v>
      </c>
      <c r="L886" s="16">
        <f t="shared" si="184"/>
        <v>103</v>
      </c>
      <c r="M886">
        <f t="shared" si="185"/>
        <v>2013</v>
      </c>
      <c r="N886" t="str">
        <f t="shared" si="186"/>
        <v>Aug</v>
      </c>
      <c r="O886" s="6">
        <f t="shared" si="187"/>
        <v>103</v>
      </c>
      <c r="P886">
        <f t="shared" si="188"/>
        <v>845</v>
      </c>
      <c r="Q886">
        <f t="shared" si="189"/>
        <v>7</v>
      </c>
      <c r="R886" s="8">
        <f t="shared" si="195"/>
        <v>120.71428571428571</v>
      </c>
      <c r="S886">
        <f t="shared" si="190"/>
        <v>42</v>
      </c>
      <c r="T886">
        <f t="shared" si="191"/>
        <v>3950</v>
      </c>
      <c r="U886" s="18">
        <f t="shared" si="196"/>
        <v>94.047619047619051</v>
      </c>
    </row>
    <row r="887" spans="1:21" x14ac:dyDescent="0.3">
      <c r="A887" s="3">
        <v>886</v>
      </c>
      <c r="B887" s="3" t="s">
        <v>201</v>
      </c>
      <c r="C887" s="3" t="s">
        <v>56</v>
      </c>
      <c r="D887" s="7">
        <f t="shared" si="192"/>
        <v>41504</v>
      </c>
      <c r="E887" s="4">
        <v>0.20972222222222223</v>
      </c>
      <c r="F887" s="3" t="s">
        <v>49</v>
      </c>
      <c r="G887" s="3" t="str">
        <f t="shared" si="193"/>
        <v>UNPLANNED</v>
      </c>
      <c r="H887" s="3" t="str">
        <f t="shared" si="183"/>
        <v>UNPLANNED</v>
      </c>
      <c r="I887" s="1">
        <v>41507.190997488426</v>
      </c>
      <c r="J887" s="1">
        <v>41507.23780304398</v>
      </c>
      <c r="K887" s="5">
        <f t="shared" si="194"/>
        <v>67</v>
      </c>
      <c r="L887" s="16">
        <f t="shared" si="184"/>
        <v>67</v>
      </c>
      <c r="M887">
        <f t="shared" si="185"/>
        <v>2013</v>
      </c>
      <c r="N887" t="str">
        <f t="shared" si="186"/>
        <v>Aug</v>
      </c>
      <c r="O887" s="6">
        <f t="shared" si="187"/>
        <v>67</v>
      </c>
      <c r="P887">
        <f t="shared" si="188"/>
        <v>707</v>
      </c>
      <c r="Q887">
        <f t="shared" si="189"/>
        <v>7</v>
      </c>
      <c r="R887" s="8">
        <f t="shared" si="195"/>
        <v>101</v>
      </c>
      <c r="S887">
        <f t="shared" si="190"/>
        <v>42</v>
      </c>
      <c r="T887">
        <f t="shared" si="191"/>
        <v>3950</v>
      </c>
      <c r="U887" s="18">
        <f t="shared" si="196"/>
        <v>94.047619047619051</v>
      </c>
    </row>
    <row r="888" spans="1:21" x14ac:dyDescent="0.3">
      <c r="A888" s="3">
        <v>887</v>
      </c>
      <c r="B888" s="3" t="s">
        <v>201</v>
      </c>
      <c r="C888" s="3" t="s">
        <v>56</v>
      </c>
      <c r="D888" s="7">
        <f t="shared" si="192"/>
        <v>41504</v>
      </c>
      <c r="E888" s="4">
        <v>0.35902777777777778</v>
      </c>
      <c r="F888" s="3" t="s">
        <v>54</v>
      </c>
      <c r="G888" s="3" t="str">
        <f t="shared" si="193"/>
        <v>PLANNED</v>
      </c>
      <c r="H888" s="3" t="str">
        <f t="shared" si="183"/>
        <v>PLANNED - SCHED</v>
      </c>
      <c r="I888" s="1">
        <v>41507.31660795139</v>
      </c>
      <c r="J888" s="1">
        <v>41507.385485266204</v>
      </c>
      <c r="K888" s="5">
        <f t="shared" si="194"/>
        <v>99</v>
      </c>
      <c r="L888" s="16">
        <f t="shared" si="184"/>
        <v>99</v>
      </c>
      <c r="M888">
        <f t="shared" si="185"/>
        <v>2013</v>
      </c>
      <c r="N888" t="str">
        <f t="shared" si="186"/>
        <v>Aug</v>
      </c>
      <c r="O888" s="6">
        <f t="shared" si="187"/>
        <v>99</v>
      </c>
      <c r="P888">
        <f t="shared" si="188"/>
        <v>707</v>
      </c>
      <c r="Q888">
        <f t="shared" si="189"/>
        <v>7</v>
      </c>
      <c r="R888" s="8">
        <f t="shared" si="195"/>
        <v>101</v>
      </c>
      <c r="S888">
        <f t="shared" si="190"/>
        <v>42</v>
      </c>
      <c r="T888">
        <f t="shared" si="191"/>
        <v>3950</v>
      </c>
      <c r="U888" s="18">
        <f t="shared" si="196"/>
        <v>94.047619047619051</v>
      </c>
    </row>
    <row r="889" spans="1:21" x14ac:dyDescent="0.3">
      <c r="A889" s="3">
        <v>888</v>
      </c>
      <c r="B889" s="3" t="s">
        <v>201</v>
      </c>
      <c r="C889" s="3" t="s">
        <v>56</v>
      </c>
      <c r="D889" s="7">
        <f t="shared" si="192"/>
        <v>41504</v>
      </c>
      <c r="E889" s="4">
        <v>0.46180555555555558</v>
      </c>
      <c r="F889" s="3" t="s">
        <v>54</v>
      </c>
      <c r="G889" s="3" t="str">
        <f t="shared" si="193"/>
        <v>PLANNED</v>
      </c>
      <c r="H889" s="3" t="str">
        <f t="shared" si="183"/>
        <v>PLANNED - SCHED</v>
      </c>
      <c r="I889" s="1">
        <v>41507.417323923612</v>
      </c>
      <c r="J889" s="1">
        <v>41507.547671145832</v>
      </c>
      <c r="K889" s="5">
        <f t="shared" si="194"/>
        <v>187</v>
      </c>
      <c r="L889" s="16">
        <f t="shared" si="184"/>
        <v>187</v>
      </c>
      <c r="M889">
        <f t="shared" si="185"/>
        <v>2013</v>
      </c>
      <c r="N889" t="str">
        <f t="shared" si="186"/>
        <v>Aug</v>
      </c>
      <c r="O889" s="6">
        <f t="shared" si="187"/>
        <v>187</v>
      </c>
      <c r="P889">
        <f t="shared" si="188"/>
        <v>707</v>
      </c>
      <c r="Q889">
        <f t="shared" si="189"/>
        <v>7</v>
      </c>
      <c r="R889" s="8">
        <f t="shared" si="195"/>
        <v>101</v>
      </c>
      <c r="S889">
        <f t="shared" si="190"/>
        <v>42</v>
      </c>
      <c r="T889">
        <f t="shared" si="191"/>
        <v>3950</v>
      </c>
      <c r="U889" s="18">
        <f t="shared" si="196"/>
        <v>94.047619047619051</v>
      </c>
    </row>
    <row r="890" spans="1:21" x14ac:dyDescent="0.3">
      <c r="A890" s="3">
        <v>889</v>
      </c>
      <c r="B890" s="3" t="s">
        <v>201</v>
      </c>
      <c r="C890" s="3" t="s">
        <v>56</v>
      </c>
      <c r="D890" s="7">
        <f t="shared" si="192"/>
        <v>41504</v>
      </c>
      <c r="E890" s="4">
        <v>0.54652777777777783</v>
      </c>
      <c r="F890" s="3" t="s">
        <v>49</v>
      </c>
      <c r="G890" s="3" t="str">
        <f t="shared" si="193"/>
        <v>UNPLANNED</v>
      </c>
      <c r="H890" s="3" t="str">
        <f t="shared" si="183"/>
        <v>UNPLANNED</v>
      </c>
      <c r="I890" s="1">
        <v>41507.521167476851</v>
      </c>
      <c r="J890" s="1">
        <v>41507.605681365741</v>
      </c>
      <c r="K890" s="5">
        <f t="shared" si="194"/>
        <v>121</v>
      </c>
      <c r="L890" s="16">
        <f t="shared" si="184"/>
        <v>121</v>
      </c>
      <c r="M890">
        <f t="shared" si="185"/>
        <v>2013</v>
      </c>
      <c r="N890" t="str">
        <f t="shared" si="186"/>
        <v>Aug</v>
      </c>
      <c r="O890" s="6">
        <f t="shared" si="187"/>
        <v>121</v>
      </c>
      <c r="P890">
        <f t="shared" si="188"/>
        <v>707</v>
      </c>
      <c r="Q890">
        <f t="shared" si="189"/>
        <v>7</v>
      </c>
      <c r="R890" s="8">
        <f t="shared" si="195"/>
        <v>101</v>
      </c>
      <c r="S890">
        <f t="shared" si="190"/>
        <v>42</v>
      </c>
      <c r="T890">
        <f t="shared" si="191"/>
        <v>3950</v>
      </c>
      <c r="U890" s="18">
        <f t="shared" si="196"/>
        <v>94.047619047619051</v>
      </c>
    </row>
    <row r="891" spans="1:21" x14ac:dyDescent="0.3">
      <c r="A891" s="3">
        <v>890</v>
      </c>
      <c r="B891" s="3" t="s">
        <v>201</v>
      </c>
      <c r="C891" s="3" t="s">
        <v>56</v>
      </c>
      <c r="D891" s="7">
        <f t="shared" si="192"/>
        <v>41504</v>
      </c>
      <c r="E891" s="4">
        <v>0.58611111111111114</v>
      </c>
      <c r="F891" s="3" t="s">
        <v>54</v>
      </c>
      <c r="G891" s="3" t="str">
        <f t="shared" si="193"/>
        <v>PLANNED</v>
      </c>
      <c r="H891" s="3" t="str">
        <f t="shared" si="183"/>
        <v>PLANNED - SCHED</v>
      </c>
      <c r="I891" s="1">
        <v>41507.559880358793</v>
      </c>
      <c r="J891" s="1">
        <v>41507.617415081018</v>
      </c>
      <c r="K891" s="5">
        <f t="shared" si="194"/>
        <v>82</v>
      </c>
      <c r="L891" s="16">
        <f t="shared" si="184"/>
        <v>82</v>
      </c>
      <c r="M891">
        <f t="shared" si="185"/>
        <v>2013</v>
      </c>
      <c r="N891" t="str">
        <f t="shared" si="186"/>
        <v>Aug</v>
      </c>
      <c r="O891" s="6">
        <f t="shared" si="187"/>
        <v>82</v>
      </c>
      <c r="P891">
        <f t="shared" si="188"/>
        <v>707</v>
      </c>
      <c r="Q891">
        <f t="shared" si="189"/>
        <v>7</v>
      </c>
      <c r="R891" s="8">
        <f t="shared" si="195"/>
        <v>101</v>
      </c>
      <c r="S891">
        <f t="shared" si="190"/>
        <v>42</v>
      </c>
      <c r="T891">
        <f t="shared" si="191"/>
        <v>3950</v>
      </c>
      <c r="U891" s="18">
        <f t="shared" si="196"/>
        <v>94.047619047619051</v>
      </c>
    </row>
    <row r="892" spans="1:21" x14ac:dyDescent="0.3">
      <c r="A892" s="3">
        <v>891</v>
      </c>
      <c r="B892" s="3" t="s">
        <v>201</v>
      </c>
      <c r="C892" s="3" t="s">
        <v>56</v>
      </c>
      <c r="D892" s="7">
        <f t="shared" si="192"/>
        <v>41504</v>
      </c>
      <c r="E892" s="4">
        <v>0.60069444444444442</v>
      </c>
      <c r="F892" s="3" t="s">
        <v>49</v>
      </c>
      <c r="G892" s="3" t="str">
        <f t="shared" si="193"/>
        <v>UNPLANNED</v>
      </c>
      <c r="H892" s="3" t="str">
        <f t="shared" si="183"/>
        <v>UNPLANNED</v>
      </c>
      <c r="I892" s="1">
        <v>41507.587913541662</v>
      </c>
      <c r="J892" s="1">
        <v>41507.693133449073</v>
      </c>
      <c r="K892" s="5">
        <f t="shared" si="194"/>
        <v>151</v>
      </c>
      <c r="L892" s="16">
        <f t="shared" si="184"/>
        <v>151</v>
      </c>
      <c r="M892">
        <f t="shared" si="185"/>
        <v>2013</v>
      </c>
      <c r="N892" t="str">
        <f t="shared" si="186"/>
        <v>Aug</v>
      </c>
      <c r="O892" s="6">
        <f t="shared" si="187"/>
        <v>151</v>
      </c>
      <c r="P892">
        <f t="shared" si="188"/>
        <v>707</v>
      </c>
      <c r="Q892">
        <f t="shared" si="189"/>
        <v>7</v>
      </c>
      <c r="R892" s="8">
        <f t="shared" si="195"/>
        <v>101</v>
      </c>
      <c r="S892">
        <f t="shared" si="190"/>
        <v>42</v>
      </c>
      <c r="T892">
        <f t="shared" si="191"/>
        <v>3950</v>
      </c>
      <c r="U892" s="18">
        <f t="shared" si="196"/>
        <v>94.047619047619051</v>
      </c>
    </row>
    <row r="893" spans="1:21" x14ac:dyDescent="0.3">
      <c r="A893" s="3">
        <v>892</v>
      </c>
      <c r="B893" s="3" t="s">
        <v>201</v>
      </c>
      <c r="C893" s="3" t="s">
        <v>56</v>
      </c>
      <c r="D893" s="7">
        <f t="shared" si="192"/>
        <v>41504</v>
      </c>
      <c r="E893" s="4">
        <v>0.68819444444444444</v>
      </c>
      <c r="F893" s="3" t="s">
        <v>54</v>
      </c>
      <c r="G893" s="3" t="str">
        <f t="shared" si="193"/>
        <v>PLANNED</v>
      </c>
      <c r="H893" s="3" t="str">
        <f t="shared" si="183"/>
        <v>PLANNED - SCHED</v>
      </c>
      <c r="I893" s="1">
        <v>41507.642351307877</v>
      </c>
      <c r="J893" s="1" t="e">
        <v>#VALUE!</v>
      </c>
      <c r="K893" s="5" t="e">
        <f t="shared" si="194"/>
        <v>#VALUE!</v>
      </c>
      <c r="L893" s="16">
        <f t="shared" si="184"/>
        <v>101</v>
      </c>
      <c r="M893">
        <f t="shared" si="185"/>
        <v>2013</v>
      </c>
      <c r="N893" t="str">
        <f t="shared" si="186"/>
        <v>Aug</v>
      </c>
      <c r="O893" s="6" t="e">
        <f t="shared" si="187"/>
        <v>#N/A</v>
      </c>
      <c r="P893">
        <f t="shared" si="188"/>
        <v>707</v>
      </c>
      <c r="Q893">
        <f t="shared" si="189"/>
        <v>7</v>
      </c>
      <c r="R893" s="8">
        <f t="shared" si="195"/>
        <v>101</v>
      </c>
      <c r="S893">
        <f t="shared" si="190"/>
        <v>42</v>
      </c>
      <c r="T893">
        <f t="shared" si="191"/>
        <v>3950</v>
      </c>
      <c r="U893" s="18">
        <f t="shared" si="196"/>
        <v>94.047619047619051</v>
      </c>
    </row>
    <row r="894" spans="1:21" x14ac:dyDescent="0.3">
      <c r="A894" s="3">
        <v>893</v>
      </c>
      <c r="B894" s="3" t="s">
        <v>202</v>
      </c>
      <c r="C894" s="3" t="s">
        <v>59</v>
      </c>
      <c r="D894" s="7">
        <f t="shared" si="192"/>
        <v>41504</v>
      </c>
      <c r="E894" s="4">
        <v>4.2361111111111106E-2</v>
      </c>
      <c r="F894" s="3" t="s">
        <v>51</v>
      </c>
      <c r="G894" s="3" t="str">
        <f t="shared" si="193"/>
        <v>PLANNED</v>
      </c>
      <c r="H894" s="3" t="str">
        <f t="shared" si="183"/>
        <v>PLANNED - NOT SCHED</v>
      </c>
      <c r="I894" s="1">
        <v>41508.003039965275</v>
      </c>
      <c r="J894" s="1">
        <v>41508.094567743057</v>
      </c>
      <c r="K894" s="5">
        <f t="shared" si="194"/>
        <v>131</v>
      </c>
      <c r="L894" s="16">
        <f t="shared" si="184"/>
        <v>131</v>
      </c>
      <c r="M894">
        <f t="shared" si="185"/>
        <v>2013</v>
      </c>
      <c r="N894" t="str">
        <f t="shared" si="186"/>
        <v>Aug</v>
      </c>
      <c r="O894" s="6">
        <f t="shared" si="187"/>
        <v>131</v>
      </c>
      <c r="P894">
        <f t="shared" si="188"/>
        <v>566</v>
      </c>
      <c r="Q894">
        <f t="shared" si="189"/>
        <v>7</v>
      </c>
      <c r="R894" s="8">
        <f t="shared" si="195"/>
        <v>80.857142857142861</v>
      </c>
      <c r="S894">
        <f t="shared" si="190"/>
        <v>42</v>
      </c>
      <c r="T894">
        <f t="shared" si="191"/>
        <v>3950</v>
      </c>
      <c r="U894" s="18">
        <f t="shared" si="196"/>
        <v>94.047619047619051</v>
      </c>
    </row>
    <row r="895" spans="1:21" x14ac:dyDescent="0.3">
      <c r="A895" s="3">
        <v>894</v>
      </c>
      <c r="B895" s="3" t="s">
        <v>202</v>
      </c>
      <c r="C895" s="3" t="s">
        <v>59</v>
      </c>
      <c r="D895" s="7">
        <f t="shared" si="192"/>
        <v>41504</v>
      </c>
      <c r="E895" s="4">
        <v>0.17083333333333331</v>
      </c>
      <c r="F895" s="3" t="s">
        <v>49</v>
      </c>
      <c r="G895" s="3" t="str">
        <f t="shared" si="193"/>
        <v>UNPLANNED</v>
      </c>
      <c r="H895" s="3" t="str">
        <f t="shared" si="183"/>
        <v>UNPLANNED</v>
      </c>
      <c r="I895" s="1">
        <v>41508.144623067128</v>
      </c>
      <c r="J895" s="1">
        <v>41508.212296678241</v>
      </c>
      <c r="K895" s="5">
        <f t="shared" si="194"/>
        <v>97</v>
      </c>
      <c r="L895" s="16">
        <f t="shared" si="184"/>
        <v>97</v>
      </c>
      <c r="M895">
        <f t="shared" si="185"/>
        <v>2013</v>
      </c>
      <c r="N895" t="str">
        <f t="shared" si="186"/>
        <v>Aug</v>
      </c>
      <c r="O895" s="6">
        <f t="shared" si="187"/>
        <v>97</v>
      </c>
      <c r="P895">
        <f t="shared" si="188"/>
        <v>566</v>
      </c>
      <c r="Q895">
        <f t="shared" si="189"/>
        <v>7</v>
      </c>
      <c r="R895" s="8">
        <f t="shared" si="195"/>
        <v>80.857142857142861</v>
      </c>
      <c r="S895">
        <f t="shared" si="190"/>
        <v>42</v>
      </c>
      <c r="T895">
        <f t="shared" si="191"/>
        <v>3950</v>
      </c>
      <c r="U895" s="18">
        <f t="shared" si="196"/>
        <v>94.047619047619051</v>
      </c>
    </row>
    <row r="896" spans="1:21" x14ac:dyDescent="0.3">
      <c r="A896" s="3">
        <v>895</v>
      </c>
      <c r="B896" s="3" t="s">
        <v>202</v>
      </c>
      <c r="C896" s="3" t="s">
        <v>59</v>
      </c>
      <c r="D896" s="7">
        <f t="shared" si="192"/>
        <v>41504</v>
      </c>
      <c r="E896" s="4">
        <v>0.30972222222222223</v>
      </c>
      <c r="F896" s="3" t="s">
        <v>49</v>
      </c>
      <c r="G896" s="3" t="str">
        <f t="shared" si="193"/>
        <v>UNPLANNED</v>
      </c>
      <c r="H896" s="3" t="str">
        <f t="shared" si="183"/>
        <v>UNPLANNED</v>
      </c>
      <c r="I896" s="1">
        <v>41508.284189351849</v>
      </c>
      <c r="J896" s="1">
        <v>41508.337719444447</v>
      </c>
      <c r="K896" s="5">
        <f t="shared" si="194"/>
        <v>77</v>
      </c>
      <c r="L896" s="16">
        <f t="shared" si="184"/>
        <v>77</v>
      </c>
      <c r="M896">
        <f t="shared" si="185"/>
        <v>2013</v>
      </c>
      <c r="N896" t="str">
        <f t="shared" si="186"/>
        <v>Aug</v>
      </c>
      <c r="O896" s="6">
        <f t="shared" si="187"/>
        <v>77</v>
      </c>
      <c r="P896">
        <f t="shared" si="188"/>
        <v>566</v>
      </c>
      <c r="Q896">
        <f t="shared" si="189"/>
        <v>7</v>
      </c>
      <c r="R896" s="8">
        <f t="shared" si="195"/>
        <v>80.857142857142861</v>
      </c>
      <c r="S896">
        <f t="shared" si="190"/>
        <v>42</v>
      </c>
      <c r="T896">
        <f t="shared" si="191"/>
        <v>3950</v>
      </c>
      <c r="U896" s="18">
        <f t="shared" si="196"/>
        <v>94.047619047619051</v>
      </c>
    </row>
    <row r="897" spans="1:21" x14ac:dyDescent="0.3">
      <c r="A897" s="3">
        <v>896</v>
      </c>
      <c r="B897" s="3" t="s">
        <v>202</v>
      </c>
      <c r="C897" s="3" t="s">
        <v>59</v>
      </c>
      <c r="D897" s="7">
        <f t="shared" si="192"/>
        <v>41504</v>
      </c>
      <c r="E897" s="4">
        <v>0.3659722222222222</v>
      </c>
      <c r="F897" s="3" t="s">
        <v>49</v>
      </c>
      <c r="G897" s="3" t="str">
        <f t="shared" si="193"/>
        <v>UNPLANNED</v>
      </c>
      <c r="H897" s="3" t="str">
        <f t="shared" si="183"/>
        <v>UNPLANNED</v>
      </c>
      <c r="I897" s="1">
        <v>41508.341935532408</v>
      </c>
      <c r="J897" s="1">
        <v>41508.410234143514</v>
      </c>
      <c r="K897" s="5">
        <f t="shared" si="194"/>
        <v>98</v>
      </c>
      <c r="L897" s="16">
        <f t="shared" si="184"/>
        <v>98</v>
      </c>
      <c r="M897">
        <f t="shared" si="185"/>
        <v>2013</v>
      </c>
      <c r="N897" t="str">
        <f t="shared" si="186"/>
        <v>Aug</v>
      </c>
      <c r="O897" s="6">
        <f t="shared" si="187"/>
        <v>98</v>
      </c>
      <c r="P897">
        <f t="shared" si="188"/>
        <v>566</v>
      </c>
      <c r="Q897">
        <f t="shared" si="189"/>
        <v>7</v>
      </c>
      <c r="R897" s="8">
        <f t="shared" si="195"/>
        <v>80.857142857142861</v>
      </c>
      <c r="S897">
        <f t="shared" si="190"/>
        <v>42</v>
      </c>
      <c r="T897">
        <f t="shared" si="191"/>
        <v>3950</v>
      </c>
      <c r="U897" s="18">
        <f t="shared" si="196"/>
        <v>94.047619047619051</v>
      </c>
    </row>
    <row r="898" spans="1:21" x14ac:dyDescent="0.3">
      <c r="A898" s="3">
        <v>897</v>
      </c>
      <c r="B898" s="3" t="s">
        <v>202</v>
      </c>
      <c r="C898" s="3" t="s">
        <v>59</v>
      </c>
      <c r="D898" s="7">
        <f t="shared" si="192"/>
        <v>41504</v>
      </c>
      <c r="E898" s="4">
        <v>0.46319444444444446</v>
      </c>
      <c r="F898" s="3" t="s">
        <v>54</v>
      </c>
      <c r="G898" s="3" t="str">
        <f t="shared" si="193"/>
        <v>PLANNED</v>
      </c>
      <c r="H898" s="3" t="str">
        <f t="shared" ref="H898:H961" si="197">IF(ISNUMBER(SEARCH("Unplanned",F898)),"UNPLANNED",IF(ISNUMBER(SEARCH("not as sched",F898)),"PLANNED - NOT SCHED",IF(ISNUMBER(SEARCH("as scheduled",F898)),"PLANNED - SCHED","OTHER")))</f>
        <v>PLANNED - SCHED</v>
      </c>
      <c r="I898" s="1">
        <v>41508.45536871528</v>
      </c>
      <c r="J898" s="1">
        <v>41508.500310844909</v>
      </c>
      <c r="K898" s="5">
        <f t="shared" si="194"/>
        <v>64</v>
      </c>
      <c r="L898" s="16">
        <f t="shared" ref="L898:L961" si="198">IFERROR(O898,R898)</f>
        <v>64</v>
      </c>
      <c r="M898">
        <f t="shared" ref="M898:M961" si="199">YEAR(B898)</f>
        <v>2013</v>
      </c>
      <c r="N898" t="str">
        <f t="shared" ref="N898:N961" si="200">TEXT(B898,"MMM")</f>
        <v>Aug</v>
      </c>
      <c r="O898" s="6">
        <f t="shared" ref="O898:O961" si="201">IFERROR(K898,#N/A)</f>
        <v>64</v>
      </c>
      <c r="P898">
        <f t="shared" ref="P898:P961" si="202">SUMIFS(O:O,B:B,B898,O:O,"&lt;&gt;#N/A")</f>
        <v>566</v>
      </c>
      <c r="Q898">
        <f t="shared" ref="Q898:Q961" si="203">COUNTIF(B:B,B898)</f>
        <v>7</v>
      </c>
      <c r="R898" s="8">
        <f t="shared" si="195"/>
        <v>80.857142857142861</v>
      </c>
      <c r="S898">
        <f t="shared" ref="S898:S961" si="204">COUNTIF(D:D,D898)</f>
        <v>42</v>
      </c>
      <c r="T898">
        <f t="shared" ref="T898:T961" si="205">SUMIFS(O:O,D:D,D898,O:O,"&lt;&gt;#N/A")</f>
        <v>3950</v>
      </c>
      <c r="U898" s="18">
        <f t="shared" si="196"/>
        <v>94.047619047619051</v>
      </c>
    </row>
    <row r="899" spans="1:21" x14ac:dyDescent="0.3">
      <c r="A899" s="3">
        <v>898</v>
      </c>
      <c r="B899" s="3" t="s">
        <v>202</v>
      </c>
      <c r="C899" s="3" t="s">
        <v>59</v>
      </c>
      <c r="D899" s="7">
        <f t="shared" ref="D899:D962" si="206">B899-WEEKDAY(B899,11)</f>
        <v>41504</v>
      </c>
      <c r="E899" s="4">
        <v>0.61527777777777781</v>
      </c>
      <c r="F899" s="3" t="s">
        <v>49</v>
      </c>
      <c r="G899" s="3" t="str">
        <f t="shared" ref="G899:G962" si="207">IF(ISNUMBER(SEARCH("unplanned",F899)),"UNPLANNED",IF(ISNUMBER(SEARCH("PLANNED",F899)),"PLANNED","OTHER"))</f>
        <v>UNPLANNED</v>
      </c>
      <c r="H899" s="3" t="str">
        <f t="shared" si="197"/>
        <v>UNPLANNED</v>
      </c>
      <c r="I899" s="1">
        <v>41508.599886192125</v>
      </c>
      <c r="J899" s="1">
        <v>41508.669226469909</v>
      </c>
      <c r="K899" s="5">
        <f t="shared" ref="K899:K962" si="208">HOUR(J899-I899)*60+MINUTE(J899-I899)</f>
        <v>99</v>
      </c>
      <c r="L899" s="16">
        <f t="shared" si="198"/>
        <v>99</v>
      </c>
      <c r="M899">
        <f t="shared" si="199"/>
        <v>2013</v>
      </c>
      <c r="N899" t="str">
        <f t="shared" si="200"/>
        <v>Aug</v>
      </c>
      <c r="O899" s="6">
        <f t="shared" si="201"/>
        <v>99</v>
      </c>
      <c r="P899">
        <f t="shared" si="202"/>
        <v>566</v>
      </c>
      <c r="Q899">
        <f t="shared" si="203"/>
        <v>7</v>
      </c>
      <c r="R899" s="8">
        <f t="shared" ref="R899:R962" si="209">P899/Q899</f>
        <v>80.857142857142861</v>
      </c>
      <c r="S899">
        <f t="shared" si="204"/>
        <v>42</v>
      </c>
      <c r="T899">
        <f t="shared" si="205"/>
        <v>3950</v>
      </c>
      <c r="U899" s="18">
        <f t="shared" ref="U899:U962" si="210">T899/S899</f>
        <v>94.047619047619051</v>
      </c>
    </row>
    <row r="900" spans="1:21" x14ac:dyDescent="0.3">
      <c r="A900" s="3">
        <v>899</v>
      </c>
      <c r="B900" s="3" t="s">
        <v>202</v>
      </c>
      <c r="C900" s="3" t="s">
        <v>59</v>
      </c>
      <c r="D900" s="7">
        <f t="shared" si="206"/>
        <v>41504</v>
      </c>
      <c r="E900" s="4">
        <v>0.6958333333333333</v>
      </c>
      <c r="F900" s="3" t="s">
        <v>54</v>
      </c>
      <c r="G900" s="3" t="str">
        <f t="shared" si="207"/>
        <v>PLANNED</v>
      </c>
      <c r="H900" s="3" t="str">
        <f t="shared" si="197"/>
        <v>PLANNED - SCHED</v>
      </c>
      <c r="I900" s="1">
        <v>41508.660571064815</v>
      </c>
      <c r="J900" s="1" t="e">
        <v>#VALUE!</v>
      </c>
      <c r="K900" s="5" t="e">
        <f t="shared" si="208"/>
        <v>#VALUE!</v>
      </c>
      <c r="L900" s="16">
        <f t="shared" si="198"/>
        <v>80.857142857142861</v>
      </c>
      <c r="M900">
        <f t="shared" si="199"/>
        <v>2013</v>
      </c>
      <c r="N900" t="str">
        <f t="shared" si="200"/>
        <v>Aug</v>
      </c>
      <c r="O900" s="6" t="e">
        <f t="shared" si="201"/>
        <v>#N/A</v>
      </c>
      <c r="P900">
        <f t="shared" si="202"/>
        <v>566</v>
      </c>
      <c r="Q900">
        <f t="shared" si="203"/>
        <v>7</v>
      </c>
      <c r="R900" s="8">
        <f t="shared" si="209"/>
        <v>80.857142857142861</v>
      </c>
      <c r="S900">
        <f t="shared" si="204"/>
        <v>42</v>
      </c>
      <c r="T900">
        <f t="shared" si="205"/>
        <v>3950</v>
      </c>
      <c r="U900" s="18">
        <f t="shared" si="210"/>
        <v>94.047619047619051</v>
      </c>
    </row>
    <row r="901" spans="1:21" x14ac:dyDescent="0.3">
      <c r="A901" s="3">
        <v>900</v>
      </c>
      <c r="B901" s="3" t="s">
        <v>203</v>
      </c>
      <c r="C901" s="3" t="s">
        <v>61</v>
      </c>
      <c r="D901" s="7">
        <f t="shared" si="206"/>
        <v>41504</v>
      </c>
      <c r="E901" s="4">
        <v>0.15277777777777776</v>
      </c>
      <c r="F901" s="3" t="s">
        <v>51</v>
      </c>
      <c r="G901" s="3" t="str">
        <f t="shared" si="207"/>
        <v>PLANNED</v>
      </c>
      <c r="H901" s="3" t="str">
        <f t="shared" si="197"/>
        <v>PLANNED - NOT SCHED</v>
      </c>
      <c r="I901" s="1">
        <v>41509.132438807872</v>
      </c>
      <c r="J901" s="1" t="e">
        <v>#VALUE!</v>
      </c>
      <c r="K901" s="5" t="e">
        <f t="shared" si="208"/>
        <v>#VALUE!</v>
      </c>
      <c r="L901" s="16">
        <f t="shared" si="198"/>
        <v>78.111111111111114</v>
      </c>
      <c r="M901">
        <f t="shared" si="199"/>
        <v>2013</v>
      </c>
      <c r="N901" t="str">
        <f t="shared" si="200"/>
        <v>Aug</v>
      </c>
      <c r="O901" s="6" t="e">
        <f t="shared" si="201"/>
        <v>#N/A</v>
      </c>
      <c r="P901">
        <f t="shared" si="202"/>
        <v>703</v>
      </c>
      <c r="Q901">
        <f t="shared" si="203"/>
        <v>9</v>
      </c>
      <c r="R901" s="8">
        <f t="shared" si="209"/>
        <v>78.111111111111114</v>
      </c>
      <c r="S901">
        <f t="shared" si="204"/>
        <v>42</v>
      </c>
      <c r="T901">
        <f t="shared" si="205"/>
        <v>3950</v>
      </c>
      <c r="U901" s="18">
        <f t="shared" si="210"/>
        <v>94.047619047619051</v>
      </c>
    </row>
    <row r="902" spans="1:21" x14ac:dyDescent="0.3">
      <c r="A902" s="3">
        <v>901</v>
      </c>
      <c r="B902" s="3" t="s">
        <v>203</v>
      </c>
      <c r="C902" s="3" t="s">
        <v>61</v>
      </c>
      <c r="D902" s="7">
        <f t="shared" si="206"/>
        <v>41504</v>
      </c>
      <c r="E902" s="4">
        <v>0.40208333333333335</v>
      </c>
      <c r="F902" s="3" t="s">
        <v>54</v>
      </c>
      <c r="G902" s="3" t="str">
        <f t="shared" si="207"/>
        <v>PLANNED</v>
      </c>
      <c r="H902" s="3" t="str">
        <f t="shared" si="197"/>
        <v>PLANNED - SCHED</v>
      </c>
      <c r="I902" s="1">
        <v>41509.365211377313</v>
      </c>
      <c r="J902" s="1">
        <v>41509.430859525462</v>
      </c>
      <c r="K902" s="5">
        <f t="shared" si="208"/>
        <v>94</v>
      </c>
      <c r="L902" s="16">
        <f t="shared" si="198"/>
        <v>94</v>
      </c>
      <c r="M902">
        <f t="shared" si="199"/>
        <v>2013</v>
      </c>
      <c r="N902" t="str">
        <f t="shared" si="200"/>
        <v>Aug</v>
      </c>
      <c r="O902" s="6">
        <f t="shared" si="201"/>
        <v>94</v>
      </c>
      <c r="P902">
        <f t="shared" si="202"/>
        <v>703</v>
      </c>
      <c r="Q902">
        <f t="shared" si="203"/>
        <v>9</v>
      </c>
      <c r="R902" s="8">
        <f t="shared" si="209"/>
        <v>78.111111111111114</v>
      </c>
      <c r="S902">
        <f t="shared" si="204"/>
        <v>42</v>
      </c>
      <c r="T902">
        <f t="shared" si="205"/>
        <v>3950</v>
      </c>
      <c r="U902" s="18">
        <f t="shared" si="210"/>
        <v>94.047619047619051</v>
      </c>
    </row>
    <row r="903" spans="1:21" x14ac:dyDescent="0.3">
      <c r="A903" s="3">
        <v>902</v>
      </c>
      <c r="B903" s="3" t="s">
        <v>203</v>
      </c>
      <c r="C903" s="3" t="s">
        <v>61</v>
      </c>
      <c r="D903" s="7">
        <f t="shared" si="206"/>
        <v>41504</v>
      </c>
      <c r="E903" s="4">
        <v>0.47291666666666665</v>
      </c>
      <c r="F903" s="3" t="s">
        <v>54</v>
      </c>
      <c r="G903" s="3" t="str">
        <f t="shared" si="207"/>
        <v>PLANNED</v>
      </c>
      <c r="H903" s="3" t="str">
        <f t="shared" si="197"/>
        <v>PLANNED - SCHED</v>
      </c>
      <c r="I903" s="1">
        <v>41509.415328900468</v>
      </c>
      <c r="J903" s="1">
        <v>41509.507169178243</v>
      </c>
      <c r="K903" s="5">
        <f t="shared" si="208"/>
        <v>132</v>
      </c>
      <c r="L903" s="16">
        <f t="shared" si="198"/>
        <v>132</v>
      </c>
      <c r="M903">
        <f t="shared" si="199"/>
        <v>2013</v>
      </c>
      <c r="N903" t="str">
        <f t="shared" si="200"/>
        <v>Aug</v>
      </c>
      <c r="O903" s="6">
        <f t="shared" si="201"/>
        <v>132</v>
      </c>
      <c r="P903">
        <f t="shared" si="202"/>
        <v>703</v>
      </c>
      <c r="Q903">
        <f t="shared" si="203"/>
        <v>9</v>
      </c>
      <c r="R903" s="8">
        <f t="shared" si="209"/>
        <v>78.111111111111114</v>
      </c>
      <c r="S903">
        <f t="shared" si="204"/>
        <v>42</v>
      </c>
      <c r="T903">
        <f t="shared" si="205"/>
        <v>3950</v>
      </c>
      <c r="U903" s="18">
        <f t="shared" si="210"/>
        <v>94.047619047619051</v>
      </c>
    </row>
    <row r="904" spans="1:21" x14ac:dyDescent="0.3">
      <c r="A904" s="3">
        <v>903</v>
      </c>
      <c r="B904" s="3" t="s">
        <v>203</v>
      </c>
      <c r="C904" s="3" t="s">
        <v>61</v>
      </c>
      <c r="D904" s="7">
        <f t="shared" si="206"/>
        <v>41504</v>
      </c>
      <c r="E904" s="4">
        <v>0.47986111111111113</v>
      </c>
      <c r="F904" s="3" t="s">
        <v>54</v>
      </c>
      <c r="G904" s="3" t="str">
        <f t="shared" si="207"/>
        <v>PLANNED</v>
      </c>
      <c r="H904" s="3" t="str">
        <f t="shared" si="197"/>
        <v>PLANNED - SCHED</v>
      </c>
      <c r="I904" s="1">
        <v>41509.443165775461</v>
      </c>
      <c r="J904" s="1">
        <v>41509.496371793983</v>
      </c>
      <c r="K904" s="5">
        <f t="shared" si="208"/>
        <v>76</v>
      </c>
      <c r="L904" s="16">
        <f t="shared" si="198"/>
        <v>76</v>
      </c>
      <c r="M904">
        <f t="shared" si="199"/>
        <v>2013</v>
      </c>
      <c r="N904" t="str">
        <f t="shared" si="200"/>
        <v>Aug</v>
      </c>
      <c r="O904" s="6">
        <f t="shared" si="201"/>
        <v>76</v>
      </c>
      <c r="P904">
        <f t="shared" si="202"/>
        <v>703</v>
      </c>
      <c r="Q904">
        <f t="shared" si="203"/>
        <v>9</v>
      </c>
      <c r="R904" s="8">
        <f t="shared" si="209"/>
        <v>78.111111111111114</v>
      </c>
      <c r="S904">
        <f t="shared" si="204"/>
        <v>42</v>
      </c>
      <c r="T904">
        <f t="shared" si="205"/>
        <v>3950</v>
      </c>
      <c r="U904" s="18">
        <f t="shared" si="210"/>
        <v>94.047619047619051</v>
      </c>
    </row>
    <row r="905" spans="1:21" x14ac:dyDescent="0.3">
      <c r="A905" s="3">
        <v>904</v>
      </c>
      <c r="B905" s="3" t="s">
        <v>203</v>
      </c>
      <c r="C905" s="3" t="s">
        <v>61</v>
      </c>
      <c r="D905" s="7">
        <f t="shared" si="206"/>
        <v>41504</v>
      </c>
      <c r="E905" s="4">
        <v>0.56180555555555556</v>
      </c>
      <c r="F905" s="3" t="s">
        <v>54</v>
      </c>
      <c r="G905" s="3" t="str">
        <f t="shared" si="207"/>
        <v>PLANNED</v>
      </c>
      <c r="H905" s="3" t="str">
        <f t="shared" si="197"/>
        <v>PLANNED - SCHED</v>
      </c>
      <c r="I905" s="1">
        <v>41509.530306099536</v>
      </c>
      <c r="J905" s="1">
        <v>41509.59168341435</v>
      </c>
      <c r="K905" s="5">
        <f t="shared" si="208"/>
        <v>88</v>
      </c>
      <c r="L905" s="16">
        <f t="shared" si="198"/>
        <v>88</v>
      </c>
      <c r="M905">
        <f t="shared" si="199"/>
        <v>2013</v>
      </c>
      <c r="N905" t="str">
        <f t="shared" si="200"/>
        <v>Aug</v>
      </c>
      <c r="O905" s="6">
        <f t="shared" si="201"/>
        <v>88</v>
      </c>
      <c r="P905">
        <f t="shared" si="202"/>
        <v>703</v>
      </c>
      <c r="Q905">
        <f t="shared" si="203"/>
        <v>9</v>
      </c>
      <c r="R905" s="8">
        <f t="shared" si="209"/>
        <v>78.111111111111114</v>
      </c>
      <c r="S905">
        <f t="shared" si="204"/>
        <v>42</v>
      </c>
      <c r="T905">
        <f t="shared" si="205"/>
        <v>3950</v>
      </c>
      <c r="U905" s="18">
        <f t="shared" si="210"/>
        <v>94.047619047619051</v>
      </c>
    </row>
    <row r="906" spans="1:21" x14ac:dyDescent="0.3">
      <c r="A906" s="3">
        <v>905</v>
      </c>
      <c r="B906" s="3" t="s">
        <v>203</v>
      </c>
      <c r="C906" s="3" t="s">
        <v>61</v>
      </c>
      <c r="D906" s="7">
        <f t="shared" si="206"/>
        <v>41504</v>
      </c>
      <c r="E906" s="4">
        <v>0.65</v>
      </c>
      <c r="F906" s="3" t="s">
        <v>54</v>
      </c>
      <c r="G906" s="3" t="str">
        <f t="shared" si="207"/>
        <v>PLANNED</v>
      </c>
      <c r="H906" s="3" t="str">
        <f t="shared" si="197"/>
        <v>PLANNED - SCHED</v>
      </c>
      <c r="I906" s="1">
        <v>41509.621923726852</v>
      </c>
      <c r="J906" s="1">
        <v>41509.662722337962</v>
      </c>
      <c r="K906" s="5">
        <f t="shared" si="208"/>
        <v>58</v>
      </c>
      <c r="L906" s="16">
        <f t="shared" si="198"/>
        <v>58</v>
      </c>
      <c r="M906">
        <f t="shared" si="199"/>
        <v>2013</v>
      </c>
      <c r="N906" t="str">
        <f t="shared" si="200"/>
        <v>Aug</v>
      </c>
      <c r="O906" s="6">
        <f t="shared" si="201"/>
        <v>58</v>
      </c>
      <c r="P906">
        <f t="shared" si="202"/>
        <v>703</v>
      </c>
      <c r="Q906">
        <f t="shared" si="203"/>
        <v>9</v>
      </c>
      <c r="R906" s="8">
        <f t="shared" si="209"/>
        <v>78.111111111111114</v>
      </c>
      <c r="S906">
        <f t="shared" si="204"/>
        <v>42</v>
      </c>
      <c r="T906">
        <f t="shared" si="205"/>
        <v>3950</v>
      </c>
      <c r="U906" s="18">
        <f t="shared" si="210"/>
        <v>94.047619047619051</v>
      </c>
    </row>
    <row r="907" spans="1:21" x14ac:dyDescent="0.3">
      <c r="A907" s="3">
        <v>906</v>
      </c>
      <c r="B907" s="3" t="s">
        <v>203</v>
      </c>
      <c r="C907" s="3" t="s">
        <v>61</v>
      </c>
      <c r="D907" s="7">
        <f t="shared" si="206"/>
        <v>41504</v>
      </c>
      <c r="E907" s="4">
        <v>0.70972222222222225</v>
      </c>
      <c r="F907" s="3" t="s">
        <v>49</v>
      </c>
      <c r="G907" s="3" t="str">
        <f t="shared" si="207"/>
        <v>UNPLANNED</v>
      </c>
      <c r="H907" s="3" t="str">
        <f t="shared" si="197"/>
        <v>UNPLANNED</v>
      </c>
      <c r="I907" s="1">
        <v>41509.68256828704</v>
      </c>
      <c r="J907" s="1" t="e">
        <v>#VALUE!</v>
      </c>
      <c r="K907" s="5" t="e">
        <f t="shared" si="208"/>
        <v>#VALUE!</v>
      </c>
      <c r="L907" s="16">
        <f t="shared" si="198"/>
        <v>78.111111111111114</v>
      </c>
      <c r="M907">
        <f t="shared" si="199"/>
        <v>2013</v>
      </c>
      <c r="N907" t="str">
        <f t="shared" si="200"/>
        <v>Aug</v>
      </c>
      <c r="O907" s="6" t="e">
        <f t="shared" si="201"/>
        <v>#N/A</v>
      </c>
      <c r="P907">
        <f t="shared" si="202"/>
        <v>703</v>
      </c>
      <c r="Q907">
        <f t="shared" si="203"/>
        <v>9</v>
      </c>
      <c r="R907" s="8">
        <f t="shared" si="209"/>
        <v>78.111111111111114</v>
      </c>
      <c r="S907">
        <f t="shared" si="204"/>
        <v>42</v>
      </c>
      <c r="T907">
        <f t="shared" si="205"/>
        <v>3950</v>
      </c>
      <c r="U907" s="18">
        <f t="shared" si="210"/>
        <v>94.047619047619051</v>
      </c>
    </row>
    <row r="908" spans="1:21" x14ac:dyDescent="0.3">
      <c r="A908" s="3">
        <v>907</v>
      </c>
      <c r="B908" s="3" t="s">
        <v>203</v>
      </c>
      <c r="C908" s="3" t="s">
        <v>61</v>
      </c>
      <c r="D908" s="7">
        <f t="shared" si="206"/>
        <v>41504</v>
      </c>
      <c r="E908" s="4">
        <v>0.7680555555555556</v>
      </c>
      <c r="F908" s="3" t="s">
        <v>49</v>
      </c>
      <c r="G908" s="3" t="str">
        <f t="shared" si="207"/>
        <v>UNPLANNED</v>
      </c>
      <c r="H908" s="3" t="str">
        <f t="shared" si="197"/>
        <v>UNPLANNED</v>
      </c>
      <c r="I908" s="1">
        <v>41509.706357175928</v>
      </c>
      <c r="J908" s="1">
        <v>41509.811137268516</v>
      </c>
      <c r="K908" s="5">
        <f t="shared" si="208"/>
        <v>150</v>
      </c>
      <c r="L908" s="16">
        <f t="shared" si="198"/>
        <v>150</v>
      </c>
      <c r="M908">
        <f t="shared" si="199"/>
        <v>2013</v>
      </c>
      <c r="N908" t="str">
        <f t="shared" si="200"/>
        <v>Aug</v>
      </c>
      <c r="O908" s="6">
        <f t="shared" si="201"/>
        <v>150</v>
      </c>
      <c r="P908">
        <f t="shared" si="202"/>
        <v>703</v>
      </c>
      <c r="Q908">
        <f t="shared" si="203"/>
        <v>9</v>
      </c>
      <c r="R908" s="8">
        <f t="shared" si="209"/>
        <v>78.111111111111114</v>
      </c>
      <c r="S908">
        <f t="shared" si="204"/>
        <v>42</v>
      </c>
      <c r="T908">
        <f t="shared" si="205"/>
        <v>3950</v>
      </c>
      <c r="U908" s="18">
        <f t="shared" si="210"/>
        <v>94.047619047619051</v>
      </c>
    </row>
    <row r="909" spans="1:21" x14ac:dyDescent="0.3">
      <c r="A909" s="3">
        <v>908</v>
      </c>
      <c r="B909" s="3" t="s">
        <v>203</v>
      </c>
      <c r="C909" s="3" t="s">
        <v>61</v>
      </c>
      <c r="D909" s="7">
        <f t="shared" si="206"/>
        <v>41504</v>
      </c>
      <c r="E909" s="4">
        <v>0.87569444444444444</v>
      </c>
      <c r="F909" s="3" t="s">
        <v>49</v>
      </c>
      <c r="G909" s="3" t="str">
        <f t="shared" si="207"/>
        <v>UNPLANNED</v>
      </c>
      <c r="H909" s="3" t="str">
        <f t="shared" si="197"/>
        <v>UNPLANNED</v>
      </c>
      <c r="I909" s="1">
        <v>41509.840793483796</v>
      </c>
      <c r="J909" s="1">
        <v>41509.914080520837</v>
      </c>
      <c r="K909" s="5">
        <f t="shared" si="208"/>
        <v>105</v>
      </c>
      <c r="L909" s="16">
        <f t="shared" si="198"/>
        <v>105</v>
      </c>
      <c r="M909">
        <f t="shared" si="199"/>
        <v>2013</v>
      </c>
      <c r="N909" t="str">
        <f t="shared" si="200"/>
        <v>Aug</v>
      </c>
      <c r="O909" s="6">
        <f t="shared" si="201"/>
        <v>105</v>
      </c>
      <c r="P909">
        <f t="shared" si="202"/>
        <v>703</v>
      </c>
      <c r="Q909">
        <f t="shared" si="203"/>
        <v>9</v>
      </c>
      <c r="R909" s="8">
        <f t="shared" si="209"/>
        <v>78.111111111111114</v>
      </c>
      <c r="S909">
        <f t="shared" si="204"/>
        <v>42</v>
      </c>
      <c r="T909">
        <f t="shared" si="205"/>
        <v>3950</v>
      </c>
      <c r="U909" s="18">
        <f t="shared" si="210"/>
        <v>94.047619047619051</v>
      </c>
    </row>
    <row r="910" spans="1:21" x14ac:dyDescent="0.3">
      <c r="A910" s="3">
        <v>909</v>
      </c>
      <c r="B910" s="3" t="s">
        <v>204</v>
      </c>
      <c r="C910" s="3" t="s">
        <v>63</v>
      </c>
      <c r="D910" s="7">
        <f t="shared" si="206"/>
        <v>41504</v>
      </c>
      <c r="E910" s="4" t="e">
        <v>#NUM!</v>
      </c>
      <c r="F910" s="3" t="s">
        <v>49</v>
      </c>
      <c r="G910" s="3" t="str">
        <f t="shared" si="207"/>
        <v>UNPLANNED</v>
      </c>
      <c r="H910" s="3" t="str">
        <f t="shared" si="197"/>
        <v>UNPLANNED</v>
      </c>
      <c r="I910" s="1">
        <v>41509.974962268519</v>
      </c>
      <c r="J910" s="1">
        <v>41510.030760879628</v>
      </c>
      <c r="K910" s="5">
        <f t="shared" si="208"/>
        <v>80</v>
      </c>
      <c r="L910" s="16">
        <f t="shared" si="198"/>
        <v>80</v>
      </c>
      <c r="M910">
        <f t="shared" si="199"/>
        <v>2013</v>
      </c>
      <c r="N910" t="str">
        <f t="shared" si="200"/>
        <v>Aug</v>
      </c>
      <c r="O910" s="6">
        <f t="shared" si="201"/>
        <v>80</v>
      </c>
      <c r="P910">
        <f t="shared" si="202"/>
        <v>342</v>
      </c>
      <c r="Q910">
        <f t="shared" si="203"/>
        <v>3</v>
      </c>
      <c r="R910" s="8">
        <f t="shared" si="209"/>
        <v>114</v>
      </c>
      <c r="S910">
        <f t="shared" si="204"/>
        <v>42</v>
      </c>
      <c r="T910">
        <f t="shared" si="205"/>
        <v>3950</v>
      </c>
      <c r="U910" s="18">
        <f t="shared" si="210"/>
        <v>94.047619047619051</v>
      </c>
    </row>
    <row r="911" spans="1:21" x14ac:dyDescent="0.3">
      <c r="A911" s="3">
        <v>910</v>
      </c>
      <c r="B911" s="3" t="s">
        <v>204</v>
      </c>
      <c r="C911" s="3" t="s">
        <v>63</v>
      </c>
      <c r="D911" s="7">
        <f t="shared" si="206"/>
        <v>41504</v>
      </c>
      <c r="E911" s="4">
        <v>0.12708333333333333</v>
      </c>
      <c r="F911" s="3" t="s">
        <v>51</v>
      </c>
      <c r="G911" s="3" t="str">
        <f t="shared" si="207"/>
        <v>PLANNED</v>
      </c>
      <c r="H911" s="3" t="str">
        <f t="shared" si="197"/>
        <v>PLANNED - NOT SCHED</v>
      </c>
      <c r="I911" s="1">
        <v>41510.085276238431</v>
      </c>
      <c r="J911" s="1">
        <v>41510.178667442131</v>
      </c>
      <c r="K911" s="5">
        <f t="shared" si="208"/>
        <v>134</v>
      </c>
      <c r="L911" s="16">
        <f t="shared" si="198"/>
        <v>134</v>
      </c>
      <c r="M911">
        <f t="shared" si="199"/>
        <v>2013</v>
      </c>
      <c r="N911" t="str">
        <f t="shared" si="200"/>
        <v>Aug</v>
      </c>
      <c r="O911" s="6">
        <f t="shared" si="201"/>
        <v>134</v>
      </c>
      <c r="P911">
        <f t="shared" si="202"/>
        <v>342</v>
      </c>
      <c r="Q911">
        <f t="shared" si="203"/>
        <v>3</v>
      </c>
      <c r="R911" s="8">
        <f t="shared" si="209"/>
        <v>114</v>
      </c>
      <c r="S911">
        <f t="shared" si="204"/>
        <v>42</v>
      </c>
      <c r="T911">
        <f t="shared" si="205"/>
        <v>3950</v>
      </c>
      <c r="U911" s="18">
        <f t="shared" si="210"/>
        <v>94.047619047619051</v>
      </c>
    </row>
    <row r="912" spans="1:21" x14ac:dyDescent="0.3">
      <c r="A912" s="3">
        <v>911</v>
      </c>
      <c r="B912" s="3" t="s">
        <v>204</v>
      </c>
      <c r="C912" s="3" t="s">
        <v>63</v>
      </c>
      <c r="D912" s="7">
        <f t="shared" si="206"/>
        <v>41504</v>
      </c>
      <c r="E912" s="4">
        <v>0.87430555555555556</v>
      </c>
      <c r="F912" s="3" t="s">
        <v>49</v>
      </c>
      <c r="G912" s="3" t="str">
        <f t="shared" si="207"/>
        <v>UNPLANNED</v>
      </c>
      <c r="H912" s="3" t="str">
        <f t="shared" si="197"/>
        <v>UNPLANNED</v>
      </c>
      <c r="I912" s="1">
        <v>41510.83940636574</v>
      </c>
      <c r="J912" s="1">
        <v>41510.928538310181</v>
      </c>
      <c r="K912" s="5">
        <f t="shared" si="208"/>
        <v>128</v>
      </c>
      <c r="L912" s="16">
        <f t="shared" si="198"/>
        <v>128</v>
      </c>
      <c r="M912">
        <f t="shared" si="199"/>
        <v>2013</v>
      </c>
      <c r="N912" t="str">
        <f t="shared" si="200"/>
        <v>Aug</v>
      </c>
      <c r="O912" s="6">
        <f t="shared" si="201"/>
        <v>128</v>
      </c>
      <c r="P912">
        <f t="shared" si="202"/>
        <v>342</v>
      </c>
      <c r="Q912">
        <f t="shared" si="203"/>
        <v>3</v>
      </c>
      <c r="R912" s="8">
        <f t="shared" si="209"/>
        <v>114</v>
      </c>
      <c r="S912">
        <f t="shared" si="204"/>
        <v>42</v>
      </c>
      <c r="T912">
        <f t="shared" si="205"/>
        <v>3950</v>
      </c>
      <c r="U912" s="18">
        <f t="shared" si="210"/>
        <v>94.047619047619051</v>
      </c>
    </row>
    <row r="913" spans="1:21" x14ac:dyDescent="0.3">
      <c r="A913" s="3">
        <v>912</v>
      </c>
      <c r="B913" s="3" t="s">
        <v>205</v>
      </c>
      <c r="C913" s="3" t="s">
        <v>65</v>
      </c>
      <c r="D913" s="7">
        <f t="shared" si="206"/>
        <v>41504</v>
      </c>
      <c r="E913" s="4">
        <v>9.7222222222222224E-3</v>
      </c>
      <c r="F913" s="3" t="s">
        <v>49</v>
      </c>
      <c r="G913" s="3" t="str">
        <f t="shared" si="207"/>
        <v>UNPLANNED</v>
      </c>
      <c r="H913" s="3" t="str">
        <f t="shared" si="197"/>
        <v>UNPLANNED</v>
      </c>
      <c r="I913" s="1">
        <v>41510.9616503125</v>
      </c>
      <c r="J913" s="1">
        <v>41511.02724059028</v>
      </c>
      <c r="K913" s="5">
        <f t="shared" si="208"/>
        <v>94</v>
      </c>
      <c r="L913" s="16">
        <f t="shared" si="198"/>
        <v>94</v>
      </c>
      <c r="M913">
        <f t="shared" si="199"/>
        <v>2013</v>
      </c>
      <c r="N913" t="str">
        <f t="shared" si="200"/>
        <v>Aug</v>
      </c>
      <c r="O913" s="6">
        <f t="shared" si="201"/>
        <v>94</v>
      </c>
      <c r="P913">
        <f t="shared" si="202"/>
        <v>219</v>
      </c>
      <c r="Q913">
        <f t="shared" si="203"/>
        <v>3</v>
      </c>
      <c r="R913" s="8">
        <f t="shared" si="209"/>
        <v>73</v>
      </c>
      <c r="S913">
        <f t="shared" si="204"/>
        <v>42</v>
      </c>
      <c r="T913">
        <f t="shared" si="205"/>
        <v>3950</v>
      </c>
      <c r="U913" s="18">
        <f t="shared" si="210"/>
        <v>94.047619047619051</v>
      </c>
    </row>
    <row r="914" spans="1:21" x14ac:dyDescent="0.3">
      <c r="A914" s="3">
        <v>913</v>
      </c>
      <c r="B914" s="3" t="s">
        <v>205</v>
      </c>
      <c r="C914" s="3" t="s">
        <v>65</v>
      </c>
      <c r="D914" s="7">
        <f t="shared" si="206"/>
        <v>41504</v>
      </c>
      <c r="E914" s="4">
        <v>0.28888888888888892</v>
      </c>
      <c r="F914" s="3" t="s">
        <v>49</v>
      </c>
      <c r="G914" s="3" t="str">
        <f t="shared" si="207"/>
        <v>UNPLANNED</v>
      </c>
      <c r="H914" s="3" t="str">
        <f t="shared" si="197"/>
        <v>UNPLANNED</v>
      </c>
      <c r="I914" s="1">
        <v>41511.269385613421</v>
      </c>
      <c r="J914" s="1">
        <v>41511.326827743054</v>
      </c>
      <c r="K914" s="5">
        <f t="shared" si="208"/>
        <v>82</v>
      </c>
      <c r="L914" s="16">
        <f t="shared" si="198"/>
        <v>82</v>
      </c>
      <c r="M914">
        <f t="shared" si="199"/>
        <v>2013</v>
      </c>
      <c r="N914" t="str">
        <f t="shared" si="200"/>
        <v>Aug</v>
      </c>
      <c r="O914" s="6">
        <f t="shared" si="201"/>
        <v>82</v>
      </c>
      <c r="P914">
        <f t="shared" si="202"/>
        <v>219</v>
      </c>
      <c r="Q914">
        <f t="shared" si="203"/>
        <v>3</v>
      </c>
      <c r="R914" s="8">
        <f t="shared" si="209"/>
        <v>73</v>
      </c>
      <c r="S914">
        <f t="shared" si="204"/>
        <v>42</v>
      </c>
      <c r="T914">
        <f t="shared" si="205"/>
        <v>3950</v>
      </c>
      <c r="U914" s="18">
        <f t="shared" si="210"/>
        <v>94.047619047619051</v>
      </c>
    </row>
    <row r="915" spans="1:21" x14ac:dyDescent="0.3">
      <c r="A915" s="3">
        <v>914</v>
      </c>
      <c r="B915" s="3" t="s">
        <v>205</v>
      </c>
      <c r="C915" s="3" t="s">
        <v>65</v>
      </c>
      <c r="D915" s="7">
        <f t="shared" si="206"/>
        <v>41504</v>
      </c>
      <c r="E915" s="4">
        <v>0.37638888888888888</v>
      </c>
      <c r="F915" s="3" t="s">
        <v>57</v>
      </c>
      <c r="G915" s="3" t="str">
        <f t="shared" si="207"/>
        <v>UNPLANNED</v>
      </c>
      <c r="H915" s="3" t="str">
        <f t="shared" si="197"/>
        <v>UNPLANNED</v>
      </c>
      <c r="I915" s="1">
        <v>41511.364458101853</v>
      </c>
      <c r="J915" s="1">
        <v>41511.394712731482</v>
      </c>
      <c r="K915" s="5">
        <f t="shared" si="208"/>
        <v>43</v>
      </c>
      <c r="L915" s="16">
        <f t="shared" si="198"/>
        <v>43</v>
      </c>
      <c r="M915">
        <f t="shared" si="199"/>
        <v>2013</v>
      </c>
      <c r="N915" t="str">
        <f t="shared" si="200"/>
        <v>Aug</v>
      </c>
      <c r="O915" s="6">
        <f t="shared" si="201"/>
        <v>43</v>
      </c>
      <c r="P915">
        <f t="shared" si="202"/>
        <v>219</v>
      </c>
      <c r="Q915">
        <f t="shared" si="203"/>
        <v>3</v>
      </c>
      <c r="R915" s="8">
        <f t="shared" si="209"/>
        <v>73</v>
      </c>
      <c r="S915">
        <f t="shared" si="204"/>
        <v>42</v>
      </c>
      <c r="T915">
        <f t="shared" si="205"/>
        <v>3950</v>
      </c>
      <c r="U915" s="18">
        <f t="shared" si="210"/>
        <v>94.047619047619051</v>
      </c>
    </row>
    <row r="916" spans="1:21" x14ac:dyDescent="0.3">
      <c r="A916" s="3">
        <v>915</v>
      </c>
      <c r="B916" s="3" t="s">
        <v>206</v>
      </c>
      <c r="C916" s="3" t="s">
        <v>48</v>
      </c>
      <c r="D916" s="7">
        <f t="shared" si="206"/>
        <v>41511</v>
      </c>
      <c r="E916" s="4">
        <v>0.16250000000000001</v>
      </c>
      <c r="F916" s="3" t="s">
        <v>49</v>
      </c>
      <c r="G916" s="3" t="str">
        <f t="shared" si="207"/>
        <v>UNPLANNED</v>
      </c>
      <c r="H916" s="3" t="str">
        <f t="shared" si="197"/>
        <v>UNPLANNED</v>
      </c>
      <c r="I916" s="1">
        <v>41512.137914930558</v>
      </c>
      <c r="J916" s="1">
        <v>41512.198609375002</v>
      </c>
      <c r="K916" s="5">
        <f t="shared" si="208"/>
        <v>87</v>
      </c>
      <c r="L916" s="16">
        <f t="shared" si="198"/>
        <v>87</v>
      </c>
      <c r="M916">
        <f t="shared" si="199"/>
        <v>2013</v>
      </c>
      <c r="N916" t="str">
        <f t="shared" si="200"/>
        <v>Aug</v>
      </c>
      <c r="O916" s="6">
        <f t="shared" si="201"/>
        <v>87</v>
      </c>
      <c r="P916">
        <f t="shared" si="202"/>
        <v>719</v>
      </c>
      <c r="Q916">
        <f t="shared" si="203"/>
        <v>9</v>
      </c>
      <c r="R916" s="8">
        <f t="shared" si="209"/>
        <v>79.888888888888886</v>
      </c>
      <c r="S916">
        <f t="shared" si="204"/>
        <v>44</v>
      </c>
      <c r="T916">
        <f t="shared" si="205"/>
        <v>3930</v>
      </c>
      <c r="U916" s="18">
        <f t="shared" si="210"/>
        <v>89.318181818181813</v>
      </c>
    </row>
    <row r="917" spans="1:21" x14ac:dyDescent="0.3">
      <c r="A917" s="3">
        <v>916</v>
      </c>
      <c r="B917" s="3" t="s">
        <v>206</v>
      </c>
      <c r="C917" s="3" t="s">
        <v>48</v>
      </c>
      <c r="D917" s="7">
        <f t="shared" si="206"/>
        <v>41511</v>
      </c>
      <c r="E917" s="4">
        <v>0.34513888888888888</v>
      </c>
      <c r="F917" s="3" t="s">
        <v>54</v>
      </c>
      <c r="G917" s="3" t="str">
        <f t="shared" si="207"/>
        <v>PLANNED</v>
      </c>
      <c r="H917" s="3" t="str">
        <f t="shared" si="197"/>
        <v>PLANNED - SCHED</v>
      </c>
      <c r="I917" s="1">
        <v>41512.317900497685</v>
      </c>
      <c r="J917" s="1">
        <v>41512.370736145836</v>
      </c>
      <c r="K917" s="5">
        <f t="shared" si="208"/>
        <v>76</v>
      </c>
      <c r="L917" s="16">
        <f t="shared" si="198"/>
        <v>76</v>
      </c>
      <c r="M917">
        <f t="shared" si="199"/>
        <v>2013</v>
      </c>
      <c r="N917" t="str">
        <f t="shared" si="200"/>
        <v>Aug</v>
      </c>
      <c r="O917" s="6">
        <f t="shared" si="201"/>
        <v>76</v>
      </c>
      <c r="P917">
        <f t="shared" si="202"/>
        <v>719</v>
      </c>
      <c r="Q917">
        <f t="shared" si="203"/>
        <v>9</v>
      </c>
      <c r="R917" s="8">
        <f t="shared" si="209"/>
        <v>79.888888888888886</v>
      </c>
      <c r="S917">
        <f t="shared" si="204"/>
        <v>44</v>
      </c>
      <c r="T917">
        <f t="shared" si="205"/>
        <v>3930</v>
      </c>
      <c r="U917" s="18">
        <f t="shared" si="210"/>
        <v>89.318181818181813</v>
      </c>
    </row>
    <row r="918" spans="1:21" x14ac:dyDescent="0.3">
      <c r="A918" s="3">
        <v>917</v>
      </c>
      <c r="B918" s="3" t="s">
        <v>206</v>
      </c>
      <c r="C918" s="3" t="s">
        <v>48</v>
      </c>
      <c r="D918" s="7">
        <f t="shared" si="206"/>
        <v>41511</v>
      </c>
      <c r="E918" s="4">
        <v>0.41805555555555557</v>
      </c>
      <c r="F918" s="3" t="s">
        <v>54</v>
      </c>
      <c r="G918" s="3" t="str">
        <f t="shared" si="207"/>
        <v>PLANNED</v>
      </c>
      <c r="H918" s="3" t="str">
        <f t="shared" si="197"/>
        <v>PLANNED - SCHED</v>
      </c>
      <c r="I918" s="1">
        <v>41512.395271377311</v>
      </c>
      <c r="J918" s="1">
        <v>41512.445769062499</v>
      </c>
      <c r="K918" s="5">
        <f t="shared" si="208"/>
        <v>72</v>
      </c>
      <c r="L918" s="16">
        <f t="shared" si="198"/>
        <v>72</v>
      </c>
      <c r="M918">
        <f t="shared" si="199"/>
        <v>2013</v>
      </c>
      <c r="N918" t="str">
        <f t="shared" si="200"/>
        <v>Aug</v>
      </c>
      <c r="O918" s="6">
        <f t="shared" si="201"/>
        <v>72</v>
      </c>
      <c r="P918">
        <f t="shared" si="202"/>
        <v>719</v>
      </c>
      <c r="Q918">
        <f t="shared" si="203"/>
        <v>9</v>
      </c>
      <c r="R918" s="8">
        <f t="shared" si="209"/>
        <v>79.888888888888886</v>
      </c>
      <c r="S918">
        <f t="shared" si="204"/>
        <v>44</v>
      </c>
      <c r="T918">
        <f t="shared" si="205"/>
        <v>3930</v>
      </c>
      <c r="U918" s="18">
        <f t="shared" si="210"/>
        <v>89.318181818181813</v>
      </c>
    </row>
    <row r="919" spans="1:21" x14ac:dyDescent="0.3">
      <c r="A919" s="3">
        <v>918</v>
      </c>
      <c r="B919" s="3" t="s">
        <v>206</v>
      </c>
      <c r="C919" s="3" t="s">
        <v>48</v>
      </c>
      <c r="D919" s="7">
        <f t="shared" si="206"/>
        <v>41511</v>
      </c>
      <c r="E919" s="4">
        <v>0.47291666666666665</v>
      </c>
      <c r="F919" s="3" t="s">
        <v>54</v>
      </c>
      <c r="G919" s="3" t="str">
        <f t="shared" si="207"/>
        <v>PLANNED</v>
      </c>
      <c r="H919" s="3" t="str">
        <f t="shared" si="197"/>
        <v>PLANNED - SCHED</v>
      </c>
      <c r="I919" s="1">
        <v>41512.420785416667</v>
      </c>
      <c r="J919" s="1">
        <v>41512.510611805556</v>
      </c>
      <c r="K919" s="5">
        <f t="shared" si="208"/>
        <v>129</v>
      </c>
      <c r="L919" s="16">
        <f t="shared" si="198"/>
        <v>129</v>
      </c>
      <c r="M919">
        <f t="shared" si="199"/>
        <v>2013</v>
      </c>
      <c r="N919" t="str">
        <f t="shared" si="200"/>
        <v>Aug</v>
      </c>
      <c r="O919" s="6">
        <f t="shared" si="201"/>
        <v>129</v>
      </c>
      <c r="P919">
        <f t="shared" si="202"/>
        <v>719</v>
      </c>
      <c r="Q919">
        <f t="shared" si="203"/>
        <v>9</v>
      </c>
      <c r="R919" s="8">
        <f t="shared" si="209"/>
        <v>79.888888888888886</v>
      </c>
      <c r="S919">
        <f t="shared" si="204"/>
        <v>44</v>
      </c>
      <c r="T919">
        <f t="shared" si="205"/>
        <v>3930</v>
      </c>
      <c r="U919" s="18">
        <f t="shared" si="210"/>
        <v>89.318181818181813</v>
      </c>
    </row>
    <row r="920" spans="1:21" x14ac:dyDescent="0.3">
      <c r="A920" s="3">
        <v>919</v>
      </c>
      <c r="B920" s="3" t="s">
        <v>206</v>
      </c>
      <c r="C920" s="3" t="s">
        <v>48</v>
      </c>
      <c r="D920" s="7">
        <f t="shared" si="206"/>
        <v>41511</v>
      </c>
      <c r="E920" s="4">
        <v>0.50208333333333333</v>
      </c>
      <c r="F920" s="3" t="s">
        <v>54</v>
      </c>
      <c r="G920" s="3" t="str">
        <f t="shared" si="207"/>
        <v>PLANNED</v>
      </c>
      <c r="H920" s="3" t="str">
        <f t="shared" si="197"/>
        <v>PLANNED - SCHED</v>
      </c>
      <c r="I920" s="1">
        <v>41512.480835682865</v>
      </c>
      <c r="J920" s="1">
        <v>41512.54257179398</v>
      </c>
      <c r="K920" s="5">
        <f t="shared" si="208"/>
        <v>88</v>
      </c>
      <c r="L920" s="16">
        <f t="shared" si="198"/>
        <v>88</v>
      </c>
      <c r="M920">
        <f t="shared" si="199"/>
        <v>2013</v>
      </c>
      <c r="N920" t="str">
        <f t="shared" si="200"/>
        <v>Aug</v>
      </c>
      <c r="O920" s="6">
        <f t="shared" si="201"/>
        <v>88</v>
      </c>
      <c r="P920">
        <f t="shared" si="202"/>
        <v>719</v>
      </c>
      <c r="Q920">
        <f t="shared" si="203"/>
        <v>9</v>
      </c>
      <c r="R920" s="8">
        <f t="shared" si="209"/>
        <v>79.888888888888886</v>
      </c>
      <c r="S920">
        <f t="shared" si="204"/>
        <v>44</v>
      </c>
      <c r="T920">
        <f t="shared" si="205"/>
        <v>3930</v>
      </c>
      <c r="U920" s="18">
        <f t="shared" si="210"/>
        <v>89.318181818181813</v>
      </c>
    </row>
    <row r="921" spans="1:21" x14ac:dyDescent="0.3">
      <c r="A921" s="3">
        <v>920</v>
      </c>
      <c r="B921" s="3" t="s">
        <v>206</v>
      </c>
      <c r="C921" s="3" t="s">
        <v>48</v>
      </c>
      <c r="D921" s="7">
        <f t="shared" si="206"/>
        <v>41511</v>
      </c>
      <c r="E921" s="4">
        <v>0.6166666666666667</v>
      </c>
      <c r="F921" s="3" t="s">
        <v>49</v>
      </c>
      <c r="G921" s="3" t="str">
        <f t="shared" si="207"/>
        <v>UNPLANNED</v>
      </c>
      <c r="H921" s="3" t="str">
        <f t="shared" si="197"/>
        <v>UNPLANNED</v>
      </c>
      <c r="I921" s="1">
        <v>41512.589793368061</v>
      </c>
      <c r="J921" s="1">
        <v>41512.639110497686</v>
      </c>
      <c r="K921" s="5">
        <f t="shared" si="208"/>
        <v>71</v>
      </c>
      <c r="L921" s="16">
        <f t="shared" si="198"/>
        <v>71</v>
      </c>
      <c r="M921">
        <f t="shared" si="199"/>
        <v>2013</v>
      </c>
      <c r="N921" t="str">
        <f t="shared" si="200"/>
        <v>Aug</v>
      </c>
      <c r="O921" s="6">
        <f t="shared" si="201"/>
        <v>71</v>
      </c>
      <c r="P921">
        <f t="shared" si="202"/>
        <v>719</v>
      </c>
      <c r="Q921">
        <f t="shared" si="203"/>
        <v>9</v>
      </c>
      <c r="R921" s="8">
        <f t="shared" si="209"/>
        <v>79.888888888888886</v>
      </c>
      <c r="S921">
        <f t="shared" si="204"/>
        <v>44</v>
      </c>
      <c r="T921">
        <f t="shared" si="205"/>
        <v>3930</v>
      </c>
      <c r="U921" s="18">
        <f t="shared" si="210"/>
        <v>89.318181818181813</v>
      </c>
    </row>
    <row r="922" spans="1:21" x14ac:dyDescent="0.3">
      <c r="A922" s="3">
        <v>921</v>
      </c>
      <c r="B922" s="3" t="s">
        <v>206</v>
      </c>
      <c r="C922" s="3" t="s">
        <v>48</v>
      </c>
      <c r="D922" s="7">
        <f t="shared" si="206"/>
        <v>41511</v>
      </c>
      <c r="E922" s="4">
        <v>0.68541666666666667</v>
      </c>
      <c r="F922" s="3" t="s">
        <v>54</v>
      </c>
      <c r="G922" s="3" t="str">
        <f t="shared" si="207"/>
        <v>PLANNED</v>
      </c>
      <c r="H922" s="3" t="str">
        <f t="shared" si="197"/>
        <v>PLANNED - SCHED</v>
      </c>
      <c r="I922" s="1">
        <v>41512.644908217597</v>
      </c>
      <c r="J922" s="1">
        <v>41512.704005439817</v>
      </c>
      <c r="K922" s="5">
        <f t="shared" si="208"/>
        <v>85</v>
      </c>
      <c r="L922" s="16">
        <f t="shared" si="198"/>
        <v>85</v>
      </c>
      <c r="M922">
        <f t="shared" si="199"/>
        <v>2013</v>
      </c>
      <c r="N922" t="str">
        <f t="shared" si="200"/>
        <v>Aug</v>
      </c>
      <c r="O922" s="6">
        <f t="shared" si="201"/>
        <v>85</v>
      </c>
      <c r="P922">
        <f t="shared" si="202"/>
        <v>719</v>
      </c>
      <c r="Q922">
        <f t="shared" si="203"/>
        <v>9</v>
      </c>
      <c r="R922" s="8">
        <f t="shared" si="209"/>
        <v>79.888888888888886</v>
      </c>
      <c r="S922">
        <f t="shared" si="204"/>
        <v>44</v>
      </c>
      <c r="T922">
        <f t="shared" si="205"/>
        <v>3930</v>
      </c>
      <c r="U922" s="18">
        <f t="shared" si="210"/>
        <v>89.318181818181813</v>
      </c>
    </row>
    <row r="923" spans="1:21" x14ac:dyDescent="0.3">
      <c r="A923" s="3">
        <v>922</v>
      </c>
      <c r="B923" s="3" t="s">
        <v>206</v>
      </c>
      <c r="C923" s="3" t="s">
        <v>48</v>
      </c>
      <c r="D923" s="7">
        <f t="shared" si="206"/>
        <v>41511</v>
      </c>
      <c r="E923" s="4">
        <v>0.67986111111111114</v>
      </c>
      <c r="F923" s="3" t="s">
        <v>49</v>
      </c>
      <c r="G923" s="3" t="str">
        <f t="shared" si="207"/>
        <v>UNPLANNED</v>
      </c>
      <c r="H923" s="3" t="str">
        <f t="shared" si="197"/>
        <v>UNPLANNED</v>
      </c>
      <c r="I923" s="1">
        <v>41512.661539664346</v>
      </c>
      <c r="J923" s="1" t="e">
        <v>#VALUE!</v>
      </c>
      <c r="K923" s="5" t="e">
        <f t="shared" si="208"/>
        <v>#VALUE!</v>
      </c>
      <c r="L923" s="16">
        <f t="shared" si="198"/>
        <v>79.888888888888886</v>
      </c>
      <c r="M923">
        <f t="shared" si="199"/>
        <v>2013</v>
      </c>
      <c r="N923" t="str">
        <f t="shared" si="200"/>
        <v>Aug</v>
      </c>
      <c r="O923" s="6" t="e">
        <f t="shared" si="201"/>
        <v>#N/A</v>
      </c>
      <c r="P923">
        <f t="shared" si="202"/>
        <v>719</v>
      </c>
      <c r="Q923">
        <f t="shared" si="203"/>
        <v>9</v>
      </c>
      <c r="R923" s="8">
        <f t="shared" si="209"/>
        <v>79.888888888888886</v>
      </c>
      <c r="S923">
        <f t="shared" si="204"/>
        <v>44</v>
      </c>
      <c r="T923">
        <f t="shared" si="205"/>
        <v>3930</v>
      </c>
      <c r="U923" s="18">
        <f t="shared" si="210"/>
        <v>89.318181818181813</v>
      </c>
    </row>
    <row r="924" spans="1:21" x14ac:dyDescent="0.3">
      <c r="A924" s="3">
        <v>923</v>
      </c>
      <c r="B924" s="3" t="s">
        <v>206</v>
      </c>
      <c r="C924" s="3" t="s">
        <v>48</v>
      </c>
      <c r="D924" s="7">
        <f t="shared" si="206"/>
        <v>41511</v>
      </c>
      <c r="E924" s="4">
        <v>0.92569444444444438</v>
      </c>
      <c r="F924" s="3" t="s">
        <v>54</v>
      </c>
      <c r="G924" s="3" t="str">
        <f t="shared" si="207"/>
        <v>PLANNED</v>
      </c>
      <c r="H924" s="3" t="str">
        <f t="shared" si="197"/>
        <v>PLANNED - SCHED</v>
      </c>
      <c r="I924" s="1">
        <v>41512.882885150459</v>
      </c>
      <c r="J924" s="1">
        <v>41512.960061076388</v>
      </c>
      <c r="K924" s="5">
        <f t="shared" si="208"/>
        <v>111</v>
      </c>
      <c r="L924" s="16">
        <f t="shared" si="198"/>
        <v>111</v>
      </c>
      <c r="M924">
        <f t="shared" si="199"/>
        <v>2013</v>
      </c>
      <c r="N924" t="str">
        <f t="shared" si="200"/>
        <v>Aug</v>
      </c>
      <c r="O924" s="6">
        <f t="shared" si="201"/>
        <v>111</v>
      </c>
      <c r="P924">
        <f t="shared" si="202"/>
        <v>719</v>
      </c>
      <c r="Q924">
        <f t="shared" si="203"/>
        <v>9</v>
      </c>
      <c r="R924" s="8">
        <f t="shared" si="209"/>
        <v>79.888888888888886</v>
      </c>
      <c r="S924">
        <f t="shared" si="204"/>
        <v>44</v>
      </c>
      <c r="T924">
        <f t="shared" si="205"/>
        <v>3930</v>
      </c>
      <c r="U924" s="18">
        <f t="shared" si="210"/>
        <v>89.318181818181813</v>
      </c>
    </row>
    <row r="925" spans="1:21" x14ac:dyDescent="0.3">
      <c r="A925" s="3">
        <v>924</v>
      </c>
      <c r="B925" s="3" t="s">
        <v>207</v>
      </c>
      <c r="C925" s="3" t="s">
        <v>53</v>
      </c>
      <c r="D925" s="7">
        <f t="shared" si="206"/>
        <v>41511</v>
      </c>
      <c r="E925" s="4">
        <v>0.25138888888888888</v>
      </c>
      <c r="F925" s="3" t="s">
        <v>49</v>
      </c>
      <c r="G925" s="3" t="str">
        <f t="shared" si="207"/>
        <v>UNPLANNED</v>
      </c>
      <c r="H925" s="3" t="str">
        <f t="shared" si="197"/>
        <v>UNPLANNED</v>
      </c>
      <c r="I925" s="1">
        <v>41513.211069444442</v>
      </c>
      <c r="J925" s="1">
        <v>41513.305965277781</v>
      </c>
      <c r="K925" s="5">
        <f t="shared" si="208"/>
        <v>136</v>
      </c>
      <c r="L925" s="16">
        <f t="shared" si="198"/>
        <v>136</v>
      </c>
      <c r="M925">
        <f t="shared" si="199"/>
        <v>2013</v>
      </c>
      <c r="N925" t="str">
        <f t="shared" si="200"/>
        <v>Aug</v>
      </c>
      <c r="O925" s="6">
        <f t="shared" si="201"/>
        <v>136</v>
      </c>
      <c r="P925">
        <f t="shared" si="202"/>
        <v>779</v>
      </c>
      <c r="Q925">
        <f t="shared" si="203"/>
        <v>7</v>
      </c>
      <c r="R925" s="8">
        <f t="shared" si="209"/>
        <v>111.28571428571429</v>
      </c>
      <c r="S925">
        <f t="shared" si="204"/>
        <v>44</v>
      </c>
      <c r="T925">
        <f t="shared" si="205"/>
        <v>3930</v>
      </c>
      <c r="U925" s="18">
        <f t="shared" si="210"/>
        <v>89.318181818181813</v>
      </c>
    </row>
    <row r="926" spans="1:21" x14ac:dyDescent="0.3">
      <c r="A926" s="3">
        <v>925</v>
      </c>
      <c r="B926" s="3" t="s">
        <v>207</v>
      </c>
      <c r="C926" s="3" t="s">
        <v>53</v>
      </c>
      <c r="D926" s="7">
        <f t="shared" si="206"/>
        <v>41511</v>
      </c>
      <c r="E926" s="4">
        <v>0.32847222222222222</v>
      </c>
      <c r="F926" s="3" t="s">
        <v>49</v>
      </c>
      <c r="G926" s="3" t="str">
        <f t="shared" si="207"/>
        <v>UNPLANNED</v>
      </c>
      <c r="H926" s="3" t="str">
        <f t="shared" si="197"/>
        <v>UNPLANNED</v>
      </c>
      <c r="I926" s="1">
        <v>41513.302156747683</v>
      </c>
      <c r="J926" s="1">
        <v>41513.381728506938</v>
      </c>
      <c r="K926" s="5">
        <f t="shared" si="208"/>
        <v>114</v>
      </c>
      <c r="L926" s="16">
        <f t="shared" si="198"/>
        <v>114</v>
      </c>
      <c r="M926">
        <f t="shared" si="199"/>
        <v>2013</v>
      </c>
      <c r="N926" t="str">
        <f t="shared" si="200"/>
        <v>Aug</v>
      </c>
      <c r="O926" s="6">
        <f t="shared" si="201"/>
        <v>114</v>
      </c>
      <c r="P926">
        <f t="shared" si="202"/>
        <v>779</v>
      </c>
      <c r="Q926">
        <f t="shared" si="203"/>
        <v>7</v>
      </c>
      <c r="R926" s="8">
        <f t="shared" si="209"/>
        <v>111.28571428571429</v>
      </c>
      <c r="S926">
        <f t="shared" si="204"/>
        <v>44</v>
      </c>
      <c r="T926">
        <f t="shared" si="205"/>
        <v>3930</v>
      </c>
      <c r="U926" s="18">
        <f t="shared" si="210"/>
        <v>89.318181818181813</v>
      </c>
    </row>
    <row r="927" spans="1:21" x14ac:dyDescent="0.3">
      <c r="A927" s="3">
        <v>926</v>
      </c>
      <c r="B927" s="3" t="s">
        <v>207</v>
      </c>
      <c r="C927" s="3" t="s">
        <v>53</v>
      </c>
      <c r="D927" s="7">
        <f t="shared" si="206"/>
        <v>41511</v>
      </c>
      <c r="E927" s="4">
        <v>0.3520833333333333</v>
      </c>
      <c r="F927" s="3" t="s">
        <v>54</v>
      </c>
      <c r="G927" s="3" t="str">
        <f t="shared" si="207"/>
        <v>PLANNED</v>
      </c>
      <c r="H927" s="3" t="str">
        <f t="shared" si="197"/>
        <v>PLANNED - SCHED</v>
      </c>
      <c r="I927" s="1">
        <v>41513.314670405089</v>
      </c>
      <c r="J927" s="1">
        <v>41513.363906516206</v>
      </c>
      <c r="K927" s="5">
        <f t="shared" si="208"/>
        <v>70</v>
      </c>
      <c r="L927" s="16">
        <f t="shared" si="198"/>
        <v>70</v>
      </c>
      <c r="M927">
        <f t="shared" si="199"/>
        <v>2013</v>
      </c>
      <c r="N927" t="str">
        <f t="shared" si="200"/>
        <v>Aug</v>
      </c>
      <c r="O927" s="6">
        <f t="shared" si="201"/>
        <v>70</v>
      </c>
      <c r="P927">
        <f t="shared" si="202"/>
        <v>779</v>
      </c>
      <c r="Q927">
        <f t="shared" si="203"/>
        <v>7</v>
      </c>
      <c r="R927" s="8">
        <f t="shared" si="209"/>
        <v>111.28571428571429</v>
      </c>
      <c r="S927">
        <f t="shared" si="204"/>
        <v>44</v>
      </c>
      <c r="T927">
        <f t="shared" si="205"/>
        <v>3930</v>
      </c>
      <c r="U927" s="18">
        <f t="shared" si="210"/>
        <v>89.318181818181813</v>
      </c>
    </row>
    <row r="928" spans="1:21" x14ac:dyDescent="0.3">
      <c r="A928" s="3">
        <v>927</v>
      </c>
      <c r="B928" s="3" t="s">
        <v>207</v>
      </c>
      <c r="C928" s="3" t="s">
        <v>53</v>
      </c>
      <c r="D928" s="7">
        <f t="shared" si="206"/>
        <v>41511</v>
      </c>
      <c r="E928" s="4">
        <v>0.42638888888888887</v>
      </c>
      <c r="F928" s="3" t="s">
        <v>54</v>
      </c>
      <c r="G928" s="3" t="str">
        <f t="shared" si="207"/>
        <v>PLANNED</v>
      </c>
      <c r="H928" s="3" t="str">
        <f t="shared" si="197"/>
        <v>PLANNED - SCHED</v>
      </c>
      <c r="I928" s="1">
        <v>41513.393723842593</v>
      </c>
      <c r="J928" s="1">
        <v>41513.456351157409</v>
      </c>
      <c r="K928" s="5">
        <f t="shared" si="208"/>
        <v>90</v>
      </c>
      <c r="L928" s="16">
        <f t="shared" si="198"/>
        <v>90</v>
      </c>
      <c r="M928">
        <f t="shared" si="199"/>
        <v>2013</v>
      </c>
      <c r="N928" t="str">
        <f t="shared" si="200"/>
        <v>Aug</v>
      </c>
      <c r="O928" s="6">
        <f t="shared" si="201"/>
        <v>90</v>
      </c>
      <c r="P928">
        <f t="shared" si="202"/>
        <v>779</v>
      </c>
      <c r="Q928">
        <f t="shared" si="203"/>
        <v>7</v>
      </c>
      <c r="R928" s="8">
        <f t="shared" si="209"/>
        <v>111.28571428571429</v>
      </c>
      <c r="S928">
        <f t="shared" si="204"/>
        <v>44</v>
      </c>
      <c r="T928">
        <f t="shared" si="205"/>
        <v>3930</v>
      </c>
      <c r="U928" s="18">
        <f t="shared" si="210"/>
        <v>89.318181818181813</v>
      </c>
    </row>
    <row r="929" spans="1:21" x14ac:dyDescent="0.3">
      <c r="A929" s="3">
        <v>928</v>
      </c>
      <c r="B929" s="3" t="s">
        <v>207</v>
      </c>
      <c r="C929" s="3" t="s">
        <v>53</v>
      </c>
      <c r="D929" s="7">
        <f t="shared" si="206"/>
        <v>41511</v>
      </c>
      <c r="E929" s="4">
        <v>0.50138888888888888</v>
      </c>
      <c r="F929" s="3" t="s">
        <v>54</v>
      </c>
      <c r="G929" s="3" t="str">
        <f t="shared" si="207"/>
        <v>PLANNED</v>
      </c>
      <c r="H929" s="3" t="str">
        <f t="shared" si="197"/>
        <v>PLANNED - SCHED</v>
      </c>
      <c r="I929" s="1">
        <v>41513.478804710649</v>
      </c>
      <c r="J929" s="1">
        <v>41513.545170451391</v>
      </c>
      <c r="K929" s="5">
        <f t="shared" si="208"/>
        <v>95</v>
      </c>
      <c r="L929" s="16">
        <f t="shared" si="198"/>
        <v>95</v>
      </c>
      <c r="M929">
        <f t="shared" si="199"/>
        <v>2013</v>
      </c>
      <c r="N929" t="str">
        <f t="shared" si="200"/>
        <v>Aug</v>
      </c>
      <c r="O929" s="6">
        <f t="shared" si="201"/>
        <v>95</v>
      </c>
      <c r="P929">
        <f t="shared" si="202"/>
        <v>779</v>
      </c>
      <c r="Q929">
        <f t="shared" si="203"/>
        <v>7</v>
      </c>
      <c r="R929" s="8">
        <f t="shared" si="209"/>
        <v>111.28571428571429</v>
      </c>
      <c r="S929">
        <f t="shared" si="204"/>
        <v>44</v>
      </c>
      <c r="T929">
        <f t="shared" si="205"/>
        <v>3930</v>
      </c>
      <c r="U929" s="18">
        <f t="shared" si="210"/>
        <v>89.318181818181813</v>
      </c>
    </row>
    <row r="930" spans="1:21" x14ac:dyDescent="0.3">
      <c r="A930" s="3">
        <v>929</v>
      </c>
      <c r="B930" s="3" t="s">
        <v>207</v>
      </c>
      <c r="C930" s="3" t="s">
        <v>53</v>
      </c>
      <c r="D930" s="7">
        <f t="shared" si="206"/>
        <v>41511</v>
      </c>
      <c r="E930" s="4">
        <v>0.60833333333333328</v>
      </c>
      <c r="F930" s="3" t="s">
        <v>54</v>
      </c>
      <c r="G930" s="3" t="str">
        <f t="shared" si="207"/>
        <v>PLANNED</v>
      </c>
      <c r="H930" s="3" t="str">
        <f t="shared" si="197"/>
        <v>PLANNED - SCHED</v>
      </c>
      <c r="I930" s="1">
        <v>41513.56638225694</v>
      </c>
      <c r="J930" s="1">
        <v>41513.673430868053</v>
      </c>
      <c r="K930" s="5">
        <f t="shared" si="208"/>
        <v>154</v>
      </c>
      <c r="L930" s="16">
        <f t="shared" si="198"/>
        <v>154</v>
      </c>
      <c r="M930">
        <f t="shared" si="199"/>
        <v>2013</v>
      </c>
      <c r="N930" t="str">
        <f t="shared" si="200"/>
        <v>Aug</v>
      </c>
      <c r="O930" s="6">
        <f t="shared" si="201"/>
        <v>154</v>
      </c>
      <c r="P930">
        <f t="shared" si="202"/>
        <v>779</v>
      </c>
      <c r="Q930">
        <f t="shared" si="203"/>
        <v>7</v>
      </c>
      <c r="R930" s="8">
        <f t="shared" si="209"/>
        <v>111.28571428571429</v>
      </c>
      <c r="S930">
        <f t="shared" si="204"/>
        <v>44</v>
      </c>
      <c r="T930">
        <f t="shared" si="205"/>
        <v>3930</v>
      </c>
      <c r="U930" s="18">
        <f t="shared" si="210"/>
        <v>89.318181818181813</v>
      </c>
    </row>
    <row r="931" spans="1:21" x14ac:dyDescent="0.3">
      <c r="A931" s="3">
        <v>930</v>
      </c>
      <c r="B931" s="3" t="s">
        <v>207</v>
      </c>
      <c r="C931" s="3" t="s">
        <v>53</v>
      </c>
      <c r="D931" s="7">
        <f t="shared" si="206"/>
        <v>41511</v>
      </c>
      <c r="E931" s="4">
        <v>0.80833333333333324</v>
      </c>
      <c r="F931" s="3" t="s">
        <v>49</v>
      </c>
      <c r="G931" s="3" t="str">
        <f t="shared" si="207"/>
        <v>UNPLANNED</v>
      </c>
      <c r="H931" s="3" t="str">
        <f t="shared" si="197"/>
        <v>UNPLANNED</v>
      </c>
      <c r="I931" s="1">
        <v>41513.781200347221</v>
      </c>
      <c r="J931" s="1">
        <v>41513.865042939819</v>
      </c>
      <c r="K931" s="5">
        <f t="shared" si="208"/>
        <v>120</v>
      </c>
      <c r="L931" s="16">
        <f t="shared" si="198"/>
        <v>120</v>
      </c>
      <c r="M931">
        <f t="shared" si="199"/>
        <v>2013</v>
      </c>
      <c r="N931" t="str">
        <f t="shared" si="200"/>
        <v>Aug</v>
      </c>
      <c r="O931" s="6">
        <f t="shared" si="201"/>
        <v>120</v>
      </c>
      <c r="P931">
        <f t="shared" si="202"/>
        <v>779</v>
      </c>
      <c r="Q931">
        <f t="shared" si="203"/>
        <v>7</v>
      </c>
      <c r="R931" s="8">
        <f t="shared" si="209"/>
        <v>111.28571428571429</v>
      </c>
      <c r="S931">
        <f t="shared" si="204"/>
        <v>44</v>
      </c>
      <c r="T931">
        <f t="shared" si="205"/>
        <v>3930</v>
      </c>
      <c r="U931" s="18">
        <f t="shared" si="210"/>
        <v>89.318181818181813</v>
      </c>
    </row>
    <row r="932" spans="1:21" x14ac:dyDescent="0.3">
      <c r="A932" s="3">
        <v>931</v>
      </c>
      <c r="B932" s="3" t="s">
        <v>208</v>
      </c>
      <c r="C932" s="3" t="s">
        <v>56</v>
      </c>
      <c r="D932" s="7">
        <f t="shared" si="206"/>
        <v>41511</v>
      </c>
      <c r="E932" s="4">
        <v>3.3333333333333333E-2</v>
      </c>
      <c r="F932" s="3" t="s">
        <v>49</v>
      </c>
      <c r="G932" s="3" t="str">
        <f t="shared" si="207"/>
        <v>UNPLANNED</v>
      </c>
      <c r="H932" s="3" t="str">
        <f t="shared" si="197"/>
        <v>UNPLANNED</v>
      </c>
      <c r="I932" s="1">
        <v>41514.006817013884</v>
      </c>
      <c r="J932" s="1">
        <v>41514.069594791668</v>
      </c>
      <c r="K932" s="5">
        <f t="shared" si="208"/>
        <v>90</v>
      </c>
      <c r="L932" s="16">
        <f t="shared" si="198"/>
        <v>90</v>
      </c>
      <c r="M932">
        <f t="shared" si="199"/>
        <v>2013</v>
      </c>
      <c r="N932" t="str">
        <f t="shared" si="200"/>
        <v>Aug</v>
      </c>
      <c r="O932" s="6">
        <f t="shared" si="201"/>
        <v>90</v>
      </c>
      <c r="P932">
        <f t="shared" si="202"/>
        <v>1111</v>
      </c>
      <c r="Q932">
        <f t="shared" si="203"/>
        <v>11</v>
      </c>
      <c r="R932" s="8">
        <f t="shared" si="209"/>
        <v>101</v>
      </c>
      <c r="S932">
        <f t="shared" si="204"/>
        <v>44</v>
      </c>
      <c r="T932">
        <f t="shared" si="205"/>
        <v>3930</v>
      </c>
      <c r="U932" s="18">
        <f t="shared" si="210"/>
        <v>89.318181818181813</v>
      </c>
    </row>
    <row r="933" spans="1:21" x14ac:dyDescent="0.3">
      <c r="A933" s="3">
        <v>932</v>
      </c>
      <c r="B933" s="3" t="s">
        <v>208</v>
      </c>
      <c r="C933" s="3" t="s">
        <v>56</v>
      </c>
      <c r="D933" s="7">
        <f t="shared" si="206"/>
        <v>41511</v>
      </c>
      <c r="E933" s="4">
        <v>0.11041666666666666</v>
      </c>
      <c r="F933" s="3" t="s">
        <v>49</v>
      </c>
      <c r="G933" s="3" t="str">
        <f t="shared" si="207"/>
        <v>UNPLANNED</v>
      </c>
      <c r="H933" s="3" t="str">
        <f t="shared" si="197"/>
        <v>UNPLANNED</v>
      </c>
      <c r="I933" s="1">
        <v>41514.077850729162</v>
      </c>
      <c r="J933" s="1">
        <v>41514.170211840275</v>
      </c>
      <c r="K933" s="5">
        <f t="shared" si="208"/>
        <v>133</v>
      </c>
      <c r="L933" s="16">
        <f t="shared" si="198"/>
        <v>133</v>
      </c>
      <c r="M933">
        <f t="shared" si="199"/>
        <v>2013</v>
      </c>
      <c r="N933" t="str">
        <f t="shared" si="200"/>
        <v>Aug</v>
      </c>
      <c r="O933" s="6">
        <f t="shared" si="201"/>
        <v>133</v>
      </c>
      <c r="P933">
        <f t="shared" si="202"/>
        <v>1111</v>
      </c>
      <c r="Q933">
        <f t="shared" si="203"/>
        <v>11</v>
      </c>
      <c r="R933" s="8">
        <f t="shared" si="209"/>
        <v>101</v>
      </c>
      <c r="S933">
        <f t="shared" si="204"/>
        <v>44</v>
      </c>
      <c r="T933">
        <f t="shared" si="205"/>
        <v>3930</v>
      </c>
      <c r="U933" s="18">
        <f t="shared" si="210"/>
        <v>89.318181818181813</v>
      </c>
    </row>
    <row r="934" spans="1:21" x14ac:dyDescent="0.3">
      <c r="A934" s="3">
        <v>933</v>
      </c>
      <c r="B934" s="3" t="s">
        <v>208</v>
      </c>
      <c r="C934" s="3" t="s">
        <v>56</v>
      </c>
      <c r="D934" s="7">
        <f t="shared" si="206"/>
        <v>41511</v>
      </c>
      <c r="E934" s="4">
        <v>0.16666666666666666</v>
      </c>
      <c r="F934" s="3" t="s">
        <v>49</v>
      </c>
      <c r="G934" s="3" t="str">
        <f t="shared" si="207"/>
        <v>UNPLANNED</v>
      </c>
      <c r="H934" s="3" t="str">
        <f t="shared" si="197"/>
        <v>UNPLANNED</v>
      </c>
      <c r="I934" s="1">
        <v>41514.157787268523</v>
      </c>
      <c r="J934" s="1">
        <v>41514.209789583336</v>
      </c>
      <c r="K934" s="5">
        <f t="shared" si="208"/>
        <v>74</v>
      </c>
      <c r="L934" s="16">
        <f t="shared" si="198"/>
        <v>74</v>
      </c>
      <c r="M934">
        <f t="shared" si="199"/>
        <v>2013</v>
      </c>
      <c r="N934" t="str">
        <f t="shared" si="200"/>
        <v>Aug</v>
      </c>
      <c r="O934" s="6">
        <f t="shared" si="201"/>
        <v>74</v>
      </c>
      <c r="P934">
        <f t="shared" si="202"/>
        <v>1111</v>
      </c>
      <c r="Q934">
        <f t="shared" si="203"/>
        <v>11</v>
      </c>
      <c r="R934" s="8">
        <f t="shared" si="209"/>
        <v>101</v>
      </c>
      <c r="S934">
        <f t="shared" si="204"/>
        <v>44</v>
      </c>
      <c r="T934">
        <f t="shared" si="205"/>
        <v>3930</v>
      </c>
      <c r="U934" s="18">
        <f t="shared" si="210"/>
        <v>89.318181818181813</v>
      </c>
    </row>
    <row r="935" spans="1:21" x14ac:dyDescent="0.3">
      <c r="A935" s="3">
        <v>934</v>
      </c>
      <c r="B935" s="3" t="s">
        <v>208</v>
      </c>
      <c r="C935" s="3" t="s">
        <v>56</v>
      </c>
      <c r="D935" s="7">
        <f t="shared" si="206"/>
        <v>41511</v>
      </c>
      <c r="E935" s="4">
        <v>0.33680555555555558</v>
      </c>
      <c r="F935" s="3" t="s">
        <v>51</v>
      </c>
      <c r="G935" s="3" t="str">
        <f t="shared" si="207"/>
        <v>PLANNED</v>
      </c>
      <c r="H935" s="3" t="str">
        <f t="shared" si="197"/>
        <v>PLANNED - NOT SCHED</v>
      </c>
      <c r="I935" s="1">
        <v>41514.290748807871</v>
      </c>
      <c r="J935" s="1">
        <v>41514.363225659719</v>
      </c>
      <c r="K935" s="5">
        <f t="shared" si="208"/>
        <v>104</v>
      </c>
      <c r="L935" s="16">
        <f t="shared" si="198"/>
        <v>104</v>
      </c>
      <c r="M935">
        <f t="shared" si="199"/>
        <v>2013</v>
      </c>
      <c r="N935" t="str">
        <f t="shared" si="200"/>
        <v>Aug</v>
      </c>
      <c r="O935" s="6">
        <f t="shared" si="201"/>
        <v>104</v>
      </c>
      <c r="P935">
        <f t="shared" si="202"/>
        <v>1111</v>
      </c>
      <c r="Q935">
        <f t="shared" si="203"/>
        <v>11</v>
      </c>
      <c r="R935" s="8">
        <f t="shared" si="209"/>
        <v>101</v>
      </c>
      <c r="S935">
        <f t="shared" si="204"/>
        <v>44</v>
      </c>
      <c r="T935">
        <f t="shared" si="205"/>
        <v>3930</v>
      </c>
      <c r="U935" s="18">
        <f t="shared" si="210"/>
        <v>89.318181818181813</v>
      </c>
    </row>
    <row r="936" spans="1:21" x14ac:dyDescent="0.3">
      <c r="A936" s="3">
        <v>935</v>
      </c>
      <c r="B936" s="3" t="s">
        <v>208</v>
      </c>
      <c r="C936" s="3" t="s">
        <v>56</v>
      </c>
      <c r="D936" s="7">
        <f t="shared" si="206"/>
        <v>41511</v>
      </c>
      <c r="E936" s="4">
        <v>0.3430555555555555</v>
      </c>
      <c r="F936" s="3" t="s">
        <v>54</v>
      </c>
      <c r="G936" s="3" t="str">
        <f t="shared" si="207"/>
        <v>PLANNED</v>
      </c>
      <c r="H936" s="3" t="str">
        <f t="shared" si="197"/>
        <v>PLANNED - SCHED</v>
      </c>
      <c r="I936" s="1">
        <v>41514.324607719907</v>
      </c>
      <c r="J936" s="1">
        <v>41514.384654016205</v>
      </c>
      <c r="K936" s="5">
        <f t="shared" si="208"/>
        <v>86</v>
      </c>
      <c r="L936" s="16">
        <f t="shared" si="198"/>
        <v>86</v>
      </c>
      <c r="M936">
        <f t="shared" si="199"/>
        <v>2013</v>
      </c>
      <c r="N936" t="str">
        <f t="shared" si="200"/>
        <v>Aug</v>
      </c>
      <c r="O936" s="6">
        <f t="shared" si="201"/>
        <v>86</v>
      </c>
      <c r="P936">
        <f t="shared" si="202"/>
        <v>1111</v>
      </c>
      <c r="Q936">
        <f t="shared" si="203"/>
        <v>11</v>
      </c>
      <c r="R936" s="8">
        <f t="shared" si="209"/>
        <v>101</v>
      </c>
      <c r="S936">
        <f t="shared" si="204"/>
        <v>44</v>
      </c>
      <c r="T936">
        <f t="shared" si="205"/>
        <v>3930</v>
      </c>
      <c r="U936" s="18">
        <f t="shared" si="210"/>
        <v>89.318181818181813</v>
      </c>
    </row>
    <row r="937" spans="1:21" x14ac:dyDescent="0.3">
      <c r="A937" s="3">
        <v>936</v>
      </c>
      <c r="B937" s="3" t="s">
        <v>208</v>
      </c>
      <c r="C937" s="3" t="s">
        <v>56</v>
      </c>
      <c r="D937" s="7">
        <f t="shared" si="206"/>
        <v>41511</v>
      </c>
      <c r="E937" s="4">
        <v>0.42222222222222222</v>
      </c>
      <c r="F937" s="3" t="s">
        <v>54</v>
      </c>
      <c r="G937" s="3" t="str">
        <f t="shared" si="207"/>
        <v>PLANNED</v>
      </c>
      <c r="H937" s="3" t="str">
        <f t="shared" si="197"/>
        <v>PLANNED - SCHED</v>
      </c>
      <c r="I937" s="1">
        <v>41514.378080405098</v>
      </c>
      <c r="J937" s="1">
        <v>41514.458288738424</v>
      </c>
      <c r="K937" s="5">
        <f t="shared" si="208"/>
        <v>115</v>
      </c>
      <c r="L937" s="16">
        <f t="shared" si="198"/>
        <v>115</v>
      </c>
      <c r="M937">
        <f t="shared" si="199"/>
        <v>2013</v>
      </c>
      <c r="N937" t="str">
        <f t="shared" si="200"/>
        <v>Aug</v>
      </c>
      <c r="O937" s="6">
        <f t="shared" si="201"/>
        <v>115</v>
      </c>
      <c r="P937">
        <f t="shared" si="202"/>
        <v>1111</v>
      </c>
      <c r="Q937">
        <f t="shared" si="203"/>
        <v>11</v>
      </c>
      <c r="R937" s="8">
        <f t="shared" si="209"/>
        <v>101</v>
      </c>
      <c r="S937">
        <f t="shared" si="204"/>
        <v>44</v>
      </c>
      <c r="T937">
        <f t="shared" si="205"/>
        <v>3930</v>
      </c>
      <c r="U937" s="18">
        <f t="shared" si="210"/>
        <v>89.318181818181813</v>
      </c>
    </row>
    <row r="938" spans="1:21" x14ac:dyDescent="0.3">
      <c r="A938" s="3">
        <v>937</v>
      </c>
      <c r="B938" s="3" t="s">
        <v>208</v>
      </c>
      <c r="C938" s="3" t="s">
        <v>56</v>
      </c>
      <c r="D938" s="7">
        <f t="shared" si="206"/>
        <v>41511</v>
      </c>
      <c r="E938" s="4">
        <v>0.45624999999999999</v>
      </c>
      <c r="F938" s="3" t="s">
        <v>54</v>
      </c>
      <c r="G938" s="3" t="str">
        <f t="shared" si="207"/>
        <v>PLANNED</v>
      </c>
      <c r="H938" s="3" t="str">
        <f t="shared" si="197"/>
        <v>PLANNED - SCHED</v>
      </c>
      <c r="I938" s="1">
        <v>41514.435481678243</v>
      </c>
      <c r="J938" s="1">
        <v>41514.478803437501</v>
      </c>
      <c r="K938" s="5">
        <f t="shared" si="208"/>
        <v>62</v>
      </c>
      <c r="L938" s="16">
        <f t="shared" si="198"/>
        <v>62</v>
      </c>
      <c r="M938">
        <f t="shared" si="199"/>
        <v>2013</v>
      </c>
      <c r="N938" t="str">
        <f t="shared" si="200"/>
        <v>Aug</v>
      </c>
      <c r="O938" s="6">
        <f t="shared" si="201"/>
        <v>62</v>
      </c>
      <c r="P938">
        <f t="shared" si="202"/>
        <v>1111</v>
      </c>
      <c r="Q938">
        <f t="shared" si="203"/>
        <v>11</v>
      </c>
      <c r="R938" s="8">
        <f t="shared" si="209"/>
        <v>101</v>
      </c>
      <c r="S938">
        <f t="shared" si="204"/>
        <v>44</v>
      </c>
      <c r="T938">
        <f t="shared" si="205"/>
        <v>3930</v>
      </c>
      <c r="U938" s="18">
        <f t="shared" si="210"/>
        <v>89.318181818181813</v>
      </c>
    </row>
    <row r="939" spans="1:21" x14ac:dyDescent="0.3">
      <c r="A939" s="3">
        <v>938</v>
      </c>
      <c r="B939" s="3" t="s">
        <v>208</v>
      </c>
      <c r="C939" s="3" t="s">
        <v>56</v>
      </c>
      <c r="D939" s="7">
        <f t="shared" si="206"/>
        <v>41511</v>
      </c>
      <c r="E939" s="4">
        <v>0.53749999999999998</v>
      </c>
      <c r="F939" s="3" t="s">
        <v>54</v>
      </c>
      <c r="G939" s="3" t="str">
        <f t="shared" si="207"/>
        <v>PLANNED</v>
      </c>
      <c r="H939" s="3" t="str">
        <f t="shared" si="197"/>
        <v>PLANNED - SCHED</v>
      </c>
      <c r="I939" s="1">
        <v>41514.517667164349</v>
      </c>
      <c r="J939" s="1">
        <v>41514.571914849541</v>
      </c>
      <c r="K939" s="5">
        <f t="shared" si="208"/>
        <v>78</v>
      </c>
      <c r="L939" s="16">
        <f t="shared" si="198"/>
        <v>78</v>
      </c>
      <c r="M939">
        <f t="shared" si="199"/>
        <v>2013</v>
      </c>
      <c r="N939" t="str">
        <f t="shared" si="200"/>
        <v>Aug</v>
      </c>
      <c r="O939" s="6">
        <f t="shared" si="201"/>
        <v>78</v>
      </c>
      <c r="P939">
        <f t="shared" si="202"/>
        <v>1111</v>
      </c>
      <c r="Q939">
        <f t="shared" si="203"/>
        <v>11</v>
      </c>
      <c r="R939" s="8">
        <f t="shared" si="209"/>
        <v>101</v>
      </c>
      <c r="S939">
        <f t="shared" si="204"/>
        <v>44</v>
      </c>
      <c r="T939">
        <f t="shared" si="205"/>
        <v>3930</v>
      </c>
      <c r="U939" s="18">
        <f t="shared" si="210"/>
        <v>89.318181818181813</v>
      </c>
    </row>
    <row r="940" spans="1:21" x14ac:dyDescent="0.3">
      <c r="A940" s="3">
        <v>939</v>
      </c>
      <c r="B940" s="3" t="s">
        <v>208</v>
      </c>
      <c r="C940" s="3" t="s">
        <v>56</v>
      </c>
      <c r="D940" s="7">
        <f t="shared" si="206"/>
        <v>41511</v>
      </c>
      <c r="E940" s="4">
        <v>0.6694444444444444</v>
      </c>
      <c r="F940" s="3" t="s">
        <v>54</v>
      </c>
      <c r="G940" s="3" t="str">
        <f t="shared" si="207"/>
        <v>PLANNED</v>
      </c>
      <c r="H940" s="3" t="str">
        <f t="shared" si="197"/>
        <v>PLANNED - SCHED</v>
      </c>
      <c r="I940" s="1">
        <v>41514.625904710651</v>
      </c>
      <c r="J940" s="1">
        <v>41514.686425543987</v>
      </c>
      <c r="K940" s="5">
        <f t="shared" si="208"/>
        <v>87</v>
      </c>
      <c r="L940" s="16">
        <f t="shared" si="198"/>
        <v>87</v>
      </c>
      <c r="M940">
        <f t="shared" si="199"/>
        <v>2013</v>
      </c>
      <c r="N940" t="str">
        <f t="shared" si="200"/>
        <v>Aug</v>
      </c>
      <c r="O940" s="6">
        <f t="shared" si="201"/>
        <v>87</v>
      </c>
      <c r="P940">
        <f t="shared" si="202"/>
        <v>1111</v>
      </c>
      <c r="Q940">
        <f t="shared" si="203"/>
        <v>11</v>
      </c>
      <c r="R940" s="8">
        <f t="shared" si="209"/>
        <v>101</v>
      </c>
      <c r="S940">
        <f t="shared" si="204"/>
        <v>44</v>
      </c>
      <c r="T940">
        <f t="shared" si="205"/>
        <v>3930</v>
      </c>
      <c r="U940" s="18">
        <f t="shared" si="210"/>
        <v>89.318181818181813</v>
      </c>
    </row>
    <row r="941" spans="1:21" x14ac:dyDescent="0.3">
      <c r="A941" s="3">
        <v>940</v>
      </c>
      <c r="B941" s="3" t="s">
        <v>208</v>
      </c>
      <c r="C941" s="3" t="s">
        <v>56</v>
      </c>
      <c r="D941" s="7">
        <f t="shared" si="206"/>
        <v>41511</v>
      </c>
      <c r="E941" s="4">
        <v>0.80069444444444438</v>
      </c>
      <c r="F941" s="3" t="s">
        <v>49</v>
      </c>
      <c r="G941" s="3" t="str">
        <f t="shared" si="207"/>
        <v>UNPLANNED</v>
      </c>
      <c r="H941" s="3" t="str">
        <f t="shared" si="197"/>
        <v>UNPLANNED</v>
      </c>
      <c r="I941" s="1">
        <v>41514.78220243055</v>
      </c>
      <c r="J941" s="1">
        <v>41514.872109837961</v>
      </c>
      <c r="K941" s="5">
        <f t="shared" si="208"/>
        <v>129</v>
      </c>
      <c r="L941" s="16">
        <f t="shared" si="198"/>
        <v>129</v>
      </c>
      <c r="M941">
        <f t="shared" si="199"/>
        <v>2013</v>
      </c>
      <c r="N941" t="str">
        <f t="shared" si="200"/>
        <v>Aug</v>
      </c>
      <c r="O941" s="6">
        <f t="shared" si="201"/>
        <v>129</v>
      </c>
      <c r="P941">
        <f t="shared" si="202"/>
        <v>1111</v>
      </c>
      <c r="Q941">
        <f t="shared" si="203"/>
        <v>11</v>
      </c>
      <c r="R941" s="8">
        <f t="shared" si="209"/>
        <v>101</v>
      </c>
      <c r="S941">
        <f t="shared" si="204"/>
        <v>44</v>
      </c>
      <c r="T941">
        <f t="shared" si="205"/>
        <v>3930</v>
      </c>
      <c r="U941" s="18">
        <f t="shared" si="210"/>
        <v>89.318181818181813</v>
      </c>
    </row>
    <row r="942" spans="1:21" x14ac:dyDescent="0.3">
      <c r="A942" s="3">
        <v>941</v>
      </c>
      <c r="B942" s="3" t="s">
        <v>208</v>
      </c>
      <c r="C942" s="3" t="s">
        <v>56</v>
      </c>
      <c r="D942" s="7">
        <f t="shared" si="206"/>
        <v>41511</v>
      </c>
      <c r="E942" s="4">
        <v>0.91388888888888886</v>
      </c>
      <c r="F942" s="3" t="s">
        <v>54</v>
      </c>
      <c r="G942" s="3" t="str">
        <f t="shared" si="207"/>
        <v>PLANNED</v>
      </c>
      <c r="H942" s="3" t="str">
        <f t="shared" si="197"/>
        <v>PLANNED - SCHED</v>
      </c>
      <c r="I942" s="1">
        <v>41514.886141284718</v>
      </c>
      <c r="J942" s="1">
        <v>41514.992680636577</v>
      </c>
      <c r="K942" s="5">
        <f t="shared" si="208"/>
        <v>153</v>
      </c>
      <c r="L942" s="16">
        <f t="shared" si="198"/>
        <v>153</v>
      </c>
      <c r="M942">
        <f t="shared" si="199"/>
        <v>2013</v>
      </c>
      <c r="N942" t="str">
        <f t="shared" si="200"/>
        <v>Aug</v>
      </c>
      <c r="O942" s="6">
        <f t="shared" si="201"/>
        <v>153</v>
      </c>
      <c r="P942">
        <f t="shared" si="202"/>
        <v>1111</v>
      </c>
      <c r="Q942">
        <f t="shared" si="203"/>
        <v>11</v>
      </c>
      <c r="R942" s="8">
        <f t="shared" si="209"/>
        <v>101</v>
      </c>
      <c r="S942">
        <f t="shared" si="204"/>
        <v>44</v>
      </c>
      <c r="T942">
        <f t="shared" si="205"/>
        <v>3930</v>
      </c>
      <c r="U942" s="18">
        <f t="shared" si="210"/>
        <v>89.318181818181813</v>
      </c>
    </row>
    <row r="943" spans="1:21" x14ac:dyDescent="0.3">
      <c r="A943" s="3">
        <v>942</v>
      </c>
      <c r="B943" s="3" t="s">
        <v>209</v>
      </c>
      <c r="C943" s="3" t="s">
        <v>59</v>
      </c>
      <c r="D943" s="7">
        <f t="shared" si="206"/>
        <v>41511</v>
      </c>
      <c r="E943" s="4">
        <v>9.0277777777777787E-3</v>
      </c>
      <c r="F943" s="3" t="s">
        <v>57</v>
      </c>
      <c r="G943" s="3" t="str">
        <f t="shared" si="207"/>
        <v>UNPLANNED</v>
      </c>
      <c r="H943" s="3" t="str">
        <f t="shared" si="197"/>
        <v>UNPLANNED</v>
      </c>
      <c r="I943" s="1">
        <v>41515.002556712963</v>
      </c>
      <c r="J943" s="1">
        <v>41515.061815972222</v>
      </c>
      <c r="K943" s="5">
        <f t="shared" si="208"/>
        <v>85</v>
      </c>
      <c r="L943" s="16">
        <f t="shared" si="198"/>
        <v>85</v>
      </c>
      <c r="M943">
        <f t="shared" si="199"/>
        <v>2013</v>
      </c>
      <c r="N943" t="str">
        <f t="shared" si="200"/>
        <v>Aug</v>
      </c>
      <c r="O943" s="6">
        <f t="shared" si="201"/>
        <v>85</v>
      </c>
      <c r="P943">
        <f t="shared" si="202"/>
        <v>397</v>
      </c>
      <c r="Q943">
        <f t="shared" si="203"/>
        <v>4</v>
      </c>
      <c r="R943" s="8">
        <f t="shared" si="209"/>
        <v>99.25</v>
      </c>
      <c r="S943">
        <f t="shared" si="204"/>
        <v>44</v>
      </c>
      <c r="T943">
        <f t="shared" si="205"/>
        <v>3930</v>
      </c>
      <c r="U943" s="18">
        <f t="shared" si="210"/>
        <v>89.318181818181813</v>
      </c>
    </row>
    <row r="944" spans="1:21" x14ac:dyDescent="0.3">
      <c r="A944" s="3">
        <v>943</v>
      </c>
      <c r="B944" s="3" t="s">
        <v>209</v>
      </c>
      <c r="C944" s="3" t="s">
        <v>59</v>
      </c>
      <c r="D944" s="7">
        <f t="shared" si="206"/>
        <v>41511</v>
      </c>
      <c r="E944" s="4">
        <v>0.11875000000000001</v>
      </c>
      <c r="F944" s="3" t="s">
        <v>49</v>
      </c>
      <c r="G944" s="3" t="str">
        <f t="shared" si="207"/>
        <v>UNPLANNED</v>
      </c>
      <c r="H944" s="3" t="str">
        <f t="shared" si="197"/>
        <v>UNPLANNED</v>
      </c>
      <c r="I944" s="1">
        <v>41515.10483822917</v>
      </c>
      <c r="J944" s="1">
        <v>41515.144629895833</v>
      </c>
      <c r="K944" s="5">
        <f t="shared" si="208"/>
        <v>57</v>
      </c>
      <c r="L944" s="16">
        <f t="shared" si="198"/>
        <v>57</v>
      </c>
      <c r="M944">
        <f t="shared" si="199"/>
        <v>2013</v>
      </c>
      <c r="N944" t="str">
        <f t="shared" si="200"/>
        <v>Aug</v>
      </c>
      <c r="O944" s="6">
        <f t="shared" si="201"/>
        <v>57</v>
      </c>
      <c r="P944">
        <f t="shared" si="202"/>
        <v>397</v>
      </c>
      <c r="Q944">
        <f t="shared" si="203"/>
        <v>4</v>
      </c>
      <c r="R944" s="8">
        <f t="shared" si="209"/>
        <v>99.25</v>
      </c>
      <c r="S944">
        <f t="shared" si="204"/>
        <v>44</v>
      </c>
      <c r="T944">
        <f t="shared" si="205"/>
        <v>3930</v>
      </c>
      <c r="U944" s="18">
        <f t="shared" si="210"/>
        <v>89.318181818181813</v>
      </c>
    </row>
    <row r="945" spans="1:21" x14ac:dyDescent="0.3">
      <c r="A945" s="3">
        <v>944</v>
      </c>
      <c r="B945" s="3" t="s">
        <v>209</v>
      </c>
      <c r="C945" s="3" t="s">
        <v>59</v>
      </c>
      <c r="D945" s="7">
        <f t="shared" si="206"/>
        <v>41511</v>
      </c>
      <c r="E945" s="4">
        <v>0.54097222222222219</v>
      </c>
      <c r="F945" s="3" t="s">
        <v>49</v>
      </c>
      <c r="G945" s="3" t="str">
        <f t="shared" si="207"/>
        <v>UNPLANNED</v>
      </c>
      <c r="H945" s="3" t="str">
        <f t="shared" si="197"/>
        <v>UNPLANNED</v>
      </c>
      <c r="I945" s="1">
        <v>41515.515074571755</v>
      </c>
      <c r="J945" s="1">
        <v>41515.609183368055</v>
      </c>
      <c r="K945" s="5">
        <f t="shared" si="208"/>
        <v>135</v>
      </c>
      <c r="L945" s="16">
        <f t="shared" si="198"/>
        <v>135</v>
      </c>
      <c r="M945">
        <f t="shared" si="199"/>
        <v>2013</v>
      </c>
      <c r="N945" t="str">
        <f t="shared" si="200"/>
        <v>Aug</v>
      </c>
      <c r="O945" s="6">
        <f t="shared" si="201"/>
        <v>135</v>
      </c>
      <c r="P945">
        <f t="shared" si="202"/>
        <v>397</v>
      </c>
      <c r="Q945">
        <f t="shared" si="203"/>
        <v>4</v>
      </c>
      <c r="R945" s="8">
        <f t="shared" si="209"/>
        <v>99.25</v>
      </c>
      <c r="S945">
        <f t="shared" si="204"/>
        <v>44</v>
      </c>
      <c r="T945">
        <f t="shared" si="205"/>
        <v>3930</v>
      </c>
      <c r="U945" s="18">
        <f t="shared" si="210"/>
        <v>89.318181818181813</v>
      </c>
    </row>
    <row r="946" spans="1:21" x14ac:dyDescent="0.3">
      <c r="A946" s="3">
        <v>945</v>
      </c>
      <c r="B946" s="3" t="s">
        <v>209</v>
      </c>
      <c r="C946" s="3" t="s">
        <v>59</v>
      </c>
      <c r="D946" s="7">
        <f t="shared" si="206"/>
        <v>41511</v>
      </c>
      <c r="E946" s="4">
        <v>0.93472222222222223</v>
      </c>
      <c r="F946" s="3" t="s">
        <v>49</v>
      </c>
      <c r="G946" s="3" t="str">
        <f t="shared" si="207"/>
        <v>UNPLANNED</v>
      </c>
      <c r="H946" s="3" t="str">
        <f t="shared" si="197"/>
        <v>UNPLANNED</v>
      </c>
      <c r="I946" s="1">
        <v>41515.901969641207</v>
      </c>
      <c r="J946" s="1">
        <v>41515.985337696759</v>
      </c>
      <c r="K946" s="5">
        <f t="shared" si="208"/>
        <v>120</v>
      </c>
      <c r="L946" s="16">
        <f t="shared" si="198"/>
        <v>120</v>
      </c>
      <c r="M946">
        <f t="shared" si="199"/>
        <v>2013</v>
      </c>
      <c r="N946" t="str">
        <f t="shared" si="200"/>
        <v>Aug</v>
      </c>
      <c r="O946" s="6">
        <f t="shared" si="201"/>
        <v>120</v>
      </c>
      <c r="P946">
        <f t="shared" si="202"/>
        <v>397</v>
      </c>
      <c r="Q946">
        <f t="shared" si="203"/>
        <v>4</v>
      </c>
      <c r="R946" s="8">
        <f t="shared" si="209"/>
        <v>99.25</v>
      </c>
      <c r="S946">
        <f t="shared" si="204"/>
        <v>44</v>
      </c>
      <c r="T946">
        <f t="shared" si="205"/>
        <v>3930</v>
      </c>
      <c r="U946" s="18">
        <f t="shared" si="210"/>
        <v>89.318181818181813</v>
      </c>
    </row>
    <row r="947" spans="1:21" x14ac:dyDescent="0.3">
      <c r="A947" s="3">
        <v>946</v>
      </c>
      <c r="B947" s="3" t="s">
        <v>210</v>
      </c>
      <c r="C947" s="3" t="s">
        <v>61</v>
      </c>
      <c r="D947" s="7">
        <f t="shared" si="206"/>
        <v>41511</v>
      </c>
      <c r="E947" s="4">
        <v>0.24861111111111112</v>
      </c>
      <c r="F947" s="3" t="s">
        <v>49</v>
      </c>
      <c r="G947" s="3" t="str">
        <f t="shared" si="207"/>
        <v>UNPLANNED</v>
      </c>
      <c r="H947" s="3" t="str">
        <f t="shared" si="197"/>
        <v>UNPLANNED</v>
      </c>
      <c r="I947" s="1">
        <v>41516.211892094907</v>
      </c>
      <c r="J947" s="1">
        <v>41516.297378206014</v>
      </c>
      <c r="K947" s="5">
        <f t="shared" si="208"/>
        <v>123</v>
      </c>
      <c r="L947" s="16">
        <f t="shared" si="198"/>
        <v>123</v>
      </c>
      <c r="M947">
        <f t="shared" si="199"/>
        <v>2013</v>
      </c>
      <c r="N947" t="str">
        <f t="shared" si="200"/>
        <v>Aug</v>
      </c>
      <c r="O947" s="6">
        <f t="shared" si="201"/>
        <v>123</v>
      </c>
      <c r="P947">
        <f t="shared" si="202"/>
        <v>786</v>
      </c>
      <c r="Q947">
        <f t="shared" si="203"/>
        <v>8</v>
      </c>
      <c r="R947" s="8">
        <f t="shared" si="209"/>
        <v>98.25</v>
      </c>
      <c r="S947">
        <f t="shared" si="204"/>
        <v>44</v>
      </c>
      <c r="T947">
        <f t="shared" si="205"/>
        <v>3930</v>
      </c>
      <c r="U947" s="18">
        <f t="shared" si="210"/>
        <v>89.318181818181813</v>
      </c>
    </row>
    <row r="948" spans="1:21" x14ac:dyDescent="0.3">
      <c r="A948" s="3">
        <v>947</v>
      </c>
      <c r="B948" s="3" t="s">
        <v>210</v>
      </c>
      <c r="C948" s="3" t="s">
        <v>61</v>
      </c>
      <c r="D948" s="7">
        <f t="shared" si="206"/>
        <v>41511</v>
      </c>
      <c r="E948" s="4">
        <v>0.3576388888888889</v>
      </c>
      <c r="F948" s="3" t="s">
        <v>49</v>
      </c>
      <c r="G948" s="3" t="str">
        <f t="shared" si="207"/>
        <v>UNPLANNED</v>
      </c>
      <c r="H948" s="3" t="str">
        <f t="shared" si="197"/>
        <v>UNPLANNED</v>
      </c>
      <c r="I948" s="1">
        <v>41516.336267974533</v>
      </c>
      <c r="J948" s="1">
        <v>41516.400596678242</v>
      </c>
      <c r="K948" s="5">
        <f t="shared" si="208"/>
        <v>92</v>
      </c>
      <c r="L948" s="16">
        <f t="shared" si="198"/>
        <v>92</v>
      </c>
      <c r="M948">
        <f t="shared" si="199"/>
        <v>2013</v>
      </c>
      <c r="N948" t="str">
        <f t="shared" si="200"/>
        <v>Aug</v>
      </c>
      <c r="O948" s="6">
        <f t="shared" si="201"/>
        <v>92</v>
      </c>
      <c r="P948">
        <f t="shared" si="202"/>
        <v>786</v>
      </c>
      <c r="Q948">
        <f t="shared" si="203"/>
        <v>8</v>
      </c>
      <c r="R948" s="8">
        <f t="shared" si="209"/>
        <v>98.25</v>
      </c>
      <c r="S948">
        <f t="shared" si="204"/>
        <v>44</v>
      </c>
      <c r="T948">
        <f t="shared" si="205"/>
        <v>3930</v>
      </c>
      <c r="U948" s="18">
        <f t="shared" si="210"/>
        <v>89.318181818181813</v>
      </c>
    </row>
    <row r="949" spans="1:21" x14ac:dyDescent="0.3">
      <c r="A949" s="3">
        <v>948</v>
      </c>
      <c r="B949" s="3" t="s">
        <v>210</v>
      </c>
      <c r="C949" s="3" t="s">
        <v>61</v>
      </c>
      <c r="D949" s="7">
        <f t="shared" si="206"/>
        <v>41511</v>
      </c>
      <c r="E949" s="4">
        <v>0.45277777777777778</v>
      </c>
      <c r="F949" s="3" t="s">
        <v>54</v>
      </c>
      <c r="G949" s="3" t="str">
        <f t="shared" si="207"/>
        <v>PLANNED</v>
      </c>
      <c r="H949" s="3" t="str">
        <f t="shared" si="197"/>
        <v>PLANNED - SCHED</v>
      </c>
      <c r="I949" s="1">
        <v>41516.415520752314</v>
      </c>
      <c r="J949" s="1">
        <v>41516.48490732639</v>
      </c>
      <c r="K949" s="5">
        <f t="shared" si="208"/>
        <v>99</v>
      </c>
      <c r="L949" s="16">
        <f t="shared" si="198"/>
        <v>99</v>
      </c>
      <c r="M949">
        <f t="shared" si="199"/>
        <v>2013</v>
      </c>
      <c r="N949" t="str">
        <f t="shared" si="200"/>
        <v>Aug</v>
      </c>
      <c r="O949" s="6">
        <f t="shared" si="201"/>
        <v>99</v>
      </c>
      <c r="P949">
        <f t="shared" si="202"/>
        <v>786</v>
      </c>
      <c r="Q949">
        <f t="shared" si="203"/>
        <v>8</v>
      </c>
      <c r="R949" s="8">
        <f t="shared" si="209"/>
        <v>98.25</v>
      </c>
      <c r="S949">
        <f t="shared" si="204"/>
        <v>44</v>
      </c>
      <c r="T949">
        <f t="shared" si="205"/>
        <v>3930</v>
      </c>
      <c r="U949" s="18">
        <f t="shared" si="210"/>
        <v>89.318181818181813</v>
      </c>
    </row>
    <row r="950" spans="1:21" x14ac:dyDescent="0.3">
      <c r="A950" s="3">
        <v>949</v>
      </c>
      <c r="B950" s="3" t="s">
        <v>210</v>
      </c>
      <c r="C950" s="3" t="s">
        <v>61</v>
      </c>
      <c r="D950" s="7">
        <f t="shared" si="206"/>
        <v>41511</v>
      </c>
      <c r="E950" s="4">
        <v>0.56805555555555554</v>
      </c>
      <c r="F950" s="3" t="s">
        <v>49</v>
      </c>
      <c r="G950" s="3" t="str">
        <f t="shared" si="207"/>
        <v>UNPLANNED</v>
      </c>
      <c r="H950" s="3" t="str">
        <f t="shared" si="197"/>
        <v>UNPLANNED</v>
      </c>
      <c r="I950" s="1">
        <v>41516.533564548605</v>
      </c>
      <c r="J950" s="1">
        <v>41516.59797427083</v>
      </c>
      <c r="K950" s="5">
        <f t="shared" si="208"/>
        <v>92</v>
      </c>
      <c r="L950" s="16">
        <f t="shared" si="198"/>
        <v>92</v>
      </c>
      <c r="M950">
        <f t="shared" si="199"/>
        <v>2013</v>
      </c>
      <c r="N950" t="str">
        <f t="shared" si="200"/>
        <v>Aug</v>
      </c>
      <c r="O950" s="6">
        <f t="shared" si="201"/>
        <v>92</v>
      </c>
      <c r="P950">
        <f t="shared" si="202"/>
        <v>786</v>
      </c>
      <c r="Q950">
        <f t="shared" si="203"/>
        <v>8</v>
      </c>
      <c r="R950" s="8">
        <f t="shared" si="209"/>
        <v>98.25</v>
      </c>
      <c r="S950">
        <f t="shared" si="204"/>
        <v>44</v>
      </c>
      <c r="T950">
        <f t="shared" si="205"/>
        <v>3930</v>
      </c>
      <c r="U950" s="18">
        <f t="shared" si="210"/>
        <v>89.318181818181813</v>
      </c>
    </row>
    <row r="951" spans="1:21" x14ac:dyDescent="0.3">
      <c r="A951" s="3">
        <v>950</v>
      </c>
      <c r="B951" s="3" t="s">
        <v>210</v>
      </c>
      <c r="C951" s="3" t="s">
        <v>61</v>
      </c>
      <c r="D951" s="7">
        <f t="shared" si="206"/>
        <v>41511</v>
      </c>
      <c r="E951" s="4">
        <v>0.56041666666666667</v>
      </c>
      <c r="F951" s="3" t="s">
        <v>54</v>
      </c>
      <c r="G951" s="3" t="str">
        <f t="shared" si="207"/>
        <v>PLANNED</v>
      </c>
      <c r="H951" s="3" t="str">
        <f t="shared" si="197"/>
        <v>PLANNED - SCHED</v>
      </c>
      <c r="I951" s="1">
        <v>41516.538987349537</v>
      </c>
      <c r="J951" s="1">
        <v>41516.611707256947</v>
      </c>
      <c r="K951" s="5">
        <f t="shared" si="208"/>
        <v>104</v>
      </c>
      <c r="L951" s="16">
        <f t="shared" si="198"/>
        <v>104</v>
      </c>
      <c r="M951">
        <f t="shared" si="199"/>
        <v>2013</v>
      </c>
      <c r="N951" t="str">
        <f t="shared" si="200"/>
        <v>Aug</v>
      </c>
      <c r="O951" s="6">
        <f t="shared" si="201"/>
        <v>104</v>
      </c>
      <c r="P951">
        <f t="shared" si="202"/>
        <v>786</v>
      </c>
      <c r="Q951">
        <f t="shared" si="203"/>
        <v>8</v>
      </c>
      <c r="R951" s="8">
        <f t="shared" si="209"/>
        <v>98.25</v>
      </c>
      <c r="S951">
        <f t="shared" si="204"/>
        <v>44</v>
      </c>
      <c r="T951">
        <f t="shared" si="205"/>
        <v>3930</v>
      </c>
      <c r="U951" s="18">
        <f t="shared" si="210"/>
        <v>89.318181818181813</v>
      </c>
    </row>
    <row r="952" spans="1:21" x14ac:dyDescent="0.3">
      <c r="A952" s="3">
        <v>951</v>
      </c>
      <c r="B952" s="3" t="s">
        <v>210</v>
      </c>
      <c r="C952" s="3" t="s">
        <v>61</v>
      </c>
      <c r="D952" s="7">
        <f t="shared" si="206"/>
        <v>41511</v>
      </c>
      <c r="E952" s="4">
        <v>0.65555555555555556</v>
      </c>
      <c r="F952" s="3" t="s">
        <v>54</v>
      </c>
      <c r="G952" s="3" t="str">
        <f t="shared" si="207"/>
        <v>PLANNED</v>
      </c>
      <c r="H952" s="3" t="str">
        <f t="shared" si="197"/>
        <v>PLANNED - SCHED</v>
      </c>
      <c r="I952" s="1">
        <v>41516.608838391207</v>
      </c>
      <c r="J952" s="1">
        <v>41516.668873113427</v>
      </c>
      <c r="K952" s="5">
        <f t="shared" si="208"/>
        <v>86</v>
      </c>
      <c r="L952" s="16">
        <f t="shared" si="198"/>
        <v>86</v>
      </c>
      <c r="M952">
        <f t="shared" si="199"/>
        <v>2013</v>
      </c>
      <c r="N952" t="str">
        <f t="shared" si="200"/>
        <v>Aug</v>
      </c>
      <c r="O952" s="6">
        <f t="shared" si="201"/>
        <v>86</v>
      </c>
      <c r="P952">
        <f t="shared" si="202"/>
        <v>786</v>
      </c>
      <c r="Q952">
        <f t="shared" si="203"/>
        <v>8</v>
      </c>
      <c r="R952" s="8">
        <f t="shared" si="209"/>
        <v>98.25</v>
      </c>
      <c r="S952">
        <f t="shared" si="204"/>
        <v>44</v>
      </c>
      <c r="T952">
        <f t="shared" si="205"/>
        <v>3930</v>
      </c>
      <c r="U952" s="18">
        <f t="shared" si="210"/>
        <v>89.318181818181813</v>
      </c>
    </row>
    <row r="953" spans="1:21" x14ac:dyDescent="0.3">
      <c r="A953" s="3">
        <v>952</v>
      </c>
      <c r="B953" s="3" t="s">
        <v>210</v>
      </c>
      <c r="C953" s="3" t="s">
        <v>61</v>
      </c>
      <c r="D953" s="7">
        <f t="shared" si="206"/>
        <v>41511</v>
      </c>
      <c r="E953" s="4">
        <v>0.87916666666666676</v>
      </c>
      <c r="F953" s="3" t="s">
        <v>54</v>
      </c>
      <c r="G953" s="3" t="str">
        <f t="shared" si="207"/>
        <v>PLANNED</v>
      </c>
      <c r="H953" s="3" t="str">
        <f t="shared" si="197"/>
        <v>PLANNED - SCHED</v>
      </c>
      <c r="I953" s="1">
        <v>41516.865070636573</v>
      </c>
      <c r="J953" s="1">
        <v>41516.921054432867</v>
      </c>
      <c r="K953" s="5">
        <f t="shared" si="208"/>
        <v>80</v>
      </c>
      <c r="L953" s="16">
        <f t="shared" si="198"/>
        <v>80</v>
      </c>
      <c r="M953">
        <f t="shared" si="199"/>
        <v>2013</v>
      </c>
      <c r="N953" t="str">
        <f t="shared" si="200"/>
        <v>Aug</v>
      </c>
      <c r="O953" s="6">
        <f t="shared" si="201"/>
        <v>80</v>
      </c>
      <c r="P953">
        <f t="shared" si="202"/>
        <v>786</v>
      </c>
      <c r="Q953">
        <f t="shared" si="203"/>
        <v>8</v>
      </c>
      <c r="R953" s="8">
        <f t="shared" si="209"/>
        <v>98.25</v>
      </c>
      <c r="S953">
        <f t="shared" si="204"/>
        <v>44</v>
      </c>
      <c r="T953">
        <f t="shared" si="205"/>
        <v>3930</v>
      </c>
      <c r="U953" s="18">
        <f t="shared" si="210"/>
        <v>89.318181818181813</v>
      </c>
    </row>
    <row r="954" spans="1:21" x14ac:dyDescent="0.3">
      <c r="A954" s="3">
        <v>953</v>
      </c>
      <c r="B954" s="3" t="s">
        <v>210</v>
      </c>
      <c r="C954" s="3" t="s">
        <v>61</v>
      </c>
      <c r="D954" s="7">
        <f t="shared" si="206"/>
        <v>41511</v>
      </c>
      <c r="E954" s="4">
        <v>0.97638888888888886</v>
      </c>
      <c r="F954" s="3" t="s">
        <v>49</v>
      </c>
      <c r="G954" s="3" t="str">
        <f t="shared" si="207"/>
        <v>UNPLANNED</v>
      </c>
      <c r="H954" s="3" t="str">
        <f t="shared" si="197"/>
        <v>UNPLANNED</v>
      </c>
      <c r="I954" s="1">
        <v>41516.958009340276</v>
      </c>
      <c r="J954" s="1">
        <v>41517.034676006944</v>
      </c>
      <c r="K954" s="5">
        <f t="shared" si="208"/>
        <v>110</v>
      </c>
      <c r="L954" s="16">
        <f t="shared" si="198"/>
        <v>110</v>
      </c>
      <c r="M954">
        <f t="shared" si="199"/>
        <v>2013</v>
      </c>
      <c r="N954" t="str">
        <f t="shared" si="200"/>
        <v>Aug</v>
      </c>
      <c r="O954" s="6">
        <f t="shared" si="201"/>
        <v>110</v>
      </c>
      <c r="P954">
        <f t="shared" si="202"/>
        <v>786</v>
      </c>
      <c r="Q954">
        <f t="shared" si="203"/>
        <v>8</v>
      </c>
      <c r="R954" s="8">
        <f t="shared" si="209"/>
        <v>98.25</v>
      </c>
      <c r="S954">
        <f t="shared" si="204"/>
        <v>44</v>
      </c>
      <c r="T954">
        <f t="shared" si="205"/>
        <v>3930</v>
      </c>
      <c r="U954" s="18">
        <f t="shared" si="210"/>
        <v>89.318181818181813</v>
      </c>
    </row>
    <row r="955" spans="1:21" x14ac:dyDescent="0.3">
      <c r="A955" s="3">
        <v>954</v>
      </c>
      <c r="B955" s="3" t="s">
        <v>211</v>
      </c>
      <c r="C955" s="3" t="s">
        <v>63</v>
      </c>
      <c r="D955" s="7">
        <f t="shared" si="206"/>
        <v>41511</v>
      </c>
      <c r="E955" s="4">
        <v>0.41736111111111107</v>
      </c>
      <c r="F955" s="3" t="s">
        <v>51</v>
      </c>
      <c r="G955" s="3" t="str">
        <f t="shared" si="207"/>
        <v>PLANNED</v>
      </c>
      <c r="H955" s="3" t="str">
        <f t="shared" si="197"/>
        <v>PLANNED - NOT SCHED</v>
      </c>
      <c r="I955" s="1" t="e">
        <v>#VALUE!</v>
      </c>
      <c r="J955" s="1">
        <v>41517.429500810184</v>
      </c>
      <c r="K955" s="5" t="e">
        <f t="shared" si="208"/>
        <v>#VALUE!</v>
      </c>
      <c r="L955" s="16">
        <f t="shared" si="198"/>
        <v>0</v>
      </c>
      <c r="M955">
        <f t="shared" si="199"/>
        <v>2013</v>
      </c>
      <c r="N955" t="str">
        <f t="shared" si="200"/>
        <v>Aug</v>
      </c>
      <c r="O955" s="6" t="e">
        <f t="shared" si="201"/>
        <v>#N/A</v>
      </c>
      <c r="P955">
        <f t="shared" si="202"/>
        <v>0</v>
      </c>
      <c r="Q955">
        <f t="shared" si="203"/>
        <v>2</v>
      </c>
      <c r="R955" s="8">
        <f t="shared" si="209"/>
        <v>0</v>
      </c>
      <c r="S955">
        <f t="shared" si="204"/>
        <v>44</v>
      </c>
      <c r="T955">
        <f t="shared" si="205"/>
        <v>3930</v>
      </c>
      <c r="U955" s="18">
        <f t="shared" si="210"/>
        <v>89.318181818181813</v>
      </c>
    </row>
    <row r="956" spans="1:21" x14ac:dyDescent="0.3">
      <c r="A956" s="3">
        <v>955</v>
      </c>
      <c r="B956" s="3" t="s">
        <v>211</v>
      </c>
      <c r="C956" s="3" t="s">
        <v>63</v>
      </c>
      <c r="D956" s="7">
        <f t="shared" si="206"/>
        <v>41511</v>
      </c>
      <c r="E956" s="4">
        <v>0.49583333333333335</v>
      </c>
      <c r="F956" s="3" t="s">
        <v>49</v>
      </c>
      <c r="G956" s="3" t="str">
        <f t="shared" si="207"/>
        <v>UNPLANNED</v>
      </c>
      <c r="H956" s="3" t="str">
        <f t="shared" si="197"/>
        <v>UNPLANNED</v>
      </c>
      <c r="I956" s="1">
        <v>41517.463534340277</v>
      </c>
      <c r="J956" s="1" t="e">
        <v>#VALUE!</v>
      </c>
      <c r="K956" s="5" t="e">
        <f t="shared" si="208"/>
        <v>#VALUE!</v>
      </c>
      <c r="L956" s="16">
        <f t="shared" si="198"/>
        <v>0</v>
      </c>
      <c r="M956">
        <f t="shared" si="199"/>
        <v>2013</v>
      </c>
      <c r="N956" t="str">
        <f t="shared" si="200"/>
        <v>Aug</v>
      </c>
      <c r="O956" s="6" t="e">
        <f t="shared" si="201"/>
        <v>#N/A</v>
      </c>
      <c r="P956">
        <f t="shared" si="202"/>
        <v>0</v>
      </c>
      <c r="Q956">
        <f t="shared" si="203"/>
        <v>2</v>
      </c>
      <c r="R956" s="8">
        <f t="shared" si="209"/>
        <v>0</v>
      </c>
      <c r="S956">
        <f t="shared" si="204"/>
        <v>44</v>
      </c>
      <c r="T956">
        <f t="shared" si="205"/>
        <v>3930</v>
      </c>
      <c r="U956" s="18">
        <f t="shared" si="210"/>
        <v>89.318181818181813</v>
      </c>
    </row>
    <row r="957" spans="1:21" x14ac:dyDescent="0.3">
      <c r="A957" s="3">
        <v>956</v>
      </c>
      <c r="B957" s="3" t="s">
        <v>212</v>
      </c>
      <c r="C957" s="3" t="s">
        <v>65</v>
      </c>
      <c r="D957" s="7">
        <f t="shared" si="206"/>
        <v>41511</v>
      </c>
      <c r="E957" s="4">
        <v>5.9027777777777783E-2</v>
      </c>
      <c r="F957" s="3" t="s">
        <v>49</v>
      </c>
      <c r="G957" s="3" t="str">
        <f t="shared" si="207"/>
        <v>UNPLANNED</v>
      </c>
      <c r="H957" s="3" t="str">
        <f t="shared" si="197"/>
        <v>UNPLANNED</v>
      </c>
      <c r="I957" s="1">
        <v>41518.038895486112</v>
      </c>
      <c r="J957" s="1">
        <v>41518.087552893514</v>
      </c>
      <c r="K957" s="5">
        <f t="shared" si="208"/>
        <v>70</v>
      </c>
      <c r="L957" s="16">
        <f t="shared" si="198"/>
        <v>70</v>
      </c>
      <c r="M957">
        <f t="shared" si="199"/>
        <v>2013</v>
      </c>
      <c r="N957" t="str">
        <f t="shared" si="200"/>
        <v>Sep</v>
      </c>
      <c r="O957" s="6">
        <f t="shared" si="201"/>
        <v>70</v>
      </c>
      <c r="P957">
        <f t="shared" si="202"/>
        <v>138</v>
      </c>
      <c r="Q957">
        <f t="shared" si="203"/>
        <v>3</v>
      </c>
      <c r="R957" s="8">
        <f t="shared" si="209"/>
        <v>46</v>
      </c>
      <c r="S957">
        <f t="shared" si="204"/>
        <v>44</v>
      </c>
      <c r="T957">
        <f t="shared" si="205"/>
        <v>3930</v>
      </c>
      <c r="U957" s="18">
        <f t="shared" si="210"/>
        <v>89.318181818181813</v>
      </c>
    </row>
    <row r="958" spans="1:21" x14ac:dyDescent="0.3">
      <c r="A958" s="3">
        <v>957</v>
      </c>
      <c r="B958" s="3" t="s">
        <v>212</v>
      </c>
      <c r="C958" s="3" t="s">
        <v>65</v>
      </c>
      <c r="D958" s="7">
        <f t="shared" si="206"/>
        <v>41511</v>
      </c>
      <c r="E958" s="4">
        <v>0.71250000000000002</v>
      </c>
      <c r="F958" s="3" t="s">
        <v>49</v>
      </c>
      <c r="G958" s="3" t="str">
        <f t="shared" si="207"/>
        <v>UNPLANNED</v>
      </c>
      <c r="H958" s="3" t="str">
        <f t="shared" si="197"/>
        <v>UNPLANNED</v>
      </c>
      <c r="I958" s="1">
        <v>41518.70655934028</v>
      </c>
      <c r="J958" s="1">
        <v>41518.753908877312</v>
      </c>
      <c r="K958" s="5">
        <f t="shared" si="208"/>
        <v>68</v>
      </c>
      <c r="L958" s="16">
        <f t="shared" si="198"/>
        <v>68</v>
      </c>
      <c r="M958">
        <f t="shared" si="199"/>
        <v>2013</v>
      </c>
      <c r="N958" t="str">
        <f t="shared" si="200"/>
        <v>Sep</v>
      </c>
      <c r="O958" s="6">
        <f t="shared" si="201"/>
        <v>68</v>
      </c>
      <c r="P958">
        <f t="shared" si="202"/>
        <v>138</v>
      </c>
      <c r="Q958">
        <f t="shared" si="203"/>
        <v>3</v>
      </c>
      <c r="R958" s="8">
        <f t="shared" si="209"/>
        <v>46</v>
      </c>
      <c r="S958">
        <f t="shared" si="204"/>
        <v>44</v>
      </c>
      <c r="T958">
        <f t="shared" si="205"/>
        <v>3930</v>
      </c>
      <c r="U958" s="18">
        <f t="shared" si="210"/>
        <v>89.318181818181813</v>
      </c>
    </row>
    <row r="959" spans="1:21" x14ac:dyDescent="0.3">
      <c r="A959" s="3">
        <v>958</v>
      </c>
      <c r="B959" s="3" t="s">
        <v>212</v>
      </c>
      <c r="C959" s="3" t="s">
        <v>65</v>
      </c>
      <c r="D959" s="7">
        <f t="shared" si="206"/>
        <v>41511</v>
      </c>
      <c r="E959" s="4">
        <v>0.92499999999999993</v>
      </c>
      <c r="F959" s="3" t="s">
        <v>51</v>
      </c>
      <c r="G959" s="3" t="str">
        <f t="shared" si="207"/>
        <v>PLANNED</v>
      </c>
      <c r="H959" s="3" t="str">
        <f t="shared" si="197"/>
        <v>PLANNED - NOT SCHED</v>
      </c>
      <c r="I959" s="1">
        <v>41518.900441053236</v>
      </c>
      <c r="J959" s="1" t="e">
        <v>#VALUE!</v>
      </c>
      <c r="K959" s="5" t="e">
        <f t="shared" si="208"/>
        <v>#VALUE!</v>
      </c>
      <c r="L959" s="16">
        <f t="shared" si="198"/>
        <v>46</v>
      </c>
      <c r="M959">
        <f t="shared" si="199"/>
        <v>2013</v>
      </c>
      <c r="N959" t="str">
        <f t="shared" si="200"/>
        <v>Sep</v>
      </c>
      <c r="O959" s="6" t="e">
        <f t="shared" si="201"/>
        <v>#N/A</v>
      </c>
      <c r="P959">
        <f t="shared" si="202"/>
        <v>138</v>
      </c>
      <c r="Q959">
        <f t="shared" si="203"/>
        <v>3</v>
      </c>
      <c r="R959" s="8">
        <f t="shared" si="209"/>
        <v>46</v>
      </c>
      <c r="S959">
        <f t="shared" si="204"/>
        <v>44</v>
      </c>
      <c r="T959">
        <f t="shared" si="205"/>
        <v>3930</v>
      </c>
      <c r="U959" s="18">
        <f t="shared" si="210"/>
        <v>89.318181818181813</v>
      </c>
    </row>
    <row r="960" spans="1:21" x14ac:dyDescent="0.3">
      <c r="A960" s="3">
        <v>959</v>
      </c>
      <c r="B960" s="3" t="s">
        <v>213</v>
      </c>
      <c r="C960" s="3" t="s">
        <v>48</v>
      </c>
      <c r="D960" s="7">
        <f t="shared" si="206"/>
        <v>41518</v>
      </c>
      <c r="E960" s="4">
        <v>0.11944444444444445</v>
      </c>
      <c r="F960" s="3" t="s">
        <v>49</v>
      </c>
      <c r="G960" s="3" t="str">
        <f t="shared" si="207"/>
        <v>UNPLANNED</v>
      </c>
      <c r="H960" s="3" t="str">
        <f t="shared" si="197"/>
        <v>UNPLANNED</v>
      </c>
      <c r="I960" s="1">
        <v>41519.093543750001</v>
      </c>
      <c r="J960" s="1">
        <v>41519.135731249997</v>
      </c>
      <c r="K960" s="5">
        <f t="shared" si="208"/>
        <v>60</v>
      </c>
      <c r="L960" s="16">
        <f t="shared" si="198"/>
        <v>60</v>
      </c>
      <c r="M960">
        <f t="shared" si="199"/>
        <v>2013</v>
      </c>
      <c r="N960" t="str">
        <f t="shared" si="200"/>
        <v>Sep</v>
      </c>
      <c r="O960" s="6">
        <f t="shared" si="201"/>
        <v>60</v>
      </c>
      <c r="P960">
        <f t="shared" si="202"/>
        <v>274</v>
      </c>
      <c r="Q960">
        <f t="shared" si="203"/>
        <v>4</v>
      </c>
      <c r="R960" s="8">
        <f t="shared" si="209"/>
        <v>68.5</v>
      </c>
      <c r="S960">
        <f t="shared" si="204"/>
        <v>35</v>
      </c>
      <c r="T960">
        <f t="shared" si="205"/>
        <v>3140</v>
      </c>
      <c r="U960" s="18">
        <f t="shared" si="210"/>
        <v>89.714285714285708</v>
      </c>
    </row>
    <row r="961" spans="1:21" x14ac:dyDescent="0.3">
      <c r="A961" s="3">
        <v>960</v>
      </c>
      <c r="B961" s="3" t="s">
        <v>213</v>
      </c>
      <c r="C961" s="3" t="s">
        <v>48</v>
      </c>
      <c r="D961" s="7">
        <f t="shared" si="206"/>
        <v>41518</v>
      </c>
      <c r="E961" s="4">
        <v>0.54513888888888895</v>
      </c>
      <c r="F961" s="3" t="s">
        <v>54</v>
      </c>
      <c r="G961" s="3" t="str">
        <f t="shared" si="207"/>
        <v>PLANNED</v>
      </c>
      <c r="H961" s="3" t="str">
        <f t="shared" si="197"/>
        <v>PLANNED - SCHED</v>
      </c>
      <c r="I961" s="1">
        <v>41519.499386493058</v>
      </c>
      <c r="J961" s="1">
        <v>41519.592187418981</v>
      </c>
      <c r="K961" s="5">
        <f t="shared" si="208"/>
        <v>133</v>
      </c>
      <c r="L961" s="16">
        <f t="shared" si="198"/>
        <v>133</v>
      </c>
      <c r="M961">
        <f t="shared" si="199"/>
        <v>2013</v>
      </c>
      <c r="N961" t="str">
        <f t="shared" si="200"/>
        <v>Sep</v>
      </c>
      <c r="O961" s="6">
        <f t="shared" si="201"/>
        <v>133</v>
      </c>
      <c r="P961">
        <f t="shared" si="202"/>
        <v>274</v>
      </c>
      <c r="Q961">
        <f t="shared" si="203"/>
        <v>4</v>
      </c>
      <c r="R961" s="8">
        <f t="shared" si="209"/>
        <v>68.5</v>
      </c>
      <c r="S961">
        <f t="shared" si="204"/>
        <v>35</v>
      </c>
      <c r="T961">
        <f t="shared" si="205"/>
        <v>3140</v>
      </c>
      <c r="U961" s="18">
        <f t="shared" si="210"/>
        <v>89.714285714285708</v>
      </c>
    </row>
    <row r="962" spans="1:21" x14ac:dyDescent="0.3">
      <c r="A962" s="3">
        <v>961</v>
      </c>
      <c r="B962" s="3" t="s">
        <v>213</v>
      </c>
      <c r="C962" s="3" t="s">
        <v>48</v>
      </c>
      <c r="D962" s="7">
        <f t="shared" si="206"/>
        <v>41518</v>
      </c>
      <c r="E962" s="4">
        <v>0.8881944444444444</v>
      </c>
      <c r="F962" s="3" t="s">
        <v>49</v>
      </c>
      <c r="G962" s="3" t="str">
        <f t="shared" si="207"/>
        <v>UNPLANNED</v>
      </c>
      <c r="H962" s="3" t="str">
        <f t="shared" ref="H962:H1025" si="211">IF(ISNUMBER(SEARCH("Unplanned",F962)),"UNPLANNED",IF(ISNUMBER(SEARCH("not as sched",F962)),"PLANNED - NOT SCHED",IF(ISNUMBER(SEARCH("as scheduled",F962)),"PLANNED - SCHED","OTHER")))</f>
        <v>UNPLANNED</v>
      </c>
      <c r="I962" s="1">
        <v>41519.871169409722</v>
      </c>
      <c r="J962" s="1">
        <v>41519.927616168978</v>
      </c>
      <c r="K962" s="5">
        <f t="shared" si="208"/>
        <v>81</v>
      </c>
      <c r="L962" s="16">
        <f t="shared" ref="L962:L1025" si="212">IFERROR(O962,R962)</f>
        <v>81</v>
      </c>
      <c r="M962">
        <f t="shared" ref="M962:M1025" si="213">YEAR(B962)</f>
        <v>2013</v>
      </c>
      <c r="N962" t="str">
        <f t="shared" ref="N962:N1025" si="214">TEXT(B962,"MMM")</f>
        <v>Sep</v>
      </c>
      <c r="O962" s="6">
        <f t="shared" ref="O962:O1025" si="215">IFERROR(K962,#N/A)</f>
        <v>81</v>
      </c>
      <c r="P962">
        <f t="shared" ref="P962:P1025" si="216">SUMIFS(O:O,B:B,B962,O:O,"&lt;&gt;#N/A")</f>
        <v>274</v>
      </c>
      <c r="Q962">
        <f t="shared" ref="Q962:Q1025" si="217">COUNTIF(B:B,B962)</f>
        <v>4</v>
      </c>
      <c r="R962" s="8">
        <f t="shared" si="209"/>
        <v>68.5</v>
      </c>
      <c r="S962">
        <f t="shared" ref="S962:S1025" si="218">COUNTIF(D:D,D962)</f>
        <v>35</v>
      </c>
      <c r="T962">
        <f t="shared" ref="T962:T1025" si="219">SUMIFS(O:O,D:D,D962,O:O,"&lt;&gt;#N/A")</f>
        <v>3140</v>
      </c>
      <c r="U962" s="18">
        <f t="shared" si="210"/>
        <v>89.714285714285708</v>
      </c>
    </row>
    <row r="963" spans="1:21" x14ac:dyDescent="0.3">
      <c r="A963" s="3">
        <v>962</v>
      </c>
      <c r="B963" s="3" t="s">
        <v>213</v>
      </c>
      <c r="C963" s="3" t="s">
        <v>48</v>
      </c>
      <c r="D963" s="7">
        <f t="shared" ref="D963:D1026" si="220">B963-WEEKDAY(B963,11)</f>
        <v>41518</v>
      </c>
      <c r="E963" s="4">
        <v>0.9194444444444444</v>
      </c>
      <c r="F963" s="3" t="s">
        <v>57</v>
      </c>
      <c r="G963" s="3" t="str">
        <f t="shared" ref="G963:G1026" si="221">IF(ISNUMBER(SEARCH("unplanned",F963)),"UNPLANNED",IF(ISNUMBER(SEARCH("PLANNED",F963)),"PLANNED","OTHER"))</f>
        <v>UNPLANNED</v>
      </c>
      <c r="H963" s="3" t="str">
        <f t="shared" si="211"/>
        <v>UNPLANNED</v>
      </c>
      <c r="I963" s="1">
        <v>41519.910091585647</v>
      </c>
      <c r="J963" s="1" t="e">
        <v>#VALUE!</v>
      </c>
      <c r="K963" s="5" t="e">
        <f t="shared" ref="K963:K1026" si="222">HOUR(J963-I963)*60+MINUTE(J963-I963)</f>
        <v>#VALUE!</v>
      </c>
      <c r="L963" s="16">
        <f t="shared" si="212"/>
        <v>68.5</v>
      </c>
      <c r="M963">
        <f t="shared" si="213"/>
        <v>2013</v>
      </c>
      <c r="N963" t="str">
        <f t="shared" si="214"/>
        <v>Sep</v>
      </c>
      <c r="O963" s="6" t="e">
        <f t="shared" si="215"/>
        <v>#N/A</v>
      </c>
      <c r="P963">
        <f t="shared" si="216"/>
        <v>274</v>
      </c>
      <c r="Q963">
        <f t="shared" si="217"/>
        <v>4</v>
      </c>
      <c r="R963" s="8">
        <f t="shared" ref="R963:R1026" si="223">P963/Q963</f>
        <v>68.5</v>
      </c>
      <c r="S963">
        <f t="shared" si="218"/>
        <v>35</v>
      </c>
      <c r="T963">
        <f t="shared" si="219"/>
        <v>3140</v>
      </c>
      <c r="U963" s="18">
        <f t="shared" ref="U963:U1026" si="224">T963/S963</f>
        <v>89.714285714285708</v>
      </c>
    </row>
    <row r="964" spans="1:21" x14ac:dyDescent="0.3">
      <c r="A964" s="3">
        <v>963</v>
      </c>
      <c r="B964" s="3" t="s">
        <v>214</v>
      </c>
      <c r="C964" s="3" t="s">
        <v>53</v>
      </c>
      <c r="D964" s="7">
        <f t="shared" si="220"/>
        <v>41518</v>
      </c>
      <c r="E964" s="4">
        <v>7.013888888888889E-2</v>
      </c>
      <c r="F964" s="3" t="s">
        <v>49</v>
      </c>
      <c r="G964" s="3" t="str">
        <f t="shared" si="221"/>
        <v>UNPLANNED</v>
      </c>
      <c r="H964" s="3" t="str">
        <f t="shared" si="211"/>
        <v>UNPLANNED</v>
      </c>
      <c r="I964" s="1">
        <v>41520.054339467591</v>
      </c>
      <c r="J964" s="1">
        <v>41520.090682060181</v>
      </c>
      <c r="K964" s="5">
        <f t="shared" si="222"/>
        <v>52</v>
      </c>
      <c r="L964" s="16">
        <f t="shared" si="212"/>
        <v>52</v>
      </c>
      <c r="M964">
        <f t="shared" si="213"/>
        <v>2013</v>
      </c>
      <c r="N964" t="str">
        <f t="shared" si="214"/>
        <v>Sep</v>
      </c>
      <c r="O964" s="6">
        <f t="shared" si="215"/>
        <v>52</v>
      </c>
      <c r="P964">
        <f t="shared" si="216"/>
        <v>362</v>
      </c>
      <c r="Q964">
        <f t="shared" si="217"/>
        <v>5</v>
      </c>
      <c r="R964" s="8">
        <f t="shared" si="223"/>
        <v>72.400000000000006</v>
      </c>
      <c r="S964">
        <f t="shared" si="218"/>
        <v>35</v>
      </c>
      <c r="T964">
        <f t="shared" si="219"/>
        <v>3140</v>
      </c>
      <c r="U964" s="18">
        <f t="shared" si="224"/>
        <v>89.714285714285708</v>
      </c>
    </row>
    <row r="965" spans="1:21" x14ac:dyDescent="0.3">
      <c r="A965" s="3">
        <v>964</v>
      </c>
      <c r="B965" s="3" t="s">
        <v>214</v>
      </c>
      <c r="C965" s="3" t="s">
        <v>53</v>
      </c>
      <c r="D965" s="7">
        <f t="shared" si="220"/>
        <v>41518</v>
      </c>
      <c r="E965" s="4">
        <v>0.34791666666666665</v>
      </c>
      <c r="F965" s="3" t="s">
        <v>54</v>
      </c>
      <c r="G965" s="3" t="str">
        <f t="shared" si="221"/>
        <v>PLANNED</v>
      </c>
      <c r="H965" s="3" t="str">
        <f t="shared" si="211"/>
        <v>PLANNED - SCHED</v>
      </c>
      <c r="I965" s="1">
        <v>41520.320287499999</v>
      </c>
      <c r="J965" s="1">
        <v>41520.363366203703</v>
      </c>
      <c r="K965" s="5">
        <f t="shared" si="222"/>
        <v>62</v>
      </c>
      <c r="L965" s="16">
        <f t="shared" si="212"/>
        <v>62</v>
      </c>
      <c r="M965">
        <f t="shared" si="213"/>
        <v>2013</v>
      </c>
      <c r="N965" t="str">
        <f t="shared" si="214"/>
        <v>Sep</v>
      </c>
      <c r="O965" s="6">
        <f t="shared" si="215"/>
        <v>62</v>
      </c>
      <c r="P965">
        <f t="shared" si="216"/>
        <v>362</v>
      </c>
      <c r="Q965">
        <f t="shared" si="217"/>
        <v>5</v>
      </c>
      <c r="R965" s="8">
        <f t="shared" si="223"/>
        <v>72.400000000000006</v>
      </c>
      <c r="S965">
        <f t="shared" si="218"/>
        <v>35</v>
      </c>
      <c r="T965">
        <f t="shared" si="219"/>
        <v>3140</v>
      </c>
      <c r="U965" s="18">
        <f t="shared" si="224"/>
        <v>89.714285714285708</v>
      </c>
    </row>
    <row r="966" spans="1:21" x14ac:dyDescent="0.3">
      <c r="A966" s="3">
        <v>965</v>
      </c>
      <c r="B966" s="3" t="s">
        <v>214</v>
      </c>
      <c r="C966" s="3" t="s">
        <v>53</v>
      </c>
      <c r="D966" s="7">
        <f t="shared" si="220"/>
        <v>41518</v>
      </c>
      <c r="E966" s="4">
        <v>0.43472222222222223</v>
      </c>
      <c r="F966" s="3" t="s">
        <v>54</v>
      </c>
      <c r="G966" s="3" t="str">
        <f t="shared" si="221"/>
        <v>PLANNED</v>
      </c>
      <c r="H966" s="3" t="str">
        <f t="shared" si="211"/>
        <v>PLANNED - SCHED</v>
      </c>
      <c r="I966" s="1">
        <v>41520.39919556713</v>
      </c>
      <c r="J966" s="1">
        <v>41520.457667789356</v>
      </c>
      <c r="K966" s="5">
        <f t="shared" si="222"/>
        <v>84</v>
      </c>
      <c r="L966" s="16">
        <f t="shared" si="212"/>
        <v>84</v>
      </c>
      <c r="M966">
        <f t="shared" si="213"/>
        <v>2013</v>
      </c>
      <c r="N966" t="str">
        <f t="shared" si="214"/>
        <v>Sep</v>
      </c>
      <c r="O966" s="6">
        <f t="shared" si="215"/>
        <v>84</v>
      </c>
      <c r="P966">
        <f t="shared" si="216"/>
        <v>362</v>
      </c>
      <c r="Q966">
        <f t="shared" si="217"/>
        <v>5</v>
      </c>
      <c r="R966" s="8">
        <f t="shared" si="223"/>
        <v>72.400000000000006</v>
      </c>
      <c r="S966">
        <f t="shared" si="218"/>
        <v>35</v>
      </c>
      <c r="T966">
        <f t="shared" si="219"/>
        <v>3140</v>
      </c>
      <c r="U966" s="18">
        <f t="shared" si="224"/>
        <v>89.714285714285708</v>
      </c>
    </row>
    <row r="967" spans="1:21" x14ac:dyDescent="0.3">
      <c r="A967" s="3">
        <v>966</v>
      </c>
      <c r="B967" s="3" t="s">
        <v>214</v>
      </c>
      <c r="C967" s="3" t="s">
        <v>53</v>
      </c>
      <c r="D967" s="7">
        <f t="shared" si="220"/>
        <v>41518</v>
      </c>
      <c r="E967" s="4">
        <v>0.49791666666666662</v>
      </c>
      <c r="F967" s="3" t="s">
        <v>54</v>
      </c>
      <c r="G967" s="3" t="str">
        <f t="shared" si="221"/>
        <v>PLANNED</v>
      </c>
      <c r="H967" s="3" t="str">
        <f t="shared" si="211"/>
        <v>PLANNED - SCHED</v>
      </c>
      <c r="I967" s="1">
        <v>41520.498644641208</v>
      </c>
      <c r="J967" s="1">
        <v>41520.543436307875</v>
      </c>
      <c r="K967" s="5">
        <f t="shared" si="222"/>
        <v>64</v>
      </c>
      <c r="L967" s="16">
        <f t="shared" si="212"/>
        <v>64</v>
      </c>
      <c r="M967">
        <f t="shared" si="213"/>
        <v>2013</v>
      </c>
      <c r="N967" t="str">
        <f t="shared" si="214"/>
        <v>Sep</v>
      </c>
      <c r="O967" s="6">
        <f t="shared" si="215"/>
        <v>64</v>
      </c>
      <c r="P967">
        <f t="shared" si="216"/>
        <v>362</v>
      </c>
      <c r="Q967">
        <f t="shared" si="217"/>
        <v>5</v>
      </c>
      <c r="R967" s="8">
        <f t="shared" si="223"/>
        <v>72.400000000000006</v>
      </c>
      <c r="S967">
        <f t="shared" si="218"/>
        <v>35</v>
      </c>
      <c r="T967">
        <f t="shared" si="219"/>
        <v>3140</v>
      </c>
      <c r="U967" s="18">
        <f t="shared" si="224"/>
        <v>89.714285714285708</v>
      </c>
    </row>
    <row r="968" spans="1:21" x14ac:dyDescent="0.3">
      <c r="A968" s="3">
        <v>967</v>
      </c>
      <c r="B968" s="3" t="s">
        <v>214</v>
      </c>
      <c r="C968" s="3" t="s">
        <v>53</v>
      </c>
      <c r="D968" s="7">
        <f t="shared" si="220"/>
        <v>41518</v>
      </c>
      <c r="E968" s="4">
        <v>0.5083333333333333</v>
      </c>
      <c r="F968" s="3" t="s">
        <v>54</v>
      </c>
      <c r="G968" s="3" t="str">
        <f t="shared" si="221"/>
        <v>PLANNED</v>
      </c>
      <c r="H968" s="3" t="str">
        <f t="shared" si="211"/>
        <v>PLANNED - SCHED</v>
      </c>
      <c r="I968" s="1">
        <v>41520.469817280093</v>
      </c>
      <c r="J968" s="1">
        <v>41520.5397246875</v>
      </c>
      <c r="K968" s="5">
        <f t="shared" si="222"/>
        <v>100</v>
      </c>
      <c r="L968" s="16">
        <f t="shared" si="212"/>
        <v>100</v>
      </c>
      <c r="M968">
        <f t="shared" si="213"/>
        <v>2013</v>
      </c>
      <c r="N968" t="str">
        <f t="shared" si="214"/>
        <v>Sep</v>
      </c>
      <c r="O968" s="6">
        <f t="shared" si="215"/>
        <v>100</v>
      </c>
      <c r="P968">
        <f t="shared" si="216"/>
        <v>362</v>
      </c>
      <c r="Q968">
        <f t="shared" si="217"/>
        <v>5</v>
      </c>
      <c r="R968" s="8">
        <f t="shared" si="223"/>
        <v>72.400000000000006</v>
      </c>
      <c r="S968">
        <f t="shared" si="218"/>
        <v>35</v>
      </c>
      <c r="T968">
        <f t="shared" si="219"/>
        <v>3140</v>
      </c>
      <c r="U968" s="18">
        <f t="shared" si="224"/>
        <v>89.714285714285708</v>
      </c>
    </row>
    <row r="969" spans="1:21" x14ac:dyDescent="0.3">
      <c r="A969" s="3">
        <v>968</v>
      </c>
      <c r="B969" s="3" t="s">
        <v>215</v>
      </c>
      <c r="C969" s="3" t="s">
        <v>56</v>
      </c>
      <c r="D969" s="7">
        <f t="shared" si="220"/>
        <v>41518</v>
      </c>
      <c r="E969" s="4">
        <v>0.17916666666666667</v>
      </c>
      <c r="F969" s="3" t="s">
        <v>51</v>
      </c>
      <c r="G969" s="3" t="str">
        <f t="shared" si="221"/>
        <v>PLANNED</v>
      </c>
      <c r="H969" s="3" t="str">
        <f t="shared" si="211"/>
        <v>PLANNED - NOT SCHED</v>
      </c>
      <c r="I969" s="1">
        <v>41521.142120520832</v>
      </c>
      <c r="J969" s="1">
        <v>41521.221541817125</v>
      </c>
      <c r="K969" s="5">
        <f t="shared" si="222"/>
        <v>114</v>
      </c>
      <c r="L969" s="16">
        <f t="shared" si="212"/>
        <v>114</v>
      </c>
      <c r="M969">
        <f t="shared" si="213"/>
        <v>2013</v>
      </c>
      <c r="N969" t="str">
        <f t="shared" si="214"/>
        <v>Sep</v>
      </c>
      <c r="O969" s="6">
        <f t="shared" si="215"/>
        <v>114</v>
      </c>
      <c r="P969">
        <f t="shared" si="216"/>
        <v>381</v>
      </c>
      <c r="Q969">
        <f t="shared" si="217"/>
        <v>5</v>
      </c>
      <c r="R969" s="8">
        <f t="shared" si="223"/>
        <v>76.2</v>
      </c>
      <c r="S969">
        <f t="shared" si="218"/>
        <v>35</v>
      </c>
      <c r="T969">
        <f t="shared" si="219"/>
        <v>3140</v>
      </c>
      <c r="U969" s="18">
        <f t="shared" si="224"/>
        <v>89.714285714285708</v>
      </c>
    </row>
    <row r="970" spans="1:21" x14ac:dyDescent="0.3">
      <c r="A970" s="3">
        <v>969</v>
      </c>
      <c r="B970" s="3" t="s">
        <v>215</v>
      </c>
      <c r="C970" s="3" t="s">
        <v>56</v>
      </c>
      <c r="D970" s="7">
        <f t="shared" si="220"/>
        <v>41518</v>
      </c>
      <c r="E970" s="4">
        <v>0.33749999999999997</v>
      </c>
      <c r="F970" s="3" t="s">
        <v>54</v>
      </c>
      <c r="G970" s="3" t="str">
        <f t="shared" si="221"/>
        <v>PLANNED</v>
      </c>
      <c r="H970" s="3" t="str">
        <f t="shared" si="211"/>
        <v>PLANNED - SCHED</v>
      </c>
      <c r="I970" s="1">
        <v>41521.316030011571</v>
      </c>
      <c r="J970" s="1">
        <v>41521.365080937503</v>
      </c>
      <c r="K970" s="5">
        <f t="shared" si="222"/>
        <v>70</v>
      </c>
      <c r="L970" s="16">
        <f t="shared" si="212"/>
        <v>70</v>
      </c>
      <c r="M970">
        <f t="shared" si="213"/>
        <v>2013</v>
      </c>
      <c r="N970" t="str">
        <f t="shared" si="214"/>
        <v>Sep</v>
      </c>
      <c r="O970" s="6">
        <f t="shared" si="215"/>
        <v>70</v>
      </c>
      <c r="P970">
        <f t="shared" si="216"/>
        <v>381</v>
      </c>
      <c r="Q970">
        <f t="shared" si="217"/>
        <v>5</v>
      </c>
      <c r="R970" s="8">
        <f t="shared" si="223"/>
        <v>76.2</v>
      </c>
      <c r="S970">
        <f t="shared" si="218"/>
        <v>35</v>
      </c>
      <c r="T970">
        <f t="shared" si="219"/>
        <v>3140</v>
      </c>
      <c r="U970" s="18">
        <f t="shared" si="224"/>
        <v>89.714285714285708</v>
      </c>
    </row>
    <row r="971" spans="1:21" x14ac:dyDescent="0.3">
      <c r="A971" s="3">
        <v>970</v>
      </c>
      <c r="B971" s="3" t="s">
        <v>215</v>
      </c>
      <c r="C971" s="3" t="s">
        <v>56</v>
      </c>
      <c r="D971" s="7">
        <f t="shared" si="220"/>
        <v>41518</v>
      </c>
      <c r="E971" s="4">
        <v>0.42569444444444443</v>
      </c>
      <c r="F971" s="3" t="s">
        <v>54</v>
      </c>
      <c r="G971" s="3" t="str">
        <f t="shared" si="221"/>
        <v>PLANNED</v>
      </c>
      <c r="H971" s="3" t="str">
        <f t="shared" si="211"/>
        <v>PLANNED - SCHED</v>
      </c>
      <c r="I971" s="1">
        <v>41521.412446956019</v>
      </c>
      <c r="J971" s="1" t="e">
        <v>#VALUE!</v>
      </c>
      <c r="K971" s="5" t="e">
        <f t="shared" si="222"/>
        <v>#VALUE!</v>
      </c>
      <c r="L971" s="16">
        <f t="shared" si="212"/>
        <v>76.2</v>
      </c>
      <c r="M971">
        <f t="shared" si="213"/>
        <v>2013</v>
      </c>
      <c r="N971" t="str">
        <f t="shared" si="214"/>
        <v>Sep</v>
      </c>
      <c r="O971" s="6" t="e">
        <f t="shared" si="215"/>
        <v>#N/A</v>
      </c>
      <c r="P971">
        <f t="shared" si="216"/>
        <v>381</v>
      </c>
      <c r="Q971">
        <f t="shared" si="217"/>
        <v>5</v>
      </c>
      <c r="R971" s="8">
        <f t="shared" si="223"/>
        <v>76.2</v>
      </c>
      <c r="S971">
        <f t="shared" si="218"/>
        <v>35</v>
      </c>
      <c r="T971">
        <f t="shared" si="219"/>
        <v>3140</v>
      </c>
      <c r="U971" s="18">
        <f t="shared" si="224"/>
        <v>89.714285714285708</v>
      </c>
    </row>
    <row r="972" spans="1:21" x14ac:dyDescent="0.3">
      <c r="A972" s="3">
        <v>971</v>
      </c>
      <c r="B972" s="3" t="s">
        <v>215</v>
      </c>
      <c r="C972" s="3" t="s">
        <v>56</v>
      </c>
      <c r="D972" s="7">
        <f t="shared" si="220"/>
        <v>41518</v>
      </c>
      <c r="E972" s="4">
        <v>0.52916666666666667</v>
      </c>
      <c r="F972" s="3" t="s">
        <v>54</v>
      </c>
      <c r="G972" s="3" t="str">
        <f t="shared" si="221"/>
        <v>PLANNED</v>
      </c>
      <c r="H972" s="3" t="str">
        <f t="shared" si="211"/>
        <v>PLANNED - SCHED</v>
      </c>
      <c r="I972" s="1">
        <v>41521.493780868055</v>
      </c>
      <c r="J972" s="1">
        <v>41521.565968368057</v>
      </c>
      <c r="K972" s="5">
        <f t="shared" si="222"/>
        <v>103</v>
      </c>
      <c r="L972" s="16">
        <f t="shared" si="212"/>
        <v>103</v>
      </c>
      <c r="M972">
        <f t="shared" si="213"/>
        <v>2013</v>
      </c>
      <c r="N972" t="str">
        <f t="shared" si="214"/>
        <v>Sep</v>
      </c>
      <c r="O972" s="6">
        <f t="shared" si="215"/>
        <v>103</v>
      </c>
      <c r="P972">
        <f t="shared" si="216"/>
        <v>381</v>
      </c>
      <c r="Q972">
        <f t="shared" si="217"/>
        <v>5</v>
      </c>
      <c r="R972" s="8">
        <f t="shared" si="223"/>
        <v>76.2</v>
      </c>
      <c r="S972">
        <f t="shared" si="218"/>
        <v>35</v>
      </c>
      <c r="T972">
        <f t="shared" si="219"/>
        <v>3140</v>
      </c>
      <c r="U972" s="18">
        <f t="shared" si="224"/>
        <v>89.714285714285708</v>
      </c>
    </row>
    <row r="973" spans="1:21" x14ac:dyDescent="0.3">
      <c r="A973" s="3">
        <v>972</v>
      </c>
      <c r="B973" s="3" t="s">
        <v>215</v>
      </c>
      <c r="C973" s="3" t="s">
        <v>56</v>
      </c>
      <c r="D973" s="7">
        <f t="shared" si="220"/>
        <v>41518</v>
      </c>
      <c r="E973" s="4">
        <v>0.83263888888888893</v>
      </c>
      <c r="F973" s="3" t="s">
        <v>49</v>
      </c>
      <c r="G973" s="3" t="str">
        <f t="shared" si="221"/>
        <v>UNPLANNED</v>
      </c>
      <c r="H973" s="3" t="str">
        <f t="shared" si="211"/>
        <v>UNPLANNED</v>
      </c>
      <c r="I973" s="1">
        <v>41521.815564317127</v>
      </c>
      <c r="J973" s="1">
        <v>41521.881467094907</v>
      </c>
      <c r="K973" s="5">
        <f t="shared" si="222"/>
        <v>94</v>
      </c>
      <c r="L973" s="16">
        <f t="shared" si="212"/>
        <v>94</v>
      </c>
      <c r="M973">
        <f t="shared" si="213"/>
        <v>2013</v>
      </c>
      <c r="N973" t="str">
        <f t="shared" si="214"/>
        <v>Sep</v>
      </c>
      <c r="O973" s="6">
        <f t="shared" si="215"/>
        <v>94</v>
      </c>
      <c r="P973">
        <f t="shared" si="216"/>
        <v>381</v>
      </c>
      <c r="Q973">
        <f t="shared" si="217"/>
        <v>5</v>
      </c>
      <c r="R973" s="8">
        <f t="shared" si="223"/>
        <v>76.2</v>
      </c>
      <c r="S973">
        <f t="shared" si="218"/>
        <v>35</v>
      </c>
      <c r="T973">
        <f t="shared" si="219"/>
        <v>3140</v>
      </c>
      <c r="U973" s="18">
        <f t="shared" si="224"/>
        <v>89.714285714285708</v>
      </c>
    </row>
    <row r="974" spans="1:21" x14ac:dyDescent="0.3">
      <c r="A974" s="3">
        <v>973</v>
      </c>
      <c r="B974" s="3" t="s">
        <v>216</v>
      </c>
      <c r="C974" s="3" t="s">
        <v>59</v>
      </c>
      <c r="D974" s="7">
        <f t="shared" si="220"/>
        <v>41518</v>
      </c>
      <c r="E974" s="4">
        <v>2.1527777777777781E-2</v>
      </c>
      <c r="F974" s="3" t="s">
        <v>51</v>
      </c>
      <c r="G974" s="3" t="str">
        <f t="shared" si="221"/>
        <v>PLANNED</v>
      </c>
      <c r="H974" s="3" t="str">
        <f t="shared" si="211"/>
        <v>PLANNED - NOT SCHED</v>
      </c>
      <c r="I974" s="1">
        <v>41522.003912500004</v>
      </c>
      <c r="J974" s="1">
        <v>41522.079676388887</v>
      </c>
      <c r="K974" s="5">
        <f t="shared" si="222"/>
        <v>109</v>
      </c>
      <c r="L974" s="16">
        <f t="shared" si="212"/>
        <v>109</v>
      </c>
      <c r="M974">
        <f t="shared" si="213"/>
        <v>2013</v>
      </c>
      <c r="N974" t="str">
        <f t="shared" si="214"/>
        <v>Sep</v>
      </c>
      <c r="O974" s="6">
        <f t="shared" si="215"/>
        <v>109</v>
      </c>
      <c r="P974">
        <f t="shared" si="216"/>
        <v>403</v>
      </c>
      <c r="Q974">
        <f t="shared" si="217"/>
        <v>4</v>
      </c>
      <c r="R974" s="8">
        <f t="shared" si="223"/>
        <v>100.75</v>
      </c>
      <c r="S974">
        <f t="shared" si="218"/>
        <v>35</v>
      </c>
      <c r="T974">
        <f t="shared" si="219"/>
        <v>3140</v>
      </c>
      <c r="U974" s="18">
        <f t="shared" si="224"/>
        <v>89.714285714285708</v>
      </c>
    </row>
    <row r="975" spans="1:21" x14ac:dyDescent="0.3">
      <c r="A975" s="3">
        <v>974</v>
      </c>
      <c r="B975" s="3" t="s">
        <v>216</v>
      </c>
      <c r="C975" s="3" t="s">
        <v>59</v>
      </c>
      <c r="D975" s="7">
        <f t="shared" si="220"/>
        <v>41518</v>
      </c>
      <c r="E975" s="4">
        <v>0.22500000000000001</v>
      </c>
      <c r="F975" s="3" t="s">
        <v>49</v>
      </c>
      <c r="G975" s="3" t="str">
        <f t="shared" si="221"/>
        <v>UNPLANNED</v>
      </c>
      <c r="H975" s="3" t="str">
        <f t="shared" si="211"/>
        <v>UNPLANNED</v>
      </c>
      <c r="I975" s="1">
        <v>41522.207822604163</v>
      </c>
      <c r="J975" s="1">
        <v>41522.289338807866</v>
      </c>
      <c r="K975" s="5">
        <f t="shared" si="222"/>
        <v>117</v>
      </c>
      <c r="L975" s="16">
        <f t="shared" si="212"/>
        <v>117</v>
      </c>
      <c r="M975">
        <f t="shared" si="213"/>
        <v>2013</v>
      </c>
      <c r="N975" t="str">
        <f t="shared" si="214"/>
        <v>Sep</v>
      </c>
      <c r="O975" s="6">
        <f t="shared" si="215"/>
        <v>117</v>
      </c>
      <c r="P975">
        <f t="shared" si="216"/>
        <v>403</v>
      </c>
      <c r="Q975">
        <f t="shared" si="217"/>
        <v>4</v>
      </c>
      <c r="R975" s="8">
        <f t="shared" si="223"/>
        <v>100.75</v>
      </c>
      <c r="S975">
        <f t="shared" si="218"/>
        <v>35</v>
      </c>
      <c r="T975">
        <f t="shared" si="219"/>
        <v>3140</v>
      </c>
      <c r="U975" s="18">
        <f t="shared" si="224"/>
        <v>89.714285714285708</v>
      </c>
    </row>
    <row r="976" spans="1:21" x14ac:dyDescent="0.3">
      <c r="A976" s="3">
        <v>975</v>
      </c>
      <c r="B976" s="3" t="s">
        <v>216</v>
      </c>
      <c r="C976" s="3" t="s">
        <v>59</v>
      </c>
      <c r="D976" s="7">
        <f t="shared" si="220"/>
        <v>41518</v>
      </c>
      <c r="E976" s="4">
        <v>0.78333333333333333</v>
      </c>
      <c r="F976" s="3" t="s">
        <v>51</v>
      </c>
      <c r="G976" s="3" t="str">
        <f t="shared" si="221"/>
        <v>PLANNED</v>
      </c>
      <c r="H976" s="3" t="str">
        <f t="shared" si="211"/>
        <v>PLANNED - NOT SCHED</v>
      </c>
      <c r="I976" s="1">
        <v>41522.745675925929</v>
      </c>
      <c r="J976" s="1">
        <v>41522.81383564815</v>
      </c>
      <c r="K976" s="5">
        <f t="shared" si="222"/>
        <v>98</v>
      </c>
      <c r="L976" s="16">
        <f t="shared" si="212"/>
        <v>98</v>
      </c>
      <c r="M976">
        <f t="shared" si="213"/>
        <v>2013</v>
      </c>
      <c r="N976" t="str">
        <f t="shared" si="214"/>
        <v>Sep</v>
      </c>
      <c r="O976" s="6">
        <f t="shared" si="215"/>
        <v>98</v>
      </c>
      <c r="P976">
        <f t="shared" si="216"/>
        <v>403</v>
      </c>
      <c r="Q976">
        <f t="shared" si="217"/>
        <v>4</v>
      </c>
      <c r="R976" s="8">
        <f t="shared" si="223"/>
        <v>100.75</v>
      </c>
      <c r="S976">
        <f t="shared" si="218"/>
        <v>35</v>
      </c>
      <c r="T976">
        <f t="shared" si="219"/>
        <v>3140</v>
      </c>
      <c r="U976" s="18">
        <f t="shared" si="224"/>
        <v>89.714285714285708</v>
      </c>
    </row>
    <row r="977" spans="1:21" x14ac:dyDescent="0.3">
      <c r="A977" s="3">
        <v>976</v>
      </c>
      <c r="B977" s="3" t="s">
        <v>216</v>
      </c>
      <c r="C977" s="3" t="s">
        <v>59</v>
      </c>
      <c r="D977" s="7">
        <f t="shared" si="220"/>
        <v>41518</v>
      </c>
      <c r="E977" s="4">
        <v>0.82777777777777783</v>
      </c>
      <c r="F977" s="3" t="s">
        <v>49</v>
      </c>
      <c r="G977" s="3" t="str">
        <f t="shared" si="221"/>
        <v>UNPLANNED</v>
      </c>
      <c r="H977" s="3" t="str">
        <f t="shared" si="211"/>
        <v>UNPLANNED</v>
      </c>
      <c r="I977" s="1">
        <v>41522.818455289351</v>
      </c>
      <c r="J977" s="1">
        <v>41522.87355945602</v>
      </c>
      <c r="K977" s="5">
        <f t="shared" si="222"/>
        <v>79</v>
      </c>
      <c r="L977" s="16">
        <f t="shared" si="212"/>
        <v>79</v>
      </c>
      <c r="M977">
        <f t="shared" si="213"/>
        <v>2013</v>
      </c>
      <c r="N977" t="str">
        <f t="shared" si="214"/>
        <v>Sep</v>
      </c>
      <c r="O977" s="6">
        <f t="shared" si="215"/>
        <v>79</v>
      </c>
      <c r="P977">
        <f t="shared" si="216"/>
        <v>403</v>
      </c>
      <c r="Q977">
        <f t="shared" si="217"/>
        <v>4</v>
      </c>
      <c r="R977" s="8">
        <f t="shared" si="223"/>
        <v>100.75</v>
      </c>
      <c r="S977">
        <f t="shared" si="218"/>
        <v>35</v>
      </c>
      <c r="T977">
        <f t="shared" si="219"/>
        <v>3140</v>
      </c>
      <c r="U977" s="18">
        <f t="shared" si="224"/>
        <v>89.714285714285708</v>
      </c>
    </row>
    <row r="978" spans="1:21" x14ac:dyDescent="0.3">
      <c r="A978" s="3">
        <v>977</v>
      </c>
      <c r="B978" s="3" t="s">
        <v>217</v>
      </c>
      <c r="C978" s="3" t="s">
        <v>61</v>
      </c>
      <c r="D978" s="7">
        <f t="shared" si="220"/>
        <v>41518</v>
      </c>
      <c r="E978" s="4">
        <v>1.3194444444444444E-2</v>
      </c>
      <c r="F978" s="3" t="s">
        <v>49</v>
      </c>
      <c r="G978" s="3" t="str">
        <f t="shared" si="221"/>
        <v>UNPLANNED</v>
      </c>
      <c r="H978" s="3" t="str">
        <f t="shared" si="211"/>
        <v>UNPLANNED</v>
      </c>
      <c r="I978" s="1">
        <v>41522.995281516211</v>
      </c>
      <c r="J978" s="1">
        <v>41523.091982905098</v>
      </c>
      <c r="K978" s="5">
        <f t="shared" si="222"/>
        <v>139</v>
      </c>
      <c r="L978" s="16">
        <f t="shared" si="212"/>
        <v>139</v>
      </c>
      <c r="M978">
        <f t="shared" si="213"/>
        <v>2013</v>
      </c>
      <c r="N978" t="str">
        <f t="shared" si="214"/>
        <v>Sep</v>
      </c>
      <c r="O978" s="6">
        <f t="shared" si="215"/>
        <v>139</v>
      </c>
      <c r="P978">
        <f t="shared" si="216"/>
        <v>949</v>
      </c>
      <c r="Q978">
        <f t="shared" si="217"/>
        <v>9</v>
      </c>
      <c r="R978" s="8">
        <f t="shared" si="223"/>
        <v>105.44444444444444</v>
      </c>
      <c r="S978">
        <f t="shared" si="218"/>
        <v>35</v>
      </c>
      <c r="T978">
        <f t="shared" si="219"/>
        <v>3140</v>
      </c>
      <c r="U978" s="18">
        <f t="shared" si="224"/>
        <v>89.714285714285708</v>
      </c>
    </row>
    <row r="979" spans="1:21" x14ac:dyDescent="0.3">
      <c r="A979" s="3">
        <v>978</v>
      </c>
      <c r="B979" s="3" t="s">
        <v>217</v>
      </c>
      <c r="C979" s="3" t="s">
        <v>61</v>
      </c>
      <c r="D979" s="7">
        <f t="shared" si="220"/>
        <v>41518</v>
      </c>
      <c r="E979" s="4">
        <v>0.39999999999999997</v>
      </c>
      <c r="F979" s="3" t="s">
        <v>54</v>
      </c>
      <c r="G979" s="3" t="str">
        <f t="shared" si="221"/>
        <v>PLANNED</v>
      </c>
      <c r="H979" s="3" t="str">
        <f t="shared" si="211"/>
        <v>PLANNED - SCHED</v>
      </c>
      <c r="I979" s="1">
        <v>41523.362324340276</v>
      </c>
      <c r="J979" s="1">
        <v>41523.467185451387</v>
      </c>
      <c r="K979" s="5">
        <f t="shared" si="222"/>
        <v>151</v>
      </c>
      <c r="L979" s="16">
        <f t="shared" si="212"/>
        <v>151</v>
      </c>
      <c r="M979">
        <f t="shared" si="213"/>
        <v>2013</v>
      </c>
      <c r="N979" t="str">
        <f t="shared" si="214"/>
        <v>Sep</v>
      </c>
      <c r="O979" s="6">
        <f t="shared" si="215"/>
        <v>151</v>
      </c>
      <c r="P979">
        <f t="shared" si="216"/>
        <v>949</v>
      </c>
      <c r="Q979">
        <f t="shared" si="217"/>
        <v>9</v>
      </c>
      <c r="R979" s="8">
        <f t="shared" si="223"/>
        <v>105.44444444444444</v>
      </c>
      <c r="S979">
        <f t="shared" si="218"/>
        <v>35</v>
      </c>
      <c r="T979">
        <f t="shared" si="219"/>
        <v>3140</v>
      </c>
      <c r="U979" s="18">
        <f t="shared" si="224"/>
        <v>89.714285714285708</v>
      </c>
    </row>
    <row r="980" spans="1:21" x14ac:dyDescent="0.3">
      <c r="A980" s="3">
        <v>979</v>
      </c>
      <c r="B980" s="3" t="s">
        <v>217</v>
      </c>
      <c r="C980" s="3" t="s">
        <v>61</v>
      </c>
      <c r="D980" s="7">
        <f t="shared" si="220"/>
        <v>41518</v>
      </c>
      <c r="E980" s="4">
        <v>0.45833333333333331</v>
      </c>
      <c r="F980" s="3" t="s">
        <v>54</v>
      </c>
      <c r="G980" s="3" t="str">
        <f t="shared" si="221"/>
        <v>PLANNED</v>
      </c>
      <c r="H980" s="3" t="str">
        <f t="shared" si="211"/>
        <v>PLANNED - SCHED</v>
      </c>
      <c r="I980" s="1">
        <v>41523.43066056713</v>
      </c>
      <c r="J980" s="1">
        <v>41523.502836493055</v>
      </c>
      <c r="K980" s="5">
        <f t="shared" si="222"/>
        <v>103</v>
      </c>
      <c r="L980" s="16">
        <f t="shared" si="212"/>
        <v>103</v>
      </c>
      <c r="M980">
        <f t="shared" si="213"/>
        <v>2013</v>
      </c>
      <c r="N980" t="str">
        <f t="shared" si="214"/>
        <v>Sep</v>
      </c>
      <c r="O980" s="6">
        <f t="shared" si="215"/>
        <v>103</v>
      </c>
      <c r="P980">
        <f t="shared" si="216"/>
        <v>949</v>
      </c>
      <c r="Q980">
        <f t="shared" si="217"/>
        <v>9</v>
      </c>
      <c r="R980" s="8">
        <f t="shared" si="223"/>
        <v>105.44444444444444</v>
      </c>
      <c r="S980">
        <f t="shared" si="218"/>
        <v>35</v>
      </c>
      <c r="T980">
        <f t="shared" si="219"/>
        <v>3140</v>
      </c>
      <c r="U980" s="18">
        <f t="shared" si="224"/>
        <v>89.714285714285708</v>
      </c>
    </row>
    <row r="981" spans="1:21" x14ac:dyDescent="0.3">
      <c r="A981" s="3">
        <v>980</v>
      </c>
      <c r="B981" s="3" t="s">
        <v>217</v>
      </c>
      <c r="C981" s="3" t="s">
        <v>61</v>
      </c>
      <c r="D981" s="7">
        <f t="shared" si="220"/>
        <v>41518</v>
      </c>
      <c r="E981" s="4">
        <v>0.4916666666666667</v>
      </c>
      <c r="F981" s="3" t="s">
        <v>54</v>
      </c>
      <c r="G981" s="3" t="str">
        <f t="shared" si="221"/>
        <v>PLANNED</v>
      </c>
      <c r="H981" s="3" t="str">
        <f t="shared" si="211"/>
        <v>PLANNED - SCHED</v>
      </c>
      <c r="I981" s="1">
        <v>41523.465372303239</v>
      </c>
      <c r="J981" s="1">
        <v>41523.515777395834</v>
      </c>
      <c r="K981" s="5">
        <f t="shared" si="222"/>
        <v>72</v>
      </c>
      <c r="L981" s="16">
        <f t="shared" si="212"/>
        <v>72</v>
      </c>
      <c r="M981">
        <f t="shared" si="213"/>
        <v>2013</v>
      </c>
      <c r="N981" t="str">
        <f t="shared" si="214"/>
        <v>Sep</v>
      </c>
      <c r="O981" s="6">
        <f t="shared" si="215"/>
        <v>72</v>
      </c>
      <c r="P981">
        <f t="shared" si="216"/>
        <v>949</v>
      </c>
      <c r="Q981">
        <f t="shared" si="217"/>
        <v>9</v>
      </c>
      <c r="R981" s="8">
        <f t="shared" si="223"/>
        <v>105.44444444444444</v>
      </c>
      <c r="S981">
        <f t="shared" si="218"/>
        <v>35</v>
      </c>
      <c r="T981">
        <f t="shared" si="219"/>
        <v>3140</v>
      </c>
      <c r="U981" s="18">
        <f t="shared" si="224"/>
        <v>89.714285714285708</v>
      </c>
    </row>
    <row r="982" spans="1:21" x14ac:dyDescent="0.3">
      <c r="A982" s="3">
        <v>981</v>
      </c>
      <c r="B982" s="3" t="s">
        <v>217</v>
      </c>
      <c r="C982" s="3" t="s">
        <v>61</v>
      </c>
      <c r="D982" s="7">
        <f t="shared" si="220"/>
        <v>41518</v>
      </c>
      <c r="E982" s="4">
        <v>0.5180555555555556</v>
      </c>
      <c r="F982" s="3" t="s">
        <v>49</v>
      </c>
      <c r="G982" s="3" t="str">
        <f t="shared" si="221"/>
        <v>UNPLANNED</v>
      </c>
      <c r="H982" s="3" t="str">
        <f t="shared" si="211"/>
        <v>UNPLANNED</v>
      </c>
      <c r="I982" s="1">
        <v>41523.494279282408</v>
      </c>
      <c r="J982" s="1">
        <v>41523.554267708329</v>
      </c>
      <c r="K982" s="5">
        <f t="shared" si="222"/>
        <v>86</v>
      </c>
      <c r="L982" s="16">
        <f t="shared" si="212"/>
        <v>86</v>
      </c>
      <c r="M982">
        <f t="shared" si="213"/>
        <v>2013</v>
      </c>
      <c r="N982" t="str">
        <f t="shared" si="214"/>
        <v>Sep</v>
      </c>
      <c r="O982" s="6">
        <f t="shared" si="215"/>
        <v>86</v>
      </c>
      <c r="P982">
        <f t="shared" si="216"/>
        <v>949</v>
      </c>
      <c r="Q982">
        <f t="shared" si="217"/>
        <v>9</v>
      </c>
      <c r="R982" s="8">
        <f t="shared" si="223"/>
        <v>105.44444444444444</v>
      </c>
      <c r="S982">
        <f t="shared" si="218"/>
        <v>35</v>
      </c>
      <c r="T982">
        <f t="shared" si="219"/>
        <v>3140</v>
      </c>
      <c r="U982" s="18">
        <f t="shared" si="224"/>
        <v>89.714285714285708</v>
      </c>
    </row>
    <row r="983" spans="1:21" x14ac:dyDescent="0.3">
      <c r="A983" s="3">
        <v>982</v>
      </c>
      <c r="B983" s="3" t="s">
        <v>217</v>
      </c>
      <c r="C983" s="3" t="s">
        <v>61</v>
      </c>
      <c r="D983" s="7">
        <f t="shared" si="220"/>
        <v>41518</v>
      </c>
      <c r="E983" s="4">
        <v>0.56458333333333333</v>
      </c>
      <c r="F983" s="3" t="s">
        <v>54</v>
      </c>
      <c r="G983" s="3" t="str">
        <f t="shared" si="221"/>
        <v>PLANNED</v>
      </c>
      <c r="H983" s="3" t="str">
        <f t="shared" si="211"/>
        <v>PLANNED - SCHED</v>
      </c>
      <c r="I983" s="1">
        <v>41523.53400709491</v>
      </c>
      <c r="J983" s="1">
        <v>41523.587178391208</v>
      </c>
      <c r="K983" s="5">
        <f t="shared" si="222"/>
        <v>76</v>
      </c>
      <c r="L983" s="16">
        <f t="shared" si="212"/>
        <v>76</v>
      </c>
      <c r="M983">
        <f t="shared" si="213"/>
        <v>2013</v>
      </c>
      <c r="N983" t="str">
        <f t="shared" si="214"/>
        <v>Sep</v>
      </c>
      <c r="O983" s="6">
        <f t="shared" si="215"/>
        <v>76</v>
      </c>
      <c r="P983">
        <f t="shared" si="216"/>
        <v>949</v>
      </c>
      <c r="Q983">
        <f t="shared" si="217"/>
        <v>9</v>
      </c>
      <c r="R983" s="8">
        <f t="shared" si="223"/>
        <v>105.44444444444444</v>
      </c>
      <c r="S983">
        <f t="shared" si="218"/>
        <v>35</v>
      </c>
      <c r="T983">
        <f t="shared" si="219"/>
        <v>3140</v>
      </c>
      <c r="U983" s="18">
        <f t="shared" si="224"/>
        <v>89.714285714285708</v>
      </c>
    </row>
    <row r="984" spans="1:21" x14ac:dyDescent="0.3">
      <c r="A984" s="3">
        <v>983</v>
      </c>
      <c r="B984" s="3" t="s">
        <v>217</v>
      </c>
      <c r="C984" s="3" t="s">
        <v>61</v>
      </c>
      <c r="D984" s="7">
        <f t="shared" si="220"/>
        <v>41518</v>
      </c>
      <c r="E984" s="4">
        <v>0.58680555555555558</v>
      </c>
      <c r="F984" s="3" t="s">
        <v>51</v>
      </c>
      <c r="G984" s="3" t="str">
        <f t="shared" si="221"/>
        <v>PLANNED</v>
      </c>
      <c r="H984" s="3" t="str">
        <f t="shared" si="211"/>
        <v>PLANNED - NOT SCHED</v>
      </c>
      <c r="I984" s="1">
        <v>41523.556163078705</v>
      </c>
      <c r="J984" s="1">
        <v>41523.630132986109</v>
      </c>
      <c r="K984" s="5">
        <f t="shared" si="222"/>
        <v>106</v>
      </c>
      <c r="L984" s="16">
        <f t="shared" si="212"/>
        <v>106</v>
      </c>
      <c r="M984">
        <f t="shared" si="213"/>
        <v>2013</v>
      </c>
      <c r="N984" t="str">
        <f t="shared" si="214"/>
        <v>Sep</v>
      </c>
      <c r="O984" s="6">
        <f t="shared" si="215"/>
        <v>106</v>
      </c>
      <c r="P984">
        <f t="shared" si="216"/>
        <v>949</v>
      </c>
      <c r="Q984">
        <f t="shared" si="217"/>
        <v>9</v>
      </c>
      <c r="R984" s="8">
        <f t="shared" si="223"/>
        <v>105.44444444444444</v>
      </c>
      <c r="S984">
        <f t="shared" si="218"/>
        <v>35</v>
      </c>
      <c r="T984">
        <f t="shared" si="219"/>
        <v>3140</v>
      </c>
      <c r="U984" s="18">
        <f t="shared" si="224"/>
        <v>89.714285714285708</v>
      </c>
    </row>
    <row r="985" spans="1:21" x14ac:dyDescent="0.3">
      <c r="A985" s="3">
        <v>984</v>
      </c>
      <c r="B985" s="3" t="s">
        <v>217</v>
      </c>
      <c r="C985" s="3" t="s">
        <v>61</v>
      </c>
      <c r="D985" s="7">
        <f t="shared" si="220"/>
        <v>41518</v>
      </c>
      <c r="E985" s="4">
        <v>0.67013888888888884</v>
      </c>
      <c r="F985" s="3" t="s">
        <v>54</v>
      </c>
      <c r="G985" s="3" t="str">
        <f t="shared" si="221"/>
        <v>PLANNED</v>
      </c>
      <c r="H985" s="3" t="str">
        <f t="shared" si="211"/>
        <v>PLANNED - SCHED</v>
      </c>
      <c r="I985" s="1">
        <v>41523.63818804398</v>
      </c>
      <c r="J985" s="1">
        <v>41523.717331562504</v>
      </c>
      <c r="K985" s="5">
        <f t="shared" si="222"/>
        <v>113</v>
      </c>
      <c r="L985" s="16">
        <f t="shared" si="212"/>
        <v>113</v>
      </c>
      <c r="M985">
        <f t="shared" si="213"/>
        <v>2013</v>
      </c>
      <c r="N985" t="str">
        <f t="shared" si="214"/>
        <v>Sep</v>
      </c>
      <c r="O985" s="6">
        <f t="shared" si="215"/>
        <v>113</v>
      </c>
      <c r="P985">
        <f t="shared" si="216"/>
        <v>949</v>
      </c>
      <c r="Q985">
        <f t="shared" si="217"/>
        <v>9</v>
      </c>
      <c r="R985" s="8">
        <f t="shared" si="223"/>
        <v>105.44444444444444</v>
      </c>
      <c r="S985">
        <f t="shared" si="218"/>
        <v>35</v>
      </c>
      <c r="T985">
        <f t="shared" si="219"/>
        <v>3140</v>
      </c>
      <c r="U985" s="18">
        <f t="shared" si="224"/>
        <v>89.714285714285708</v>
      </c>
    </row>
    <row r="986" spans="1:21" x14ac:dyDescent="0.3">
      <c r="A986" s="3">
        <v>985</v>
      </c>
      <c r="B986" s="3" t="s">
        <v>217</v>
      </c>
      <c r="C986" s="3" t="s">
        <v>61</v>
      </c>
      <c r="D986" s="7">
        <f t="shared" si="220"/>
        <v>41518</v>
      </c>
      <c r="E986" s="4">
        <v>0.96527777777777779</v>
      </c>
      <c r="F986" s="3" t="s">
        <v>49</v>
      </c>
      <c r="G986" s="3" t="str">
        <f t="shared" si="221"/>
        <v>UNPLANNED</v>
      </c>
      <c r="H986" s="3" t="str">
        <f t="shared" si="211"/>
        <v>UNPLANNED</v>
      </c>
      <c r="I986" s="1">
        <v>41523.937210763892</v>
      </c>
      <c r="J986" s="1">
        <v>41524.009213078702</v>
      </c>
      <c r="K986" s="5">
        <f t="shared" si="222"/>
        <v>103</v>
      </c>
      <c r="L986" s="16">
        <f t="shared" si="212"/>
        <v>103</v>
      </c>
      <c r="M986">
        <f t="shared" si="213"/>
        <v>2013</v>
      </c>
      <c r="N986" t="str">
        <f t="shared" si="214"/>
        <v>Sep</v>
      </c>
      <c r="O986" s="6">
        <f t="shared" si="215"/>
        <v>103</v>
      </c>
      <c r="P986">
        <f t="shared" si="216"/>
        <v>949</v>
      </c>
      <c r="Q986">
        <f t="shared" si="217"/>
        <v>9</v>
      </c>
      <c r="R986" s="8">
        <f t="shared" si="223"/>
        <v>105.44444444444444</v>
      </c>
      <c r="S986">
        <f t="shared" si="218"/>
        <v>35</v>
      </c>
      <c r="T986">
        <f t="shared" si="219"/>
        <v>3140</v>
      </c>
      <c r="U986" s="18">
        <f t="shared" si="224"/>
        <v>89.714285714285708</v>
      </c>
    </row>
    <row r="987" spans="1:21" x14ac:dyDescent="0.3">
      <c r="A987" s="3">
        <v>986</v>
      </c>
      <c r="B987" s="3" t="s">
        <v>218</v>
      </c>
      <c r="C987" s="3" t="s">
        <v>63</v>
      </c>
      <c r="D987" s="7">
        <f t="shared" si="220"/>
        <v>41518</v>
      </c>
      <c r="E987" s="4">
        <v>1.6666666666666666E-2</v>
      </c>
      <c r="F987" s="3" t="s">
        <v>49</v>
      </c>
      <c r="G987" s="3" t="str">
        <f t="shared" si="221"/>
        <v>UNPLANNED</v>
      </c>
      <c r="H987" s="3" t="str">
        <f t="shared" si="211"/>
        <v>UNPLANNED</v>
      </c>
      <c r="I987" s="1">
        <v>41523.993693171295</v>
      </c>
      <c r="J987" s="1">
        <v>41524.05323020833</v>
      </c>
      <c r="K987" s="5">
        <f t="shared" si="222"/>
        <v>85</v>
      </c>
      <c r="L987" s="16">
        <f t="shared" si="212"/>
        <v>85</v>
      </c>
      <c r="M987">
        <f t="shared" si="213"/>
        <v>2013</v>
      </c>
      <c r="N987" t="str">
        <f t="shared" si="214"/>
        <v>Sep</v>
      </c>
      <c r="O987" s="6">
        <f t="shared" si="215"/>
        <v>85</v>
      </c>
      <c r="P987">
        <f t="shared" si="216"/>
        <v>642</v>
      </c>
      <c r="Q987">
        <f t="shared" si="217"/>
        <v>7</v>
      </c>
      <c r="R987" s="8">
        <f t="shared" si="223"/>
        <v>91.714285714285708</v>
      </c>
      <c r="S987">
        <f t="shared" si="218"/>
        <v>35</v>
      </c>
      <c r="T987">
        <f t="shared" si="219"/>
        <v>3140</v>
      </c>
      <c r="U987" s="18">
        <f t="shared" si="224"/>
        <v>89.714285714285708</v>
      </c>
    </row>
    <row r="988" spans="1:21" x14ac:dyDescent="0.3">
      <c r="A988" s="3">
        <v>987</v>
      </c>
      <c r="B988" s="3" t="s">
        <v>218</v>
      </c>
      <c r="C988" s="3" t="s">
        <v>63</v>
      </c>
      <c r="D988" s="7">
        <f t="shared" si="220"/>
        <v>41518</v>
      </c>
      <c r="E988" s="4">
        <v>6.5972222222222224E-2</v>
      </c>
      <c r="F988" s="3" t="s">
        <v>57</v>
      </c>
      <c r="G988" s="3" t="str">
        <f t="shared" si="221"/>
        <v>UNPLANNED</v>
      </c>
      <c r="H988" s="3" t="str">
        <f t="shared" si="211"/>
        <v>UNPLANNED</v>
      </c>
      <c r="I988" s="1">
        <v>41524.043763923612</v>
      </c>
      <c r="J988" s="1">
        <v>41524.096958368056</v>
      </c>
      <c r="K988" s="5">
        <f t="shared" si="222"/>
        <v>76</v>
      </c>
      <c r="L988" s="16">
        <f t="shared" si="212"/>
        <v>76</v>
      </c>
      <c r="M988">
        <f t="shared" si="213"/>
        <v>2013</v>
      </c>
      <c r="N988" t="str">
        <f t="shared" si="214"/>
        <v>Sep</v>
      </c>
      <c r="O988" s="6">
        <f t="shared" si="215"/>
        <v>76</v>
      </c>
      <c r="P988">
        <f t="shared" si="216"/>
        <v>642</v>
      </c>
      <c r="Q988">
        <f t="shared" si="217"/>
        <v>7</v>
      </c>
      <c r="R988" s="8">
        <f t="shared" si="223"/>
        <v>91.714285714285708</v>
      </c>
      <c r="S988">
        <f t="shared" si="218"/>
        <v>35</v>
      </c>
      <c r="T988">
        <f t="shared" si="219"/>
        <v>3140</v>
      </c>
      <c r="U988" s="18">
        <f t="shared" si="224"/>
        <v>89.714285714285708</v>
      </c>
    </row>
    <row r="989" spans="1:21" x14ac:dyDescent="0.3">
      <c r="A989" s="3">
        <v>988</v>
      </c>
      <c r="B989" s="3" t="s">
        <v>218</v>
      </c>
      <c r="C989" s="3" t="s">
        <v>63</v>
      </c>
      <c r="D989" s="7">
        <f t="shared" si="220"/>
        <v>41518</v>
      </c>
      <c r="E989" s="4">
        <v>0.1361111111111111</v>
      </c>
      <c r="F989" s="3" t="s">
        <v>49</v>
      </c>
      <c r="G989" s="3" t="str">
        <f t="shared" si="221"/>
        <v>UNPLANNED</v>
      </c>
      <c r="H989" s="3" t="str">
        <f t="shared" si="211"/>
        <v>UNPLANNED</v>
      </c>
      <c r="I989" s="1">
        <v>41524.107995405095</v>
      </c>
      <c r="J989" s="1">
        <v>41524.182370405091</v>
      </c>
      <c r="K989" s="5">
        <f t="shared" si="222"/>
        <v>107</v>
      </c>
      <c r="L989" s="16">
        <f t="shared" si="212"/>
        <v>107</v>
      </c>
      <c r="M989">
        <f t="shared" si="213"/>
        <v>2013</v>
      </c>
      <c r="N989" t="str">
        <f t="shared" si="214"/>
        <v>Sep</v>
      </c>
      <c r="O989" s="6">
        <f t="shared" si="215"/>
        <v>107</v>
      </c>
      <c r="P989">
        <f t="shared" si="216"/>
        <v>642</v>
      </c>
      <c r="Q989">
        <f t="shared" si="217"/>
        <v>7</v>
      </c>
      <c r="R989" s="8">
        <f t="shared" si="223"/>
        <v>91.714285714285708</v>
      </c>
      <c r="S989">
        <f t="shared" si="218"/>
        <v>35</v>
      </c>
      <c r="T989">
        <f t="shared" si="219"/>
        <v>3140</v>
      </c>
      <c r="U989" s="18">
        <f t="shared" si="224"/>
        <v>89.714285714285708</v>
      </c>
    </row>
    <row r="990" spans="1:21" x14ac:dyDescent="0.3">
      <c r="A990" s="3">
        <v>989</v>
      </c>
      <c r="B990" s="3" t="s">
        <v>218</v>
      </c>
      <c r="C990" s="3" t="s">
        <v>63</v>
      </c>
      <c r="D990" s="7">
        <f t="shared" si="220"/>
        <v>41518</v>
      </c>
      <c r="E990" s="4">
        <v>0.20972222222222223</v>
      </c>
      <c r="F990" s="3" t="s">
        <v>51</v>
      </c>
      <c r="G990" s="3" t="str">
        <f t="shared" si="221"/>
        <v>PLANNED</v>
      </c>
      <c r="H990" s="3" t="str">
        <f t="shared" si="211"/>
        <v>PLANNED - NOT SCHED</v>
      </c>
      <c r="I990" s="1">
        <v>41524.180619872684</v>
      </c>
      <c r="J990" s="1">
        <v>41524.240168483797</v>
      </c>
      <c r="K990" s="5">
        <f t="shared" si="222"/>
        <v>85</v>
      </c>
      <c r="L990" s="16">
        <f t="shared" si="212"/>
        <v>85</v>
      </c>
      <c r="M990">
        <f t="shared" si="213"/>
        <v>2013</v>
      </c>
      <c r="N990" t="str">
        <f t="shared" si="214"/>
        <v>Sep</v>
      </c>
      <c r="O990" s="6">
        <f t="shared" si="215"/>
        <v>85</v>
      </c>
      <c r="P990">
        <f t="shared" si="216"/>
        <v>642</v>
      </c>
      <c r="Q990">
        <f t="shared" si="217"/>
        <v>7</v>
      </c>
      <c r="R990" s="8">
        <f t="shared" si="223"/>
        <v>91.714285714285708</v>
      </c>
      <c r="S990">
        <f t="shared" si="218"/>
        <v>35</v>
      </c>
      <c r="T990">
        <f t="shared" si="219"/>
        <v>3140</v>
      </c>
      <c r="U990" s="18">
        <f t="shared" si="224"/>
        <v>89.714285714285708</v>
      </c>
    </row>
    <row r="991" spans="1:21" x14ac:dyDescent="0.3">
      <c r="A991" s="3">
        <v>990</v>
      </c>
      <c r="B991" s="3" t="s">
        <v>218</v>
      </c>
      <c r="C991" s="3" t="s">
        <v>63</v>
      </c>
      <c r="D991" s="7">
        <f t="shared" si="220"/>
        <v>41518</v>
      </c>
      <c r="E991" s="4">
        <v>0.2986111111111111</v>
      </c>
      <c r="F991" s="3" t="s">
        <v>49</v>
      </c>
      <c r="G991" s="3" t="str">
        <f t="shared" si="221"/>
        <v>UNPLANNED</v>
      </c>
      <c r="H991" s="3" t="str">
        <f t="shared" si="211"/>
        <v>UNPLANNED</v>
      </c>
      <c r="I991" s="1">
        <v>41524.258352812503</v>
      </c>
      <c r="J991" s="1">
        <v>41524.343850497688</v>
      </c>
      <c r="K991" s="5">
        <f t="shared" si="222"/>
        <v>123</v>
      </c>
      <c r="L991" s="16">
        <f t="shared" si="212"/>
        <v>123</v>
      </c>
      <c r="M991">
        <f t="shared" si="213"/>
        <v>2013</v>
      </c>
      <c r="N991" t="str">
        <f t="shared" si="214"/>
        <v>Sep</v>
      </c>
      <c r="O991" s="6">
        <f t="shared" si="215"/>
        <v>123</v>
      </c>
      <c r="P991">
        <f t="shared" si="216"/>
        <v>642</v>
      </c>
      <c r="Q991">
        <f t="shared" si="217"/>
        <v>7</v>
      </c>
      <c r="R991" s="8">
        <f t="shared" si="223"/>
        <v>91.714285714285708</v>
      </c>
      <c r="S991">
        <f t="shared" si="218"/>
        <v>35</v>
      </c>
      <c r="T991">
        <f t="shared" si="219"/>
        <v>3140</v>
      </c>
      <c r="U991" s="18">
        <f t="shared" si="224"/>
        <v>89.714285714285708</v>
      </c>
    </row>
    <row r="992" spans="1:21" x14ac:dyDescent="0.3">
      <c r="A992" s="3">
        <v>991</v>
      </c>
      <c r="B992" s="3" t="s">
        <v>218</v>
      </c>
      <c r="C992" s="3" t="s">
        <v>63</v>
      </c>
      <c r="D992" s="7">
        <f t="shared" si="220"/>
        <v>41518</v>
      </c>
      <c r="E992" s="4">
        <v>0.54999999999999993</v>
      </c>
      <c r="F992" s="3" t="s">
        <v>49</v>
      </c>
      <c r="G992" s="3" t="str">
        <f t="shared" si="221"/>
        <v>UNPLANNED</v>
      </c>
      <c r="H992" s="3" t="str">
        <f t="shared" si="211"/>
        <v>UNPLANNED</v>
      </c>
      <c r="I992" s="1">
        <v>41524.529240706019</v>
      </c>
      <c r="J992" s="1">
        <v>41524.588280057869</v>
      </c>
      <c r="K992" s="5">
        <f t="shared" si="222"/>
        <v>85</v>
      </c>
      <c r="L992" s="16">
        <f t="shared" si="212"/>
        <v>85</v>
      </c>
      <c r="M992">
        <f t="shared" si="213"/>
        <v>2013</v>
      </c>
      <c r="N992" t="str">
        <f t="shared" si="214"/>
        <v>Sep</v>
      </c>
      <c r="O992" s="6">
        <f t="shared" si="215"/>
        <v>85</v>
      </c>
      <c r="P992">
        <f t="shared" si="216"/>
        <v>642</v>
      </c>
      <c r="Q992">
        <f t="shared" si="217"/>
        <v>7</v>
      </c>
      <c r="R992" s="8">
        <f t="shared" si="223"/>
        <v>91.714285714285708</v>
      </c>
      <c r="S992">
        <f t="shared" si="218"/>
        <v>35</v>
      </c>
      <c r="T992">
        <f t="shared" si="219"/>
        <v>3140</v>
      </c>
      <c r="U992" s="18">
        <f t="shared" si="224"/>
        <v>89.714285714285708</v>
      </c>
    </row>
    <row r="993" spans="1:21" x14ac:dyDescent="0.3">
      <c r="A993" s="3">
        <v>992</v>
      </c>
      <c r="B993" s="3" t="s">
        <v>218</v>
      </c>
      <c r="C993" s="3" t="s">
        <v>63</v>
      </c>
      <c r="D993" s="7">
        <f t="shared" si="220"/>
        <v>41518</v>
      </c>
      <c r="E993" s="4">
        <v>0.82291666666666663</v>
      </c>
      <c r="F993" s="3" t="s">
        <v>49</v>
      </c>
      <c r="G993" s="3" t="str">
        <f t="shared" si="221"/>
        <v>UNPLANNED</v>
      </c>
      <c r="H993" s="3" t="str">
        <f t="shared" si="211"/>
        <v>UNPLANNED</v>
      </c>
      <c r="I993" s="1">
        <v>41524.793815706013</v>
      </c>
      <c r="J993" s="1">
        <v>41524.850308761575</v>
      </c>
      <c r="K993" s="5">
        <f t="shared" si="222"/>
        <v>81</v>
      </c>
      <c r="L993" s="16">
        <f t="shared" si="212"/>
        <v>81</v>
      </c>
      <c r="M993">
        <f t="shared" si="213"/>
        <v>2013</v>
      </c>
      <c r="N993" t="str">
        <f t="shared" si="214"/>
        <v>Sep</v>
      </c>
      <c r="O993" s="6">
        <f t="shared" si="215"/>
        <v>81</v>
      </c>
      <c r="P993">
        <f t="shared" si="216"/>
        <v>642</v>
      </c>
      <c r="Q993">
        <f t="shared" si="217"/>
        <v>7</v>
      </c>
      <c r="R993" s="8">
        <f t="shared" si="223"/>
        <v>91.714285714285708</v>
      </c>
      <c r="S993">
        <f t="shared" si="218"/>
        <v>35</v>
      </c>
      <c r="T993">
        <f t="shared" si="219"/>
        <v>3140</v>
      </c>
      <c r="U993" s="18">
        <f t="shared" si="224"/>
        <v>89.714285714285708</v>
      </c>
    </row>
    <row r="994" spans="1:21" x14ac:dyDescent="0.3">
      <c r="A994" s="3">
        <v>993</v>
      </c>
      <c r="B994" s="3" t="s">
        <v>219</v>
      </c>
      <c r="C994" s="3" t="s">
        <v>65</v>
      </c>
      <c r="D994" s="7">
        <f t="shared" si="220"/>
        <v>41518</v>
      </c>
      <c r="E994" s="4">
        <v>0.12152777777777778</v>
      </c>
      <c r="F994" s="3" t="s">
        <v>49</v>
      </c>
      <c r="G994" s="3" t="str">
        <f t="shared" si="221"/>
        <v>UNPLANNED</v>
      </c>
      <c r="H994" s="3" t="str">
        <f t="shared" si="211"/>
        <v>UNPLANNED</v>
      </c>
      <c r="I994" s="1">
        <v>41525.08584915509</v>
      </c>
      <c r="J994" s="1">
        <v>41525.175617673609</v>
      </c>
      <c r="K994" s="5">
        <f t="shared" si="222"/>
        <v>129</v>
      </c>
      <c r="L994" s="16">
        <f t="shared" si="212"/>
        <v>129</v>
      </c>
      <c r="M994">
        <f t="shared" si="213"/>
        <v>2013</v>
      </c>
      <c r="N994" t="str">
        <f t="shared" si="214"/>
        <v>Sep</v>
      </c>
      <c r="O994" s="6">
        <f t="shared" si="215"/>
        <v>129</v>
      </c>
      <c r="P994">
        <f t="shared" si="216"/>
        <v>129</v>
      </c>
      <c r="Q994">
        <f t="shared" si="217"/>
        <v>1</v>
      </c>
      <c r="R994" s="8">
        <f t="shared" si="223"/>
        <v>129</v>
      </c>
      <c r="S994">
        <f t="shared" si="218"/>
        <v>35</v>
      </c>
      <c r="T994">
        <f t="shared" si="219"/>
        <v>3140</v>
      </c>
      <c r="U994" s="18">
        <f t="shared" si="224"/>
        <v>89.714285714285708</v>
      </c>
    </row>
    <row r="995" spans="1:21" x14ac:dyDescent="0.3">
      <c r="A995" s="3">
        <v>994</v>
      </c>
      <c r="B995" s="3" t="s">
        <v>220</v>
      </c>
      <c r="C995" s="3" t="s">
        <v>48</v>
      </c>
      <c r="D995" s="7">
        <f t="shared" si="220"/>
        <v>41525</v>
      </c>
      <c r="E995" s="4">
        <v>1.8749999999999999E-2</v>
      </c>
      <c r="F995" s="3" t="s">
        <v>49</v>
      </c>
      <c r="G995" s="3" t="str">
        <f t="shared" si="221"/>
        <v>UNPLANNED</v>
      </c>
      <c r="H995" s="3" t="str">
        <f t="shared" si="211"/>
        <v>UNPLANNED</v>
      </c>
      <c r="I995" s="1">
        <v>41525.991440706013</v>
      </c>
      <c r="J995" s="1" t="e">
        <v>#VALUE!</v>
      </c>
      <c r="K995" s="5" t="e">
        <f t="shared" si="222"/>
        <v>#VALUE!</v>
      </c>
      <c r="L995" s="16">
        <f t="shared" si="212"/>
        <v>83.6</v>
      </c>
      <c r="M995">
        <f t="shared" si="213"/>
        <v>2013</v>
      </c>
      <c r="N995" t="str">
        <f t="shared" si="214"/>
        <v>Sep</v>
      </c>
      <c r="O995" s="6" t="e">
        <f t="shared" si="215"/>
        <v>#N/A</v>
      </c>
      <c r="P995">
        <f t="shared" si="216"/>
        <v>836</v>
      </c>
      <c r="Q995">
        <f t="shared" si="217"/>
        <v>10</v>
      </c>
      <c r="R995" s="8">
        <f t="shared" si="223"/>
        <v>83.6</v>
      </c>
      <c r="S995">
        <f t="shared" si="218"/>
        <v>53</v>
      </c>
      <c r="T995">
        <f t="shared" si="219"/>
        <v>4511</v>
      </c>
      <c r="U995" s="18">
        <f t="shared" si="224"/>
        <v>85.113207547169807</v>
      </c>
    </row>
    <row r="996" spans="1:21" x14ac:dyDescent="0.3">
      <c r="A996" s="3">
        <v>995</v>
      </c>
      <c r="B996" s="3" t="s">
        <v>220</v>
      </c>
      <c r="C996" s="3" t="s">
        <v>48</v>
      </c>
      <c r="D996" s="7">
        <f t="shared" si="220"/>
        <v>41525</v>
      </c>
      <c r="E996" s="4">
        <v>0.34861111111111115</v>
      </c>
      <c r="F996" s="3" t="s">
        <v>54</v>
      </c>
      <c r="G996" s="3" t="str">
        <f t="shared" si="221"/>
        <v>PLANNED</v>
      </c>
      <c r="H996" s="3" t="str">
        <f t="shared" si="211"/>
        <v>PLANNED - SCHED</v>
      </c>
      <c r="I996" s="1">
        <v>41526.311750775465</v>
      </c>
      <c r="J996" s="1">
        <v>41526.377641979168</v>
      </c>
      <c r="K996" s="5">
        <f t="shared" si="222"/>
        <v>94</v>
      </c>
      <c r="L996" s="16">
        <f t="shared" si="212"/>
        <v>94</v>
      </c>
      <c r="M996">
        <f t="shared" si="213"/>
        <v>2013</v>
      </c>
      <c r="N996" t="str">
        <f t="shared" si="214"/>
        <v>Sep</v>
      </c>
      <c r="O996" s="6">
        <f t="shared" si="215"/>
        <v>94</v>
      </c>
      <c r="P996">
        <f t="shared" si="216"/>
        <v>836</v>
      </c>
      <c r="Q996">
        <f t="shared" si="217"/>
        <v>10</v>
      </c>
      <c r="R996" s="8">
        <f t="shared" si="223"/>
        <v>83.6</v>
      </c>
      <c r="S996">
        <f t="shared" si="218"/>
        <v>53</v>
      </c>
      <c r="T996">
        <f t="shared" si="219"/>
        <v>4511</v>
      </c>
      <c r="U996" s="18">
        <f t="shared" si="224"/>
        <v>85.113207547169807</v>
      </c>
    </row>
    <row r="997" spans="1:21" x14ac:dyDescent="0.3">
      <c r="A997" s="3">
        <v>996</v>
      </c>
      <c r="B997" s="3" t="s">
        <v>220</v>
      </c>
      <c r="C997" s="3" t="s">
        <v>48</v>
      </c>
      <c r="D997" s="7">
        <f t="shared" si="220"/>
        <v>41525</v>
      </c>
      <c r="E997" s="4">
        <v>0.39166666666666666</v>
      </c>
      <c r="F997" s="3" t="s">
        <v>49</v>
      </c>
      <c r="G997" s="3" t="str">
        <f t="shared" si="221"/>
        <v>UNPLANNED</v>
      </c>
      <c r="H997" s="3" t="str">
        <f t="shared" si="211"/>
        <v>UNPLANNED</v>
      </c>
      <c r="I997" s="1">
        <v>41526.360728622691</v>
      </c>
      <c r="J997" s="1">
        <v>41526.436642974542</v>
      </c>
      <c r="K997" s="5">
        <f t="shared" si="222"/>
        <v>109</v>
      </c>
      <c r="L997" s="16">
        <f t="shared" si="212"/>
        <v>109</v>
      </c>
      <c r="M997">
        <f t="shared" si="213"/>
        <v>2013</v>
      </c>
      <c r="N997" t="str">
        <f t="shared" si="214"/>
        <v>Sep</v>
      </c>
      <c r="O997" s="6">
        <f t="shared" si="215"/>
        <v>109</v>
      </c>
      <c r="P997">
        <f t="shared" si="216"/>
        <v>836</v>
      </c>
      <c r="Q997">
        <f t="shared" si="217"/>
        <v>10</v>
      </c>
      <c r="R997" s="8">
        <f t="shared" si="223"/>
        <v>83.6</v>
      </c>
      <c r="S997">
        <f t="shared" si="218"/>
        <v>53</v>
      </c>
      <c r="T997">
        <f t="shared" si="219"/>
        <v>4511</v>
      </c>
      <c r="U997" s="18">
        <f t="shared" si="224"/>
        <v>85.113207547169807</v>
      </c>
    </row>
    <row r="998" spans="1:21" x14ac:dyDescent="0.3">
      <c r="A998" s="3">
        <v>997</v>
      </c>
      <c r="B998" s="3" t="s">
        <v>220</v>
      </c>
      <c r="C998" s="3" t="s">
        <v>48</v>
      </c>
      <c r="D998" s="7">
        <f t="shared" si="220"/>
        <v>41525</v>
      </c>
      <c r="E998" s="4">
        <v>0.42430555555555555</v>
      </c>
      <c r="F998" s="3" t="s">
        <v>54</v>
      </c>
      <c r="G998" s="3" t="str">
        <f t="shared" si="221"/>
        <v>PLANNED</v>
      </c>
      <c r="H998" s="3" t="str">
        <f t="shared" si="211"/>
        <v>PLANNED - SCHED</v>
      </c>
      <c r="I998" s="1">
        <v>41526.392796956017</v>
      </c>
      <c r="J998" s="1">
        <v>41526.487125659718</v>
      </c>
      <c r="K998" s="5">
        <f t="shared" si="222"/>
        <v>135</v>
      </c>
      <c r="L998" s="16">
        <f t="shared" si="212"/>
        <v>135</v>
      </c>
      <c r="M998">
        <f t="shared" si="213"/>
        <v>2013</v>
      </c>
      <c r="N998" t="str">
        <f t="shared" si="214"/>
        <v>Sep</v>
      </c>
      <c r="O998" s="6">
        <f t="shared" si="215"/>
        <v>135</v>
      </c>
      <c r="P998">
        <f t="shared" si="216"/>
        <v>836</v>
      </c>
      <c r="Q998">
        <f t="shared" si="217"/>
        <v>10</v>
      </c>
      <c r="R998" s="8">
        <f t="shared" si="223"/>
        <v>83.6</v>
      </c>
      <c r="S998">
        <f t="shared" si="218"/>
        <v>53</v>
      </c>
      <c r="T998">
        <f t="shared" si="219"/>
        <v>4511</v>
      </c>
      <c r="U998" s="18">
        <f t="shared" si="224"/>
        <v>85.113207547169807</v>
      </c>
    </row>
    <row r="999" spans="1:21" x14ac:dyDescent="0.3">
      <c r="A999" s="3">
        <v>998</v>
      </c>
      <c r="B999" s="3" t="s">
        <v>220</v>
      </c>
      <c r="C999" s="3" t="s">
        <v>48</v>
      </c>
      <c r="D999" s="7">
        <f t="shared" si="220"/>
        <v>41525</v>
      </c>
      <c r="E999" s="4">
        <v>0.47361111111111115</v>
      </c>
      <c r="F999" s="3" t="s">
        <v>54</v>
      </c>
      <c r="G999" s="3" t="str">
        <f t="shared" si="221"/>
        <v>PLANNED</v>
      </c>
      <c r="H999" s="3" t="str">
        <f t="shared" si="211"/>
        <v>PLANNED - SCHED</v>
      </c>
      <c r="I999" s="1">
        <v>41526.440203587961</v>
      </c>
      <c r="J999" s="1">
        <v>41526.524867939814</v>
      </c>
      <c r="K999" s="5">
        <f t="shared" si="222"/>
        <v>121</v>
      </c>
      <c r="L999" s="16">
        <f t="shared" si="212"/>
        <v>121</v>
      </c>
      <c r="M999">
        <f t="shared" si="213"/>
        <v>2013</v>
      </c>
      <c r="N999" t="str">
        <f t="shared" si="214"/>
        <v>Sep</v>
      </c>
      <c r="O999" s="6">
        <f t="shared" si="215"/>
        <v>121</v>
      </c>
      <c r="P999">
        <f t="shared" si="216"/>
        <v>836</v>
      </c>
      <c r="Q999">
        <f t="shared" si="217"/>
        <v>10</v>
      </c>
      <c r="R999" s="8">
        <f t="shared" si="223"/>
        <v>83.6</v>
      </c>
      <c r="S999">
        <f t="shared" si="218"/>
        <v>53</v>
      </c>
      <c r="T999">
        <f t="shared" si="219"/>
        <v>4511</v>
      </c>
      <c r="U999" s="18">
        <f t="shared" si="224"/>
        <v>85.113207547169807</v>
      </c>
    </row>
    <row r="1000" spans="1:21" x14ac:dyDescent="0.3">
      <c r="A1000" s="3">
        <v>999</v>
      </c>
      <c r="B1000" s="3" t="s">
        <v>220</v>
      </c>
      <c r="C1000" s="3" t="s">
        <v>48</v>
      </c>
      <c r="D1000" s="7">
        <f t="shared" si="220"/>
        <v>41525</v>
      </c>
      <c r="E1000" s="4">
        <v>0.51736111111111105</v>
      </c>
      <c r="F1000" s="3" t="s">
        <v>54</v>
      </c>
      <c r="G1000" s="3" t="str">
        <f t="shared" si="221"/>
        <v>PLANNED</v>
      </c>
      <c r="H1000" s="3" t="str">
        <f t="shared" si="211"/>
        <v>PLANNED - SCHED</v>
      </c>
      <c r="I1000" s="1">
        <v>41526.486780983796</v>
      </c>
      <c r="J1000" s="1">
        <v>41526.543968483798</v>
      </c>
      <c r="K1000" s="5">
        <f t="shared" si="222"/>
        <v>82</v>
      </c>
      <c r="L1000" s="16">
        <f t="shared" si="212"/>
        <v>82</v>
      </c>
      <c r="M1000">
        <f t="shared" si="213"/>
        <v>2013</v>
      </c>
      <c r="N1000" t="str">
        <f t="shared" si="214"/>
        <v>Sep</v>
      </c>
      <c r="O1000" s="6">
        <f t="shared" si="215"/>
        <v>82</v>
      </c>
      <c r="P1000">
        <f t="shared" si="216"/>
        <v>836</v>
      </c>
      <c r="Q1000">
        <f t="shared" si="217"/>
        <v>10</v>
      </c>
      <c r="R1000" s="8">
        <f t="shared" si="223"/>
        <v>83.6</v>
      </c>
      <c r="S1000">
        <f t="shared" si="218"/>
        <v>53</v>
      </c>
      <c r="T1000">
        <f t="shared" si="219"/>
        <v>4511</v>
      </c>
      <c r="U1000" s="18">
        <f t="shared" si="224"/>
        <v>85.113207547169807</v>
      </c>
    </row>
    <row r="1001" spans="1:21" x14ac:dyDescent="0.3">
      <c r="A1001" s="3">
        <v>1000</v>
      </c>
      <c r="B1001" s="3" t="s">
        <v>220</v>
      </c>
      <c r="C1001" s="3" t="s">
        <v>48</v>
      </c>
      <c r="D1001" s="7">
        <f t="shared" si="220"/>
        <v>41525</v>
      </c>
      <c r="E1001" s="4">
        <v>0.59652777777777777</v>
      </c>
      <c r="F1001" s="3" t="s">
        <v>54</v>
      </c>
      <c r="G1001" s="3" t="str">
        <f t="shared" si="221"/>
        <v>PLANNED</v>
      </c>
      <c r="H1001" s="3" t="str">
        <f t="shared" si="211"/>
        <v>PLANNED - SCHED</v>
      </c>
      <c r="I1001" s="1">
        <v>41526.563886342592</v>
      </c>
      <c r="J1001" s="1">
        <v>41526.64117800926</v>
      </c>
      <c r="K1001" s="5">
        <f t="shared" si="222"/>
        <v>111</v>
      </c>
      <c r="L1001" s="16">
        <f t="shared" si="212"/>
        <v>111</v>
      </c>
      <c r="M1001">
        <f t="shared" si="213"/>
        <v>2013</v>
      </c>
      <c r="N1001" t="str">
        <f t="shared" si="214"/>
        <v>Sep</v>
      </c>
      <c r="O1001" s="6">
        <f t="shared" si="215"/>
        <v>111</v>
      </c>
      <c r="P1001">
        <f t="shared" si="216"/>
        <v>836</v>
      </c>
      <c r="Q1001">
        <f t="shared" si="217"/>
        <v>10</v>
      </c>
      <c r="R1001" s="8">
        <f t="shared" si="223"/>
        <v>83.6</v>
      </c>
      <c r="S1001">
        <f t="shared" si="218"/>
        <v>53</v>
      </c>
      <c r="T1001">
        <f t="shared" si="219"/>
        <v>4511</v>
      </c>
      <c r="U1001" s="18">
        <f t="shared" si="224"/>
        <v>85.113207547169807</v>
      </c>
    </row>
    <row r="1002" spans="1:21" x14ac:dyDescent="0.3">
      <c r="A1002" s="3">
        <v>1001</v>
      </c>
      <c r="B1002" s="3" t="s">
        <v>220</v>
      </c>
      <c r="C1002" s="3" t="s">
        <v>48</v>
      </c>
      <c r="D1002" s="7">
        <f t="shared" si="220"/>
        <v>41525</v>
      </c>
      <c r="E1002" s="4">
        <v>0.64513888888888882</v>
      </c>
      <c r="F1002" s="3" t="s">
        <v>51</v>
      </c>
      <c r="G1002" s="3" t="s">
        <v>164</v>
      </c>
      <c r="H1002" s="3" t="s">
        <v>164</v>
      </c>
      <c r="I1002" s="1">
        <v>41526.815932060184</v>
      </c>
      <c r="J1002" s="1">
        <v>41526.684207523147</v>
      </c>
      <c r="K1002" s="5" t="e">
        <f t="shared" si="222"/>
        <v>#NUM!</v>
      </c>
      <c r="L1002" s="16">
        <f t="shared" si="212"/>
        <v>83.6</v>
      </c>
      <c r="M1002">
        <f t="shared" si="213"/>
        <v>2013</v>
      </c>
      <c r="N1002" t="str">
        <f t="shared" si="214"/>
        <v>Sep</v>
      </c>
      <c r="O1002" s="6" t="e">
        <f t="shared" si="215"/>
        <v>#N/A</v>
      </c>
      <c r="P1002">
        <f t="shared" si="216"/>
        <v>836</v>
      </c>
      <c r="Q1002">
        <f t="shared" si="217"/>
        <v>10</v>
      </c>
      <c r="R1002" s="8">
        <f t="shared" si="223"/>
        <v>83.6</v>
      </c>
      <c r="S1002">
        <f t="shared" si="218"/>
        <v>53</v>
      </c>
      <c r="T1002">
        <f t="shared" si="219"/>
        <v>4511</v>
      </c>
      <c r="U1002" s="18">
        <f t="shared" si="224"/>
        <v>85.113207547169807</v>
      </c>
    </row>
    <row r="1003" spans="1:21" x14ac:dyDescent="0.3">
      <c r="A1003" s="3">
        <v>1002</v>
      </c>
      <c r="B1003" s="3" t="s">
        <v>220</v>
      </c>
      <c r="C1003" s="3" t="s">
        <v>48</v>
      </c>
      <c r="D1003" s="7">
        <f t="shared" si="220"/>
        <v>41525</v>
      </c>
      <c r="E1003" s="4">
        <v>0.69930555555555562</v>
      </c>
      <c r="F1003" s="3" t="s">
        <v>54</v>
      </c>
      <c r="G1003" s="3" t="str">
        <f t="shared" si="221"/>
        <v>PLANNED</v>
      </c>
      <c r="H1003" s="3" t="str">
        <f t="shared" si="211"/>
        <v>PLANNED - SCHED</v>
      </c>
      <c r="I1003" s="1">
        <v>41526.680418634256</v>
      </c>
      <c r="J1003" s="1">
        <v>41526.737085300927</v>
      </c>
      <c r="K1003" s="5">
        <f t="shared" si="222"/>
        <v>81</v>
      </c>
      <c r="L1003" s="16">
        <f t="shared" si="212"/>
        <v>81</v>
      </c>
      <c r="M1003">
        <f t="shared" si="213"/>
        <v>2013</v>
      </c>
      <c r="N1003" t="str">
        <f t="shared" si="214"/>
        <v>Sep</v>
      </c>
      <c r="O1003" s="6">
        <f t="shared" si="215"/>
        <v>81</v>
      </c>
      <c r="P1003">
        <f t="shared" si="216"/>
        <v>836</v>
      </c>
      <c r="Q1003">
        <f t="shared" si="217"/>
        <v>10</v>
      </c>
      <c r="R1003" s="8">
        <f t="shared" si="223"/>
        <v>83.6</v>
      </c>
      <c r="S1003">
        <f t="shared" si="218"/>
        <v>53</v>
      </c>
      <c r="T1003">
        <f t="shared" si="219"/>
        <v>4511</v>
      </c>
      <c r="U1003" s="18">
        <f t="shared" si="224"/>
        <v>85.113207547169807</v>
      </c>
    </row>
    <row r="1004" spans="1:21" x14ac:dyDescent="0.3">
      <c r="A1004" s="3">
        <v>1003</v>
      </c>
      <c r="B1004" s="3" t="s">
        <v>220</v>
      </c>
      <c r="C1004" s="3" t="s">
        <v>48</v>
      </c>
      <c r="D1004" s="7">
        <f t="shared" si="220"/>
        <v>41525</v>
      </c>
      <c r="E1004" s="4">
        <v>0.93055555555555547</v>
      </c>
      <c r="F1004" s="3" t="s">
        <v>49</v>
      </c>
      <c r="G1004" s="3" t="str">
        <f t="shared" si="221"/>
        <v>UNPLANNED</v>
      </c>
      <c r="H1004" s="3" t="str">
        <f t="shared" si="211"/>
        <v>UNPLANNED</v>
      </c>
      <c r="I1004" s="1">
        <v>41526.891475891207</v>
      </c>
      <c r="J1004" s="1">
        <v>41526.963038391208</v>
      </c>
      <c r="K1004" s="5">
        <f t="shared" si="222"/>
        <v>103</v>
      </c>
      <c r="L1004" s="16">
        <f t="shared" si="212"/>
        <v>103</v>
      </c>
      <c r="M1004">
        <f t="shared" si="213"/>
        <v>2013</v>
      </c>
      <c r="N1004" t="str">
        <f t="shared" si="214"/>
        <v>Sep</v>
      </c>
      <c r="O1004" s="6">
        <f t="shared" si="215"/>
        <v>103</v>
      </c>
      <c r="P1004">
        <f t="shared" si="216"/>
        <v>836</v>
      </c>
      <c r="Q1004">
        <f t="shared" si="217"/>
        <v>10</v>
      </c>
      <c r="R1004" s="8">
        <f t="shared" si="223"/>
        <v>83.6</v>
      </c>
      <c r="S1004">
        <f t="shared" si="218"/>
        <v>53</v>
      </c>
      <c r="T1004">
        <f t="shared" si="219"/>
        <v>4511</v>
      </c>
      <c r="U1004" s="18">
        <f t="shared" si="224"/>
        <v>85.113207547169807</v>
      </c>
    </row>
    <row r="1005" spans="1:21" x14ac:dyDescent="0.3">
      <c r="A1005" s="3">
        <v>1004</v>
      </c>
      <c r="B1005" s="3" t="s">
        <v>221</v>
      </c>
      <c r="C1005" s="3" t="s">
        <v>53</v>
      </c>
      <c r="D1005" s="7">
        <f t="shared" si="220"/>
        <v>41525</v>
      </c>
      <c r="E1005" s="4">
        <v>0.4152777777777778</v>
      </c>
      <c r="F1005" s="3" t="s">
        <v>54</v>
      </c>
      <c r="G1005" s="3" t="str">
        <f t="shared" si="221"/>
        <v>PLANNED</v>
      </c>
      <c r="H1005" s="3" t="str">
        <f t="shared" si="211"/>
        <v>PLANNED - SCHED</v>
      </c>
      <c r="I1005" s="1">
        <v>41527.373500231479</v>
      </c>
      <c r="J1005" s="1">
        <v>41527.463002546298</v>
      </c>
      <c r="K1005" s="5">
        <f t="shared" si="222"/>
        <v>128</v>
      </c>
      <c r="L1005" s="16">
        <f t="shared" si="212"/>
        <v>128</v>
      </c>
      <c r="M1005">
        <f t="shared" si="213"/>
        <v>2013</v>
      </c>
      <c r="N1005" t="str">
        <f t="shared" si="214"/>
        <v>Sep</v>
      </c>
      <c r="O1005" s="6">
        <f t="shared" si="215"/>
        <v>128</v>
      </c>
      <c r="P1005">
        <f t="shared" si="216"/>
        <v>543</v>
      </c>
      <c r="Q1005">
        <f t="shared" si="217"/>
        <v>5</v>
      </c>
      <c r="R1005" s="8">
        <f t="shared" si="223"/>
        <v>108.6</v>
      </c>
      <c r="S1005">
        <f t="shared" si="218"/>
        <v>53</v>
      </c>
      <c r="T1005">
        <f t="shared" si="219"/>
        <v>4511</v>
      </c>
      <c r="U1005" s="18">
        <f t="shared" si="224"/>
        <v>85.113207547169807</v>
      </c>
    </row>
    <row r="1006" spans="1:21" x14ac:dyDescent="0.3">
      <c r="A1006" s="3">
        <v>1005</v>
      </c>
      <c r="B1006" s="3" t="s">
        <v>221</v>
      </c>
      <c r="C1006" s="3" t="s">
        <v>53</v>
      </c>
      <c r="D1006" s="7">
        <f t="shared" si="220"/>
        <v>41525</v>
      </c>
      <c r="E1006" s="4">
        <v>0.52430555555555558</v>
      </c>
      <c r="F1006" s="3" t="s">
        <v>54</v>
      </c>
      <c r="G1006" s="3" t="str">
        <f t="shared" si="221"/>
        <v>PLANNED</v>
      </c>
      <c r="H1006" s="3" t="str">
        <f t="shared" si="211"/>
        <v>PLANNED - SCHED</v>
      </c>
      <c r="I1006" s="1">
        <v>41527.479043865744</v>
      </c>
      <c r="J1006" s="1">
        <v>41527.61260868056</v>
      </c>
      <c r="K1006" s="5">
        <f t="shared" si="222"/>
        <v>192</v>
      </c>
      <c r="L1006" s="16">
        <f t="shared" si="212"/>
        <v>192</v>
      </c>
      <c r="M1006">
        <f t="shared" si="213"/>
        <v>2013</v>
      </c>
      <c r="N1006" t="str">
        <f t="shared" si="214"/>
        <v>Sep</v>
      </c>
      <c r="O1006" s="6">
        <f t="shared" si="215"/>
        <v>192</v>
      </c>
      <c r="P1006">
        <f t="shared" si="216"/>
        <v>543</v>
      </c>
      <c r="Q1006">
        <f t="shared" si="217"/>
        <v>5</v>
      </c>
      <c r="R1006" s="8">
        <f t="shared" si="223"/>
        <v>108.6</v>
      </c>
      <c r="S1006">
        <f t="shared" si="218"/>
        <v>53</v>
      </c>
      <c r="T1006">
        <f t="shared" si="219"/>
        <v>4511</v>
      </c>
      <c r="U1006" s="18">
        <f t="shared" si="224"/>
        <v>85.113207547169807</v>
      </c>
    </row>
    <row r="1007" spans="1:21" x14ac:dyDescent="0.3">
      <c r="A1007" s="3">
        <v>1006</v>
      </c>
      <c r="B1007" s="3" t="s">
        <v>221</v>
      </c>
      <c r="C1007" s="3" t="s">
        <v>53</v>
      </c>
      <c r="D1007" s="7">
        <f t="shared" si="220"/>
        <v>41525</v>
      </c>
      <c r="E1007" s="4">
        <v>0.67013888888888884</v>
      </c>
      <c r="F1007" s="3" t="s">
        <v>49</v>
      </c>
      <c r="G1007" s="3" t="str">
        <f t="shared" si="221"/>
        <v>UNPLANNED</v>
      </c>
      <c r="H1007" s="3" t="str">
        <f t="shared" si="211"/>
        <v>UNPLANNED</v>
      </c>
      <c r="I1007" s="1">
        <v>41527.621940081022</v>
      </c>
      <c r="J1007" s="1">
        <v>41527.700528043984</v>
      </c>
      <c r="K1007" s="5">
        <f t="shared" si="222"/>
        <v>113</v>
      </c>
      <c r="L1007" s="16">
        <f t="shared" si="212"/>
        <v>113</v>
      </c>
      <c r="M1007">
        <f t="shared" si="213"/>
        <v>2013</v>
      </c>
      <c r="N1007" t="str">
        <f t="shared" si="214"/>
        <v>Sep</v>
      </c>
      <c r="O1007" s="6">
        <f t="shared" si="215"/>
        <v>113</v>
      </c>
      <c r="P1007">
        <f t="shared" si="216"/>
        <v>543</v>
      </c>
      <c r="Q1007">
        <f t="shared" si="217"/>
        <v>5</v>
      </c>
      <c r="R1007" s="8">
        <f t="shared" si="223"/>
        <v>108.6</v>
      </c>
      <c r="S1007">
        <f t="shared" si="218"/>
        <v>53</v>
      </c>
      <c r="T1007">
        <f t="shared" si="219"/>
        <v>4511</v>
      </c>
      <c r="U1007" s="18">
        <f t="shared" si="224"/>
        <v>85.113207547169807</v>
      </c>
    </row>
    <row r="1008" spans="1:21" x14ac:dyDescent="0.3">
      <c r="A1008" s="3">
        <v>1007</v>
      </c>
      <c r="B1008" s="3" t="s">
        <v>221</v>
      </c>
      <c r="C1008" s="3" t="s">
        <v>53</v>
      </c>
      <c r="D1008" s="7">
        <f t="shared" si="220"/>
        <v>41525</v>
      </c>
      <c r="E1008" s="4">
        <v>0.80347222222222225</v>
      </c>
      <c r="F1008" s="3" t="s">
        <v>49</v>
      </c>
      <c r="G1008" s="3" t="str">
        <f t="shared" si="221"/>
        <v>UNPLANNED</v>
      </c>
      <c r="H1008" s="3" t="str">
        <f t="shared" si="211"/>
        <v>UNPLANNED</v>
      </c>
      <c r="I1008" s="1">
        <v>41527.796604363422</v>
      </c>
      <c r="J1008" s="1">
        <v>41527.82712519676</v>
      </c>
      <c r="K1008" s="5">
        <f t="shared" si="222"/>
        <v>43</v>
      </c>
      <c r="L1008" s="16">
        <f t="shared" si="212"/>
        <v>43</v>
      </c>
      <c r="M1008">
        <f t="shared" si="213"/>
        <v>2013</v>
      </c>
      <c r="N1008" t="str">
        <f t="shared" si="214"/>
        <v>Sep</v>
      </c>
      <c r="O1008" s="6">
        <f t="shared" si="215"/>
        <v>43</v>
      </c>
      <c r="P1008">
        <f t="shared" si="216"/>
        <v>543</v>
      </c>
      <c r="Q1008">
        <f t="shared" si="217"/>
        <v>5</v>
      </c>
      <c r="R1008" s="8">
        <f t="shared" si="223"/>
        <v>108.6</v>
      </c>
      <c r="S1008">
        <f t="shared" si="218"/>
        <v>53</v>
      </c>
      <c r="T1008">
        <f t="shared" si="219"/>
        <v>4511</v>
      </c>
      <c r="U1008" s="18">
        <f t="shared" si="224"/>
        <v>85.113207547169807</v>
      </c>
    </row>
    <row r="1009" spans="1:21" x14ac:dyDescent="0.3">
      <c r="A1009" s="3">
        <v>1008</v>
      </c>
      <c r="B1009" s="3" t="s">
        <v>221</v>
      </c>
      <c r="C1009" s="3" t="s">
        <v>53</v>
      </c>
      <c r="D1009" s="7">
        <f t="shared" si="220"/>
        <v>41525</v>
      </c>
      <c r="E1009" s="4">
        <v>0.8534722222222223</v>
      </c>
      <c r="F1009" s="3" t="s">
        <v>49</v>
      </c>
      <c r="G1009" s="3" t="str">
        <f t="shared" si="221"/>
        <v>UNPLANNED</v>
      </c>
      <c r="H1009" s="3" t="str">
        <f t="shared" si="211"/>
        <v>UNPLANNED</v>
      </c>
      <c r="I1009" s="1">
        <v>41527.838740891202</v>
      </c>
      <c r="J1009" s="1">
        <v>41527.885708483795</v>
      </c>
      <c r="K1009" s="5">
        <f t="shared" si="222"/>
        <v>67</v>
      </c>
      <c r="L1009" s="16">
        <f t="shared" si="212"/>
        <v>67</v>
      </c>
      <c r="M1009">
        <f t="shared" si="213"/>
        <v>2013</v>
      </c>
      <c r="N1009" t="str">
        <f t="shared" si="214"/>
        <v>Sep</v>
      </c>
      <c r="O1009" s="6">
        <f t="shared" si="215"/>
        <v>67</v>
      </c>
      <c r="P1009">
        <f t="shared" si="216"/>
        <v>543</v>
      </c>
      <c r="Q1009">
        <f t="shared" si="217"/>
        <v>5</v>
      </c>
      <c r="R1009" s="8">
        <f t="shared" si="223"/>
        <v>108.6</v>
      </c>
      <c r="S1009">
        <f t="shared" si="218"/>
        <v>53</v>
      </c>
      <c r="T1009">
        <f t="shared" si="219"/>
        <v>4511</v>
      </c>
      <c r="U1009" s="18">
        <f t="shared" si="224"/>
        <v>85.113207547169807</v>
      </c>
    </row>
    <row r="1010" spans="1:21" x14ac:dyDescent="0.3">
      <c r="A1010" s="3">
        <v>1009</v>
      </c>
      <c r="B1010" s="3" t="s">
        <v>222</v>
      </c>
      <c r="C1010" s="3" t="s">
        <v>56</v>
      </c>
      <c r="D1010" s="7">
        <f t="shared" si="220"/>
        <v>41525</v>
      </c>
      <c r="E1010" s="4">
        <v>6.9444444444444447E-4</v>
      </c>
      <c r="F1010" s="3" t="s">
        <v>57</v>
      </c>
      <c r="G1010" s="3" t="str">
        <f t="shared" si="221"/>
        <v>UNPLANNED</v>
      </c>
      <c r="H1010" s="3" t="str">
        <f t="shared" si="211"/>
        <v>UNPLANNED</v>
      </c>
      <c r="I1010" s="1">
        <v>41527.981804826391</v>
      </c>
      <c r="J1010" s="1">
        <v>41528.029918252316</v>
      </c>
      <c r="K1010" s="5">
        <f t="shared" si="222"/>
        <v>69</v>
      </c>
      <c r="L1010" s="16">
        <f t="shared" si="212"/>
        <v>69</v>
      </c>
      <c r="M1010">
        <f t="shared" si="213"/>
        <v>2013</v>
      </c>
      <c r="N1010" t="str">
        <f t="shared" si="214"/>
        <v>Sep</v>
      </c>
      <c r="O1010" s="6">
        <f t="shared" si="215"/>
        <v>69</v>
      </c>
      <c r="P1010">
        <f t="shared" si="216"/>
        <v>945</v>
      </c>
      <c r="Q1010">
        <f t="shared" si="217"/>
        <v>10</v>
      </c>
      <c r="R1010" s="8">
        <f t="shared" si="223"/>
        <v>94.5</v>
      </c>
      <c r="S1010">
        <f t="shared" si="218"/>
        <v>53</v>
      </c>
      <c r="T1010">
        <f t="shared" si="219"/>
        <v>4511</v>
      </c>
      <c r="U1010" s="18">
        <f t="shared" si="224"/>
        <v>85.113207547169807</v>
      </c>
    </row>
    <row r="1011" spans="1:21" x14ac:dyDescent="0.3">
      <c r="A1011" s="3">
        <v>1010</v>
      </c>
      <c r="B1011" s="3" t="s">
        <v>222</v>
      </c>
      <c r="C1011" s="3" t="s">
        <v>56</v>
      </c>
      <c r="D1011" s="7">
        <f t="shared" si="220"/>
        <v>41525</v>
      </c>
      <c r="E1011" s="4">
        <v>7.013888888888889E-2</v>
      </c>
      <c r="F1011" s="3" t="s">
        <v>49</v>
      </c>
      <c r="G1011" s="3" t="str">
        <f t="shared" si="221"/>
        <v>UNPLANNED</v>
      </c>
      <c r="H1011" s="3" t="str">
        <f t="shared" si="211"/>
        <v>UNPLANNED</v>
      </c>
      <c r="I1011" s="1">
        <v>41528.04588179398</v>
      </c>
      <c r="J1011" s="1">
        <v>41528.11445818287</v>
      </c>
      <c r="K1011" s="5">
        <f t="shared" si="222"/>
        <v>98</v>
      </c>
      <c r="L1011" s="16">
        <f t="shared" si="212"/>
        <v>98</v>
      </c>
      <c r="M1011">
        <f t="shared" si="213"/>
        <v>2013</v>
      </c>
      <c r="N1011" t="str">
        <f t="shared" si="214"/>
        <v>Sep</v>
      </c>
      <c r="O1011" s="6">
        <f t="shared" si="215"/>
        <v>98</v>
      </c>
      <c r="P1011">
        <f t="shared" si="216"/>
        <v>945</v>
      </c>
      <c r="Q1011">
        <f t="shared" si="217"/>
        <v>10</v>
      </c>
      <c r="R1011" s="8">
        <f t="shared" si="223"/>
        <v>94.5</v>
      </c>
      <c r="S1011">
        <f t="shared" si="218"/>
        <v>53</v>
      </c>
      <c r="T1011">
        <f t="shared" si="219"/>
        <v>4511</v>
      </c>
      <c r="U1011" s="18">
        <f t="shared" si="224"/>
        <v>85.113207547169807</v>
      </c>
    </row>
    <row r="1012" spans="1:21" x14ac:dyDescent="0.3">
      <c r="A1012" s="3">
        <v>1011</v>
      </c>
      <c r="B1012" s="3" t="s">
        <v>222</v>
      </c>
      <c r="C1012" s="3" t="s">
        <v>56</v>
      </c>
      <c r="D1012" s="7">
        <f t="shared" si="220"/>
        <v>41525</v>
      </c>
      <c r="E1012" s="4">
        <v>0.14930555555555555</v>
      </c>
      <c r="F1012" s="3" t="s">
        <v>54</v>
      </c>
      <c r="G1012" s="3" t="str">
        <f t="shared" si="221"/>
        <v>PLANNED</v>
      </c>
      <c r="H1012" s="3" t="str">
        <f t="shared" si="211"/>
        <v>PLANNED - SCHED</v>
      </c>
      <c r="I1012" s="1">
        <v>41528.112477858798</v>
      </c>
      <c r="J1012" s="1">
        <v>41528.204711655097</v>
      </c>
      <c r="K1012" s="5">
        <f t="shared" si="222"/>
        <v>132</v>
      </c>
      <c r="L1012" s="16">
        <f t="shared" si="212"/>
        <v>132</v>
      </c>
      <c r="M1012">
        <f t="shared" si="213"/>
        <v>2013</v>
      </c>
      <c r="N1012" t="str">
        <f t="shared" si="214"/>
        <v>Sep</v>
      </c>
      <c r="O1012" s="6">
        <f t="shared" si="215"/>
        <v>132</v>
      </c>
      <c r="P1012">
        <f t="shared" si="216"/>
        <v>945</v>
      </c>
      <c r="Q1012">
        <f t="shared" si="217"/>
        <v>10</v>
      </c>
      <c r="R1012" s="8">
        <f t="shared" si="223"/>
        <v>94.5</v>
      </c>
      <c r="S1012">
        <f t="shared" si="218"/>
        <v>53</v>
      </c>
      <c r="T1012">
        <f t="shared" si="219"/>
        <v>4511</v>
      </c>
      <c r="U1012" s="18">
        <f t="shared" si="224"/>
        <v>85.113207547169807</v>
      </c>
    </row>
    <row r="1013" spans="1:21" x14ac:dyDescent="0.3">
      <c r="A1013" s="3">
        <v>1012</v>
      </c>
      <c r="B1013" s="3" t="s">
        <v>222</v>
      </c>
      <c r="C1013" s="3" t="s">
        <v>56</v>
      </c>
      <c r="D1013" s="7">
        <f t="shared" si="220"/>
        <v>41525</v>
      </c>
      <c r="E1013" s="4">
        <v>0.35347222222222219</v>
      </c>
      <c r="F1013" s="3" t="s">
        <v>54</v>
      </c>
      <c r="G1013" s="3" t="str">
        <f t="shared" si="221"/>
        <v>PLANNED</v>
      </c>
      <c r="H1013" s="3" t="str">
        <f t="shared" si="211"/>
        <v>PLANNED - SCHED</v>
      </c>
      <c r="I1013" s="1">
        <v>41528.312989780097</v>
      </c>
      <c r="J1013" s="1">
        <v>41528.373360150465</v>
      </c>
      <c r="K1013" s="5">
        <f t="shared" si="222"/>
        <v>86</v>
      </c>
      <c r="L1013" s="16">
        <f t="shared" si="212"/>
        <v>86</v>
      </c>
      <c r="M1013">
        <f t="shared" si="213"/>
        <v>2013</v>
      </c>
      <c r="N1013" t="str">
        <f t="shared" si="214"/>
        <v>Sep</v>
      </c>
      <c r="O1013" s="6">
        <f t="shared" si="215"/>
        <v>86</v>
      </c>
      <c r="P1013">
        <f t="shared" si="216"/>
        <v>945</v>
      </c>
      <c r="Q1013">
        <f t="shared" si="217"/>
        <v>10</v>
      </c>
      <c r="R1013" s="8">
        <f t="shared" si="223"/>
        <v>94.5</v>
      </c>
      <c r="S1013">
        <f t="shared" si="218"/>
        <v>53</v>
      </c>
      <c r="T1013">
        <f t="shared" si="219"/>
        <v>4511</v>
      </c>
      <c r="U1013" s="18">
        <f t="shared" si="224"/>
        <v>85.113207547169807</v>
      </c>
    </row>
    <row r="1014" spans="1:21" x14ac:dyDescent="0.3">
      <c r="A1014" s="3">
        <v>1013</v>
      </c>
      <c r="B1014" s="3" t="s">
        <v>222</v>
      </c>
      <c r="C1014" s="3" t="s">
        <v>56</v>
      </c>
      <c r="D1014" s="7">
        <f t="shared" si="220"/>
        <v>41525</v>
      </c>
      <c r="E1014" s="4">
        <v>0.4465277777777778</v>
      </c>
      <c r="F1014" s="3" t="s">
        <v>54</v>
      </c>
      <c r="G1014" s="3" t="str">
        <f t="shared" si="221"/>
        <v>PLANNED</v>
      </c>
      <c r="H1014" s="3" t="str">
        <f t="shared" si="211"/>
        <v>PLANNED - SCHED</v>
      </c>
      <c r="I1014" s="1">
        <v>41528.425798692129</v>
      </c>
      <c r="J1014" s="1">
        <v>41528.469398229165</v>
      </c>
      <c r="K1014" s="5">
        <f t="shared" si="222"/>
        <v>62</v>
      </c>
      <c r="L1014" s="16">
        <f t="shared" si="212"/>
        <v>62</v>
      </c>
      <c r="M1014">
        <f t="shared" si="213"/>
        <v>2013</v>
      </c>
      <c r="N1014" t="str">
        <f t="shared" si="214"/>
        <v>Sep</v>
      </c>
      <c r="O1014" s="6">
        <f t="shared" si="215"/>
        <v>62</v>
      </c>
      <c r="P1014">
        <f t="shared" si="216"/>
        <v>945</v>
      </c>
      <c r="Q1014">
        <f t="shared" si="217"/>
        <v>10</v>
      </c>
      <c r="R1014" s="8">
        <f t="shared" si="223"/>
        <v>94.5</v>
      </c>
      <c r="S1014">
        <f t="shared" si="218"/>
        <v>53</v>
      </c>
      <c r="T1014">
        <f t="shared" si="219"/>
        <v>4511</v>
      </c>
      <c r="U1014" s="18">
        <f t="shared" si="224"/>
        <v>85.113207547169807</v>
      </c>
    </row>
    <row r="1015" spans="1:21" x14ac:dyDescent="0.3">
      <c r="A1015" s="3">
        <v>1014</v>
      </c>
      <c r="B1015" s="3" t="s">
        <v>222</v>
      </c>
      <c r="C1015" s="3" t="s">
        <v>56</v>
      </c>
      <c r="D1015" s="7">
        <f t="shared" si="220"/>
        <v>41525</v>
      </c>
      <c r="E1015" s="4">
        <v>0.50416666666666665</v>
      </c>
      <c r="F1015" s="3" t="s">
        <v>54</v>
      </c>
      <c r="G1015" s="3" t="str">
        <f t="shared" si="221"/>
        <v>PLANNED</v>
      </c>
      <c r="H1015" s="3" t="str">
        <f t="shared" si="211"/>
        <v>PLANNED - SCHED</v>
      </c>
      <c r="I1015" s="1">
        <v>41528.474157523146</v>
      </c>
      <c r="J1015" s="1">
        <v>41528.523162152778</v>
      </c>
      <c r="K1015" s="5">
        <f t="shared" si="222"/>
        <v>70</v>
      </c>
      <c r="L1015" s="16">
        <f t="shared" si="212"/>
        <v>70</v>
      </c>
      <c r="M1015">
        <f t="shared" si="213"/>
        <v>2013</v>
      </c>
      <c r="N1015" t="str">
        <f t="shared" si="214"/>
        <v>Sep</v>
      </c>
      <c r="O1015" s="6">
        <f t="shared" si="215"/>
        <v>70</v>
      </c>
      <c r="P1015">
        <f t="shared" si="216"/>
        <v>945</v>
      </c>
      <c r="Q1015">
        <f t="shared" si="217"/>
        <v>10</v>
      </c>
      <c r="R1015" s="8">
        <f t="shared" si="223"/>
        <v>94.5</v>
      </c>
      <c r="S1015">
        <f t="shared" si="218"/>
        <v>53</v>
      </c>
      <c r="T1015">
        <f t="shared" si="219"/>
        <v>4511</v>
      </c>
      <c r="U1015" s="18">
        <f t="shared" si="224"/>
        <v>85.113207547169807</v>
      </c>
    </row>
    <row r="1016" spans="1:21" x14ac:dyDescent="0.3">
      <c r="A1016" s="3">
        <v>1015</v>
      </c>
      <c r="B1016" s="3" t="s">
        <v>222</v>
      </c>
      <c r="C1016" s="3" t="s">
        <v>56</v>
      </c>
      <c r="D1016" s="7">
        <f t="shared" si="220"/>
        <v>41525</v>
      </c>
      <c r="E1016" s="4">
        <v>0.57222222222222219</v>
      </c>
      <c r="F1016" s="3" t="s">
        <v>54</v>
      </c>
      <c r="G1016" s="3" t="str">
        <f t="shared" si="221"/>
        <v>PLANNED</v>
      </c>
      <c r="H1016" s="3" t="str">
        <f t="shared" si="211"/>
        <v>PLANNED - SCHED</v>
      </c>
      <c r="I1016" s="1">
        <v>41528.538218483794</v>
      </c>
      <c r="J1016" s="1">
        <v>41528.645243946761</v>
      </c>
      <c r="K1016" s="5">
        <f t="shared" si="222"/>
        <v>154</v>
      </c>
      <c r="L1016" s="16">
        <f t="shared" si="212"/>
        <v>154</v>
      </c>
      <c r="M1016">
        <f t="shared" si="213"/>
        <v>2013</v>
      </c>
      <c r="N1016" t="str">
        <f t="shared" si="214"/>
        <v>Sep</v>
      </c>
      <c r="O1016" s="6">
        <f t="shared" si="215"/>
        <v>154</v>
      </c>
      <c r="P1016">
        <f t="shared" si="216"/>
        <v>945</v>
      </c>
      <c r="Q1016">
        <f t="shared" si="217"/>
        <v>10</v>
      </c>
      <c r="R1016" s="8">
        <f t="shared" si="223"/>
        <v>94.5</v>
      </c>
      <c r="S1016">
        <f t="shared" si="218"/>
        <v>53</v>
      </c>
      <c r="T1016">
        <f t="shared" si="219"/>
        <v>4511</v>
      </c>
      <c r="U1016" s="18">
        <f t="shared" si="224"/>
        <v>85.113207547169807</v>
      </c>
    </row>
    <row r="1017" spans="1:21" x14ac:dyDescent="0.3">
      <c r="A1017" s="3">
        <v>1016</v>
      </c>
      <c r="B1017" s="3" t="s">
        <v>222</v>
      </c>
      <c r="C1017" s="3" t="s">
        <v>56</v>
      </c>
      <c r="D1017" s="7">
        <f t="shared" si="220"/>
        <v>41525</v>
      </c>
      <c r="E1017" s="4">
        <v>0.59652777777777777</v>
      </c>
      <c r="F1017" s="3" t="s">
        <v>54</v>
      </c>
      <c r="G1017" s="3" t="str">
        <f t="shared" si="221"/>
        <v>PLANNED</v>
      </c>
      <c r="H1017" s="3" t="str">
        <f t="shared" si="211"/>
        <v>PLANNED - SCHED</v>
      </c>
      <c r="I1017" s="1">
        <v>41528.567974618054</v>
      </c>
      <c r="J1017" s="1">
        <v>41528.60915517361</v>
      </c>
      <c r="K1017" s="5">
        <f t="shared" si="222"/>
        <v>59</v>
      </c>
      <c r="L1017" s="16">
        <f t="shared" si="212"/>
        <v>59</v>
      </c>
      <c r="M1017">
        <f t="shared" si="213"/>
        <v>2013</v>
      </c>
      <c r="N1017" t="str">
        <f t="shared" si="214"/>
        <v>Sep</v>
      </c>
      <c r="O1017" s="6">
        <f t="shared" si="215"/>
        <v>59</v>
      </c>
      <c r="P1017">
        <f t="shared" si="216"/>
        <v>945</v>
      </c>
      <c r="Q1017">
        <f t="shared" si="217"/>
        <v>10</v>
      </c>
      <c r="R1017" s="8">
        <f t="shared" si="223"/>
        <v>94.5</v>
      </c>
      <c r="S1017">
        <f t="shared" si="218"/>
        <v>53</v>
      </c>
      <c r="T1017">
        <f t="shared" si="219"/>
        <v>4511</v>
      </c>
      <c r="U1017" s="18">
        <f t="shared" si="224"/>
        <v>85.113207547169807</v>
      </c>
    </row>
    <row r="1018" spans="1:21" x14ac:dyDescent="0.3">
      <c r="A1018" s="3">
        <v>1017</v>
      </c>
      <c r="B1018" s="3" t="s">
        <v>222</v>
      </c>
      <c r="C1018" s="3" t="s">
        <v>56</v>
      </c>
      <c r="D1018" s="7">
        <f t="shared" si="220"/>
        <v>41525</v>
      </c>
      <c r="E1018" s="4">
        <v>0.67013888888888884</v>
      </c>
      <c r="F1018" s="3" t="s">
        <v>49</v>
      </c>
      <c r="G1018" s="3" t="str">
        <f t="shared" si="221"/>
        <v>UNPLANNED</v>
      </c>
      <c r="H1018" s="3" t="str">
        <f t="shared" si="211"/>
        <v>UNPLANNED</v>
      </c>
      <c r="I1018" s="1">
        <v>41528.644137002317</v>
      </c>
      <c r="J1018" s="1">
        <v>41528.711243483791</v>
      </c>
      <c r="K1018" s="5">
        <f t="shared" si="222"/>
        <v>96</v>
      </c>
      <c r="L1018" s="16">
        <f t="shared" si="212"/>
        <v>96</v>
      </c>
      <c r="M1018">
        <f t="shared" si="213"/>
        <v>2013</v>
      </c>
      <c r="N1018" t="str">
        <f t="shared" si="214"/>
        <v>Sep</v>
      </c>
      <c r="O1018" s="6">
        <f t="shared" si="215"/>
        <v>96</v>
      </c>
      <c r="P1018">
        <f t="shared" si="216"/>
        <v>945</v>
      </c>
      <c r="Q1018">
        <f t="shared" si="217"/>
        <v>10</v>
      </c>
      <c r="R1018" s="8">
        <f t="shared" si="223"/>
        <v>94.5</v>
      </c>
      <c r="S1018">
        <f t="shared" si="218"/>
        <v>53</v>
      </c>
      <c r="T1018">
        <f t="shared" si="219"/>
        <v>4511</v>
      </c>
      <c r="U1018" s="18">
        <f t="shared" si="224"/>
        <v>85.113207547169807</v>
      </c>
    </row>
    <row r="1019" spans="1:21" x14ac:dyDescent="0.3">
      <c r="A1019" s="3">
        <v>1018</v>
      </c>
      <c r="B1019" s="3" t="s">
        <v>222</v>
      </c>
      <c r="C1019" s="3" t="s">
        <v>56</v>
      </c>
      <c r="D1019" s="7">
        <f t="shared" si="220"/>
        <v>41525</v>
      </c>
      <c r="E1019" s="4">
        <v>0.68680555555555556</v>
      </c>
      <c r="F1019" s="3" t="s">
        <v>54</v>
      </c>
      <c r="G1019" s="3" t="str">
        <f t="shared" si="221"/>
        <v>PLANNED</v>
      </c>
      <c r="H1019" s="3" t="str">
        <f t="shared" si="211"/>
        <v>PLANNED - SCHED</v>
      </c>
      <c r="I1019" s="1">
        <v>41528.687457256943</v>
      </c>
      <c r="J1019" s="1">
        <v>41528.770744293979</v>
      </c>
      <c r="K1019" s="5">
        <f t="shared" si="222"/>
        <v>119</v>
      </c>
      <c r="L1019" s="16">
        <f t="shared" si="212"/>
        <v>119</v>
      </c>
      <c r="M1019">
        <f t="shared" si="213"/>
        <v>2013</v>
      </c>
      <c r="N1019" t="str">
        <f t="shared" si="214"/>
        <v>Sep</v>
      </c>
      <c r="O1019" s="6">
        <f t="shared" si="215"/>
        <v>119</v>
      </c>
      <c r="P1019">
        <f t="shared" si="216"/>
        <v>945</v>
      </c>
      <c r="Q1019">
        <f t="shared" si="217"/>
        <v>10</v>
      </c>
      <c r="R1019" s="8">
        <f t="shared" si="223"/>
        <v>94.5</v>
      </c>
      <c r="S1019">
        <f t="shared" si="218"/>
        <v>53</v>
      </c>
      <c r="T1019">
        <f t="shared" si="219"/>
        <v>4511</v>
      </c>
      <c r="U1019" s="18">
        <f t="shared" si="224"/>
        <v>85.113207547169807</v>
      </c>
    </row>
    <row r="1020" spans="1:21" x14ac:dyDescent="0.3">
      <c r="A1020" s="3">
        <v>1019</v>
      </c>
      <c r="B1020" s="3" t="s">
        <v>223</v>
      </c>
      <c r="C1020" s="3" t="s">
        <v>59</v>
      </c>
      <c r="D1020" s="7">
        <f t="shared" si="220"/>
        <v>41525</v>
      </c>
      <c r="E1020" s="4">
        <v>3.472222222222222E-3</v>
      </c>
      <c r="F1020" s="3" t="s">
        <v>51</v>
      </c>
      <c r="G1020" s="3" t="str">
        <f t="shared" si="221"/>
        <v>PLANNED</v>
      </c>
      <c r="H1020" s="3" t="str">
        <f t="shared" si="211"/>
        <v>PLANNED - NOT SCHED</v>
      </c>
      <c r="I1020" s="1">
        <v>41528.967191435186</v>
      </c>
      <c r="J1020" s="1">
        <v>41529.068094212962</v>
      </c>
      <c r="K1020" s="5">
        <f t="shared" si="222"/>
        <v>145</v>
      </c>
      <c r="L1020" s="16">
        <f t="shared" si="212"/>
        <v>145</v>
      </c>
      <c r="M1020">
        <f t="shared" si="213"/>
        <v>2013</v>
      </c>
      <c r="N1020" t="str">
        <f t="shared" si="214"/>
        <v>Sep</v>
      </c>
      <c r="O1020" s="6">
        <f t="shared" si="215"/>
        <v>145</v>
      </c>
      <c r="P1020">
        <f t="shared" si="216"/>
        <v>595</v>
      </c>
      <c r="Q1020">
        <f t="shared" si="217"/>
        <v>7</v>
      </c>
      <c r="R1020" s="8">
        <f t="shared" si="223"/>
        <v>85</v>
      </c>
      <c r="S1020">
        <f t="shared" si="218"/>
        <v>53</v>
      </c>
      <c r="T1020">
        <f t="shared" si="219"/>
        <v>4511</v>
      </c>
      <c r="U1020" s="18">
        <f t="shared" si="224"/>
        <v>85.113207547169807</v>
      </c>
    </row>
    <row r="1021" spans="1:21" x14ac:dyDescent="0.3">
      <c r="A1021" s="3">
        <v>1020</v>
      </c>
      <c r="B1021" s="3" t="s">
        <v>223</v>
      </c>
      <c r="C1021" s="3" t="s">
        <v>59</v>
      </c>
      <c r="D1021" s="7">
        <f t="shared" si="220"/>
        <v>41525</v>
      </c>
      <c r="E1021" s="4">
        <v>0.26666666666666666</v>
      </c>
      <c r="F1021" s="3" t="s">
        <v>49</v>
      </c>
      <c r="G1021" s="3" t="str">
        <f t="shared" si="221"/>
        <v>UNPLANNED</v>
      </c>
      <c r="H1021" s="3" t="str">
        <f t="shared" si="211"/>
        <v>UNPLANNED</v>
      </c>
      <c r="I1021" s="1">
        <v>41529.22920228009</v>
      </c>
      <c r="J1021" s="1">
        <v>41529.299306446759</v>
      </c>
      <c r="K1021" s="5">
        <f t="shared" si="222"/>
        <v>100</v>
      </c>
      <c r="L1021" s="16">
        <f t="shared" si="212"/>
        <v>100</v>
      </c>
      <c r="M1021">
        <f t="shared" si="213"/>
        <v>2013</v>
      </c>
      <c r="N1021" t="str">
        <f t="shared" si="214"/>
        <v>Sep</v>
      </c>
      <c r="O1021" s="6">
        <f t="shared" si="215"/>
        <v>100</v>
      </c>
      <c r="P1021">
        <f t="shared" si="216"/>
        <v>595</v>
      </c>
      <c r="Q1021">
        <f t="shared" si="217"/>
        <v>7</v>
      </c>
      <c r="R1021" s="8">
        <f t="shared" si="223"/>
        <v>85</v>
      </c>
      <c r="S1021">
        <f t="shared" si="218"/>
        <v>53</v>
      </c>
      <c r="T1021">
        <f t="shared" si="219"/>
        <v>4511</v>
      </c>
      <c r="U1021" s="18">
        <f t="shared" si="224"/>
        <v>85.113207547169807</v>
      </c>
    </row>
    <row r="1022" spans="1:21" x14ac:dyDescent="0.3">
      <c r="A1022" s="3">
        <v>1021</v>
      </c>
      <c r="B1022" s="3" t="s">
        <v>223</v>
      </c>
      <c r="C1022" s="3" t="s">
        <v>59</v>
      </c>
      <c r="D1022" s="7">
        <f t="shared" si="220"/>
        <v>41525</v>
      </c>
      <c r="E1022" s="4">
        <v>0.4055555555555555</v>
      </c>
      <c r="F1022" s="3" t="s">
        <v>54</v>
      </c>
      <c r="G1022" s="3" t="str">
        <f t="shared" si="221"/>
        <v>PLANNED</v>
      </c>
      <c r="H1022" s="3" t="str">
        <f t="shared" si="211"/>
        <v>PLANNED - SCHED</v>
      </c>
      <c r="I1022" s="1">
        <v>41529.371361226855</v>
      </c>
      <c r="J1022" s="1">
        <v>41529.456523263885</v>
      </c>
      <c r="K1022" s="5">
        <f t="shared" si="222"/>
        <v>122</v>
      </c>
      <c r="L1022" s="16">
        <f t="shared" si="212"/>
        <v>122</v>
      </c>
      <c r="M1022">
        <f t="shared" si="213"/>
        <v>2013</v>
      </c>
      <c r="N1022" t="str">
        <f t="shared" si="214"/>
        <v>Sep</v>
      </c>
      <c r="O1022" s="6">
        <f t="shared" si="215"/>
        <v>122</v>
      </c>
      <c r="P1022">
        <f t="shared" si="216"/>
        <v>595</v>
      </c>
      <c r="Q1022">
        <f t="shared" si="217"/>
        <v>7</v>
      </c>
      <c r="R1022" s="8">
        <f t="shared" si="223"/>
        <v>85</v>
      </c>
      <c r="S1022">
        <f t="shared" si="218"/>
        <v>53</v>
      </c>
      <c r="T1022">
        <f t="shared" si="219"/>
        <v>4511</v>
      </c>
      <c r="U1022" s="18">
        <f t="shared" si="224"/>
        <v>85.113207547169807</v>
      </c>
    </row>
    <row r="1023" spans="1:21" x14ac:dyDescent="0.3">
      <c r="A1023" s="3">
        <v>1022</v>
      </c>
      <c r="B1023" s="3" t="s">
        <v>223</v>
      </c>
      <c r="C1023" s="3" t="s">
        <v>59</v>
      </c>
      <c r="D1023" s="7">
        <f t="shared" si="220"/>
        <v>41525</v>
      </c>
      <c r="E1023" s="4">
        <v>0.47569444444444442</v>
      </c>
      <c r="F1023" s="3" t="s">
        <v>54</v>
      </c>
      <c r="G1023" s="3" t="str">
        <f t="shared" si="221"/>
        <v>PLANNED</v>
      </c>
      <c r="H1023" s="3" t="str">
        <f t="shared" si="211"/>
        <v>PLANNED - SCHED</v>
      </c>
      <c r="I1023" s="1">
        <v>41529.456406249999</v>
      </c>
      <c r="J1023" s="1">
        <v>41529.497008101855</v>
      </c>
      <c r="K1023" s="5">
        <f t="shared" si="222"/>
        <v>58</v>
      </c>
      <c r="L1023" s="16">
        <f t="shared" si="212"/>
        <v>58</v>
      </c>
      <c r="M1023">
        <f t="shared" si="213"/>
        <v>2013</v>
      </c>
      <c r="N1023" t="str">
        <f t="shared" si="214"/>
        <v>Sep</v>
      </c>
      <c r="O1023" s="6">
        <f t="shared" si="215"/>
        <v>58</v>
      </c>
      <c r="P1023">
        <f t="shared" si="216"/>
        <v>595</v>
      </c>
      <c r="Q1023">
        <f t="shared" si="217"/>
        <v>7</v>
      </c>
      <c r="R1023" s="8">
        <f t="shared" si="223"/>
        <v>85</v>
      </c>
      <c r="S1023">
        <f t="shared" si="218"/>
        <v>53</v>
      </c>
      <c r="T1023">
        <f t="shared" si="219"/>
        <v>4511</v>
      </c>
      <c r="U1023" s="18">
        <f t="shared" si="224"/>
        <v>85.113207547169807</v>
      </c>
    </row>
    <row r="1024" spans="1:21" x14ac:dyDescent="0.3">
      <c r="A1024" s="3">
        <v>1023</v>
      </c>
      <c r="B1024" s="3" t="s">
        <v>223</v>
      </c>
      <c r="C1024" s="3" t="s">
        <v>59</v>
      </c>
      <c r="D1024" s="7">
        <f t="shared" si="220"/>
        <v>41525</v>
      </c>
      <c r="E1024" s="4">
        <v>0.59513888888888888</v>
      </c>
      <c r="F1024" s="3" t="s">
        <v>54</v>
      </c>
      <c r="G1024" s="3" t="str">
        <f t="shared" si="221"/>
        <v>PLANNED</v>
      </c>
      <c r="H1024" s="3" t="str">
        <f t="shared" si="211"/>
        <v>PLANNED - SCHED</v>
      </c>
      <c r="I1024" s="1">
        <v>41529.564986608799</v>
      </c>
      <c r="J1024" s="1">
        <v>41529.627208831022</v>
      </c>
      <c r="K1024" s="5">
        <f t="shared" si="222"/>
        <v>89</v>
      </c>
      <c r="L1024" s="16">
        <f t="shared" si="212"/>
        <v>89</v>
      </c>
      <c r="M1024">
        <f t="shared" si="213"/>
        <v>2013</v>
      </c>
      <c r="N1024" t="str">
        <f t="shared" si="214"/>
        <v>Sep</v>
      </c>
      <c r="O1024" s="6">
        <f t="shared" si="215"/>
        <v>89</v>
      </c>
      <c r="P1024">
        <f t="shared" si="216"/>
        <v>595</v>
      </c>
      <c r="Q1024">
        <f t="shared" si="217"/>
        <v>7</v>
      </c>
      <c r="R1024" s="8">
        <f t="shared" si="223"/>
        <v>85</v>
      </c>
      <c r="S1024">
        <f t="shared" si="218"/>
        <v>53</v>
      </c>
      <c r="T1024">
        <f t="shared" si="219"/>
        <v>4511</v>
      </c>
      <c r="U1024" s="18">
        <f t="shared" si="224"/>
        <v>85.113207547169807</v>
      </c>
    </row>
    <row r="1025" spans="1:21" x14ac:dyDescent="0.3">
      <c r="A1025" s="3">
        <v>1024</v>
      </c>
      <c r="B1025" s="3" t="s">
        <v>223</v>
      </c>
      <c r="C1025" s="3" t="s">
        <v>59</v>
      </c>
      <c r="D1025" s="7">
        <f t="shared" si="220"/>
        <v>41525</v>
      </c>
      <c r="E1025" s="4">
        <v>0.89097222222222217</v>
      </c>
      <c r="F1025" s="3" t="s">
        <v>49</v>
      </c>
      <c r="G1025" s="3" t="str">
        <f t="shared" si="221"/>
        <v>UNPLANNED</v>
      </c>
      <c r="H1025" s="3" t="str">
        <f t="shared" si="211"/>
        <v>UNPLANNED</v>
      </c>
      <c r="I1025" s="1">
        <v>41529.878946909725</v>
      </c>
      <c r="J1025" s="1">
        <v>41529.935821909727</v>
      </c>
      <c r="K1025" s="5">
        <f t="shared" si="222"/>
        <v>81</v>
      </c>
      <c r="L1025" s="16">
        <f t="shared" si="212"/>
        <v>81</v>
      </c>
      <c r="M1025">
        <f t="shared" si="213"/>
        <v>2013</v>
      </c>
      <c r="N1025" t="str">
        <f t="shared" si="214"/>
        <v>Sep</v>
      </c>
      <c r="O1025" s="6">
        <f t="shared" si="215"/>
        <v>81</v>
      </c>
      <c r="P1025">
        <f t="shared" si="216"/>
        <v>595</v>
      </c>
      <c r="Q1025">
        <f t="shared" si="217"/>
        <v>7</v>
      </c>
      <c r="R1025" s="8">
        <f t="shared" si="223"/>
        <v>85</v>
      </c>
      <c r="S1025">
        <f t="shared" si="218"/>
        <v>53</v>
      </c>
      <c r="T1025">
        <f t="shared" si="219"/>
        <v>4511</v>
      </c>
      <c r="U1025" s="18">
        <f t="shared" si="224"/>
        <v>85.113207547169807</v>
      </c>
    </row>
    <row r="1026" spans="1:21" x14ac:dyDescent="0.3">
      <c r="A1026" s="3">
        <v>1025</v>
      </c>
      <c r="B1026" s="3" t="s">
        <v>223</v>
      </c>
      <c r="C1026" s="3" t="s">
        <v>59</v>
      </c>
      <c r="D1026" s="7">
        <f t="shared" si="220"/>
        <v>41525</v>
      </c>
      <c r="E1026" s="4">
        <v>0.97222222222222221</v>
      </c>
      <c r="F1026" s="3" t="s">
        <v>49</v>
      </c>
      <c r="G1026" s="3" t="str">
        <f t="shared" si="221"/>
        <v>UNPLANNED</v>
      </c>
      <c r="H1026" s="3" t="str">
        <f t="shared" ref="H1026:H1089" si="225">IF(ISNUMBER(SEARCH("Unplanned",F1026)),"UNPLANNED",IF(ISNUMBER(SEARCH("not as sched",F1026)),"PLANNED - NOT SCHED",IF(ISNUMBER(SEARCH("as scheduled",F1026)),"PLANNED - SCHED","OTHER")))</f>
        <v>UNPLANNED</v>
      </c>
      <c r="I1026" s="1">
        <v>41529.957686458336</v>
      </c>
      <c r="J1026" s="1" t="e">
        <v>#VALUE!</v>
      </c>
      <c r="K1026" s="5" t="e">
        <f t="shared" si="222"/>
        <v>#VALUE!</v>
      </c>
      <c r="L1026" s="16">
        <f t="shared" ref="L1026:L1089" si="226">IFERROR(O1026,R1026)</f>
        <v>85</v>
      </c>
      <c r="M1026">
        <f t="shared" ref="M1026:M1089" si="227">YEAR(B1026)</f>
        <v>2013</v>
      </c>
      <c r="N1026" t="str">
        <f t="shared" ref="N1026:N1089" si="228">TEXT(B1026,"MMM")</f>
        <v>Sep</v>
      </c>
      <c r="O1026" s="6" t="e">
        <f t="shared" ref="O1026:O1089" si="229">IFERROR(K1026,#N/A)</f>
        <v>#N/A</v>
      </c>
      <c r="P1026">
        <f t="shared" ref="P1026:P1089" si="230">SUMIFS(O:O,B:B,B1026,O:O,"&lt;&gt;#N/A")</f>
        <v>595</v>
      </c>
      <c r="Q1026">
        <f t="shared" ref="Q1026:Q1089" si="231">COUNTIF(B:B,B1026)</f>
        <v>7</v>
      </c>
      <c r="R1026" s="8">
        <f t="shared" si="223"/>
        <v>85</v>
      </c>
      <c r="S1026">
        <f t="shared" ref="S1026:S1089" si="232">COUNTIF(D:D,D1026)</f>
        <v>53</v>
      </c>
      <c r="T1026">
        <f t="shared" ref="T1026:T1089" si="233">SUMIFS(O:O,D:D,D1026,O:O,"&lt;&gt;#N/A")</f>
        <v>4511</v>
      </c>
      <c r="U1026" s="18">
        <f t="shared" si="224"/>
        <v>85.113207547169807</v>
      </c>
    </row>
    <row r="1027" spans="1:21" x14ac:dyDescent="0.3">
      <c r="A1027" s="3">
        <v>1026</v>
      </c>
      <c r="B1027" s="3" t="s">
        <v>224</v>
      </c>
      <c r="C1027" s="3" t="s">
        <v>61</v>
      </c>
      <c r="D1027" s="7">
        <f t="shared" ref="D1027:D1090" si="234">B1027-WEEKDAY(B1027,11)</f>
        <v>41525</v>
      </c>
      <c r="E1027" s="4">
        <v>0.14722222222222223</v>
      </c>
      <c r="F1027" s="3" t="s">
        <v>51</v>
      </c>
      <c r="G1027" s="3" t="str">
        <f t="shared" ref="G1027:G1090" si="235">IF(ISNUMBER(SEARCH("unplanned",F1027)),"UNPLANNED",IF(ISNUMBER(SEARCH("PLANNED",F1027)),"PLANNED","OTHER"))</f>
        <v>PLANNED</v>
      </c>
      <c r="H1027" s="3" t="str">
        <f t="shared" si="225"/>
        <v>PLANNED - NOT SCHED</v>
      </c>
      <c r="I1027" s="1">
        <v>41530.100580439816</v>
      </c>
      <c r="J1027" s="1">
        <v>41530.189515625003</v>
      </c>
      <c r="K1027" s="5">
        <f t="shared" ref="K1027:K1090" si="236">HOUR(J1027-I1027)*60+MINUTE(J1027-I1027)</f>
        <v>128</v>
      </c>
      <c r="L1027" s="16">
        <f t="shared" si="226"/>
        <v>128</v>
      </c>
      <c r="M1027">
        <f t="shared" si="227"/>
        <v>2013</v>
      </c>
      <c r="N1027" t="str">
        <f t="shared" si="228"/>
        <v>Sep</v>
      </c>
      <c r="O1027" s="6">
        <f t="shared" si="229"/>
        <v>128</v>
      </c>
      <c r="P1027">
        <f t="shared" si="230"/>
        <v>836</v>
      </c>
      <c r="Q1027">
        <f t="shared" si="231"/>
        <v>10</v>
      </c>
      <c r="R1027" s="8">
        <f t="shared" ref="R1027:R1090" si="237">P1027/Q1027</f>
        <v>83.6</v>
      </c>
      <c r="S1027">
        <f t="shared" si="232"/>
        <v>53</v>
      </c>
      <c r="T1027">
        <f t="shared" si="233"/>
        <v>4511</v>
      </c>
      <c r="U1027" s="18">
        <f t="shared" ref="U1027:U1090" si="238">T1027/S1027</f>
        <v>85.113207547169807</v>
      </c>
    </row>
    <row r="1028" spans="1:21" x14ac:dyDescent="0.3">
      <c r="A1028" s="3">
        <v>1027</v>
      </c>
      <c r="B1028" s="3" t="s">
        <v>224</v>
      </c>
      <c r="C1028" s="3" t="s">
        <v>61</v>
      </c>
      <c r="D1028" s="7">
        <f t="shared" si="234"/>
        <v>41525</v>
      </c>
      <c r="E1028" s="4">
        <v>0.30555555555555552</v>
      </c>
      <c r="F1028" s="3" t="s">
        <v>49</v>
      </c>
      <c r="G1028" s="3" t="str">
        <f t="shared" si="235"/>
        <v>UNPLANNED</v>
      </c>
      <c r="H1028" s="3" t="str">
        <f t="shared" si="225"/>
        <v>UNPLANNED</v>
      </c>
      <c r="I1028" s="1">
        <v>41530.281989965275</v>
      </c>
      <c r="J1028" s="1">
        <v>41530.342661261573</v>
      </c>
      <c r="K1028" s="5">
        <f t="shared" si="236"/>
        <v>87</v>
      </c>
      <c r="L1028" s="16">
        <f t="shared" si="226"/>
        <v>87</v>
      </c>
      <c r="M1028">
        <f t="shared" si="227"/>
        <v>2013</v>
      </c>
      <c r="N1028" t="str">
        <f t="shared" si="228"/>
        <v>Sep</v>
      </c>
      <c r="O1028" s="6">
        <f t="shared" si="229"/>
        <v>87</v>
      </c>
      <c r="P1028">
        <f t="shared" si="230"/>
        <v>836</v>
      </c>
      <c r="Q1028">
        <f t="shared" si="231"/>
        <v>10</v>
      </c>
      <c r="R1028" s="8">
        <f t="shared" si="237"/>
        <v>83.6</v>
      </c>
      <c r="S1028">
        <f t="shared" si="232"/>
        <v>53</v>
      </c>
      <c r="T1028">
        <f t="shared" si="233"/>
        <v>4511</v>
      </c>
      <c r="U1028" s="18">
        <f t="shared" si="238"/>
        <v>85.113207547169807</v>
      </c>
    </row>
    <row r="1029" spans="1:21" x14ac:dyDescent="0.3">
      <c r="A1029" s="3">
        <v>1028</v>
      </c>
      <c r="B1029" s="3" t="s">
        <v>224</v>
      </c>
      <c r="C1029" s="3" t="s">
        <v>61</v>
      </c>
      <c r="D1029" s="7">
        <f t="shared" si="234"/>
        <v>41525</v>
      </c>
      <c r="E1029" s="4">
        <v>0.39305555555555555</v>
      </c>
      <c r="F1029" s="3" t="s">
        <v>54</v>
      </c>
      <c r="G1029" s="3" t="str">
        <f t="shared" si="235"/>
        <v>PLANNED</v>
      </c>
      <c r="H1029" s="3" t="str">
        <f t="shared" si="225"/>
        <v>PLANNED - SCHED</v>
      </c>
      <c r="I1029" s="1">
        <v>41530.36940891204</v>
      </c>
      <c r="J1029" s="1">
        <v>41530.419941319444</v>
      </c>
      <c r="K1029" s="5">
        <f t="shared" si="236"/>
        <v>72</v>
      </c>
      <c r="L1029" s="16">
        <f t="shared" si="226"/>
        <v>72</v>
      </c>
      <c r="M1029">
        <f t="shared" si="227"/>
        <v>2013</v>
      </c>
      <c r="N1029" t="str">
        <f t="shared" si="228"/>
        <v>Sep</v>
      </c>
      <c r="O1029" s="6">
        <f t="shared" si="229"/>
        <v>72</v>
      </c>
      <c r="P1029">
        <f t="shared" si="230"/>
        <v>836</v>
      </c>
      <c r="Q1029">
        <f t="shared" si="231"/>
        <v>10</v>
      </c>
      <c r="R1029" s="8">
        <f t="shared" si="237"/>
        <v>83.6</v>
      </c>
      <c r="S1029">
        <f t="shared" si="232"/>
        <v>53</v>
      </c>
      <c r="T1029">
        <f t="shared" si="233"/>
        <v>4511</v>
      </c>
      <c r="U1029" s="18">
        <f t="shared" si="238"/>
        <v>85.113207547169807</v>
      </c>
    </row>
    <row r="1030" spans="1:21" x14ac:dyDescent="0.3">
      <c r="A1030" s="3">
        <v>1029</v>
      </c>
      <c r="B1030" s="3" t="s">
        <v>224</v>
      </c>
      <c r="C1030" s="3" t="s">
        <v>61</v>
      </c>
      <c r="D1030" s="7">
        <f t="shared" si="234"/>
        <v>41525</v>
      </c>
      <c r="E1030" s="4">
        <v>0.48333333333333334</v>
      </c>
      <c r="F1030" s="3" t="s">
        <v>54</v>
      </c>
      <c r="G1030" s="3" t="str">
        <f t="shared" si="235"/>
        <v>PLANNED</v>
      </c>
      <c r="H1030" s="3" t="str">
        <f t="shared" si="225"/>
        <v>PLANNED - SCHED</v>
      </c>
      <c r="I1030" s="1">
        <v>41530.443745833327</v>
      </c>
      <c r="J1030" s="1">
        <v>41530.517090740737</v>
      </c>
      <c r="K1030" s="5">
        <f t="shared" si="236"/>
        <v>105</v>
      </c>
      <c r="L1030" s="16">
        <f t="shared" si="226"/>
        <v>105</v>
      </c>
      <c r="M1030">
        <f t="shared" si="227"/>
        <v>2013</v>
      </c>
      <c r="N1030" t="str">
        <f t="shared" si="228"/>
        <v>Sep</v>
      </c>
      <c r="O1030" s="6">
        <f t="shared" si="229"/>
        <v>105</v>
      </c>
      <c r="P1030">
        <f t="shared" si="230"/>
        <v>836</v>
      </c>
      <c r="Q1030">
        <f t="shared" si="231"/>
        <v>10</v>
      </c>
      <c r="R1030" s="8">
        <f t="shared" si="237"/>
        <v>83.6</v>
      </c>
      <c r="S1030">
        <f t="shared" si="232"/>
        <v>53</v>
      </c>
      <c r="T1030">
        <f t="shared" si="233"/>
        <v>4511</v>
      </c>
      <c r="U1030" s="18">
        <f t="shared" si="238"/>
        <v>85.113207547169807</v>
      </c>
    </row>
    <row r="1031" spans="1:21" x14ac:dyDescent="0.3">
      <c r="A1031" s="3">
        <v>1030</v>
      </c>
      <c r="B1031" s="3" t="s">
        <v>224</v>
      </c>
      <c r="C1031" s="3" t="s">
        <v>61</v>
      </c>
      <c r="D1031" s="7">
        <f t="shared" si="234"/>
        <v>41525</v>
      </c>
      <c r="E1031" s="4">
        <v>0.57361111111111118</v>
      </c>
      <c r="F1031" s="3" t="s">
        <v>54</v>
      </c>
      <c r="G1031" s="3" t="str">
        <f t="shared" si="235"/>
        <v>PLANNED</v>
      </c>
      <c r="H1031" s="3" t="str">
        <f t="shared" si="225"/>
        <v>PLANNED - SCHED</v>
      </c>
      <c r="I1031" s="1">
        <v>41530.539015196759</v>
      </c>
      <c r="J1031" s="1">
        <v>41530.598147141201</v>
      </c>
      <c r="K1031" s="5">
        <f t="shared" si="236"/>
        <v>85</v>
      </c>
      <c r="L1031" s="16">
        <f t="shared" si="226"/>
        <v>85</v>
      </c>
      <c r="M1031">
        <f t="shared" si="227"/>
        <v>2013</v>
      </c>
      <c r="N1031" t="str">
        <f t="shared" si="228"/>
        <v>Sep</v>
      </c>
      <c r="O1031" s="6">
        <f t="shared" si="229"/>
        <v>85</v>
      </c>
      <c r="P1031">
        <f t="shared" si="230"/>
        <v>836</v>
      </c>
      <c r="Q1031">
        <f t="shared" si="231"/>
        <v>10</v>
      </c>
      <c r="R1031" s="8">
        <f t="shared" si="237"/>
        <v>83.6</v>
      </c>
      <c r="S1031">
        <f t="shared" si="232"/>
        <v>53</v>
      </c>
      <c r="T1031">
        <f t="shared" si="233"/>
        <v>4511</v>
      </c>
      <c r="U1031" s="18">
        <f t="shared" si="238"/>
        <v>85.113207547169807</v>
      </c>
    </row>
    <row r="1032" spans="1:21" x14ac:dyDescent="0.3">
      <c r="A1032" s="3">
        <v>1031</v>
      </c>
      <c r="B1032" s="3" t="s">
        <v>224</v>
      </c>
      <c r="C1032" s="3" t="s">
        <v>61</v>
      </c>
      <c r="D1032" s="7">
        <f t="shared" si="234"/>
        <v>41525</v>
      </c>
      <c r="E1032" s="4">
        <v>0.57708333333333328</v>
      </c>
      <c r="F1032" s="3" t="s">
        <v>49</v>
      </c>
      <c r="G1032" s="3" t="str">
        <f t="shared" si="235"/>
        <v>UNPLANNED</v>
      </c>
      <c r="H1032" s="3" t="str">
        <f t="shared" si="225"/>
        <v>UNPLANNED</v>
      </c>
      <c r="I1032" s="1">
        <v>41530.549129398147</v>
      </c>
      <c r="J1032" s="1">
        <v>41530.601166435183</v>
      </c>
      <c r="K1032" s="5">
        <f t="shared" si="236"/>
        <v>74</v>
      </c>
      <c r="L1032" s="16">
        <f t="shared" si="226"/>
        <v>74</v>
      </c>
      <c r="M1032">
        <f t="shared" si="227"/>
        <v>2013</v>
      </c>
      <c r="N1032" t="str">
        <f t="shared" si="228"/>
        <v>Sep</v>
      </c>
      <c r="O1032" s="6">
        <f t="shared" si="229"/>
        <v>74</v>
      </c>
      <c r="P1032">
        <f t="shared" si="230"/>
        <v>836</v>
      </c>
      <c r="Q1032">
        <f t="shared" si="231"/>
        <v>10</v>
      </c>
      <c r="R1032" s="8">
        <f t="shared" si="237"/>
        <v>83.6</v>
      </c>
      <c r="S1032">
        <f t="shared" si="232"/>
        <v>53</v>
      </c>
      <c r="T1032">
        <f t="shared" si="233"/>
        <v>4511</v>
      </c>
      <c r="U1032" s="18">
        <f t="shared" si="238"/>
        <v>85.113207547169807</v>
      </c>
    </row>
    <row r="1033" spans="1:21" x14ac:dyDescent="0.3">
      <c r="A1033" s="3">
        <v>1032</v>
      </c>
      <c r="B1033" s="3" t="s">
        <v>224</v>
      </c>
      <c r="C1033" s="3" t="s">
        <v>61</v>
      </c>
      <c r="D1033" s="7">
        <f t="shared" si="234"/>
        <v>41525</v>
      </c>
      <c r="E1033" s="4">
        <v>0.61736111111111114</v>
      </c>
      <c r="F1033" s="3" t="s">
        <v>54</v>
      </c>
      <c r="G1033" s="3" t="str">
        <f t="shared" si="235"/>
        <v>PLANNED</v>
      </c>
      <c r="H1033" s="3" t="str">
        <f t="shared" si="225"/>
        <v>PLANNED - SCHED</v>
      </c>
      <c r="I1033" s="1">
        <v>41530.589142094905</v>
      </c>
      <c r="J1033" s="1">
        <v>41530.648054131947</v>
      </c>
      <c r="K1033" s="5">
        <f t="shared" si="236"/>
        <v>84</v>
      </c>
      <c r="L1033" s="16">
        <f t="shared" si="226"/>
        <v>84</v>
      </c>
      <c r="M1033">
        <f t="shared" si="227"/>
        <v>2013</v>
      </c>
      <c r="N1033" t="str">
        <f t="shared" si="228"/>
        <v>Sep</v>
      </c>
      <c r="O1033" s="6">
        <f t="shared" si="229"/>
        <v>84</v>
      </c>
      <c r="P1033">
        <f t="shared" si="230"/>
        <v>836</v>
      </c>
      <c r="Q1033">
        <f t="shared" si="231"/>
        <v>10</v>
      </c>
      <c r="R1033" s="8">
        <f t="shared" si="237"/>
        <v>83.6</v>
      </c>
      <c r="S1033">
        <f t="shared" si="232"/>
        <v>53</v>
      </c>
      <c r="T1033">
        <f t="shared" si="233"/>
        <v>4511</v>
      </c>
      <c r="U1033" s="18">
        <f t="shared" si="238"/>
        <v>85.113207547169807</v>
      </c>
    </row>
    <row r="1034" spans="1:21" x14ac:dyDescent="0.3">
      <c r="A1034" s="3">
        <v>1033</v>
      </c>
      <c r="B1034" s="3" t="s">
        <v>224</v>
      </c>
      <c r="C1034" s="3" t="s">
        <v>61</v>
      </c>
      <c r="D1034" s="7">
        <f t="shared" si="234"/>
        <v>41525</v>
      </c>
      <c r="E1034" s="4">
        <v>0.64097222222222217</v>
      </c>
      <c r="F1034" s="3" t="s">
        <v>54</v>
      </c>
      <c r="G1034" s="3" t="str">
        <f t="shared" si="235"/>
        <v>PLANNED</v>
      </c>
      <c r="H1034" s="3" t="str">
        <f t="shared" si="225"/>
        <v>PLANNED - SCHED</v>
      </c>
      <c r="I1034" s="1">
        <v>41530.604454826389</v>
      </c>
      <c r="J1034" s="1" t="e">
        <v>#VALUE!</v>
      </c>
      <c r="K1034" s="5" t="e">
        <f t="shared" si="236"/>
        <v>#VALUE!</v>
      </c>
      <c r="L1034" s="16">
        <f t="shared" si="226"/>
        <v>83.6</v>
      </c>
      <c r="M1034">
        <f t="shared" si="227"/>
        <v>2013</v>
      </c>
      <c r="N1034" t="str">
        <f t="shared" si="228"/>
        <v>Sep</v>
      </c>
      <c r="O1034" s="6" t="e">
        <f t="shared" si="229"/>
        <v>#N/A</v>
      </c>
      <c r="P1034">
        <f t="shared" si="230"/>
        <v>836</v>
      </c>
      <c r="Q1034">
        <f t="shared" si="231"/>
        <v>10</v>
      </c>
      <c r="R1034" s="8">
        <f t="shared" si="237"/>
        <v>83.6</v>
      </c>
      <c r="S1034">
        <f t="shared" si="232"/>
        <v>53</v>
      </c>
      <c r="T1034">
        <f t="shared" si="233"/>
        <v>4511</v>
      </c>
      <c r="U1034" s="18">
        <f t="shared" si="238"/>
        <v>85.113207547169807</v>
      </c>
    </row>
    <row r="1035" spans="1:21" x14ac:dyDescent="0.3">
      <c r="A1035" s="3">
        <v>1034</v>
      </c>
      <c r="B1035" s="3" t="s">
        <v>224</v>
      </c>
      <c r="C1035" s="3" t="s">
        <v>61</v>
      </c>
      <c r="D1035" s="7">
        <f t="shared" si="234"/>
        <v>41525</v>
      </c>
      <c r="E1035" s="4">
        <v>0.68888888888888899</v>
      </c>
      <c r="F1035" s="3" t="s">
        <v>49</v>
      </c>
      <c r="G1035" s="3" t="str">
        <f t="shared" si="235"/>
        <v>UNPLANNED</v>
      </c>
      <c r="H1035" s="3" t="str">
        <f t="shared" si="225"/>
        <v>UNPLANNED</v>
      </c>
      <c r="I1035" s="1">
        <v>41530.657200081019</v>
      </c>
      <c r="J1035" s="1">
        <v>41530.725799618056</v>
      </c>
      <c r="K1035" s="5">
        <f t="shared" si="236"/>
        <v>98</v>
      </c>
      <c r="L1035" s="16">
        <f t="shared" si="226"/>
        <v>98</v>
      </c>
      <c r="M1035">
        <f t="shared" si="227"/>
        <v>2013</v>
      </c>
      <c r="N1035" t="str">
        <f t="shared" si="228"/>
        <v>Sep</v>
      </c>
      <c r="O1035" s="6">
        <f t="shared" si="229"/>
        <v>98</v>
      </c>
      <c r="P1035">
        <f t="shared" si="230"/>
        <v>836</v>
      </c>
      <c r="Q1035">
        <f t="shared" si="231"/>
        <v>10</v>
      </c>
      <c r="R1035" s="8">
        <f t="shared" si="237"/>
        <v>83.6</v>
      </c>
      <c r="S1035">
        <f t="shared" si="232"/>
        <v>53</v>
      </c>
      <c r="T1035">
        <f t="shared" si="233"/>
        <v>4511</v>
      </c>
      <c r="U1035" s="18">
        <f t="shared" si="238"/>
        <v>85.113207547169807</v>
      </c>
    </row>
    <row r="1036" spans="1:21" x14ac:dyDescent="0.3">
      <c r="A1036" s="3">
        <v>1035</v>
      </c>
      <c r="B1036" s="3" t="s">
        <v>224</v>
      </c>
      <c r="C1036" s="3" t="s">
        <v>61</v>
      </c>
      <c r="D1036" s="7">
        <f t="shared" si="234"/>
        <v>41525</v>
      </c>
      <c r="E1036" s="4">
        <v>0.89166666666666661</v>
      </c>
      <c r="F1036" s="3" t="s">
        <v>49</v>
      </c>
      <c r="G1036" s="3" t="str">
        <f t="shared" si="235"/>
        <v>UNPLANNED</v>
      </c>
      <c r="H1036" s="3" t="str">
        <f t="shared" si="225"/>
        <v>UNPLANNED</v>
      </c>
      <c r="I1036" s="1">
        <v>41530.863490625001</v>
      </c>
      <c r="J1036" s="1">
        <v>41530.935249884264</v>
      </c>
      <c r="K1036" s="5">
        <f t="shared" si="236"/>
        <v>103</v>
      </c>
      <c r="L1036" s="16">
        <f t="shared" si="226"/>
        <v>103</v>
      </c>
      <c r="M1036">
        <f t="shared" si="227"/>
        <v>2013</v>
      </c>
      <c r="N1036" t="str">
        <f t="shared" si="228"/>
        <v>Sep</v>
      </c>
      <c r="O1036" s="6">
        <f t="shared" si="229"/>
        <v>103</v>
      </c>
      <c r="P1036">
        <f t="shared" si="230"/>
        <v>836</v>
      </c>
      <c r="Q1036">
        <f t="shared" si="231"/>
        <v>10</v>
      </c>
      <c r="R1036" s="8">
        <f t="shared" si="237"/>
        <v>83.6</v>
      </c>
      <c r="S1036">
        <f t="shared" si="232"/>
        <v>53</v>
      </c>
      <c r="T1036">
        <f t="shared" si="233"/>
        <v>4511</v>
      </c>
      <c r="U1036" s="18">
        <f t="shared" si="238"/>
        <v>85.113207547169807</v>
      </c>
    </row>
    <row r="1037" spans="1:21" x14ac:dyDescent="0.3">
      <c r="A1037" s="3">
        <v>1036</v>
      </c>
      <c r="B1037" s="3" t="s">
        <v>225</v>
      </c>
      <c r="C1037" s="3" t="s">
        <v>63</v>
      </c>
      <c r="D1037" s="7">
        <f t="shared" si="234"/>
        <v>41525</v>
      </c>
      <c r="E1037" s="4">
        <v>3.9583333333333331E-2</v>
      </c>
      <c r="F1037" s="3" t="s">
        <v>49</v>
      </c>
      <c r="G1037" s="3" t="str">
        <f t="shared" si="235"/>
        <v>UNPLANNED</v>
      </c>
      <c r="H1037" s="3" t="str">
        <f t="shared" si="225"/>
        <v>UNPLANNED</v>
      </c>
      <c r="I1037" s="1">
        <v>41531.025263113428</v>
      </c>
      <c r="J1037" s="1">
        <v>41531.070263113426</v>
      </c>
      <c r="K1037" s="5">
        <f t="shared" si="236"/>
        <v>64</v>
      </c>
      <c r="L1037" s="16">
        <f t="shared" si="226"/>
        <v>64</v>
      </c>
      <c r="M1037">
        <f t="shared" si="227"/>
        <v>2013</v>
      </c>
      <c r="N1037" t="str">
        <f t="shared" si="228"/>
        <v>Sep</v>
      </c>
      <c r="O1037" s="6">
        <f t="shared" si="229"/>
        <v>64</v>
      </c>
      <c r="P1037">
        <f t="shared" si="230"/>
        <v>545</v>
      </c>
      <c r="Q1037">
        <f t="shared" si="231"/>
        <v>8</v>
      </c>
      <c r="R1037" s="8">
        <f t="shared" si="237"/>
        <v>68.125</v>
      </c>
      <c r="S1037">
        <f t="shared" si="232"/>
        <v>53</v>
      </c>
      <c r="T1037">
        <f t="shared" si="233"/>
        <v>4511</v>
      </c>
      <c r="U1037" s="18">
        <f t="shared" si="238"/>
        <v>85.113207547169807</v>
      </c>
    </row>
    <row r="1038" spans="1:21" x14ac:dyDescent="0.3">
      <c r="A1038" s="3">
        <v>1037</v>
      </c>
      <c r="B1038" s="3" t="s">
        <v>225</v>
      </c>
      <c r="C1038" s="3" t="s">
        <v>63</v>
      </c>
      <c r="D1038" s="7">
        <f t="shared" si="234"/>
        <v>41525</v>
      </c>
      <c r="E1038" s="4">
        <v>0.18472222222222223</v>
      </c>
      <c r="F1038" s="3" t="s">
        <v>49</v>
      </c>
      <c r="G1038" s="3" t="str">
        <f t="shared" si="235"/>
        <v>UNPLANNED</v>
      </c>
      <c r="H1038" s="3" t="str">
        <f t="shared" si="225"/>
        <v>UNPLANNED</v>
      </c>
      <c r="I1038" s="1">
        <v>41531.146345057867</v>
      </c>
      <c r="J1038" s="1">
        <v>41531.208995520836</v>
      </c>
      <c r="K1038" s="5">
        <f t="shared" si="236"/>
        <v>90</v>
      </c>
      <c r="L1038" s="16">
        <f t="shared" si="226"/>
        <v>90</v>
      </c>
      <c r="M1038">
        <f t="shared" si="227"/>
        <v>2013</v>
      </c>
      <c r="N1038" t="str">
        <f t="shared" si="228"/>
        <v>Sep</v>
      </c>
      <c r="O1038" s="6">
        <f t="shared" si="229"/>
        <v>90</v>
      </c>
      <c r="P1038">
        <f t="shared" si="230"/>
        <v>545</v>
      </c>
      <c r="Q1038">
        <f t="shared" si="231"/>
        <v>8</v>
      </c>
      <c r="R1038" s="8">
        <f t="shared" si="237"/>
        <v>68.125</v>
      </c>
      <c r="S1038">
        <f t="shared" si="232"/>
        <v>53</v>
      </c>
      <c r="T1038">
        <f t="shared" si="233"/>
        <v>4511</v>
      </c>
      <c r="U1038" s="18">
        <f t="shared" si="238"/>
        <v>85.113207547169807</v>
      </c>
    </row>
    <row r="1039" spans="1:21" x14ac:dyDescent="0.3">
      <c r="A1039" s="3">
        <v>1038</v>
      </c>
      <c r="B1039" s="3" t="s">
        <v>225</v>
      </c>
      <c r="C1039" s="3" t="s">
        <v>63</v>
      </c>
      <c r="D1039" s="7">
        <f t="shared" si="234"/>
        <v>41525</v>
      </c>
      <c r="E1039" s="4">
        <v>0.35555555555555557</v>
      </c>
      <c r="F1039" s="3" t="s">
        <v>49</v>
      </c>
      <c r="G1039" s="3" t="str">
        <f t="shared" si="235"/>
        <v>UNPLANNED</v>
      </c>
      <c r="H1039" s="3" t="str">
        <f t="shared" si="225"/>
        <v>UNPLANNED</v>
      </c>
      <c r="I1039" s="1">
        <v>41531.315951041666</v>
      </c>
      <c r="J1039" s="1">
        <v>41531.373358449076</v>
      </c>
      <c r="K1039" s="5">
        <f t="shared" si="236"/>
        <v>82</v>
      </c>
      <c r="L1039" s="16">
        <f t="shared" si="226"/>
        <v>82</v>
      </c>
      <c r="M1039">
        <f t="shared" si="227"/>
        <v>2013</v>
      </c>
      <c r="N1039" t="str">
        <f t="shared" si="228"/>
        <v>Sep</v>
      </c>
      <c r="O1039" s="6">
        <f t="shared" si="229"/>
        <v>82</v>
      </c>
      <c r="P1039">
        <f t="shared" si="230"/>
        <v>545</v>
      </c>
      <c r="Q1039">
        <f t="shared" si="231"/>
        <v>8</v>
      </c>
      <c r="R1039" s="8">
        <f t="shared" si="237"/>
        <v>68.125</v>
      </c>
      <c r="S1039">
        <f t="shared" si="232"/>
        <v>53</v>
      </c>
      <c r="T1039">
        <f t="shared" si="233"/>
        <v>4511</v>
      </c>
      <c r="U1039" s="18">
        <f t="shared" si="238"/>
        <v>85.113207547169807</v>
      </c>
    </row>
    <row r="1040" spans="1:21" x14ac:dyDescent="0.3">
      <c r="A1040" s="3">
        <v>1039</v>
      </c>
      <c r="B1040" s="3" t="s">
        <v>225</v>
      </c>
      <c r="C1040" s="3" t="s">
        <v>63</v>
      </c>
      <c r="D1040" s="7">
        <f t="shared" si="234"/>
        <v>41525</v>
      </c>
      <c r="E1040" s="4">
        <v>0.42777777777777781</v>
      </c>
      <c r="F1040" s="3" t="s">
        <v>51</v>
      </c>
      <c r="G1040" s="3" t="str">
        <f t="shared" si="235"/>
        <v>PLANNED</v>
      </c>
      <c r="H1040" s="3" t="str">
        <f t="shared" si="225"/>
        <v>PLANNED - NOT SCHED</v>
      </c>
      <c r="I1040" s="1">
        <v>41531.398944872686</v>
      </c>
      <c r="J1040" s="1">
        <v>41531.457393946759</v>
      </c>
      <c r="K1040" s="5">
        <f t="shared" si="236"/>
        <v>84</v>
      </c>
      <c r="L1040" s="16">
        <f t="shared" si="226"/>
        <v>84</v>
      </c>
      <c r="M1040">
        <f t="shared" si="227"/>
        <v>2013</v>
      </c>
      <c r="N1040" t="str">
        <f t="shared" si="228"/>
        <v>Sep</v>
      </c>
      <c r="O1040" s="6">
        <f t="shared" si="229"/>
        <v>84</v>
      </c>
      <c r="P1040">
        <f t="shared" si="230"/>
        <v>545</v>
      </c>
      <c r="Q1040">
        <f t="shared" si="231"/>
        <v>8</v>
      </c>
      <c r="R1040" s="8">
        <f t="shared" si="237"/>
        <v>68.125</v>
      </c>
      <c r="S1040">
        <f t="shared" si="232"/>
        <v>53</v>
      </c>
      <c r="T1040">
        <f t="shared" si="233"/>
        <v>4511</v>
      </c>
      <c r="U1040" s="18">
        <f t="shared" si="238"/>
        <v>85.113207547169807</v>
      </c>
    </row>
    <row r="1041" spans="1:21" x14ac:dyDescent="0.3">
      <c r="A1041" s="3">
        <v>1040</v>
      </c>
      <c r="B1041" s="3" t="s">
        <v>225</v>
      </c>
      <c r="C1041" s="3" t="s">
        <v>63</v>
      </c>
      <c r="D1041" s="7">
        <f t="shared" si="234"/>
        <v>41525</v>
      </c>
      <c r="E1041" s="4">
        <v>0.50555555555555554</v>
      </c>
      <c r="F1041" s="3" t="s">
        <v>49</v>
      </c>
      <c r="G1041" s="3" t="str">
        <f t="shared" si="235"/>
        <v>UNPLANNED</v>
      </c>
      <c r="H1041" s="3" t="str">
        <f t="shared" si="225"/>
        <v>UNPLANNED</v>
      </c>
      <c r="I1041" s="1">
        <v>41531.471703668976</v>
      </c>
      <c r="J1041" s="1">
        <v>41531.518624965276</v>
      </c>
      <c r="K1041" s="5">
        <f t="shared" si="236"/>
        <v>67</v>
      </c>
      <c r="L1041" s="16">
        <f t="shared" si="226"/>
        <v>67</v>
      </c>
      <c r="M1041">
        <f t="shared" si="227"/>
        <v>2013</v>
      </c>
      <c r="N1041" t="str">
        <f t="shared" si="228"/>
        <v>Sep</v>
      </c>
      <c r="O1041" s="6">
        <f t="shared" si="229"/>
        <v>67</v>
      </c>
      <c r="P1041">
        <f t="shared" si="230"/>
        <v>545</v>
      </c>
      <c r="Q1041">
        <f t="shared" si="231"/>
        <v>8</v>
      </c>
      <c r="R1041" s="8">
        <f t="shared" si="237"/>
        <v>68.125</v>
      </c>
      <c r="S1041">
        <f t="shared" si="232"/>
        <v>53</v>
      </c>
      <c r="T1041">
        <f t="shared" si="233"/>
        <v>4511</v>
      </c>
      <c r="U1041" s="18">
        <f t="shared" si="238"/>
        <v>85.113207547169807</v>
      </c>
    </row>
    <row r="1042" spans="1:21" x14ac:dyDescent="0.3">
      <c r="A1042" s="3">
        <v>1041</v>
      </c>
      <c r="B1042" s="3" t="s">
        <v>225</v>
      </c>
      <c r="C1042" s="3" t="s">
        <v>63</v>
      </c>
      <c r="D1042" s="7">
        <f t="shared" si="234"/>
        <v>41525</v>
      </c>
      <c r="E1042" s="4">
        <v>0.7104166666666667</v>
      </c>
      <c r="F1042" s="3" t="s">
        <v>50</v>
      </c>
      <c r="G1042" s="3" t="str">
        <f t="shared" si="235"/>
        <v>OTHER</v>
      </c>
      <c r="H1042" s="3" t="str">
        <f t="shared" si="225"/>
        <v>OTHER</v>
      </c>
      <c r="I1042" s="1">
        <v>41531.693165972225</v>
      </c>
      <c r="J1042" s="1">
        <v>41531.721557175922</v>
      </c>
      <c r="K1042" s="5">
        <f t="shared" si="236"/>
        <v>40</v>
      </c>
      <c r="L1042" s="16">
        <f t="shared" si="226"/>
        <v>40</v>
      </c>
      <c r="M1042">
        <f t="shared" si="227"/>
        <v>2013</v>
      </c>
      <c r="N1042" t="str">
        <f t="shared" si="228"/>
        <v>Sep</v>
      </c>
      <c r="O1042" s="6">
        <f t="shared" si="229"/>
        <v>40</v>
      </c>
      <c r="P1042">
        <f t="shared" si="230"/>
        <v>545</v>
      </c>
      <c r="Q1042">
        <f t="shared" si="231"/>
        <v>8</v>
      </c>
      <c r="R1042" s="8">
        <f t="shared" si="237"/>
        <v>68.125</v>
      </c>
      <c r="S1042">
        <f t="shared" si="232"/>
        <v>53</v>
      </c>
      <c r="T1042">
        <f t="shared" si="233"/>
        <v>4511</v>
      </c>
      <c r="U1042" s="18">
        <f t="shared" si="238"/>
        <v>85.113207547169807</v>
      </c>
    </row>
    <row r="1043" spans="1:21" x14ac:dyDescent="0.3">
      <c r="A1043" s="3">
        <v>1042</v>
      </c>
      <c r="B1043" s="3" t="s">
        <v>225</v>
      </c>
      <c r="C1043" s="3" t="s">
        <v>63</v>
      </c>
      <c r="D1043" s="7">
        <f t="shared" si="234"/>
        <v>41525</v>
      </c>
      <c r="E1043" s="4">
        <v>0.72430555555555554</v>
      </c>
      <c r="F1043" s="3" t="s">
        <v>57</v>
      </c>
      <c r="G1043" s="3" t="str">
        <f t="shared" si="235"/>
        <v>UNPLANNED</v>
      </c>
      <c r="H1043" s="3" t="str">
        <f t="shared" si="225"/>
        <v>UNPLANNED</v>
      </c>
      <c r="I1043" s="1" t="e">
        <v>#VALUE!</v>
      </c>
      <c r="J1043" s="1">
        <v>41531.77162623842</v>
      </c>
      <c r="K1043" s="5" t="e">
        <f t="shared" si="236"/>
        <v>#VALUE!</v>
      </c>
      <c r="L1043" s="16">
        <f t="shared" si="226"/>
        <v>68.125</v>
      </c>
      <c r="M1043">
        <f t="shared" si="227"/>
        <v>2013</v>
      </c>
      <c r="N1043" t="str">
        <f t="shared" si="228"/>
        <v>Sep</v>
      </c>
      <c r="O1043" s="6" t="e">
        <f t="shared" si="229"/>
        <v>#N/A</v>
      </c>
      <c r="P1043">
        <f t="shared" si="230"/>
        <v>545</v>
      </c>
      <c r="Q1043">
        <f t="shared" si="231"/>
        <v>8</v>
      </c>
      <c r="R1043" s="8">
        <f t="shared" si="237"/>
        <v>68.125</v>
      </c>
      <c r="S1043">
        <f t="shared" si="232"/>
        <v>53</v>
      </c>
      <c r="T1043">
        <f t="shared" si="233"/>
        <v>4511</v>
      </c>
      <c r="U1043" s="18">
        <f t="shared" si="238"/>
        <v>85.113207547169807</v>
      </c>
    </row>
    <row r="1044" spans="1:21" x14ac:dyDescent="0.3">
      <c r="A1044" s="3">
        <v>1043</v>
      </c>
      <c r="B1044" s="3" t="s">
        <v>225</v>
      </c>
      <c r="C1044" s="3" t="s">
        <v>63</v>
      </c>
      <c r="D1044" s="7">
        <f t="shared" si="234"/>
        <v>41525</v>
      </c>
      <c r="E1044" s="4">
        <v>0.81388888888888899</v>
      </c>
      <c r="F1044" s="3" t="s">
        <v>49</v>
      </c>
      <c r="G1044" s="3" t="str">
        <f t="shared" si="235"/>
        <v>UNPLANNED</v>
      </c>
      <c r="H1044" s="3" t="str">
        <f t="shared" si="225"/>
        <v>UNPLANNED</v>
      </c>
      <c r="I1044" s="1">
        <v>41531.799565428235</v>
      </c>
      <c r="J1044" s="1">
        <v>41531.881938113424</v>
      </c>
      <c r="K1044" s="5">
        <f t="shared" si="236"/>
        <v>118</v>
      </c>
      <c r="L1044" s="16">
        <f t="shared" si="226"/>
        <v>118</v>
      </c>
      <c r="M1044">
        <f t="shared" si="227"/>
        <v>2013</v>
      </c>
      <c r="N1044" t="str">
        <f t="shared" si="228"/>
        <v>Sep</v>
      </c>
      <c r="O1044" s="6">
        <f t="shared" si="229"/>
        <v>118</v>
      </c>
      <c r="P1044">
        <f t="shared" si="230"/>
        <v>545</v>
      </c>
      <c r="Q1044">
        <f t="shared" si="231"/>
        <v>8</v>
      </c>
      <c r="R1044" s="8">
        <f t="shared" si="237"/>
        <v>68.125</v>
      </c>
      <c r="S1044">
        <f t="shared" si="232"/>
        <v>53</v>
      </c>
      <c r="T1044">
        <f t="shared" si="233"/>
        <v>4511</v>
      </c>
      <c r="U1044" s="18">
        <f t="shared" si="238"/>
        <v>85.113207547169807</v>
      </c>
    </row>
    <row r="1045" spans="1:21" x14ac:dyDescent="0.3">
      <c r="A1045" s="3">
        <v>1044</v>
      </c>
      <c r="B1045" s="3" t="s">
        <v>226</v>
      </c>
      <c r="C1045" s="3" t="s">
        <v>65</v>
      </c>
      <c r="D1045" s="7">
        <f t="shared" si="234"/>
        <v>41525</v>
      </c>
      <c r="E1045" s="4">
        <v>0.8027777777777777</v>
      </c>
      <c r="F1045" s="3" t="s">
        <v>49</v>
      </c>
      <c r="G1045" s="3" t="str">
        <f t="shared" si="235"/>
        <v>UNPLANNED</v>
      </c>
      <c r="H1045" s="3" t="str">
        <f t="shared" si="225"/>
        <v>UNPLANNED</v>
      </c>
      <c r="I1045" s="1">
        <v>41532.774029664353</v>
      </c>
      <c r="J1045" s="1" t="e">
        <v>#VALUE!</v>
      </c>
      <c r="K1045" s="5" t="e">
        <f t="shared" si="236"/>
        <v>#VALUE!</v>
      </c>
      <c r="L1045" s="16">
        <f t="shared" si="226"/>
        <v>70.333333333333329</v>
      </c>
      <c r="M1045">
        <f t="shared" si="227"/>
        <v>2013</v>
      </c>
      <c r="N1045" t="str">
        <f t="shared" si="228"/>
        <v>Sep</v>
      </c>
      <c r="O1045" s="6" t="e">
        <f t="shared" si="229"/>
        <v>#N/A</v>
      </c>
      <c r="P1045">
        <f t="shared" si="230"/>
        <v>211</v>
      </c>
      <c r="Q1045">
        <f t="shared" si="231"/>
        <v>3</v>
      </c>
      <c r="R1045" s="8">
        <f t="shared" si="237"/>
        <v>70.333333333333329</v>
      </c>
      <c r="S1045">
        <f t="shared" si="232"/>
        <v>53</v>
      </c>
      <c r="T1045">
        <f t="shared" si="233"/>
        <v>4511</v>
      </c>
      <c r="U1045" s="18">
        <f t="shared" si="238"/>
        <v>85.113207547169807</v>
      </c>
    </row>
    <row r="1046" spans="1:21" x14ac:dyDescent="0.3">
      <c r="A1046" s="3">
        <v>1045</v>
      </c>
      <c r="B1046" s="3" t="s">
        <v>226</v>
      </c>
      <c r="C1046" s="3" t="s">
        <v>65</v>
      </c>
      <c r="D1046" s="7">
        <f t="shared" si="234"/>
        <v>41525</v>
      </c>
      <c r="E1046" s="4">
        <v>0.92361111111111116</v>
      </c>
      <c r="F1046" s="3" t="s">
        <v>50</v>
      </c>
      <c r="G1046" s="3" t="str">
        <f t="shared" si="235"/>
        <v>OTHER</v>
      </c>
      <c r="H1046" s="3" t="str">
        <f t="shared" si="225"/>
        <v>OTHER</v>
      </c>
      <c r="I1046" s="1">
        <v>41532.905808645832</v>
      </c>
      <c r="J1046" s="1">
        <v>41533.006942905093</v>
      </c>
      <c r="K1046" s="5">
        <f t="shared" si="236"/>
        <v>145</v>
      </c>
      <c r="L1046" s="16">
        <f t="shared" si="226"/>
        <v>145</v>
      </c>
      <c r="M1046">
        <f t="shared" si="227"/>
        <v>2013</v>
      </c>
      <c r="N1046" t="str">
        <f t="shared" si="228"/>
        <v>Sep</v>
      </c>
      <c r="O1046" s="6">
        <f t="shared" si="229"/>
        <v>145</v>
      </c>
      <c r="P1046">
        <f t="shared" si="230"/>
        <v>211</v>
      </c>
      <c r="Q1046">
        <f t="shared" si="231"/>
        <v>3</v>
      </c>
      <c r="R1046" s="8">
        <f t="shared" si="237"/>
        <v>70.333333333333329</v>
      </c>
      <c r="S1046">
        <f t="shared" si="232"/>
        <v>53</v>
      </c>
      <c r="T1046">
        <f t="shared" si="233"/>
        <v>4511</v>
      </c>
      <c r="U1046" s="18">
        <f t="shared" si="238"/>
        <v>85.113207547169807</v>
      </c>
    </row>
    <row r="1047" spans="1:21" x14ac:dyDescent="0.3">
      <c r="A1047" s="3">
        <v>1046</v>
      </c>
      <c r="B1047" s="3" t="s">
        <v>226</v>
      </c>
      <c r="C1047" s="3" t="s">
        <v>65</v>
      </c>
      <c r="D1047" s="7">
        <f t="shared" si="234"/>
        <v>41525</v>
      </c>
      <c r="E1047" s="4">
        <v>0.96458333333333324</v>
      </c>
      <c r="F1047" s="3" t="s">
        <v>49</v>
      </c>
      <c r="G1047" s="3" t="str">
        <f t="shared" si="235"/>
        <v>UNPLANNED</v>
      </c>
      <c r="H1047" s="3" t="str">
        <f t="shared" si="225"/>
        <v>UNPLANNED</v>
      </c>
      <c r="I1047" s="1">
        <v>41532.953360381951</v>
      </c>
      <c r="J1047" s="1">
        <v>41532.999402048612</v>
      </c>
      <c r="K1047" s="5">
        <f t="shared" si="236"/>
        <v>66</v>
      </c>
      <c r="L1047" s="16">
        <f t="shared" si="226"/>
        <v>66</v>
      </c>
      <c r="M1047">
        <f t="shared" si="227"/>
        <v>2013</v>
      </c>
      <c r="N1047" t="str">
        <f t="shared" si="228"/>
        <v>Sep</v>
      </c>
      <c r="O1047" s="6">
        <f t="shared" si="229"/>
        <v>66</v>
      </c>
      <c r="P1047">
        <f t="shared" si="230"/>
        <v>211</v>
      </c>
      <c r="Q1047">
        <f t="shared" si="231"/>
        <v>3</v>
      </c>
      <c r="R1047" s="8">
        <f t="shared" si="237"/>
        <v>70.333333333333329</v>
      </c>
      <c r="S1047">
        <f t="shared" si="232"/>
        <v>53</v>
      </c>
      <c r="T1047">
        <f t="shared" si="233"/>
        <v>4511</v>
      </c>
      <c r="U1047" s="18">
        <f t="shared" si="238"/>
        <v>85.113207547169807</v>
      </c>
    </row>
    <row r="1048" spans="1:21" x14ac:dyDescent="0.3">
      <c r="A1048" s="3">
        <v>1047</v>
      </c>
      <c r="B1048" s="3" t="s">
        <v>227</v>
      </c>
      <c r="C1048" s="3" t="s">
        <v>48</v>
      </c>
      <c r="D1048" s="7">
        <f t="shared" si="234"/>
        <v>41532</v>
      </c>
      <c r="E1048" s="4">
        <v>4.2361111111111106E-2</v>
      </c>
      <c r="F1048" s="3" t="s">
        <v>49</v>
      </c>
      <c r="G1048" s="3" t="str">
        <f t="shared" si="235"/>
        <v>UNPLANNED</v>
      </c>
      <c r="H1048" s="3" t="str">
        <f t="shared" si="225"/>
        <v>UNPLANNED</v>
      </c>
      <c r="I1048" s="1">
        <v>41533.027080243053</v>
      </c>
      <c r="J1048" s="1">
        <v>41533.094314039357</v>
      </c>
      <c r="K1048" s="5">
        <f t="shared" si="236"/>
        <v>96</v>
      </c>
      <c r="L1048" s="16">
        <f t="shared" si="226"/>
        <v>96</v>
      </c>
      <c r="M1048">
        <f t="shared" si="227"/>
        <v>2013</v>
      </c>
      <c r="N1048" t="str">
        <f t="shared" si="228"/>
        <v>Sep</v>
      </c>
      <c r="O1048" s="6">
        <f t="shared" si="229"/>
        <v>96</v>
      </c>
      <c r="P1048">
        <f t="shared" si="230"/>
        <v>980</v>
      </c>
      <c r="Q1048">
        <f t="shared" si="231"/>
        <v>9</v>
      </c>
      <c r="R1048" s="8">
        <f t="shared" si="237"/>
        <v>108.88888888888889</v>
      </c>
      <c r="S1048">
        <f t="shared" si="232"/>
        <v>43</v>
      </c>
      <c r="T1048">
        <f t="shared" si="233"/>
        <v>4185</v>
      </c>
      <c r="U1048" s="18">
        <f t="shared" si="238"/>
        <v>97.325581395348834</v>
      </c>
    </row>
    <row r="1049" spans="1:21" x14ac:dyDescent="0.3">
      <c r="A1049" s="3">
        <v>1048</v>
      </c>
      <c r="B1049" s="3" t="s">
        <v>227</v>
      </c>
      <c r="C1049" s="3" t="s">
        <v>48</v>
      </c>
      <c r="D1049" s="7">
        <f t="shared" si="234"/>
        <v>41532</v>
      </c>
      <c r="E1049" s="4">
        <v>0.27013888888888887</v>
      </c>
      <c r="F1049" s="3" t="s">
        <v>49</v>
      </c>
      <c r="G1049" s="3" t="str">
        <f t="shared" si="235"/>
        <v>UNPLANNED</v>
      </c>
      <c r="H1049" s="3" t="str">
        <f t="shared" si="225"/>
        <v>UNPLANNED</v>
      </c>
      <c r="I1049" s="1">
        <v>41533.244391168984</v>
      </c>
      <c r="J1049" s="1">
        <v>41533.295259224535</v>
      </c>
      <c r="K1049" s="5">
        <f t="shared" si="236"/>
        <v>73</v>
      </c>
      <c r="L1049" s="16">
        <f t="shared" si="226"/>
        <v>73</v>
      </c>
      <c r="M1049">
        <f t="shared" si="227"/>
        <v>2013</v>
      </c>
      <c r="N1049" t="str">
        <f t="shared" si="228"/>
        <v>Sep</v>
      </c>
      <c r="O1049" s="6">
        <f t="shared" si="229"/>
        <v>73</v>
      </c>
      <c r="P1049">
        <f t="shared" si="230"/>
        <v>980</v>
      </c>
      <c r="Q1049">
        <f t="shared" si="231"/>
        <v>9</v>
      </c>
      <c r="R1049" s="8">
        <f t="shared" si="237"/>
        <v>108.88888888888889</v>
      </c>
      <c r="S1049">
        <f t="shared" si="232"/>
        <v>43</v>
      </c>
      <c r="T1049">
        <f t="shared" si="233"/>
        <v>4185</v>
      </c>
      <c r="U1049" s="18">
        <f t="shared" si="238"/>
        <v>97.325581395348834</v>
      </c>
    </row>
    <row r="1050" spans="1:21" x14ac:dyDescent="0.3">
      <c r="A1050" s="3">
        <v>1049</v>
      </c>
      <c r="B1050" s="3" t="s">
        <v>227</v>
      </c>
      <c r="C1050" s="3" t="s">
        <v>48</v>
      </c>
      <c r="D1050" s="7">
        <f t="shared" si="234"/>
        <v>41532</v>
      </c>
      <c r="E1050" s="4">
        <v>0.3527777777777778</v>
      </c>
      <c r="F1050" s="3" t="s">
        <v>54</v>
      </c>
      <c r="G1050" s="3" t="str">
        <f t="shared" si="235"/>
        <v>PLANNED</v>
      </c>
      <c r="H1050" s="3" t="str">
        <f t="shared" si="225"/>
        <v>PLANNED - SCHED</v>
      </c>
      <c r="I1050" s="1">
        <v>41533.315567442129</v>
      </c>
      <c r="J1050" s="1">
        <v>41533.377199386574</v>
      </c>
      <c r="K1050" s="5">
        <f t="shared" si="236"/>
        <v>88</v>
      </c>
      <c r="L1050" s="16">
        <f t="shared" si="226"/>
        <v>88</v>
      </c>
      <c r="M1050">
        <f t="shared" si="227"/>
        <v>2013</v>
      </c>
      <c r="N1050" t="str">
        <f t="shared" si="228"/>
        <v>Sep</v>
      </c>
      <c r="O1050" s="6">
        <f t="shared" si="229"/>
        <v>88</v>
      </c>
      <c r="P1050">
        <f t="shared" si="230"/>
        <v>980</v>
      </c>
      <c r="Q1050">
        <f t="shared" si="231"/>
        <v>9</v>
      </c>
      <c r="R1050" s="8">
        <f t="shared" si="237"/>
        <v>108.88888888888889</v>
      </c>
      <c r="S1050">
        <f t="shared" si="232"/>
        <v>43</v>
      </c>
      <c r="T1050">
        <f t="shared" si="233"/>
        <v>4185</v>
      </c>
      <c r="U1050" s="18">
        <f t="shared" si="238"/>
        <v>97.325581395348834</v>
      </c>
    </row>
    <row r="1051" spans="1:21" x14ac:dyDescent="0.3">
      <c r="A1051" s="3">
        <v>1050</v>
      </c>
      <c r="B1051" s="3" t="s">
        <v>227</v>
      </c>
      <c r="C1051" s="3" t="s">
        <v>48</v>
      </c>
      <c r="D1051" s="7">
        <f t="shared" si="234"/>
        <v>41532</v>
      </c>
      <c r="E1051" s="4">
        <v>0.46111111111111108</v>
      </c>
      <c r="F1051" s="3" t="s">
        <v>54</v>
      </c>
      <c r="G1051" s="3" t="str">
        <f t="shared" si="235"/>
        <v>PLANNED</v>
      </c>
      <c r="H1051" s="3" t="str">
        <f t="shared" si="225"/>
        <v>PLANNED - SCHED</v>
      </c>
      <c r="I1051" s="1">
        <v>41533.414006793981</v>
      </c>
      <c r="J1051" s="1">
        <v>41533.502004479167</v>
      </c>
      <c r="K1051" s="5">
        <f t="shared" si="236"/>
        <v>126</v>
      </c>
      <c r="L1051" s="16">
        <f t="shared" si="226"/>
        <v>126</v>
      </c>
      <c r="M1051">
        <f t="shared" si="227"/>
        <v>2013</v>
      </c>
      <c r="N1051" t="str">
        <f t="shared" si="228"/>
        <v>Sep</v>
      </c>
      <c r="O1051" s="6">
        <f t="shared" si="229"/>
        <v>126</v>
      </c>
      <c r="P1051">
        <f t="shared" si="230"/>
        <v>980</v>
      </c>
      <c r="Q1051">
        <f t="shared" si="231"/>
        <v>9</v>
      </c>
      <c r="R1051" s="8">
        <f t="shared" si="237"/>
        <v>108.88888888888889</v>
      </c>
      <c r="S1051">
        <f t="shared" si="232"/>
        <v>43</v>
      </c>
      <c r="T1051">
        <f t="shared" si="233"/>
        <v>4185</v>
      </c>
      <c r="U1051" s="18">
        <f t="shared" si="238"/>
        <v>97.325581395348834</v>
      </c>
    </row>
    <row r="1052" spans="1:21" x14ac:dyDescent="0.3">
      <c r="A1052" s="3">
        <v>1051</v>
      </c>
      <c r="B1052" s="3" t="s">
        <v>227</v>
      </c>
      <c r="C1052" s="3" t="s">
        <v>48</v>
      </c>
      <c r="D1052" s="7">
        <f t="shared" si="234"/>
        <v>41532</v>
      </c>
      <c r="E1052" s="4">
        <v>0.47152777777777777</v>
      </c>
      <c r="F1052" s="3" t="s">
        <v>54</v>
      </c>
      <c r="G1052" s="3" t="str">
        <f t="shared" si="235"/>
        <v>PLANNED</v>
      </c>
      <c r="H1052" s="3" t="str">
        <f t="shared" si="225"/>
        <v>PLANNED - SCHED</v>
      </c>
      <c r="I1052" s="1">
        <v>41533.444740474537</v>
      </c>
      <c r="J1052" s="1">
        <v>41533.511013622687</v>
      </c>
      <c r="K1052" s="5">
        <f t="shared" si="236"/>
        <v>95</v>
      </c>
      <c r="L1052" s="16">
        <f t="shared" si="226"/>
        <v>95</v>
      </c>
      <c r="M1052">
        <f t="shared" si="227"/>
        <v>2013</v>
      </c>
      <c r="N1052" t="str">
        <f t="shared" si="228"/>
        <v>Sep</v>
      </c>
      <c r="O1052" s="6">
        <f t="shared" si="229"/>
        <v>95</v>
      </c>
      <c r="P1052">
        <f t="shared" si="230"/>
        <v>980</v>
      </c>
      <c r="Q1052">
        <f t="shared" si="231"/>
        <v>9</v>
      </c>
      <c r="R1052" s="8">
        <f t="shared" si="237"/>
        <v>108.88888888888889</v>
      </c>
      <c r="S1052">
        <f t="shared" si="232"/>
        <v>43</v>
      </c>
      <c r="T1052">
        <f t="shared" si="233"/>
        <v>4185</v>
      </c>
      <c r="U1052" s="18">
        <f t="shared" si="238"/>
        <v>97.325581395348834</v>
      </c>
    </row>
    <row r="1053" spans="1:21" x14ac:dyDescent="0.3">
      <c r="A1053" s="3">
        <v>1052</v>
      </c>
      <c r="B1053" s="3" t="s">
        <v>227</v>
      </c>
      <c r="C1053" s="3" t="s">
        <v>48</v>
      </c>
      <c r="D1053" s="7">
        <f t="shared" si="234"/>
        <v>41532</v>
      </c>
      <c r="E1053" s="4">
        <v>0.58194444444444449</v>
      </c>
      <c r="F1053" s="3" t="s">
        <v>54</v>
      </c>
      <c r="G1053" s="3" t="str">
        <f t="shared" si="235"/>
        <v>PLANNED</v>
      </c>
      <c r="H1053" s="3" t="str">
        <f t="shared" si="225"/>
        <v>PLANNED - SCHED</v>
      </c>
      <c r="I1053" s="1">
        <v>41533.540257326393</v>
      </c>
      <c r="J1053" s="1">
        <v>41533.615558252313</v>
      </c>
      <c r="K1053" s="5">
        <f t="shared" si="236"/>
        <v>108</v>
      </c>
      <c r="L1053" s="16">
        <f t="shared" si="226"/>
        <v>108</v>
      </c>
      <c r="M1053">
        <f t="shared" si="227"/>
        <v>2013</v>
      </c>
      <c r="N1053" t="str">
        <f t="shared" si="228"/>
        <v>Sep</v>
      </c>
      <c r="O1053" s="6">
        <f t="shared" si="229"/>
        <v>108</v>
      </c>
      <c r="P1053">
        <f t="shared" si="230"/>
        <v>980</v>
      </c>
      <c r="Q1053">
        <f t="shared" si="231"/>
        <v>9</v>
      </c>
      <c r="R1053" s="8">
        <f t="shared" si="237"/>
        <v>108.88888888888889</v>
      </c>
      <c r="S1053">
        <f t="shared" si="232"/>
        <v>43</v>
      </c>
      <c r="T1053">
        <f t="shared" si="233"/>
        <v>4185</v>
      </c>
      <c r="U1053" s="18">
        <f t="shared" si="238"/>
        <v>97.325581395348834</v>
      </c>
    </row>
    <row r="1054" spans="1:21" x14ac:dyDescent="0.3">
      <c r="A1054" s="3">
        <v>1053</v>
      </c>
      <c r="B1054" s="3" t="s">
        <v>227</v>
      </c>
      <c r="C1054" s="3" t="s">
        <v>48</v>
      </c>
      <c r="D1054" s="7">
        <f t="shared" si="234"/>
        <v>41532</v>
      </c>
      <c r="E1054" s="4">
        <v>0.6875</v>
      </c>
      <c r="F1054" s="3" t="s">
        <v>54</v>
      </c>
      <c r="G1054" s="3" t="str">
        <f t="shared" si="235"/>
        <v>PLANNED</v>
      </c>
      <c r="H1054" s="3" t="str">
        <f t="shared" si="225"/>
        <v>PLANNED - SCHED</v>
      </c>
      <c r="I1054" s="1">
        <v>41533.63726635417</v>
      </c>
      <c r="J1054" s="1">
        <v>41533.719639039351</v>
      </c>
      <c r="K1054" s="5">
        <f t="shared" si="236"/>
        <v>118</v>
      </c>
      <c r="L1054" s="16">
        <f t="shared" si="226"/>
        <v>118</v>
      </c>
      <c r="M1054">
        <f t="shared" si="227"/>
        <v>2013</v>
      </c>
      <c r="N1054" t="str">
        <f t="shared" si="228"/>
        <v>Sep</v>
      </c>
      <c r="O1054" s="6">
        <f t="shared" si="229"/>
        <v>118</v>
      </c>
      <c r="P1054">
        <f t="shared" si="230"/>
        <v>980</v>
      </c>
      <c r="Q1054">
        <f t="shared" si="231"/>
        <v>9</v>
      </c>
      <c r="R1054" s="8">
        <f t="shared" si="237"/>
        <v>108.88888888888889</v>
      </c>
      <c r="S1054">
        <f t="shared" si="232"/>
        <v>43</v>
      </c>
      <c r="T1054">
        <f t="shared" si="233"/>
        <v>4185</v>
      </c>
      <c r="U1054" s="18">
        <f t="shared" si="238"/>
        <v>97.325581395348834</v>
      </c>
    </row>
    <row r="1055" spans="1:21" x14ac:dyDescent="0.3">
      <c r="A1055" s="3">
        <v>1054</v>
      </c>
      <c r="B1055" s="3" t="s">
        <v>227</v>
      </c>
      <c r="C1055" s="3" t="s">
        <v>48</v>
      </c>
      <c r="D1055" s="7">
        <f t="shared" si="234"/>
        <v>41532</v>
      </c>
      <c r="E1055" s="4">
        <v>0.72222222222222221</v>
      </c>
      <c r="F1055" s="3" t="s">
        <v>49</v>
      </c>
      <c r="G1055" s="3" t="str">
        <f t="shared" si="235"/>
        <v>UNPLANNED</v>
      </c>
      <c r="H1055" s="3" t="str">
        <f t="shared" si="225"/>
        <v>UNPLANNED</v>
      </c>
      <c r="I1055" s="1">
        <v>41533.677543020836</v>
      </c>
      <c r="J1055" s="1">
        <v>41533.792137928242</v>
      </c>
      <c r="K1055" s="5">
        <f t="shared" si="236"/>
        <v>165</v>
      </c>
      <c r="L1055" s="16">
        <f t="shared" si="226"/>
        <v>165</v>
      </c>
      <c r="M1055">
        <f t="shared" si="227"/>
        <v>2013</v>
      </c>
      <c r="N1055" t="str">
        <f t="shared" si="228"/>
        <v>Sep</v>
      </c>
      <c r="O1055" s="6">
        <f t="shared" si="229"/>
        <v>165</v>
      </c>
      <c r="P1055">
        <f t="shared" si="230"/>
        <v>980</v>
      </c>
      <c r="Q1055">
        <f t="shared" si="231"/>
        <v>9</v>
      </c>
      <c r="R1055" s="8">
        <f t="shared" si="237"/>
        <v>108.88888888888889</v>
      </c>
      <c r="S1055">
        <f t="shared" si="232"/>
        <v>43</v>
      </c>
      <c r="T1055">
        <f t="shared" si="233"/>
        <v>4185</v>
      </c>
      <c r="U1055" s="18">
        <f t="shared" si="238"/>
        <v>97.325581395348834</v>
      </c>
    </row>
    <row r="1056" spans="1:21" x14ac:dyDescent="0.3">
      <c r="A1056" s="3">
        <v>1055</v>
      </c>
      <c r="B1056" s="3" t="s">
        <v>227</v>
      </c>
      <c r="C1056" s="3" t="s">
        <v>48</v>
      </c>
      <c r="D1056" s="7">
        <f t="shared" si="234"/>
        <v>41532</v>
      </c>
      <c r="E1056" s="4">
        <v>0.82916666666666661</v>
      </c>
      <c r="F1056" s="3" t="s">
        <v>49</v>
      </c>
      <c r="G1056" s="3" t="str">
        <f t="shared" si="235"/>
        <v>UNPLANNED</v>
      </c>
      <c r="H1056" s="3" t="str">
        <f t="shared" si="225"/>
        <v>UNPLANNED</v>
      </c>
      <c r="I1056" s="1">
        <v>41533.802198460653</v>
      </c>
      <c r="J1056" s="1">
        <v>41533.87961744213</v>
      </c>
      <c r="K1056" s="5">
        <f t="shared" si="236"/>
        <v>111</v>
      </c>
      <c r="L1056" s="16">
        <f t="shared" si="226"/>
        <v>111</v>
      </c>
      <c r="M1056">
        <f t="shared" si="227"/>
        <v>2013</v>
      </c>
      <c r="N1056" t="str">
        <f t="shared" si="228"/>
        <v>Sep</v>
      </c>
      <c r="O1056" s="6">
        <f t="shared" si="229"/>
        <v>111</v>
      </c>
      <c r="P1056">
        <f t="shared" si="230"/>
        <v>980</v>
      </c>
      <c r="Q1056">
        <f t="shared" si="231"/>
        <v>9</v>
      </c>
      <c r="R1056" s="8">
        <f t="shared" si="237"/>
        <v>108.88888888888889</v>
      </c>
      <c r="S1056">
        <f t="shared" si="232"/>
        <v>43</v>
      </c>
      <c r="T1056">
        <f t="shared" si="233"/>
        <v>4185</v>
      </c>
      <c r="U1056" s="18">
        <f t="shared" si="238"/>
        <v>97.325581395348834</v>
      </c>
    </row>
    <row r="1057" spans="1:21" x14ac:dyDescent="0.3">
      <c r="A1057" s="3">
        <v>1056</v>
      </c>
      <c r="B1057" s="3" t="s">
        <v>228</v>
      </c>
      <c r="C1057" s="3" t="s">
        <v>53</v>
      </c>
      <c r="D1057" s="7">
        <f t="shared" si="234"/>
        <v>41532</v>
      </c>
      <c r="E1057" s="4">
        <v>0.19791666666666666</v>
      </c>
      <c r="F1057" s="3" t="s">
        <v>51</v>
      </c>
      <c r="G1057" s="3" t="str">
        <f t="shared" si="235"/>
        <v>PLANNED</v>
      </c>
      <c r="H1057" s="3" t="str">
        <f t="shared" si="225"/>
        <v>PLANNED - NOT SCHED</v>
      </c>
      <c r="I1057" s="1">
        <v>41534.136846331014</v>
      </c>
      <c r="J1057" s="1">
        <v>41534.218582442132</v>
      </c>
      <c r="K1057" s="5">
        <f t="shared" si="236"/>
        <v>117</v>
      </c>
      <c r="L1057" s="16">
        <f t="shared" si="226"/>
        <v>117</v>
      </c>
      <c r="M1057">
        <f t="shared" si="227"/>
        <v>2013</v>
      </c>
      <c r="N1057" t="str">
        <f t="shared" si="228"/>
        <v>Sep</v>
      </c>
      <c r="O1057" s="6">
        <f t="shared" si="229"/>
        <v>117</v>
      </c>
      <c r="P1057">
        <f t="shared" si="230"/>
        <v>495</v>
      </c>
      <c r="Q1057">
        <f t="shared" si="231"/>
        <v>5</v>
      </c>
      <c r="R1057" s="8">
        <f t="shared" si="237"/>
        <v>99</v>
      </c>
      <c r="S1057">
        <f t="shared" si="232"/>
        <v>43</v>
      </c>
      <c r="T1057">
        <f t="shared" si="233"/>
        <v>4185</v>
      </c>
      <c r="U1057" s="18">
        <f t="shared" si="238"/>
        <v>97.325581395348834</v>
      </c>
    </row>
    <row r="1058" spans="1:21" x14ac:dyDescent="0.3">
      <c r="A1058" s="3">
        <v>1057</v>
      </c>
      <c r="B1058" s="3" t="s">
        <v>228</v>
      </c>
      <c r="C1058" s="3" t="s">
        <v>53</v>
      </c>
      <c r="D1058" s="7">
        <f t="shared" si="234"/>
        <v>41532</v>
      </c>
      <c r="E1058" s="4">
        <v>0.25138888888888888</v>
      </c>
      <c r="F1058" s="3" t="s">
        <v>49</v>
      </c>
      <c r="G1058" s="3" t="str">
        <f t="shared" si="235"/>
        <v>UNPLANNED</v>
      </c>
      <c r="H1058" s="3" t="str">
        <f t="shared" si="225"/>
        <v>UNPLANNED</v>
      </c>
      <c r="I1058" s="1">
        <v>41534.237229432867</v>
      </c>
      <c r="J1058" s="1">
        <v>41534.277125266206</v>
      </c>
      <c r="K1058" s="5">
        <f t="shared" si="236"/>
        <v>57</v>
      </c>
      <c r="L1058" s="16">
        <f t="shared" si="226"/>
        <v>57</v>
      </c>
      <c r="M1058">
        <f t="shared" si="227"/>
        <v>2013</v>
      </c>
      <c r="N1058" t="str">
        <f t="shared" si="228"/>
        <v>Sep</v>
      </c>
      <c r="O1058" s="6">
        <f t="shared" si="229"/>
        <v>57</v>
      </c>
      <c r="P1058">
        <f t="shared" si="230"/>
        <v>495</v>
      </c>
      <c r="Q1058">
        <f t="shared" si="231"/>
        <v>5</v>
      </c>
      <c r="R1058" s="8">
        <f t="shared" si="237"/>
        <v>99</v>
      </c>
      <c r="S1058">
        <f t="shared" si="232"/>
        <v>43</v>
      </c>
      <c r="T1058">
        <f t="shared" si="233"/>
        <v>4185</v>
      </c>
      <c r="U1058" s="18">
        <f t="shared" si="238"/>
        <v>97.325581395348834</v>
      </c>
    </row>
    <row r="1059" spans="1:21" x14ac:dyDescent="0.3">
      <c r="A1059" s="3">
        <v>1058</v>
      </c>
      <c r="B1059" s="3" t="s">
        <v>228</v>
      </c>
      <c r="C1059" s="3" t="s">
        <v>53</v>
      </c>
      <c r="D1059" s="7">
        <f t="shared" si="234"/>
        <v>41532</v>
      </c>
      <c r="E1059" s="4">
        <v>0.35347222222222219</v>
      </c>
      <c r="F1059" s="3" t="s">
        <v>54</v>
      </c>
      <c r="G1059" s="3" t="str">
        <f t="shared" si="235"/>
        <v>PLANNED</v>
      </c>
      <c r="H1059" s="3" t="str">
        <f t="shared" si="225"/>
        <v>PLANNED - SCHED</v>
      </c>
      <c r="I1059" s="1">
        <v>41534.309903587964</v>
      </c>
      <c r="J1059" s="1">
        <v>41534.403005439817</v>
      </c>
      <c r="K1059" s="5">
        <f t="shared" si="236"/>
        <v>134</v>
      </c>
      <c r="L1059" s="16">
        <f t="shared" si="226"/>
        <v>134</v>
      </c>
      <c r="M1059">
        <f t="shared" si="227"/>
        <v>2013</v>
      </c>
      <c r="N1059" t="str">
        <f t="shared" si="228"/>
        <v>Sep</v>
      </c>
      <c r="O1059" s="6">
        <f t="shared" si="229"/>
        <v>134</v>
      </c>
      <c r="P1059">
        <f t="shared" si="230"/>
        <v>495</v>
      </c>
      <c r="Q1059">
        <f t="shared" si="231"/>
        <v>5</v>
      </c>
      <c r="R1059" s="8">
        <f t="shared" si="237"/>
        <v>99</v>
      </c>
      <c r="S1059">
        <f t="shared" si="232"/>
        <v>43</v>
      </c>
      <c r="T1059">
        <f t="shared" si="233"/>
        <v>4185</v>
      </c>
      <c r="U1059" s="18">
        <f t="shared" si="238"/>
        <v>97.325581395348834</v>
      </c>
    </row>
    <row r="1060" spans="1:21" x14ac:dyDescent="0.3">
      <c r="A1060" s="3">
        <v>1059</v>
      </c>
      <c r="B1060" s="3" t="s">
        <v>228</v>
      </c>
      <c r="C1060" s="3" t="s">
        <v>53</v>
      </c>
      <c r="D1060" s="7">
        <f t="shared" si="234"/>
        <v>41532</v>
      </c>
      <c r="E1060" s="4">
        <v>0.50277777777777777</v>
      </c>
      <c r="F1060" s="3" t="s">
        <v>54</v>
      </c>
      <c r="G1060" s="3" t="str">
        <f t="shared" si="235"/>
        <v>PLANNED</v>
      </c>
      <c r="H1060" s="3" t="str">
        <f t="shared" si="225"/>
        <v>PLANNED - SCHED</v>
      </c>
      <c r="I1060" s="1">
        <v>41534.477691168984</v>
      </c>
      <c r="J1060" s="1">
        <v>41534.566140243056</v>
      </c>
      <c r="K1060" s="5">
        <f t="shared" si="236"/>
        <v>127</v>
      </c>
      <c r="L1060" s="16">
        <f t="shared" si="226"/>
        <v>127</v>
      </c>
      <c r="M1060">
        <f t="shared" si="227"/>
        <v>2013</v>
      </c>
      <c r="N1060" t="str">
        <f t="shared" si="228"/>
        <v>Sep</v>
      </c>
      <c r="O1060" s="6">
        <f t="shared" si="229"/>
        <v>127</v>
      </c>
      <c r="P1060">
        <f t="shared" si="230"/>
        <v>495</v>
      </c>
      <c r="Q1060">
        <f t="shared" si="231"/>
        <v>5</v>
      </c>
      <c r="R1060" s="8">
        <f t="shared" si="237"/>
        <v>99</v>
      </c>
      <c r="S1060">
        <f t="shared" si="232"/>
        <v>43</v>
      </c>
      <c r="T1060">
        <f t="shared" si="233"/>
        <v>4185</v>
      </c>
      <c r="U1060" s="18">
        <f t="shared" si="238"/>
        <v>97.325581395348834</v>
      </c>
    </row>
    <row r="1061" spans="1:21" x14ac:dyDescent="0.3">
      <c r="A1061" s="3">
        <v>1060</v>
      </c>
      <c r="B1061" s="3" t="s">
        <v>228</v>
      </c>
      <c r="C1061" s="3" t="s">
        <v>53</v>
      </c>
      <c r="D1061" s="7">
        <f t="shared" si="234"/>
        <v>41532</v>
      </c>
      <c r="E1061" s="4">
        <v>0.72916666666666663</v>
      </c>
      <c r="F1061" s="3" t="s">
        <v>49</v>
      </c>
      <c r="G1061" s="3" t="str">
        <f t="shared" si="235"/>
        <v>UNPLANNED</v>
      </c>
      <c r="H1061" s="3" t="str">
        <f t="shared" si="225"/>
        <v>UNPLANNED</v>
      </c>
      <c r="I1061" s="1">
        <v>41534.707601041664</v>
      </c>
      <c r="J1061" s="1">
        <v>41534.749857986106</v>
      </c>
      <c r="K1061" s="5">
        <f t="shared" si="236"/>
        <v>60</v>
      </c>
      <c r="L1061" s="16">
        <f t="shared" si="226"/>
        <v>60</v>
      </c>
      <c r="M1061">
        <f t="shared" si="227"/>
        <v>2013</v>
      </c>
      <c r="N1061" t="str">
        <f t="shared" si="228"/>
        <v>Sep</v>
      </c>
      <c r="O1061" s="6">
        <f t="shared" si="229"/>
        <v>60</v>
      </c>
      <c r="P1061">
        <f t="shared" si="230"/>
        <v>495</v>
      </c>
      <c r="Q1061">
        <f t="shared" si="231"/>
        <v>5</v>
      </c>
      <c r="R1061" s="8">
        <f t="shared" si="237"/>
        <v>99</v>
      </c>
      <c r="S1061">
        <f t="shared" si="232"/>
        <v>43</v>
      </c>
      <c r="T1061">
        <f t="shared" si="233"/>
        <v>4185</v>
      </c>
      <c r="U1061" s="18">
        <f t="shared" si="238"/>
        <v>97.325581395348834</v>
      </c>
    </row>
    <row r="1062" spans="1:21" x14ac:dyDescent="0.3">
      <c r="A1062" s="3">
        <v>1061</v>
      </c>
      <c r="B1062" s="3" t="s">
        <v>229</v>
      </c>
      <c r="C1062" s="3" t="s">
        <v>56</v>
      </c>
      <c r="D1062" s="7">
        <f t="shared" si="234"/>
        <v>41532</v>
      </c>
      <c r="E1062" s="4">
        <v>6.2499999999999995E-3</v>
      </c>
      <c r="F1062" s="3" t="s">
        <v>49</v>
      </c>
      <c r="G1062" s="3" t="str">
        <f t="shared" si="235"/>
        <v>UNPLANNED</v>
      </c>
      <c r="H1062" s="3" t="str">
        <f t="shared" si="225"/>
        <v>UNPLANNED</v>
      </c>
      <c r="I1062" s="1">
        <v>41534.965543749997</v>
      </c>
      <c r="J1062" s="1">
        <v>41535.039698842593</v>
      </c>
      <c r="K1062" s="5">
        <f t="shared" si="236"/>
        <v>106</v>
      </c>
      <c r="L1062" s="16">
        <f t="shared" si="226"/>
        <v>106</v>
      </c>
      <c r="M1062">
        <f t="shared" si="227"/>
        <v>2013</v>
      </c>
      <c r="N1062" t="str">
        <f t="shared" si="228"/>
        <v>Sep</v>
      </c>
      <c r="O1062" s="6">
        <f t="shared" si="229"/>
        <v>106</v>
      </c>
      <c r="P1062">
        <f t="shared" si="230"/>
        <v>807</v>
      </c>
      <c r="Q1062">
        <f t="shared" si="231"/>
        <v>7</v>
      </c>
      <c r="R1062" s="8">
        <f t="shared" si="237"/>
        <v>115.28571428571429</v>
      </c>
      <c r="S1062">
        <f t="shared" si="232"/>
        <v>43</v>
      </c>
      <c r="T1062">
        <f t="shared" si="233"/>
        <v>4185</v>
      </c>
      <c r="U1062" s="18">
        <f t="shared" si="238"/>
        <v>97.325581395348834</v>
      </c>
    </row>
    <row r="1063" spans="1:21" x14ac:dyDescent="0.3">
      <c r="A1063" s="3">
        <v>1062</v>
      </c>
      <c r="B1063" s="3" t="s">
        <v>229</v>
      </c>
      <c r="C1063" s="3" t="s">
        <v>56</v>
      </c>
      <c r="D1063" s="7">
        <f t="shared" si="234"/>
        <v>41532</v>
      </c>
      <c r="E1063" s="4">
        <v>0.3520833333333333</v>
      </c>
      <c r="F1063" s="3" t="s">
        <v>54</v>
      </c>
      <c r="G1063" s="3" t="str">
        <f t="shared" si="235"/>
        <v>PLANNED</v>
      </c>
      <c r="H1063" s="3" t="str">
        <f t="shared" si="225"/>
        <v>PLANNED - SCHED</v>
      </c>
      <c r="I1063" s="1">
        <v>41535.315429282404</v>
      </c>
      <c r="J1063" s="1">
        <v>41535.371378356474</v>
      </c>
      <c r="K1063" s="5">
        <f t="shared" si="236"/>
        <v>80</v>
      </c>
      <c r="L1063" s="16">
        <f t="shared" si="226"/>
        <v>80</v>
      </c>
      <c r="M1063">
        <f t="shared" si="227"/>
        <v>2013</v>
      </c>
      <c r="N1063" t="str">
        <f t="shared" si="228"/>
        <v>Sep</v>
      </c>
      <c r="O1063" s="6">
        <f t="shared" si="229"/>
        <v>80</v>
      </c>
      <c r="P1063">
        <f t="shared" si="230"/>
        <v>807</v>
      </c>
      <c r="Q1063">
        <f t="shared" si="231"/>
        <v>7</v>
      </c>
      <c r="R1063" s="8">
        <f t="shared" si="237"/>
        <v>115.28571428571429</v>
      </c>
      <c r="S1063">
        <f t="shared" si="232"/>
        <v>43</v>
      </c>
      <c r="T1063">
        <f t="shared" si="233"/>
        <v>4185</v>
      </c>
      <c r="U1063" s="18">
        <f t="shared" si="238"/>
        <v>97.325581395348834</v>
      </c>
    </row>
    <row r="1064" spans="1:21" x14ac:dyDescent="0.3">
      <c r="A1064" s="3">
        <v>1063</v>
      </c>
      <c r="B1064" s="3" t="s">
        <v>229</v>
      </c>
      <c r="C1064" s="3" t="s">
        <v>56</v>
      </c>
      <c r="D1064" s="7">
        <f t="shared" si="234"/>
        <v>41532</v>
      </c>
      <c r="E1064" s="4">
        <v>0.38958333333333334</v>
      </c>
      <c r="F1064" s="3" t="s">
        <v>49</v>
      </c>
      <c r="G1064" s="3" t="str">
        <f t="shared" si="235"/>
        <v>UNPLANNED</v>
      </c>
      <c r="H1064" s="3" t="str">
        <f t="shared" si="225"/>
        <v>UNPLANNED</v>
      </c>
      <c r="I1064" s="1">
        <v>41535.358014583333</v>
      </c>
      <c r="J1064" s="1">
        <v>41535.428234490741</v>
      </c>
      <c r="K1064" s="5">
        <f t="shared" si="236"/>
        <v>101</v>
      </c>
      <c r="L1064" s="16">
        <f t="shared" si="226"/>
        <v>101</v>
      </c>
      <c r="M1064">
        <f t="shared" si="227"/>
        <v>2013</v>
      </c>
      <c r="N1064" t="str">
        <f t="shared" si="228"/>
        <v>Sep</v>
      </c>
      <c r="O1064" s="6">
        <f t="shared" si="229"/>
        <v>101</v>
      </c>
      <c r="P1064">
        <f t="shared" si="230"/>
        <v>807</v>
      </c>
      <c r="Q1064">
        <f t="shared" si="231"/>
        <v>7</v>
      </c>
      <c r="R1064" s="8">
        <f t="shared" si="237"/>
        <v>115.28571428571429</v>
      </c>
      <c r="S1064">
        <f t="shared" si="232"/>
        <v>43</v>
      </c>
      <c r="T1064">
        <f t="shared" si="233"/>
        <v>4185</v>
      </c>
      <c r="U1064" s="18">
        <f t="shared" si="238"/>
        <v>97.325581395348834</v>
      </c>
    </row>
    <row r="1065" spans="1:21" x14ac:dyDescent="0.3">
      <c r="A1065" s="3">
        <v>1064</v>
      </c>
      <c r="B1065" s="3" t="s">
        <v>229</v>
      </c>
      <c r="C1065" s="3" t="s">
        <v>56</v>
      </c>
      <c r="D1065" s="7">
        <f t="shared" si="234"/>
        <v>41532</v>
      </c>
      <c r="E1065" s="4">
        <v>0.57916666666666672</v>
      </c>
      <c r="F1065" s="3" t="s">
        <v>54</v>
      </c>
      <c r="G1065" s="3" t="str">
        <f t="shared" si="235"/>
        <v>PLANNED</v>
      </c>
      <c r="H1065" s="3" t="str">
        <f t="shared" si="225"/>
        <v>PLANNED - SCHED</v>
      </c>
      <c r="I1065" s="1">
        <v>41535.541057141199</v>
      </c>
      <c r="J1065" s="1">
        <v>41535.610952974537</v>
      </c>
      <c r="K1065" s="5">
        <f t="shared" si="236"/>
        <v>100</v>
      </c>
      <c r="L1065" s="16">
        <f t="shared" si="226"/>
        <v>100</v>
      </c>
      <c r="M1065">
        <f t="shared" si="227"/>
        <v>2013</v>
      </c>
      <c r="N1065" t="str">
        <f t="shared" si="228"/>
        <v>Sep</v>
      </c>
      <c r="O1065" s="6">
        <f t="shared" si="229"/>
        <v>100</v>
      </c>
      <c r="P1065">
        <f t="shared" si="230"/>
        <v>807</v>
      </c>
      <c r="Q1065">
        <f t="shared" si="231"/>
        <v>7</v>
      </c>
      <c r="R1065" s="8">
        <f t="shared" si="237"/>
        <v>115.28571428571429</v>
      </c>
      <c r="S1065">
        <f t="shared" si="232"/>
        <v>43</v>
      </c>
      <c r="T1065">
        <f t="shared" si="233"/>
        <v>4185</v>
      </c>
      <c r="U1065" s="18">
        <f t="shared" si="238"/>
        <v>97.325581395348834</v>
      </c>
    </row>
    <row r="1066" spans="1:21" x14ac:dyDescent="0.3">
      <c r="A1066" s="3">
        <v>1065</v>
      </c>
      <c r="B1066" s="3" t="s">
        <v>229</v>
      </c>
      <c r="C1066" s="3" t="s">
        <v>56</v>
      </c>
      <c r="D1066" s="7">
        <f t="shared" si="234"/>
        <v>41532</v>
      </c>
      <c r="E1066" s="4">
        <v>0.69027777777777777</v>
      </c>
      <c r="F1066" s="3" t="s">
        <v>49</v>
      </c>
      <c r="G1066" s="3" t="str">
        <f t="shared" si="235"/>
        <v>UNPLANNED</v>
      </c>
      <c r="H1066" s="3" t="str">
        <f t="shared" si="225"/>
        <v>UNPLANNED</v>
      </c>
      <c r="I1066" s="1">
        <v>41535.600520567132</v>
      </c>
      <c r="J1066" s="1">
        <v>41535.770694178245</v>
      </c>
      <c r="K1066" s="5">
        <f t="shared" si="236"/>
        <v>245</v>
      </c>
      <c r="L1066" s="16">
        <f t="shared" si="226"/>
        <v>245</v>
      </c>
      <c r="M1066">
        <f t="shared" si="227"/>
        <v>2013</v>
      </c>
      <c r="N1066" t="str">
        <f t="shared" si="228"/>
        <v>Sep</v>
      </c>
      <c r="O1066" s="6">
        <f t="shared" si="229"/>
        <v>245</v>
      </c>
      <c r="P1066">
        <f t="shared" si="230"/>
        <v>807</v>
      </c>
      <c r="Q1066">
        <f t="shared" si="231"/>
        <v>7</v>
      </c>
      <c r="R1066" s="8">
        <f t="shared" si="237"/>
        <v>115.28571428571429</v>
      </c>
      <c r="S1066">
        <f t="shared" si="232"/>
        <v>43</v>
      </c>
      <c r="T1066">
        <f t="shared" si="233"/>
        <v>4185</v>
      </c>
      <c r="U1066" s="18">
        <f t="shared" si="238"/>
        <v>97.325581395348834</v>
      </c>
    </row>
    <row r="1067" spans="1:21" x14ac:dyDescent="0.3">
      <c r="A1067" s="3">
        <v>1066</v>
      </c>
      <c r="B1067" s="3" t="s">
        <v>229</v>
      </c>
      <c r="C1067" s="3" t="s">
        <v>56</v>
      </c>
      <c r="D1067" s="7">
        <f t="shared" si="234"/>
        <v>41532</v>
      </c>
      <c r="E1067" s="4">
        <v>0.68958333333333333</v>
      </c>
      <c r="F1067" s="3" t="s">
        <v>54</v>
      </c>
      <c r="G1067" s="3" t="str">
        <f t="shared" si="235"/>
        <v>PLANNED</v>
      </c>
      <c r="H1067" s="3" t="str">
        <f t="shared" si="225"/>
        <v>PLANNED - SCHED</v>
      </c>
      <c r="I1067" s="1">
        <v>41535.657771377315</v>
      </c>
      <c r="J1067" s="1">
        <v>41535.718315358798</v>
      </c>
      <c r="K1067" s="5">
        <f t="shared" si="236"/>
        <v>87</v>
      </c>
      <c r="L1067" s="16">
        <f t="shared" si="226"/>
        <v>87</v>
      </c>
      <c r="M1067">
        <f t="shared" si="227"/>
        <v>2013</v>
      </c>
      <c r="N1067" t="str">
        <f t="shared" si="228"/>
        <v>Sep</v>
      </c>
      <c r="O1067" s="6">
        <f t="shared" si="229"/>
        <v>87</v>
      </c>
      <c r="P1067">
        <f t="shared" si="230"/>
        <v>807</v>
      </c>
      <c r="Q1067">
        <f t="shared" si="231"/>
        <v>7</v>
      </c>
      <c r="R1067" s="8">
        <f t="shared" si="237"/>
        <v>115.28571428571429</v>
      </c>
      <c r="S1067">
        <f t="shared" si="232"/>
        <v>43</v>
      </c>
      <c r="T1067">
        <f t="shared" si="233"/>
        <v>4185</v>
      </c>
      <c r="U1067" s="18">
        <f t="shared" si="238"/>
        <v>97.325581395348834</v>
      </c>
    </row>
    <row r="1068" spans="1:21" x14ac:dyDescent="0.3">
      <c r="A1068" s="3">
        <v>1067</v>
      </c>
      <c r="B1068" s="3" t="s">
        <v>229</v>
      </c>
      <c r="C1068" s="3" t="s">
        <v>56</v>
      </c>
      <c r="D1068" s="7">
        <f t="shared" si="234"/>
        <v>41532</v>
      </c>
      <c r="E1068" s="4">
        <v>0.86319444444444438</v>
      </c>
      <c r="F1068" s="3" t="s">
        <v>49</v>
      </c>
      <c r="G1068" s="3" t="str">
        <f t="shared" si="235"/>
        <v>UNPLANNED</v>
      </c>
      <c r="H1068" s="3" t="str">
        <f t="shared" si="225"/>
        <v>UNPLANNED</v>
      </c>
      <c r="I1068" s="1">
        <v>41535.845268715275</v>
      </c>
      <c r="J1068" s="1">
        <v>41535.906437696758</v>
      </c>
      <c r="K1068" s="5">
        <f t="shared" si="236"/>
        <v>88</v>
      </c>
      <c r="L1068" s="16">
        <f t="shared" si="226"/>
        <v>88</v>
      </c>
      <c r="M1068">
        <f t="shared" si="227"/>
        <v>2013</v>
      </c>
      <c r="N1068" t="str">
        <f t="shared" si="228"/>
        <v>Sep</v>
      </c>
      <c r="O1068" s="6">
        <f t="shared" si="229"/>
        <v>88</v>
      </c>
      <c r="P1068">
        <f t="shared" si="230"/>
        <v>807</v>
      </c>
      <c r="Q1068">
        <f t="shared" si="231"/>
        <v>7</v>
      </c>
      <c r="R1068" s="8">
        <f t="shared" si="237"/>
        <v>115.28571428571429</v>
      </c>
      <c r="S1068">
        <f t="shared" si="232"/>
        <v>43</v>
      </c>
      <c r="T1068">
        <f t="shared" si="233"/>
        <v>4185</v>
      </c>
      <c r="U1068" s="18">
        <f t="shared" si="238"/>
        <v>97.325581395348834</v>
      </c>
    </row>
    <row r="1069" spans="1:21" x14ac:dyDescent="0.3">
      <c r="A1069" s="3">
        <v>1068</v>
      </c>
      <c r="B1069" s="3" t="s">
        <v>230</v>
      </c>
      <c r="C1069" s="3" t="s">
        <v>59</v>
      </c>
      <c r="D1069" s="7">
        <f t="shared" si="234"/>
        <v>41532</v>
      </c>
      <c r="E1069" s="4">
        <v>0.4291666666666667</v>
      </c>
      <c r="F1069" s="3" t="s">
        <v>51</v>
      </c>
      <c r="G1069" s="3" t="str">
        <f t="shared" si="235"/>
        <v>PLANNED</v>
      </c>
      <c r="H1069" s="3" t="str">
        <f t="shared" si="225"/>
        <v>PLANNED - NOT SCHED</v>
      </c>
      <c r="I1069" s="1">
        <v>41536.401433796294</v>
      </c>
      <c r="J1069" s="1">
        <v>41536.478702314816</v>
      </c>
      <c r="K1069" s="5">
        <f t="shared" si="236"/>
        <v>111</v>
      </c>
      <c r="L1069" s="16">
        <f t="shared" si="226"/>
        <v>111</v>
      </c>
      <c r="M1069">
        <f t="shared" si="227"/>
        <v>2013</v>
      </c>
      <c r="N1069" t="str">
        <f t="shared" si="228"/>
        <v>Sep</v>
      </c>
      <c r="O1069" s="6">
        <f t="shared" si="229"/>
        <v>111</v>
      </c>
      <c r="P1069">
        <f t="shared" si="230"/>
        <v>312</v>
      </c>
      <c r="Q1069">
        <f t="shared" si="231"/>
        <v>3</v>
      </c>
      <c r="R1069" s="8">
        <f t="shared" si="237"/>
        <v>104</v>
      </c>
      <c r="S1069">
        <f t="shared" si="232"/>
        <v>43</v>
      </c>
      <c r="T1069">
        <f t="shared" si="233"/>
        <v>4185</v>
      </c>
      <c r="U1069" s="18">
        <f t="shared" si="238"/>
        <v>97.325581395348834</v>
      </c>
    </row>
    <row r="1070" spans="1:21" x14ac:dyDescent="0.3">
      <c r="A1070" s="3">
        <v>1069</v>
      </c>
      <c r="B1070" s="3" t="s">
        <v>230</v>
      </c>
      <c r="C1070" s="3" t="s">
        <v>59</v>
      </c>
      <c r="D1070" s="7">
        <f t="shared" si="234"/>
        <v>41532</v>
      </c>
      <c r="E1070" s="4">
        <v>0.7597222222222223</v>
      </c>
      <c r="F1070" s="3" t="s">
        <v>49</v>
      </c>
      <c r="G1070" s="3" t="str">
        <f t="shared" si="235"/>
        <v>UNPLANNED</v>
      </c>
      <c r="H1070" s="3" t="str">
        <f t="shared" si="225"/>
        <v>UNPLANNED</v>
      </c>
      <c r="I1070" s="1">
        <v>41536.721311261572</v>
      </c>
      <c r="J1070" s="1">
        <v>41536.796345983792</v>
      </c>
      <c r="K1070" s="5">
        <f t="shared" si="236"/>
        <v>108</v>
      </c>
      <c r="L1070" s="16">
        <f t="shared" si="226"/>
        <v>108</v>
      </c>
      <c r="M1070">
        <f t="shared" si="227"/>
        <v>2013</v>
      </c>
      <c r="N1070" t="str">
        <f t="shared" si="228"/>
        <v>Sep</v>
      </c>
      <c r="O1070" s="6">
        <f t="shared" si="229"/>
        <v>108</v>
      </c>
      <c r="P1070">
        <f t="shared" si="230"/>
        <v>312</v>
      </c>
      <c r="Q1070">
        <f t="shared" si="231"/>
        <v>3</v>
      </c>
      <c r="R1070" s="8">
        <f t="shared" si="237"/>
        <v>104</v>
      </c>
      <c r="S1070">
        <f t="shared" si="232"/>
        <v>43</v>
      </c>
      <c r="T1070">
        <f t="shared" si="233"/>
        <v>4185</v>
      </c>
      <c r="U1070" s="18">
        <f t="shared" si="238"/>
        <v>97.325581395348834</v>
      </c>
    </row>
    <row r="1071" spans="1:21" x14ac:dyDescent="0.3">
      <c r="A1071" s="3">
        <v>1070</v>
      </c>
      <c r="B1071" s="3" t="s">
        <v>230</v>
      </c>
      <c r="C1071" s="3" t="s">
        <v>59</v>
      </c>
      <c r="D1071" s="7">
        <f t="shared" si="234"/>
        <v>41532</v>
      </c>
      <c r="E1071" s="4">
        <v>0.86388888888888893</v>
      </c>
      <c r="F1071" s="3" t="s">
        <v>49</v>
      </c>
      <c r="G1071" s="3" t="str">
        <f t="shared" si="235"/>
        <v>UNPLANNED</v>
      </c>
      <c r="H1071" s="3" t="str">
        <f t="shared" si="225"/>
        <v>UNPLANNED</v>
      </c>
      <c r="I1071" s="1">
        <v>41536.829711655097</v>
      </c>
      <c r="J1071" s="1">
        <v>41536.894387581015</v>
      </c>
      <c r="K1071" s="5">
        <f t="shared" si="236"/>
        <v>93</v>
      </c>
      <c r="L1071" s="16">
        <f t="shared" si="226"/>
        <v>93</v>
      </c>
      <c r="M1071">
        <f t="shared" si="227"/>
        <v>2013</v>
      </c>
      <c r="N1071" t="str">
        <f t="shared" si="228"/>
        <v>Sep</v>
      </c>
      <c r="O1071" s="6">
        <f t="shared" si="229"/>
        <v>93</v>
      </c>
      <c r="P1071">
        <f t="shared" si="230"/>
        <v>312</v>
      </c>
      <c r="Q1071">
        <f t="shared" si="231"/>
        <v>3</v>
      </c>
      <c r="R1071" s="8">
        <f t="shared" si="237"/>
        <v>104</v>
      </c>
      <c r="S1071">
        <f t="shared" si="232"/>
        <v>43</v>
      </c>
      <c r="T1071">
        <f t="shared" si="233"/>
        <v>4185</v>
      </c>
      <c r="U1071" s="18">
        <f t="shared" si="238"/>
        <v>97.325581395348834</v>
      </c>
    </row>
    <row r="1072" spans="1:21" x14ac:dyDescent="0.3">
      <c r="A1072" s="3">
        <v>1071</v>
      </c>
      <c r="B1072" s="3" t="s">
        <v>231</v>
      </c>
      <c r="C1072" s="3" t="s">
        <v>61</v>
      </c>
      <c r="D1072" s="7">
        <f t="shared" si="234"/>
        <v>41532</v>
      </c>
      <c r="E1072" s="4">
        <v>3.5416666666666666E-2</v>
      </c>
      <c r="F1072" s="3" t="s">
        <v>49</v>
      </c>
      <c r="G1072" s="3" t="str">
        <f t="shared" si="235"/>
        <v>UNPLANNED</v>
      </c>
      <c r="H1072" s="3" t="str">
        <f t="shared" si="225"/>
        <v>UNPLANNED</v>
      </c>
      <c r="I1072" s="1">
        <v>41537.013072650465</v>
      </c>
      <c r="J1072" s="1" t="e">
        <v>#VALUE!</v>
      </c>
      <c r="K1072" s="5" t="e">
        <f t="shared" si="236"/>
        <v>#VALUE!</v>
      </c>
      <c r="L1072" s="16">
        <f t="shared" si="226"/>
        <v>101.42857142857143</v>
      </c>
      <c r="M1072">
        <f t="shared" si="227"/>
        <v>2013</v>
      </c>
      <c r="N1072" t="str">
        <f t="shared" si="228"/>
        <v>Sep</v>
      </c>
      <c r="O1072" s="6" t="e">
        <f t="shared" si="229"/>
        <v>#N/A</v>
      </c>
      <c r="P1072">
        <f t="shared" si="230"/>
        <v>710</v>
      </c>
      <c r="Q1072">
        <f t="shared" si="231"/>
        <v>7</v>
      </c>
      <c r="R1072" s="8">
        <f t="shared" si="237"/>
        <v>101.42857142857143</v>
      </c>
      <c r="S1072">
        <f t="shared" si="232"/>
        <v>43</v>
      </c>
      <c r="T1072">
        <f t="shared" si="233"/>
        <v>4185</v>
      </c>
      <c r="U1072" s="18">
        <f t="shared" si="238"/>
        <v>97.325581395348834</v>
      </c>
    </row>
    <row r="1073" spans="1:21" x14ac:dyDescent="0.3">
      <c r="A1073" s="3">
        <v>1072</v>
      </c>
      <c r="B1073" s="3" t="s">
        <v>231</v>
      </c>
      <c r="C1073" s="3" t="s">
        <v>61</v>
      </c>
      <c r="D1073" s="7">
        <f t="shared" si="234"/>
        <v>41532</v>
      </c>
      <c r="E1073" s="4">
        <v>0.40972222222222227</v>
      </c>
      <c r="F1073" s="3" t="s">
        <v>54</v>
      </c>
      <c r="G1073" s="3" t="str">
        <f t="shared" si="235"/>
        <v>PLANNED</v>
      </c>
      <c r="H1073" s="3" t="str">
        <f t="shared" si="225"/>
        <v>PLANNED - SCHED</v>
      </c>
      <c r="I1073" s="1">
        <v>41537.376210335649</v>
      </c>
      <c r="J1073" s="1">
        <v>41537.461383946764</v>
      </c>
      <c r="K1073" s="5">
        <f t="shared" si="236"/>
        <v>122</v>
      </c>
      <c r="L1073" s="16">
        <f t="shared" si="226"/>
        <v>122</v>
      </c>
      <c r="M1073">
        <f t="shared" si="227"/>
        <v>2013</v>
      </c>
      <c r="N1073" t="str">
        <f t="shared" si="228"/>
        <v>Sep</v>
      </c>
      <c r="O1073" s="6">
        <f t="shared" si="229"/>
        <v>122</v>
      </c>
      <c r="P1073">
        <f t="shared" si="230"/>
        <v>710</v>
      </c>
      <c r="Q1073">
        <f t="shared" si="231"/>
        <v>7</v>
      </c>
      <c r="R1073" s="8">
        <f t="shared" si="237"/>
        <v>101.42857142857143</v>
      </c>
      <c r="S1073">
        <f t="shared" si="232"/>
        <v>43</v>
      </c>
      <c r="T1073">
        <f t="shared" si="233"/>
        <v>4185</v>
      </c>
      <c r="U1073" s="18">
        <f t="shared" si="238"/>
        <v>97.325581395348834</v>
      </c>
    </row>
    <row r="1074" spans="1:21" x14ac:dyDescent="0.3">
      <c r="A1074" s="3">
        <v>1073</v>
      </c>
      <c r="B1074" s="3" t="s">
        <v>231</v>
      </c>
      <c r="C1074" s="3" t="s">
        <v>61</v>
      </c>
      <c r="D1074" s="7">
        <f t="shared" si="234"/>
        <v>41532</v>
      </c>
      <c r="E1074" s="4">
        <v>0.50694444444444442</v>
      </c>
      <c r="F1074" s="3" t="s">
        <v>54</v>
      </c>
      <c r="G1074" s="3" t="str">
        <f t="shared" si="235"/>
        <v>PLANNED</v>
      </c>
      <c r="H1074" s="3" t="str">
        <f t="shared" si="225"/>
        <v>PLANNED - SCHED</v>
      </c>
      <c r="I1074" s="1">
        <v>41537.459448344904</v>
      </c>
      <c r="J1074" s="1" t="e">
        <v>#VALUE!</v>
      </c>
      <c r="K1074" s="5" t="e">
        <f t="shared" si="236"/>
        <v>#VALUE!</v>
      </c>
      <c r="L1074" s="16">
        <f t="shared" si="226"/>
        <v>101.42857142857143</v>
      </c>
      <c r="M1074">
        <f t="shared" si="227"/>
        <v>2013</v>
      </c>
      <c r="N1074" t="str">
        <f t="shared" si="228"/>
        <v>Sep</v>
      </c>
      <c r="O1074" s="6" t="e">
        <f t="shared" si="229"/>
        <v>#N/A</v>
      </c>
      <c r="P1074">
        <f t="shared" si="230"/>
        <v>710</v>
      </c>
      <c r="Q1074">
        <f t="shared" si="231"/>
        <v>7</v>
      </c>
      <c r="R1074" s="8">
        <f t="shared" si="237"/>
        <v>101.42857142857143</v>
      </c>
      <c r="S1074">
        <f t="shared" si="232"/>
        <v>43</v>
      </c>
      <c r="T1074">
        <f t="shared" si="233"/>
        <v>4185</v>
      </c>
      <c r="U1074" s="18">
        <f t="shared" si="238"/>
        <v>97.325581395348834</v>
      </c>
    </row>
    <row r="1075" spans="1:21" x14ac:dyDescent="0.3">
      <c r="A1075" s="3">
        <v>1074</v>
      </c>
      <c r="B1075" s="3" t="s">
        <v>231</v>
      </c>
      <c r="C1075" s="3" t="s">
        <v>61</v>
      </c>
      <c r="D1075" s="7">
        <f t="shared" si="234"/>
        <v>41532</v>
      </c>
      <c r="E1075" s="4">
        <v>0.6479166666666667</v>
      </c>
      <c r="F1075" s="3" t="s">
        <v>51</v>
      </c>
      <c r="G1075" s="3" t="str">
        <f t="shared" si="235"/>
        <v>PLANNED</v>
      </c>
      <c r="H1075" s="3" t="str">
        <f t="shared" si="225"/>
        <v>PLANNED - NOT SCHED</v>
      </c>
      <c r="I1075" s="1">
        <v>41537.624938043977</v>
      </c>
      <c r="J1075" s="1">
        <v>41537.698595451388</v>
      </c>
      <c r="K1075" s="5">
        <f t="shared" si="236"/>
        <v>106</v>
      </c>
      <c r="L1075" s="16">
        <f t="shared" si="226"/>
        <v>106</v>
      </c>
      <c r="M1075">
        <f t="shared" si="227"/>
        <v>2013</v>
      </c>
      <c r="N1075" t="str">
        <f t="shared" si="228"/>
        <v>Sep</v>
      </c>
      <c r="O1075" s="6">
        <f t="shared" si="229"/>
        <v>106</v>
      </c>
      <c r="P1075">
        <f t="shared" si="230"/>
        <v>710</v>
      </c>
      <c r="Q1075">
        <f t="shared" si="231"/>
        <v>7</v>
      </c>
      <c r="R1075" s="8">
        <f t="shared" si="237"/>
        <v>101.42857142857143</v>
      </c>
      <c r="S1075">
        <f t="shared" si="232"/>
        <v>43</v>
      </c>
      <c r="T1075">
        <f t="shared" si="233"/>
        <v>4185</v>
      </c>
      <c r="U1075" s="18">
        <f t="shared" si="238"/>
        <v>97.325581395348834</v>
      </c>
    </row>
    <row r="1076" spans="1:21" x14ac:dyDescent="0.3">
      <c r="A1076" s="3">
        <v>1075</v>
      </c>
      <c r="B1076" s="3" t="s">
        <v>231</v>
      </c>
      <c r="C1076" s="3" t="s">
        <v>61</v>
      </c>
      <c r="D1076" s="7">
        <f t="shared" si="234"/>
        <v>41532</v>
      </c>
      <c r="E1076" s="4">
        <v>0.70347222222222217</v>
      </c>
      <c r="F1076" s="3" t="s">
        <v>49</v>
      </c>
      <c r="G1076" s="3" t="str">
        <f t="shared" si="235"/>
        <v>UNPLANNED</v>
      </c>
      <c r="H1076" s="3" t="str">
        <f t="shared" si="225"/>
        <v>UNPLANNED</v>
      </c>
      <c r="I1076" s="1">
        <v>41537.657911886577</v>
      </c>
      <c r="J1076" s="1">
        <v>41537.771951238428</v>
      </c>
      <c r="K1076" s="5">
        <f t="shared" si="236"/>
        <v>164</v>
      </c>
      <c r="L1076" s="16">
        <f t="shared" si="226"/>
        <v>164</v>
      </c>
      <c r="M1076">
        <f t="shared" si="227"/>
        <v>2013</v>
      </c>
      <c r="N1076" t="str">
        <f t="shared" si="228"/>
        <v>Sep</v>
      </c>
      <c r="O1076" s="6">
        <f t="shared" si="229"/>
        <v>164</v>
      </c>
      <c r="P1076">
        <f t="shared" si="230"/>
        <v>710</v>
      </c>
      <c r="Q1076">
        <f t="shared" si="231"/>
        <v>7</v>
      </c>
      <c r="R1076" s="8">
        <f t="shared" si="237"/>
        <v>101.42857142857143</v>
      </c>
      <c r="S1076">
        <f t="shared" si="232"/>
        <v>43</v>
      </c>
      <c r="T1076">
        <f t="shared" si="233"/>
        <v>4185</v>
      </c>
      <c r="U1076" s="18">
        <f t="shared" si="238"/>
        <v>97.325581395348834</v>
      </c>
    </row>
    <row r="1077" spans="1:21" x14ac:dyDescent="0.3">
      <c r="A1077" s="3">
        <v>1076</v>
      </c>
      <c r="B1077" s="3" t="s">
        <v>231</v>
      </c>
      <c r="C1077" s="3" t="s">
        <v>61</v>
      </c>
      <c r="D1077" s="7">
        <f t="shared" si="234"/>
        <v>41532</v>
      </c>
      <c r="E1077" s="4">
        <v>0.86041666666666661</v>
      </c>
      <c r="F1077" s="3" t="s">
        <v>51</v>
      </c>
      <c r="G1077" s="3" t="str">
        <f t="shared" si="235"/>
        <v>PLANNED</v>
      </c>
      <c r="H1077" s="3" t="str">
        <f t="shared" si="225"/>
        <v>PLANNED - NOT SCHED</v>
      </c>
      <c r="I1077" s="1">
        <v>41537.794384872686</v>
      </c>
      <c r="J1077" s="1">
        <v>41537.954836261575</v>
      </c>
      <c r="K1077" s="5">
        <f t="shared" si="236"/>
        <v>231</v>
      </c>
      <c r="L1077" s="16">
        <f t="shared" si="226"/>
        <v>231</v>
      </c>
      <c r="M1077">
        <f t="shared" si="227"/>
        <v>2013</v>
      </c>
      <c r="N1077" t="str">
        <f t="shared" si="228"/>
        <v>Sep</v>
      </c>
      <c r="O1077" s="6">
        <f t="shared" si="229"/>
        <v>231</v>
      </c>
      <c r="P1077">
        <f t="shared" si="230"/>
        <v>710</v>
      </c>
      <c r="Q1077">
        <f t="shared" si="231"/>
        <v>7</v>
      </c>
      <c r="R1077" s="8">
        <f t="shared" si="237"/>
        <v>101.42857142857143</v>
      </c>
      <c r="S1077">
        <f t="shared" si="232"/>
        <v>43</v>
      </c>
      <c r="T1077">
        <f t="shared" si="233"/>
        <v>4185</v>
      </c>
      <c r="U1077" s="18">
        <f t="shared" si="238"/>
        <v>97.325581395348834</v>
      </c>
    </row>
    <row r="1078" spans="1:21" x14ac:dyDescent="0.3">
      <c r="A1078" s="3">
        <v>1077</v>
      </c>
      <c r="B1078" s="3" t="s">
        <v>231</v>
      </c>
      <c r="C1078" s="3" t="s">
        <v>61</v>
      </c>
      <c r="D1078" s="7">
        <f t="shared" si="234"/>
        <v>41532</v>
      </c>
      <c r="E1078" s="4">
        <v>0.96736111111111101</v>
      </c>
      <c r="F1078" s="3" t="s">
        <v>49</v>
      </c>
      <c r="G1078" s="3" t="str">
        <f t="shared" si="235"/>
        <v>UNPLANNED</v>
      </c>
      <c r="H1078" s="3" t="str">
        <f t="shared" si="225"/>
        <v>UNPLANNED</v>
      </c>
      <c r="I1078" s="1">
        <v>41537.937214432874</v>
      </c>
      <c r="J1078" s="1">
        <v>41537.998140358803</v>
      </c>
      <c r="K1078" s="5">
        <f t="shared" si="236"/>
        <v>87</v>
      </c>
      <c r="L1078" s="16">
        <f t="shared" si="226"/>
        <v>87</v>
      </c>
      <c r="M1078">
        <f t="shared" si="227"/>
        <v>2013</v>
      </c>
      <c r="N1078" t="str">
        <f t="shared" si="228"/>
        <v>Sep</v>
      </c>
      <c r="O1078" s="6">
        <f t="shared" si="229"/>
        <v>87</v>
      </c>
      <c r="P1078">
        <f t="shared" si="230"/>
        <v>710</v>
      </c>
      <c r="Q1078">
        <f t="shared" si="231"/>
        <v>7</v>
      </c>
      <c r="R1078" s="8">
        <f t="shared" si="237"/>
        <v>101.42857142857143</v>
      </c>
      <c r="S1078">
        <f t="shared" si="232"/>
        <v>43</v>
      </c>
      <c r="T1078">
        <f t="shared" si="233"/>
        <v>4185</v>
      </c>
      <c r="U1078" s="18">
        <f t="shared" si="238"/>
        <v>97.325581395348834</v>
      </c>
    </row>
    <row r="1079" spans="1:21" x14ac:dyDescent="0.3">
      <c r="A1079" s="3">
        <v>1078</v>
      </c>
      <c r="B1079" s="3" t="s">
        <v>232</v>
      </c>
      <c r="C1079" s="3" t="s">
        <v>63</v>
      </c>
      <c r="D1079" s="7">
        <f t="shared" si="234"/>
        <v>41532</v>
      </c>
      <c r="E1079" s="4">
        <v>2.2916666666666669E-2</v>
      </c>
      <c r="F1079" s="3" t="s">
        <v>49</v>
      </c>
      <c r="G1079" s="3" t="str">
        <f t="shared" si="235"/>
        <v>UNPLANNED</v>
      </c>
      <c r="H1079" s="3" t="str">
        <f t="shared" si="225"/>
        <v>UNPLANNED</v>
      </c>
      <c r="I1079" s="1">
        <v>41538.004322534718</v>
      </c>
      <c r="J1079" s="1">
        <v>41538.071394293984</v>
      </c>
      <c r="K1079" s="5">
        <f t="shared" si="236"/>
        <v>96</v>
      </c>
      <c r="L1079" s="16">
        <f t="shared" si="226"/>
        <v>96</v>
      </c>
      <c r="M1079">
        <f t="shared" si="227"/>
        <v>2013</v>
      </c>
      <c r="N1079" t="str">
        <f t="shared" si="228"/>
        <v>Sep</v>
      </c>
      <c r="O1079" s="6">
        <f t="shared" si="229"/>
        <v>96</v>
      </c>
      <c r="P1079">
        <f t="shared" si="230"/>
        <v>432</v>
      </c>
      <c r="Q1079">
        <f t="shared" si="231"/>
        <v>6</v>
      </c>
      <c r="R1079" s="8">
        <f t="shared" si="237"/>
        <v>72</v>
      </c>
      <c r="S1079">
        <f t="shared" si="232"/>
        <v>43</v>
      </c>
      <c r="T1079">
        <f t="shared" si="233"/>
        <v>4185</v>
      </c>
      <c r="U1079" s="18">
        <f t="shared" si="238"/>
        <v>97.325581395348834</v>
      </c>
    </row>
    <row r="1080" spans="1:21" x14ac:dyDescent="0.3">
      <c r="A1080" s="3">
        <v>1079</v>
      </c>
      <c r="B1080" s="3" t="s">
        <v>232</v>
      </c>
      <c r="C1080" s="3" t="s">
        <v>63</v>
      </c>
      <c r="D1080" s="7">
        <f t="shared" si="234"/>
        <v>41532</v>
      </c>
      <c r="E1080" s="4">
        <v>6.6666666666666666E-2</v>
      </c>
      <c r="F1080" s="3" t="s">
        <v>49</v>
      </c>
      <c r="G1080" s="3" t="str">
        <f t="shared" si="235"/>
        <v>UNPLANNED</v>
      </c>
      <c r="H1080" s="3" t="str">
        <f t="shared" si="225"/>
        <v>UNPLANNED</v>
      </c>
      <c r="I1080" s="1">
        <v>41538.037721990739</v>
      </c>
      <c r="J1080" s="1">
        <v>41538.10173819444</v>
      </c>
      <c r="K1080" s="5">
        <f t="shared" si="236"/>
        <v>92</v>
      </c>
      <c r="L1080" s="16">
        <f t="shared" si="226"/>
        <v>92</v>
      </c>
      <c r="M1080">
        <f t="shared" si="227"/>
        <v>2013</v>
      </c>
      <c r="N1080" t="str">
        <f t="shared" si="228"/>
        <v>Sep</v>
      </c>
      <c r="O1080" s="6">
        <f t="shared" si="229"/>
        <v>92</v>
      </c>
      <c r="P1080">
        <f t="shared" si="230"/>
        <v>432</v>
      </c>
      <c r="Q1080">
        <f t="shared" si="231"/>
        <v>6</v>
      </c>
      <c r="R1080" s="8">
        <f t="shared" si="237"/>
        <v>72</v>
      </c>
      <c r="S1080">
        <f t="shared" si="232"/>
        <v>43</v>
      </c>
      <c r="T1080">
        <f t="shared" si="233"/>
        <v>4185</v>
      </c>
      <c r="U1080" s="18">
        <f t="shared" si="238"/>
        <v>97.325581395348834</v>
      </c>
    </row>
    <row r="1081" spans="1:21" x14ac:dyDescent="0.3">
      <c r="A1081" s="3">
        <v>1080</v>
      </c>
      <c r="B1081" s="3" t="s">
        <v>232</v>
      </c>
      <c r="C1081" s="3" t="s">
        <v>63</v>
      </c>
      <c r="D1081" s="7">
        <f t="shared" si="234"/>
        <v>41532</v>
      </c>
      <c r="E1081" s="4">
        <v>0.10694444444444444</v>
      </c>
      <c r="F1081" s="3" t="s">
        <v>49</v>
      </c>
      <c r="G1081" s="3" t="str">
        <f t="shared" si="235"/>
        <v>UNPLANNED</v>
      </c>
      <c r="H1081" s="3" t="str">
        <f t="shared" si="225"/>
        <v>UNPLANNED</v>
      </c>
      <c r="I1081" s="1">
        <v>41538.089791747683</v>
      </c>
      <c r="J1081" s="1" t="e">
        <v>#VALUE!</v>
      </c>
      <c r="K1081" s="5" t="e">
        <f t="shared" si="236"/>
        <v>#VALUE!</v>
      </c>
      <c r="L1081" s="16">
        <f t="shared" si="226"/>
        <v>72</v>
      </c>
      <c r="M1081">
        <f t="shared" si="227"/>
        <v>2013</v>
      </c>
      <c r="N1081" t="str">
        <f t="shared" si="228"/>
        <v>Sep</v>
      </c>
      <c r="O1081" s="6" t="e">
        <f t="shared" si="229"/>
        <v>#N/A</v>
      </c>
      <c r="P1081">
        <f t="shared" si="230"/>
        <v>432</v>
      </c>
      <c r="Q1081">
        <f t="shared" si="231"/>
        <v>6</v>
      </c>
      <c r="R1081" s="8">
        <f t="shared" si="237"/>
        <v>72</v>
      </c>
      <c r="S1081">
        <f t="shared" si="232"/>
        <v>43</v>
      </c>
      <c r="T1081">
        <f t="shared" si="233"/>
        <v>4185</v>
      </c>
      <c r="U1081" s="18">
        <f t="shared" si="238"/>
        <v>97.325581395348834</v>
      </c>
    </row>
    <row r="1082" spans="1:21" x14ac:dyDescent="0.3">
      <c r="A1082" s="3">
        <v>1081</v>
      </c>
      <c r="B1082" s="3" t="s">
        <v>232</v>
      </c>
      <c r="C1082" s="3" t="s">
        <v>63</v>
      </c>
      <c r="D1082" s="7">
        <f t="shared" si="234"/>
        <v>41532</v>
      </c>
      <c r="E1082" s="4">
        <v>0.18402777777777779</v>
      </c>
      <c r="F1082" s="3" t="s">
        <v>49</v>
      </c>
      <c r="G1082" s="3" t="str">
        <f t="shared" si="235"/>
        <v>UNPLANNED</v>
      </c>
      <c r="H1082" s="3" t="str">
        <f t="shared" si="225"/>
        <v>UNPLANNED</v>
      </c>
      <c r="I1082" s="1">
        <v>41538.153370219909</v>
      </c>
      <c r="J1082" s="1">
        <v>41538.220858645836</v>
      </c>
      <c r="K1082" s="5">
        <f t="shared" si="236"/>
        <v>97</v>
      </c>
      <c r="L1082" s="16">
        <f t="shared" si="226"/>
        <v>97</v>
      </c>
      <c r="M1082">
        <f t="shared" si="227"/>
        <v>2013</v>
      </c>
      <c r="N1082" t="str">
        <f t="shared" si="228"/>
        <v>Sep</v>
      </c>
      <c r="O1082" s="6">
        <f t="shared" si="229"/>
        <v>97</v>
      </c>
      <c r="P1082">
        <f t="shared" si="230"/>
        <v>432</v>
      </c>
      <c r="Q1082">
        <f t="shared" si="231"/>
        <v>6</v>
      </c>
      <c r="R1082" s="8">
        <f t="shared" si="237"/>
        <v>72</v>
      </c>
      <c r="S1082">
        <f t="shared" si="232"/>
        <v>43</v>
      </c>
      <c r="T1082">
        <f t="shared" si="233"/>
        <v>4185</v>
      </c>
      <c r="U1082" s="18">
        <f t="shared" si="238"/>
        <v>97.325581395348834</v>
      </c>
    </row>
    <row r="1083" spans="1:21" x14ac:dyDescent="0.3">
      <c r="A1083" s="3">
        <v>1082</v>
      </c>
      <c r="B1083" s="3" t="s">
        <v>232</v>
      </c>
      <c r="C1083" s="3" t="s">
        <v>63</v>
      </c>
      <c r="D1083" s="7">
        <f t="shared" si="234"/>
        <v>41532</v>
      </c>
      <c r="E1083" s="4">
        <v>0.24027777777777778</v>
      </c>
      <c r="F1083" s="3" t="s">
        <v>49</v>
      </c>
      <c r="G1083" s="3" t="str">
        <f t="shared" si="235"/>
        <v>UNPLANNED</v>
      </c>
      <c r="H1083" s="3" t="str">
        <f t="shared" si="225"/>
        <v>UNPLANNED</v>
      </c>
      <c r="I1083" s="1">
        <v>41538.223771064811</v>
      </c>
      <c r="J1083" s="1">
        <v>41538.272451620367</v>
      </c>
      <c r="K1083" s="5">
        <f t="shared" si="236"/>
        <v>70</v>
      </c>
      <c r="L1083" s="16">
        <f t="shared" si="226"/>
        <v>70</v>
      </c>
      <c r="M1083">
        <f t="shared" si="227"/>
        <v>2013</v>
      </c>
      <c r="N1083" t="str">
        <f t="shared" si="228"/>
        <v>Sep</v>
      </c>
      <c r="O1083" s="6">
        <f t="shared" si="229"/>
        <v>70</v>
      </c>
      <c r="P1083">
        <f t="shared" si="230"/>
        <v>432</v>
      </c>
      <c r="Q1083">
        <f t="shared" si="231"/>
        <v>6</v>
      </c>
      <c r="R1083" s="8">
        <f t="shared" si="237"/>
        <v>72</v>
      </c>
      <c r="S1083">
        <f t="shared" si="232"/>
        <v>43</v>
      </c>
      <c r="T1083">
        <f t="shared" si="233"/>
        <v>4185</v>
      </c>
      <c r="U1083" s="18">
        <f t="shared" si="238"/>
        <v>97.325581395348834</v>
      </c>
    </row>
    <row r="1084" spans="1:21" x14ac:dyDescent="0.3">
      <c r="A1084" s="3">
        <v>1083</v>
      </c>
      <c r="B1084" s="3" t="s">
        <v>232</v>
      </c>
      <c r="C1084" s="3" t="s">
        <v>63</v>
      </c>
      <c r="D1084" s="7">
        <f t="shared" si="234"/>
        <v>41532</v>
      </c>
      <c r="E1084" s="4">
        <v>0.52013888888888882</v>
      </c>
      <c r="F1084" s="3" t="s">
        <v>49</v>
      </c>
      <c r="G1084" s="3" t="str">
        <f t="shared" si="235"/>
        <v>UNPLANNED</v>
      </c>
      <c r="H1084" s="3" t="str">
        <f t="shared" si="225"/>
        <v>UNPLANNED</v>
      </c>
      <c r="I1084" s="1">
        <v>41538.484977546294</v>
      </c>
      <c r="J1084" s="1">
        <v>41538.538808564816</v>
      </c>
      <c r="K1084" s="5">
        <f t="shared" si="236"/>
        <v>77</v>
      </c>
      <c r="L1084" s="16">
        <f t="shared" si="226"/>
        <v>77</v>
      </c>
      <c r="M1084">
        <f t="shared" si="227"/>
        <v>2013</v>
      </c>
      <c r="N1084" t="str">
        <f t="shared" si="228"/>
        <v>Sep</v>
      </c>
      <c r="O1084" s="6">
        <f t="shared" si="229"/>
        <v>77</v>
      </c>
      <c r="P1084">
        <f t="shared" si="230"/>
        <v>432</v>
      </c>
      <c r="Q1084">
        <f t="shared" si="231"/>
        <v>6</v>
      </c>
      <c r="R1084" s="8">
        <f t="shared" si="237"/>
        <v>72</v>
      </c>
      <c r="S1084">
        <f t="shared" si="232"/>
        <v>43</v>
      </c>
      <c r="T1084">
        <f t="shared" si="233"/>
        <v>4185</v>
      </c>
      <c r="U1084" s="18">
        <f t="shared" si="238"/>
        <v>97.325581395348834</v>
      </c>
    </row>
    <row r="1085" spans="1:21" x14ac:dyDescent="0.3">
      <c r="A1085" s="3">
        <v>1084</v>
      </c>
      <c r="B1085" s="3" t="s">
        <v>233</v>
      </c>
      <c r="C1085" s="3" t="s">
        <v>65</v>
      </c>
      <c r="D1085" s="7">
        <f t="shared" si="234"/>
        <v>41532</v>
      </c>
      <c r="E1085" s="4">
        <v>0.11180555555555556</v>
      </c>
      <c r="F1085" s="3" t="s">
        <v>49</v>
      </c>
      <c r="G1085" s="3" t="str">
        <f t="shared" si="235"/>
        <v>UNPLANNED</v>
      </c>
      <c r="H1085" s="3" t="str">
        <f t="shared" si="225"/>
        <v>UNPLANNED</v>
      </c>
      <c r="I1085" s="1">
        <v>41539.091472719905</v>
      </c>
      <c r="J1085" s="1">
        <v>41539.1412991088</v>
      </c>
      <c r="K1085" s="5">
        <f t="shared" si="236"/>
        <v>71</v>
      </c>
      <c r="L1085" s="16">
        <f t="shared" si="226"/>
        <v>71</v>
      </c>
      <c r="M1085">
        <f t="shared" si="227"/>
        <v>2013</v>
      </c>
      <c r="N1085" t="str">
        <f t="shared" si="228"/>
        <v>Sep</v>
      </c>
      <c r="O1085" s="6">
        <f t="shared" si="229"/>
        <v>71</v>
      </c>
      <c r="P1085">
        <f t="shared" si="230"/>
        <v>449</v>
      </c>
      <c r="Q1085">
        <f t="shared" si="231"/>
        <v>6</v>
      </c>
      <c r="R1085" s="8">
        <f t="shared" si="237"/>
        <v>74.833333333333329</v>
      </c>
      <c r="S1085">
        <f t="shared" si="232"/>
        <v>43</v>
      </c>
      <c r="T1085">
        <f t="shared" si="233"/>
        <v>4185</v>
      </c>
      <c r="U1085" s="18">
        <f t="shared" si="238"/>
        <v>97.325581395348834</v>
      </c>
    </row>
    <row r="1086" spans="1:21" x14ac:dyDescent="0.3">
      <c r="A1086" s="3">
        <v>1085</v>
      </c>
      <c r="B1086" s="3" t="s">
        <v>233</v>
      </c>
      <c r="C1086" s="3" t="s">
        <v>65</v>
      </c>
      <c r="D1086" s="7">
        <f t="shared" si="234"/>
        <v>41532</v>
      </c>
      <c r="E1086" s="4">
        <v>0.19513888888888889</v>
      </c>
      <c r="F1086" s="3" t="s">
        <v>49</v>
      </c>
      <c r="G1086" s="3" t="str">
        <f t="shared" si="235"/>
        <v>UNPLANNED</v>
      </c>
      <c r="H1086" s="3" t="str">
        <f t="shared" si="225"/>
        <v>UNPLANNED</v>
      </c>
      <c r="I1086" s="1">
        <v>41539.167947685186</v>
      </c>
      <c r="J1086" s="1">
        <v>41539.231929166664</v>
      </c>
      <c r="K1086" s="5">
        <f t="shared" si="236"/>
        <v>92</v>
      </c>
      <c r="L1086" s="16">
        <f t="shared" si="226"/>
        <v>92</v>
      </c>
      <c r="M1086">
        <f t="shared" si="227"/>
        <v>2013</v>
      </c>
      <c r="N1086" t="str">
        <f t="shared" si="228"/>
        <v>Sep</v>
      </c>
      <c r="O1086" s="6">
        <f t="shared" si="229"/>
        <v>92</v>
      </c>
      <c r="P1086">
        <f t="shared" si="230"/>
        <v>449</v>
      </c>
      <c r="Q1086">
        <f t="shared" si="231"/>
        <v>6</v>
      </c>
      <c r="R1086" s="8">
        <f t="shared" si="237"/>
        <v>74.833333333333329</v>
      </c>
      <c r="S1086">
        <f t="shared" si="232"/>
        <v>43</v>
      </c>
      <c r="T1086">
        <f t="shared" si="233"/>
        <v>4185</v>
      </c>
      <c r="U1086" s="18">
        <f t="shared" si="238"/>
        <v>97.325581395348834</v>
      </c>
    </row>
    <row r="1087" spans="1:21" x14ac:dyDescent="0.3">
      <c r="A1087" s="3">
        <v>1086</v>
      </c>
      <c r="B1087" s="3" t="s">
        <v>233</v>
      </c>
      <c r="C1087" s="3" t="s">
        <v>65</v>
      </c>
      <c r="D1087" s="7">
        <f t="shared" si="234"/>
        <v>41532</v>
      </c>
      <c r="E1087" s="4">
        <v>0.27777777777777779</v>
      </c>
      <c r="F1087" s="3" t="s">
        <v>49</v>
      </c>
      <c r="G1087" s="3" t="str">
        <f t="shared" si="235"/>
        <v>UNPLANNED</v>
      </c>
      <c r="H1087" s="3" t="str">
        <f t="shared" si="225"/>
        <v>UNPLANNED</v>
      </c>
      <c r="I1087" s="1">
        <v>41539.251701701389</v>
      </c>
      <c r="J1087" s="1">
        <v>41539.310798923609</v>
      </c>
      <c r="K1087" s="5">
        <f t="shared" si="236"/>
        <v>85</v>
      </c>
      <c r="L1087" s="16">
        <f t="shared" si="226"/>
        <v>85</v>
      </c>
      <c r="M1087">
        <f t="shared" si="227"/>
        <v>2013</v>
      </c>
      <c r="N1087" t="str">
        <f t="shared" si="228"/>
        <v>Sep</v>
      </c>
      <c r="O1087" s="6">
        <f t="shared" si="229"/>
        <v>85</v>
      </c>
      <c r="P1087">
        <f t="shared" si="230"/>
        <v>449</v>
      </c>
      <c r="Q1087">
        <f t="shared" si="231"/>
        <v>6</v>
      </c>
      <c r="R1087" s="8">
        <f t="shared" si="237"/>
        <v>74.833333333333329</v>
      </c>
      <c r="S1087">
        <f t="shared" si="232"/>
        <v>43</v>
      </c>
      <c r="T1087">
        <f t="shared" si="233"/>
        <v>4185</v>
      </c>
      <c r="U1087" s="18">
        <f t="shared" si="238"/>
        <v>97.325581395348834</v>
      </c>
    </row>
    <row r="1088" spans="1:21" x14ac:dyDescent="0.3">
      <c r="A1088" s="3">
        <v>1087</v>
      </c>
      <c r="B1088" s="3" t="s">
        <v>233</v>
      </c>
      <c r="C1088" s="3" t="s">
        <v>65</v>
      </c>
      <c r="D1088" s="7">
        <f t="shared" si="234"/>
        <v>41532</v>
      </c>
      <c r="E1088" s="4">
        <v>0.40902777777777777</v>
      </c>
      <c r="F1088" s="3" t="s">
        <v>49</v>
      </c>
      <c r="G1088" s="3" t="str">
        <f t="shared" si="235"/>
        <v>UNPLANNED</v>
      </c>
      <c r="H1088" s="3" t="str">
        <f t="shared" si="225"/>
        <v>UNPLANNED</v>
      </c>
      <c r="I1088" s="1">
        <v>41539.412552743059</v>
      </c>
      <c r="J1088" s="1">
        <v>41539.45318931713</v>
      </c>
      <c r="K1088" s="5">
        <f t="shared" si="236"/>
        <v>58</v>
      </c>
      <c r="L1088" s="16">
        <f t="shared" si="226"/>
        <v>58</v>
      </c>
      <c r="M1088">
        <f t="shared" si="227"/>
        <v>2013</v>
      </c>
      <c r="N1088" t="str">
        <f t="shared" si="228"/>
        <v>Sep</v>
      </c>
      <c r="O1088" s="6">
        <f t="shared" si="229"/>
        <v>58</v>
      </c>
      <c r="P1088">
        <f t="shared" si="230"/>
        <v>449</v>
      </c>
      <c r="Q1088">
        <f t="shared" si="231"/>
        <v>6</v>
      </c>
      <c r="R1088" s="8">
        <f t="shared" si="237"/>
        <v>74.833333333333329</v>
      </c>
      <c r="S1088">
        <f t="shared" si="232"/>
        <v>43</v>
      </c>
      <c r="T1088">
        <f t="shared" si="233"/>
        <v>4185</v>
      </c>
      <c r="U1088" s="18">
        <f t="shared" si="238"/>
        <v>97.325581395348834</v>
      </c>
    </row>
    <row r="1089" spans="1:21" x14ac:dyDescent="0.3">
      <c r="A1089" s="3">
        <v>1088</v>
      </c>
      <c r="B1089" s="3" t="s">
        <v>233</v>
      </c>
      <c r="C1089" s="3" t="s">
        <v>65</v>
      </c>
      <c r="D1089" s="7">
        <f t="shared" si="234"/>
        <v>41532</v>
      </c>
      <c r="E1089" s="4">
        <v>0.74791666666666667</v>
      </c>
      <c r="F1089" s="3" t="s">
        <v>51</v>
      </c>
      <c r="G1089" s="3" t="str">
        <f t="shared" si="235"/>
        <v>PLANNED</v>
      </c>
      <c r="H1089" s="3" t="str">
        <f t="shared" si="225"/>
        <v>PLANNED - NOT SCHED</v>
      </c>
      <c r="I1089" s="1">
        <v>41539.725892442133</v>
      </c>
      <c r="J1089" s="1">
        <v>41539.775834571759</v>
      </c>
      <c r="K1089" s="5">
        <f t="shared" si="236"/>
        <v>71</v>
      </c>
      <c r="L1089" s="16">
        <f t="shared" si="226"/>
        <v>71</v>
      </c>
      <c r="M1089">
        <f t="shared" si="227"/>
        <v>2013</v>
      </c>
      <c r="N1089" t="str">
        <f t="shared" si="228"/>
        <v>Sep</v>
      </c>
      <c r="O1089" s="6">
        <f t="shared" si="229"/>
        <v>71</v>
      </c>
      <c r="P1089">
        <f t="shared" si="230"/>
        <v>449</v>
      </c>
      <c r="Q1089">
        <f t="shared" si="231"/>
        <v>6</v>
      </c>
      <c r="R1089" s="8">
        <f t="shared" si="237"/>
        <v>74.833333333333329</v>
      </c>
      <c r="S1089">
        <f t="shared" si="232"/>
        <v>43</v>
      </c>
      <c r="T1089">
        <f t="shared" si="233"/>
        <v>4185</v>
      </c>
      <c r="U1089" s="18">
        <f t="shared" si="238"/>
        <v>97.325581395348834</v>
      </c>
    </row>
    <row r="1090" spans="1:21" x14ac:dyDescent="0.3">
      <c r="A1090" s="3">
        <v>1089</v>
      </c>
      <c r="B1090" s="3" t="s">
        <v>233</v>
      </c>
      <c r="C1090" s="3" t="s">
        <v>65</v>
      </c>
      <c r="D1090" s="7">
        <f t="shared" si="234"/>
        <v>41532</v>
      </c>
      <c r="E1090" s="4">
        <v>0.95624999999999993</v>
      </c>
      <c r="F1090" s="3" t="s">
        <v>49</v>
      </c>
      <c r="G1090" s="3" t="str">
        <f t="shared" si="235"/>
        <v>UNPLANNED</v>
      </c>
      <c r="H1090" s="3" t="str">
        <f t="shared" ref="H1090:H1153" si="239">IF(ISNUMBER(SEARCH("Unplanned",F1090)),"UNPLANNED",IF(ISNUMBER(SEARCH("not as sched",F1090)),"PLANNED - NOT SCHED",IF(ISNUMBER(SEARCH("as scheduled",F1090)),"PLANNED - SCHED","OTHER")))</f>
        <v>UNPLANNED</v>
      </c>
      <c r="I1090" s="1">
        <v>41539.936767557876</v>
      </c>
      <c r="J1090" s="1">
        <v>41539.987265243049</v>
      </c>
      <c r="K1090" s="5">
        <f t="shared" si="236"/>
        <v>72</v>
      </c>
      <c r="L1090" s="16">
        <f t="shared" ref="L1090:L1153" si="240">IFERROR(O1090,R1090)</f>
        <v>72</v>
      </c>
      <c r="M1090">
        <f t="shared" ref="M1090:M1153" si="241">YEAR(B1090)</f>
        <v>2013</v>
      </c>
      <c r="N1090" t="str">
        <f t="shared" ref="N1090:N1153" si="242">TEXT(B1090,"MMM")</f>
        <v>Sep</v>
      </c>
      <c r="O1090" s="6">
        <f t="shared" ref="O1090:O1153" si="243">IFERROR(K1090,#N/A)</f>
        <v>72</v>
      </c>
      <c r="P1090">
        <f t="shared" ref="P1090:P1153" si="244">SUMIFS(O:O,B:B,B1090,O:O,"&lt;&gt;#N/A")</f>
        <v>449</v>
      </c>
      <c r="Q1090">
        <f t="shared" ref="Q1090:Q1153" si="245">COUNTIF(B:B,B1090)</f>
        <v>6</v>
      </c>
      <c r="R1090" s="8">
        <f t="shared" si="237"/>
        <v>74.833333333333329</v>
      </c>
      <c r="S1090">
        <f t="shared" ref="S1090:S1153" si="246">COUNTIF(D:D,D1090)</f>
        <v>43</v>
      </c>
      <c r="T1090">
        <f t="shared" ref="T1090:T1153" si="247">SUMIFS(O:O,D:D,D1090,O:O,"&lt;&gt;#N/A")</f>
        <v>4185</v>
      </c>
      <c r="U1090" s="18">
        <f t="shared" si="238"/>
        <v>97.325581395348834</v>
      </c>
    </row>
    <row r="1091" spans="1:21" x14ac:dyDescent="0.3">
      <c r="A1091" s="3">
        <v>1090</v>
      </c>
      <c r="B1091" s="3" t="s">
        <v>234</v>
      </c>
      <c r="C1091" s="3" t="s">
        <v>48</v>
      </c>
      <c r="D1091" s="7">
        <f t="shared" ref="D1091:D1154" si="248">B1091-WEEKDAY(B1091,11)</f>
        <v>41539</v>
      </c>
      <c r="E1091" s="4">
        <v>0.13749999999999998</v>
      </c>
      <c r="F1091" s="3" t="s">
        <v>49</v>
      </c>
      <c r="G1091" s="3" t="str">
        <f t="shared" ref="G1091:G1154" si="249">IF(ISNUMBER(SEARCH("unplanned",F1091)),"UNPLANNED",IF(ISNUMBER(SEARCH("PLANNED",F1091)),"PLANNED","OTHER"))</f>
        <v>UNPLANNED</v>
      </c>
      <c r="H1091" s="3" t="str">
        <f t="shared" si="239"/>
        <v>UNPLANNED</v>
      </c>
      <c r="I1091" s="1">
        <v>41540.109764699075</v>
      </c>
      <c r="J1091" s="1">
        <v>41540.166072569446</v>
      </c>
      <c r="K1091" s="5">
        <f t="shared" ref="K1091:K1154" si="250">HOUR(J1091-I1091)*60+MINUTE(J1091-I1091)</f>
        <v>81</v>
      </c>
      <c r="L1091" s="16">
        <f t="shared" si="240"/>
        <v>81</v>
      </c>
      <c r="M1091">
        <f t="shared" si="241"/>
        <v>2013</v>
      </c>
      <c r="N1091" t="str">
        <f t="shared" si="242"/>
        <v>Sep</v>
      </c>
      <c r="O1091" s="6">
        <f t="shared" si="243"/>
        <v>81</v>
      </c>
      <c r="P1091">
        <f t="shared" si="244"/>
        <v>1013</v>
      </c>
      <c r="Q1091">
        <f t="shared" si="245"/>
        <v>11</v>
      </c>
      <c r="R1091" s="8">
        <f t="shared" ref="R1091:R1154" si="251">P1091/Q1091</f>
        <v>92.090909090909093</v>
      </c>
      <c r="S1091">
        <f t="shared" si="246"/>
        <v>41</v>
      </c>
      <c r="T1091">
        <f t="shared" si="247"/>
        <v>3946</v>
      </c>
      <c r="U1091" s="18">
        <f t="shared" ref="U1091:U1154" si="252">T1091/S1091</f>
        <v>96.243902439024396</v>
      </c>
    </row>
    <row r="1092" spans="1:21" x14ac:dyDescent="0.3">
      <c r="A1092" s="3">
        <v>1091</v>
      </c>
      <c r="B1092" s="3" t="s">
        <v>234</v>
      </c>
      <c r="C1092" s="3" t="s">
        <v>48</v>
      </c>
      <c r="D1092" s="7">
        <f t="shared" si="248"/>
        <v>41539</v>
      </c>
      <c r="E1092" s="4">
        <v>0.21736111111111112</v>
      </c>
      <c r="F1092" s="3" t="s">
        <v>49</v>
      </c>
      <c r="G1092" s="3" t="str">
        <f t="shared" si="249"/>
        <v>UNPLANNED</v>
      </c>
      <c r="H1092" s="3" t="str">
        <f t="shared" si="239"/>
        <v>UNPLANNED</v>
      </c>
      <c r="I1092" s="1">
        <v>41540.199905555557</v>
      </c>
      <c r="J1092" s="1">
        <v>41540.294523611112</v>
      </c>
      <c r="K1092" s="5">
        <f t="shared" si="250"/>
        <v>136</v>
      </c>
      <c r="L1092" s="16">
        <f t="shared" si="240"/>
        <v>136</v>
      </c>
      <c r="M1092">
        <f t="shared" si="241"/>
        <v>2013</v>
      </c>
      <c r="N1092" t="str">
        <f t="shared" si="242"/>
        <v>Sep</v>
      </c>
      <c r="O1092" s="6">
        <f t="shared" si="243"/>
        <v>136</v>
      </c>
      <c r="P1092">
        <f t="shared" si="244"/>
        <v>1013</v>
      </c>
      <c r="Q1092">
        <f t="shared" si="245"/>
        <v>11</v>
      </c>
      <c r="R1092" s="8">
        <f t="shared" si="251"/>
        <v>92.090909090909093</v>
      </c>
      <c r="S1092">
        <f t="shared" si="246"/>
        <v>41</v>
      </c>
      <c r="T1092">
        <f t="shared" si="247"/>
        <v>3946</v>
      </c>
      <c r="U1092" s="18">
        <f t="shared" si="252"/>
        <v>96.243902439024396</v>
      </c>
    </row>
    <row r="1093" spans="1:21" x14ac:dyDescent="0.3">
      <c r="A1093" s="3">
        <v>1092</v>
      </c>
      <c r="B1093" s="3" t="s">
        <v>234</v>
      </c>
      <c r="C1093" s="3" t="s">
        <v>48</v>
      </c>
      <c r="D1093" s="7">
        <f t="shared" si="248"/>
        <v>41539</v>
      </c>
      <c r="E1093" s="4">
        <v>0.34375</v>
      </c>
      <c r="F1093" s="3" t="s">
        <v>54</v>
      </c>
      <c r="G1093" s="3" t="str">
        <f t="shared" si="249"/>
        <v>PLANNED</v>
      </c>
      <c r="H1093" s="3" t="str">
        <f t="shared" si="239"/>
        <v>PLANNED - SCHED</v>
      </c>
      <c r="I1093" s="1">
        <v>41540.321374155086</v>
      </c>
      <c r="J1093" s="1">
        <v>41540.387832488428</v>
      </c>
      <c r="K1093" s="5">
        <f t="shared" si="250"/>
        <v>95</v>
      </c>
      <c r="L1093" s="16">
        <f t="shared" si="240"/>
        <v>95</v>
      </c>
      <c r="M1093">
        <f t="shared" si="241"/>
        <v>2013</v>
      </c>
      <c r="N1093" t="str">
        <f t="shared" si="242"/>
        <v>Sep</v>
      </c>
      <c r="O1093" s="6">
        <f t="shared" si="243"/>
        <v>95</v>
      </c>
      <c r="P1093">
        <f t="shared" si="244"/>
        <v>1013</v>
      </c>
      <c r="Q1093">
        <f t="shared" si="245"/>
        <v>11</v>
      </c>
      <c r="R1093" s="8">
        <f t="shared" si="251"/>
        <v>92.090909090909093</v>
      </c>
      <c r="S1093">
        <f t="shared" si="246"/>
        <v>41</v>
      </c>
      <c r="T1093">
        <f t="shared" si="247"/>
        <v>3946</v>
      </c>
      <c r="U1093" s="18">
        <f t="shared" si="252"/>
        <v>96.243902439024396</v>
      </c>
    </row>
    <row r="1094" spans="1:21" x14ac:dyDescent="0.3">
      <c r="A1094" s="3">
        <v>1093</v>
      </c>
      <c r="B1094" s="3" t="s">
        <v>234</v>
      </c>
      <c r="C1094" s="3" t="s">
        <v>48</v>
      </c>
      <c r="D1094" s="7">
        <f t="shared" si="248"/>
        <v>41539</v>
      </c>
      <c r="E1094" s="4">
        <v>0.39166666666666666</v>
      </c>
      <c r="F1094" s="3" t="s">
        <v>51</v>
      </c>
      <c r="G1094" s="3" t="str">
        <f t="shared" si="249"/>
        <v>PLANNED</v>
      </c>
      <c r="H1094" s="3" t="str">
        <f t="shared" si="239"/>
        <v>PLANNED - NOT SCHED</v>
      </c>
      <c r="I1094" s="1">
        <v>41540.352925694446</v>
      </c>
      <c r="J1094" s="1" t="e">
        <v>#VALUE!</v>
      </c>
      <c r="K1094" s="5" t="e">
        <f t="shared" si="250"/>
        <v>#VALUE!</v>
      </c>
      <c r="L1094" s="16">
        <f t="shared" si="240"/>
        <v>92.090909090909093</v>
      </c>
      <c r="M1094">
        <f t="shared" si="241"/>
        <v>2013</v>
      </c>
      <c r="N1094" t="str">
        <f t="shared" si="242"/>
        <v>Sep</v>
      </c>
      <c r="O1094" s="6" t="e">
        <f t="shared" si="243"/>
        <v>#N/A</v>
      </c>
      <c r="P1094">
        <f t="shared" si="244"/>
        <v>1013</v>
      </c>
      <c r="Q1094">
        <f t="shared" si="245"/>
        <v>11</v>
      </c>
      <c r="R1094" s="8">
        <f t="shared" si="251"/>
        <v>92.090909090909093</v>
      </c>
      <c r="S1094">
        <f t="shared" si="246"/>
        <v>41</v>
      </c>
      <c r="T1094">
        <f t="shared" si="247"/>
        <v>3946</v>
      </c>
      <c r="U1094" s="18">
        <f t="shared" si="252"/>
        <v>96.243902439024396</v>
      </c>
    </row>
    <row r="1095" spans="1:21" x14ac:dyDescent="0.3">
      <c r="A1095" s="3">
        <v>1094</v>
      </c>
      <c r="B1095" s="3" t="s">
        <v>234</v>
      </c>
      <c r="C1095" s="3" t="s">
        <v>48</v>
      </c>
      <c r="D1095" s="7">
        <f t="shared" si="248"/>
        <v>41539</v>
      </c>
      <c r="E1095" s="4">
        <v>0.42777777777777781</v>
      </c>
      <c r="F1095" s="3" t="s">
        <v>54</v>
      </c>
      <c r="G1095" s="3" t="str">
        <f t="shared" si="249"/>
        <v>PLANNED</v>
      </c>
      <c r="H1095" s="3" t="str">
        <f t="shared" si="239"/>
        <v>PLANNED - SCHED</v>
      </c>
      <c r="I1095" s="1">
        <v>41540.396619363426</v>
      </c>
      <c r="J1095" s="1">
        <v>41540.45909621528</v>
      </c>
      <c r="K1095" s="5">
        <f t="shared" si="250"/>
        <v>89</v>
      </c>
      <c r="L1095" s="16">
        <f t="shared" si="240"/>
        <v>89</v>
      </c>
      <c r="M1095">
        <f t="shared" si="241"/>
        <v>2013</v>
      </c>
      <c r="N1095" t="str">
        <f t="shared" si="242"/>
        <v>Sep</v>
      </c>
      <c r="O1095" s="6">
        <f t="shared" si="243"/>
        <v>89</v>
      </c>
      <c r="P1095">
        <f t="shared" si="244"/>
        <v>1013</v>
      </c>
      <c r="Q1095">
        <f t="shared" si="245"/>
        <v>11</v>
      </c>
      <c r="R1095" s="8">
        <f t="shared" si="251"/>
        <v>92.090909090909093</v>
      </c>
      <c r="S1095">
        <f t="shared" si="246"/>
        <v>41</v>
      </c>
      <c r="T1095">
        <f t="shared" si="247"/>
        <v>3946</v>
      </c>
      <c r="U1095" s="18">
        <f t="shared" si="252"/>
        <v>96.243902439024396</v>
      </c>
    </row>
    <row r="1096" spans="1:21" x14ac:dyDescent="0.3">
      <c r="A1096" s="3">
        <v>1095</v>
      </c>
      <c r="B1096" s="3" t="s">
        <v>234</v>
      </c>
      <c r="C1096" s="3" t="s">
        <v>48</v>
      </c>
      <c r="D1096" s="7">
        <f t="shared" si="248"/>
        <v>41539</v>
      </c>
      <c r="E1096" s="4">
        <v>0.49236111111111108</v>
      </c>
      <c r="F1096" s="3" t="s">
        <v>54</v>
      </c>
      <c r="G1096" s="3" t="str">
        <f t="shared" si="249"/>
        <v>PLANNED</v>
      </c>
      <c r="H1096" s="3" t="str">
        <f t="shared" si="239"/>
        <v>PLANNED - SCHED</v>
      </c>
      <c r="I1096" s="1">
        <v>41540.459593206018</v>
      </c>
      <c r="J1096" s="1">
        <v>41540.537278391203</v>
      </c>
      <c r="K1096" s="5">
        <f t="shared" si="250"/>
        <v>111</v>
      </c>
      <c r="L1096" s="16">
        <f t="shared" si="240"/>
        <v>111</v>
      </c>
      <c r="M1096">
        <f t="shared" si="241"/>
        <v>2013</v>
      </c>
      <c r="N1096" t="str">
        <f t="shared" si="242"/>
        <v>Sep</v>
      </c>
      <c r="O1096" s="6">
        <f t="shared" si="243"/>
        <v>111</v>
      </c>
      <c r="P1096">
        <f t="shared" si="244"/>
        <v>1013</v>
      </c>
      <c r="Q1096">
        <f t="shared" si="245"/>
        <v>11</v>
      </c>
      <c r="R1096" s="8">
        <f t="shared" si="251"/>
        <v>92.090909090909093</v>
      </c>
      <c r="S1096">
        <f t="shared" si="246"/>
        <v>41</v>
      </c>
      <c r="T1096">
        <f t="shared" si="247"/>
        <v>3946</v>
      </c>
      <c r="U1096" s="18">
        <f t="shared" si="252"/>
        <v>96.243902439024396</v>
      </c>
    </row>
    <row r="1097" spans="1:21" x14ac:dyDescent="0.3">
      <c r="A1097" s="3">
        <v>1096</v>
      </c>
      <c r="B1097" s="3" t="s">
        <v>234</v>
      </c>
      <c r="C1097" s="3" t="s">
        <v>48</v>
      </c>
      <c r="D1097" s="7">
        <f t="shared" si="248"/>
        <v>41539</v>
      </c>
      <c r="E1097" s="4">
        <v>0.52569444444444446</v>
      </c>
      <c r="F1097" s="3" t="s">
        <v>54</v>
      </c>
      <c r="G1097" s="3" t="str">
        <f t="shared" si="249"/>
        <v>PLANNED</v>
      </c>
      <c r="H1097" s="3" t="str">
        <f t="shared" si="239"/>
        <v>PLANNED - SCHED</v>
      </c>
      <c r="I1097" s="1">
        <v>41540.478231446759</v>
      </c>
      <c r="J1097" s="1">
        <v>41540.56955089121</v>
      </c>
      <c r="K1097" s="5">
        <f t="shared" si="250"/>
        <v>131</v>
      </c>
      <c r="L1097" s="16">
        <f t="shared" si="240"/>
        <v>131</v>
      </c>
      <c r="M1097">
        <f t="shared" si="241"/>
        <v>2013</v>
      </c>
      <c r="N1097" t="str">
        <f t="shared" si="242"/>
        <v>Sep</v>
      </c>
      <c r="O1097" s="6">
        <f t="shared" si="243"/>
        <v>131</v>
      </c>
      <c r="P1097">
        <f t="shared" si="244"/>
        <v>1013</v>
      </c>
      <c r="Q1097">
        <f t="shared" si="245"/>
        <v>11</v>
      </c>
      <c r="R1097" s="8">
        <f t="shared" si="251"/>
        <v>92.090909090909093</v>
      </c>
      <c r="S1097">
        <f t="shared" si="246"/>
        <v>41</v>
      </c>
      <c r="T1097">
        <f t="shared" si="247"/>
        <v>3946</v>
      </c>
      <c r="U1097" s="18">
        <f t="shared" si="252"/>
        <v>96.243902439024396</v>
      </c>
    </row>
    <row r="1098" spans="1:21" x14ac:dyDescent="0.3">
      <c r="A1098" s="3">
        <v>1097</v>
      </c>
      <c r="B1098" s="3" t="s">
        <v>234</v>
      </c>
      <c r="C1098" s="3" t="s">
        <v>48</v>
      </c>
      <c r="D1098" s="7">
        <f t="shared" si="248"/>
        <v>41539</v>
      </c>
      <c r="E1098" s="4">
        <v>0.61805555555555558</v>
      </c>
      <c r="F1098" s="3" t="s">
        <v>54</v>
      </c>
      <c r="G1098" s="3" t="str">
        <f t="shared" si="249"/>
        <v>PLANNED</v>
      </c>
      <c r="H1098" s="3" t="str">
        <f t="shared" si="239"/>
        <v>PLANNED - SCHED</v>
      </c>
      <c r="I1098" s="1">
        <v>41540.590749189811</v>
      </c>
      <c r="J1098" s="1">
        <v>41540.644383449071</v>
      </c>
      <c r="K1098" s="5">
        <f t="shared" si="250"/>
        <v>77</v>
      </c>
      <c r="L1098" s="16">
        <f t="shared" si="240"/>
        <v>77</v>
      </c>
      <c r="M1098">
        <f t="shared" si="241"/>
        <v>2013</v>
      </c>
      <c r="N1098" t="str">
        <f t="shared" si="242"/>
        <v>Sep</v>
      </c>
      <c r="O1098" s="6">
        <f t="shared" si="243"/>
        <v>77</v>
      </c>
      <c r="P1098">
        <f t="shared" si="244"/>
        <v>1013</v>
      </c>
      <c r="Q1098">
        <f t="shared" si="245"/>
        <v>11</v>
      </c>
      <c r="R1098" s="8">
        <f t="shared" si="251"/>
        <v>92.090909090909093</v>
      </c>
      <c r="S1098">
        <f t="shared" si="246"/>
        <v>41</v>
      </c>
      <c r="T1098">
        <f t="shared" si="247"/>
        <v>3946</v>
      </c>
      <c r="U1098" s="18">
        <f t="shared" si="252"/>
        <v>96.243902439024396</v>
      </c>
    </row>
    <row r="1099" spans="1:21" x14ac:dyDescent="0.3">
      <c r="A1099" s="3">
        <v>1098</v>
      </c>
      <c r="B1099" s="3" t="s">
        <v>234</v>
      </c>
      <c r="C1099" s="3" t="s">
        <v>48</v>
      </c>
      <c r="D1099" s="7">
        <f t="shared" si="248"/>
        <v>41539</v>
      </c>
      <c r="E1099" s="4">
        <v>0.62916666666666665</v>
      </c>
      <c r="F1099" s="3" t="s">
        <v>54</v>
      </c>
      <c r="G1099" s="3" t="str">
        <f t="shared" si="249"/>
        <v>PLANNED</v>
      </c>
      <c r="H1099" s="3" t="str">
        <f t="shared" si="239"/>
        <v>PLANNED - SCHED</v>
      </c>
      <c r="I1099" s="1">
        <v>41540.597640706023</v>
      </c>
      <c r="J1099" s="1">
        <v>41540.658809687506</v>
      </c>
      <c r="K1099" s="5">
        <f t="shared" si="250"/>
        <v>88</v>
      </c>
      <c r="L1099" s="16">
        <f t="shared" si="240"/>
        <v>88</v>
      </c>
      <c r="M1099">
        <f t="shared" si="241"/>
        <v>2013</v>
      </c>
      <c r="N1099" t="str">
        <f t="shared" si="242"/>
        <v>Sep</v>
      </c>
      <c r="O1099" s="6">
        <f t="shared" si="243"/>
        <v>88</v>
      </c>
      <c r="P1099">
        <f t="shared" si="244"/>
        <v>1013</v>
      </c>
      <c r="Q1099">
        <f t="shared" si="245"/>
        <v>11</v>
      </c>
      <c r="R1099" s="8">
        <f t="shared" si="251"/>
        <v>92.090909090909093</v>
      </c>
      <c r="S1099">
        <f t="shared" si="246"/>
        <v>41</v>
      </c>
      <c r="T1099">
        <f t="shared" si="247"/>
        <v>3946</v>
      </c>
      <c r="U1099" s="18">
        <f t="shared" si="252"/>
        <v>96.243902439024396</v>
      </c>
    </row>
    <row r="1100" spans="1:21" x14ac:dyDescent="0.3">
      <c r="A1100" s="3">
        <v>1099</v>
      </c>
      <c r="B1100" s="3" t="s">
        <v>234</v>
      </c>
      <c r="C1100" s="3" t="s">
        <v>48</v>
      </c>
      <c r="D1100" s="7">
        <f t="shared" si="248"/>
        <v>41539</v>
      </c>
      <c r="E1100" s="4">
        <v>0.68541666666666667</v>
      </c>
      <c r="F1100" s="3" t="s">
        <v>49</v>
      </c>
      <c r="G1100" s="3" t="str">
        <f t="shared" si="249"/>
        <v>UNPLANNED</v>
      </c>
      <c r="H1100" s="3" t="str">
        <f t="shared" si="239"/>
        <v>UNPLANNED</v>
      </c>
      <c r="I1100" s="1">
        <v>41540.649978622685</v>
      </c>
      <c r="J1100" s="1">
        <v>41540.723936956019</v>
      </c>
      <c r="K1100" s="5">
        <f t="shared" si="250"/>
        <v>106</v>
      </c>
      <c r="L1100" s="16">
        <f t="shared" si="240"/>
        <v>106</v>
      </c>
      <c r="M1100">
        <f t="shared" si="241"/>
        <v>2013</v>
      </c>
      <c r="N1100" t="str">
        <f t="shared" si="242"/>
        <v>Sep</v>
      </c>
      <c r="O1100" s="6">
        <f t="shared" si="243"/>
        <v>106</v>
      </c>
      <c r="P1100">
        <f t="shared" si="244"/>
        <v>1013</v>
      </c>
      <c r="Q1100">
        <f t="shared" si="245"/>
        <v>11</v>
      </c>
      <c r="R1100" s="8">
        <f t="shared" si="251"/>
        <v>92.090909090909093</v>
      </c>
      <c r="S1100">
        <f t="shared" si="246"/>
        <v>41</v>
      </c>
      <c r="T1100">
        <f t="shared" si="247"/>
        <v>3946</v>
      </c>
      <c r="U1100" s="18">
        <f t="shared" si="252"/>
        <v>96.243902439024396</v>
      </c>
    </row>
    <row r="1101" spans="1:21" x14ac:dyDescent="0.3">
      <c r="A1101" s="3">
        <v>1100</v>
      </c>
      <c r="B1101" s="3" t="s">
        <v>234</v>
      </c>
      <c r="C1101" s="3" t="s">
        <v>48</v>
      </c>
      <c r="D1101" s="7">
        <f t="shared" si="248"/>
        <v>41539</v>
      </c>
      <c r="E1101" s="4">
        <v>0.78055555555555556</v>
      </c>
      <c r="F1101" s="3" t="s">
        <v>54</v>
      </c>
      <c r="G1101" s="3" t="str">
        <f t="shared" si="249"/>
        <v>PLANNED</v>
      </c>
      <c r="H1101" s="3" t="str">
        <f t="shared" si="239"/>
        <v>PLANNED - SCHED</v>
      </c>
      <c r="I1101" s="1">
        <v>41540.738303240745</v>
      </c>
      <c r="J1101" s="1">
        <v>41540.807354166667</v>
      </c>
      <c r="K1101" s="5">
        <f t="shared" si="250"/>
        <v>99</v>
      </c>
      <c r="L1101" s="16">
        <f t="shared" si="240"/>
        <v>99</v>
      </c>
      <c r="M1101">
        <f t="shared" si="241"/>
        <v>2013</v>
      </c>
      <c r="N1101" t="str">
        <f t="shared" si="242"/>
        <v>Sep</v>
      </c>
      <c r="O1101" s="6">
        <f t="shared" si="243"/>
        <v>99</v>
      </c>
      <c r="P1101">
        <f t="shared" si="244"/>
        <v>1013</v>
      </c>
      <c r="Q1101">
        <f t="shared" si="245"/>
        <v>11</v>
      </c>
      <c r="R1101" s="8">
        <f t="shared" si="251"/>
        <v>92.090909090909093</v>
      </c>
      <c r="S1101">
        <f t="shared" si="246"/>
        <v>41</v>
      </c>
      <c r="T1101">
        <f t="shared" si="247"/>
        <v>3946</v>
      </c>
      <c r="U1101" s="18">
        <f t="shared" si="252"/>
        <v>96.243902439024396</v>
      </c>
    </row>
    <row r="1102" spans="1:21" x14ac:dyDescent="0.3">
      <c r="A1102" s="3">
        <v>1101</v>
      </c>
      <c r="B1102" s="3" t="s">
        <v>235</v>
      </c>
      <c r="C1102" s="3" t="s">
        <v>53</v>
      </c>
      <c r="D1102" s="7">
        <f t="shared" si="248"/>
        <v>41539</v>
      </c>
      <c r="E1102" s="4">
        <v>2.9861111111111113E-2</v>
      </c>
      <c r="F1102" s="3" t="s">
        <v>49</v>
      </c>
      <c r="G1102" s="3" t="str">
        <f t="shared" si="249"/>
        <v>UNPLANNED</v>
      </c>
      <c r="H1102" s="3" t="str">
        <f t="shared" si="239"/>
        <v>UNPLANNED</v>
      </c>
      <c r="I1102" s="1">
        <v>41541.002746643513</v>
      </c>
      <c r="J1102" s="1">
        <v>41541.049158680558</v>
      </c>
      <c r="K1102" s="5">
        <f t="shared" si="250"/>
        <v>66</v>
      </c>
      <c r="L1102" s="16">
        <f t="shared" si="240"/>
        <v>66</v>
      </c>
      <c r="M1102">
        <f t="shared" si="241"/>
        <v>2013</v>
      </c>
      <c r="N1102" t="str">
        <f t="shared" si="242"/>
        <v>Sep</v>
      </c>
      <c r="O1102" s="6">
        <f t="shared" si="243"/>
        <v>66</v>
      </c>
      <c r="P1102">
        <f t="shared" si="244"/>
        <v>928</v>
      </c>
      <c r="Q1102">
        <f t="shared" si="245"/>
        <v>8</v>
      </c>
      <c r="R1102" s="8">
        <f t="shared" si="251"/>
        <v>116</v>
      </c>
      <c r="S1102">
        <f t="shared" si="246"/>
        <v>41</v>
      </c>
      <c r="T1102">
        <f t="shared" si="247"/>
        <v>3946</v>
      </c>
      <c r="U1102" s="18">
        <f t="shared" si="252"/>
        <v>96.243902439024396</v>
      </c>
    </row>
    <row r="1103" spans="1:21" x14ac:dyDescent="0.3">
      <c r="A1103" s="3">
        <v>1102</v>
      </c>
      <c r="B1103" s="3" t="s">
        <v>235</v>
      </c>
      <c r="C1103" s="3" t="s">
        <v>53</v>
      </c>
      <c r="D1103" s="7">
        <f t="shared" si="248"/>
        <v>41539</v>
      </c>
      <c r="E1103" s="4">
        <v>0.35972222222222222</v>
      </c>
      <c r="F1103" s="3" t="s">
        <v>54</v>
      </c>
      <c r="G1103" s="3" t="str">
        <f t="shared" si="249"/>
        <v>PLANNED</v>
      </c>
      <c r="H1103" s="3" t="str">
        <f t="shared" si="239"/>
        <v>PLANNED - SCHED</v>
      </c>
      <c r="I1103" s="1">
        <v>41541.324638043981</v>
      </c>
      <c r="J1103" s="1">
        <v>41541.416883414357</v>
      </c>
      <c r="K1103" s="5">
        <f t="shared" si="250"/>
        <v>132</v>
      </c>
      <c r="L1103" s="16">
        <f t="shared" si="240"/>
        <v>132</v>
      </c>
      <c r="M1103">
        <f t="shared" si="241"/>
        <v>2013</v>
      </c>
      <c r="N1103" t="str">
        <f t="shared" si="242"/>
        <v>Sep</v>
      </c>
      <c r="O1103" s="6">
        <f t="shared" si="243"/>
        <v>132</v>
      </c>
      <c r="P1103">
        <f t="shared" si="244"/>
        <v>928</v>
      </c>
      <c r="Q1103">
        <f t="shared" si="245"/>
        <v>8</v>
      </c>
      <c r="R1103" s="8">
        <f t="shared" si="251"/>
        <v>116</v>
      </c>
      <c r="S1103">
        <f t="shared" si="246"/>
        <v>41</v>
      </c>
      <c r="T1103">
        <f t="shared" si="247"/>
        <v>3946</v>
      </c>
      <c r="U1103" s="18">
        <f t="shared" si="252"/>
        <v>96.243902439024396</v>
      </c>
    </row>
    <row r="1104" spans="1:21" x14ac:dyDescent="0.3">
      <c r="A1104" s="3">
        <v>1103</v>
      </c>
      <c r="B1104" s="3" t="s">
        <v>235</v>
      </c>
      <c r="C1104" s="3" t="s">
        <v>53</v>
      </c>
      <c r="D1104" s="7">
        <f t="shared" si="248"/>
        <v>41539</v>
      </c>
      <c r="E1104" s="4">
        <v>0.42083333333333334</v>
      </c>
      <c r="F1104" s="3" t="s">
        <v>54</v>
      </c>
      <c r="G1104" s="3" t="str">
        <f t="shared" si="249"/>
        <v>PLANNED</v>
      </c>
      <c r="H1104" s="3" t="str">
        <f t="shared" si="239"/>
        <v>PLANNED - SCHED</v>
      </c>
      <c r="I1104" s="1">
        <v>41541.376156597224</v>
      </c>
      <c r="J1104" s="1">
        <v>41541.473888078704</v>
      </c>
      <c r="K1104" s="5">
        <f t="shared" si="250"/>
        <v>140</v>
      </c>
      <c r="L1104" s="16">
        <f t="shared" si="240"/>
        <v>140</v>
      </c>
      <c r="M1104">
        <f t="shared" si="241"/>
        <v>2013</v>
      </c>
      <c r="N1104" t="str">
        <f t="shared" si="242"/>
        <v>Sep</v>
      </c>
      <c r="O1104" s="6">
        <f t="shared" si="243"/>
        <v>140</v>
      </c>
      <c r="P1104">
        <f t="shared" si="244"/>
        <v>928</v>
      </c>
      <c r="Q1104">
        <f t="shared" si="245"/>
        <v>8</v>
      </c>
      <c r="R1104" s="8">
        <f t="shared" si="251"/>
        <v>116</v>
      </c>
      <c r="S1104">
        <f t="shared" si="246"/>
        <v>41</v>
      </c>
      <c r="T1104">
        <f t="shared" si="247"/>
        <v>3946</v>
      </c>
      <c r="U1104" s="18">
        <f t="shared" si="252"/>
        <v>96.243902439024396</v>
      </c>
    </row>
    <row r="1105" spans="1:21" x14ac:dyDescent="0.3">
      <c r="A1105" s="3">
        <v>1104</v>
      </c>
      <c r="B1105" s="3" t="s">
        <v>235</v>
      </c>
      <c r="C1105" s="3" t="s">
        <v>53</v>
      </c>
      <c r="D1105" s="7">
        <f t="shared" si="248"/>
        <v>41539</v>
      </c>
      <c r="E1105" s="4">
        <v>0.4513888888888889</v>
      </c>
      <c r="F1105" s="3" t="s">
        <v>54</v>
      </c>
      <c r="G1105" s="3" t="str">
        <f t="shared" si="249"/>
        <v>PLANNED</v>
      </c>
      <c r="H1105" s="3" t="str">
        <f t="shared" si="239"/>
        <v>PLANNED - SCHED</v>
      </c>
      <c r="I1105" s="1">
        <v>41541.410705590279</v>
      </c>
      <c r="J1105" s="1">
        <v>41541.516365312498</v>
      </c>
      <c r="K1105" s="5">
        <f t="shared" si="250"/>
        <v>152</v>
      </c>
      <c r="L1105" s="16">
        <f t="shared" si="240"/>
        <v>152</v>
      </c>
      <c r="M1105">
        <f t="shared" si="241"/>
        <v>2013</v>
      </c>
      <c r="N1105" t="str">
        <f t="shared" si="242"/>
        <v>Sep</v>
      </c>
      <c r="O1105" s="6">
        <f t="shared" si="243"/>
        <v>152</v>
      </c>
      <c r="P1105">
        <f t="shared" si="244"/>
        <v>928</v>
      </c>
      <c r="Q1105">
        <f t="shared" si="245"/>
        <v>8</v>
      </c>
      <c r="R1105" s="8">
        <f t="shared" si="251"/>
        <v>116</v>
      </c>
      <c r="S1105">
        <f t="shared" si="246"/>
        <v>41</v>
      </c>
      <c r="T1105">
        <f t="shared" si="247"/>
        <v>3946</v>
      </c>
      <c r="U1105" s="18">
        <f t="shared" si="252"/>
        <v>96.243902439024396</v>
      </c>
    </row>
    <row r="1106" spans="1:21" x14ac:dyDescent="0.3">
      <c r="A1106" s="3">
        <v>1105</v>
      </c>
      <c r="B1106" s="3" t="s">
        <v>235</v>
      </c>
      <c r="C1106" s="3" t="s">
        <v>53</v>
      </c>
      <c r="D1106" s="7">
        <f t="shared" si="248"/>
        <v>41539</v>
      </c>
      <c r="E1106" s="4">
        <v>0.5840277777777777</v>
      </c>
      <c r="F1106" s="3" t="s">
        <v>54</v>
      </c>
      <c r="G1106" s="3" t="str">
        <f t="shared" si="249"/>
        <v>PLANNED</v>
      </c>
      <c r="H1106" s="3" t="str">
        <f t="shared" si="239"/>
        <v>PLANNED - SCHED</v>
      </c>
      <c r="I1106" s="1">
        <v>41541.538419942131</v>
      </c>
      <c r="J1106" s="1">
        <v>41541.605665312498</v>
      </c>
      <c r="K1106" s="5">
        <f t="shared" si="250"/>
        <v>96</v>
      </c>
      <c r="L1106" s="16">
        <f t="shared" si="240"/>
        <v>96</v>
      </c>
      <c r="M1106">
        <f t="shared" si="241"/>
        <v>2013</v>
      </c>
      <c r="N1106" t="str">
        <f t="shared" si="242"/>
        <v>Sep</v>
      </c>
      <c r="O1106" s="6">
        <f t="shared" si="243"/>
        <v>96</v>
      </c>
      <c r="P1106">
        <f t="shared" si="244"/>
        <v>928</v>
      </c>
      <c r="Q1106">
        <f t="shared" si="245"/>
        <v>8</v>
      </c>
      <c r="R1106" s="8">
        <f t="shared" si="251"/>
        <v>116</v>
      </c>
      <c r="S1106">
        <f t="shared" si="246"/>
        <v>41</v>
      </c>
      <c r="T1106">
        <f t="shared" si="247"/>
        <v>3946</v>
      </c>
      <c r="U1106" s="18">
        <f t="shared" si="252"/>
        <v>96.243902439024396</v>
      </c>
    </row>
    <row r="1107" spans="1:21" x14ac:dyDescent="0.3">
      <c r="A1107" s="3">
        <v>1106</v>
      </c>
      <c r="B1107" s="3" t="s">
        <v>235</v>
      </c>
      <c r="C1107" s="3" t="s">
        <v>53</v>
      </c>
      <c r="D1107" s="7">
        <f t="shared" si="248"/>
        <v>41539</v>
      </c>
      <c r="E1107" s="4">
        <v>0.65</v>
      </c>
      <c r="F1107" s="3" t="s">
        <v>49</v>
      </c>
      <c r="G1107" s="3" t="str">
        <f t="shared" si="249"/>
        <v>UNPLANNED</v>
      </c>
      <c r="H1107" s="3" t="str">
        <f t="shared" si="239"/>
        <v>UNPLANNED</v>
      </c>
      <c r="I1107" s="1">
        <v>41541.607609571758</v>
      </c>
      <c r="J1107" s="1">
        <v>41541.677841053242</v>
      </c>
      <c r="K1107" s="5">
        <f t="shared" si="250"/>
        <v>101</v>
      </c>
      <c r="L1107" s="16">
        <f t="shared" si="240"/>
        <v>101</v>
      </c>
      <c r="M1107">
        <f t="shared" si="241"/>
        <v>2013</v>
      </c>
      <c r="N1107" t="str">
        <f t="shared" si="242"/>
        <v>Sep</v>
      </c>
      <c r="O1107" s="6">
        <f t="shared" si="243"/>
        <v>101</v>
      </c>
      <c r="P1107">
        <f t="shared" si="244"/>
        <v>928</v>
      </c>
      <c r="Q1107">
        <f t="shared" si="245"/>
        <v>8</v>
      </c>
      <c r="R1107" s="8">
        <f t="shared" si="251"/>
        <v>116</v>
      </c>
      <c r="S1107">
        <f t="shared" si="246"/>
        <v>41</v>
      </c>
      <c r="T1107">
        <f t="shared" si="247"/>
        <v>3946</v>
      </c>
      <c r="U1107" s="18">
        <f t="shared" si="252"/>
        <v>96.243902439024396</v>
      </c>
    </row>
    <row r="1108" spans="1:21" x14ac:dyDescent="0.3">
      <c r="A1108" s="3">
        <v>1107</v>
      </c>
      <c r="B1108" s="3" t="s">
        <v>235</v>
      </c>
      <c r="C1108" s="3" t="s">
        <v>53</v>
      </c>
      <c r="D1108" s="7">
        <f t="shared" si="248"/>
        <v>41539</v>
      </c>
      <c r="E1108" s="4">
        <v>0.66666666666666663</v>
      </c>
      <c r="F1108" s="3" t="s">
        <v>54</v>
      </c>
      <c r="G1108" s="3" t="str">
        <f t="shared" si="249"/>
        <v>PLANNED</v>
      </c>
      <c r="H1108" s="3" t="str">
        <f t="shared" si="239"/>
        <v>PLANNED - SCHED</v>
      </c>
      <c r="I1108" s="1">
        <v>41541.628209456023</v>
      </c>
      <c r="J1108" s="1">
        <v>41541.724644641203</v>
      </c>
      <c r="K1108" s="5">
        <f t="shared" si="250"/>
        <v>138</v>
      </c>
      <c r="L1108" s="16">
        <f t="shared" si="240"/>
        <v>138</v>
      </c>
      <c r="M1108">
        <f t="shared" si="241"/>
        <v>2013</v>
      </c>
      <c r="N1108" t="str">
        <f t="shared" si="242"/>
        <v>Sep</v>
      </c>
      <c r="O1108" s="6">
        <f t="shared" si="243"/>
        <v>138</v>
      </c>
      <c r="P1108">
        <f t="shared" si="244"/>
        <v>928</v>
      </c>
      <c r="Q1108">
        <f t="shared" si="245"/>
        <v>8</v>
      </c>
      <c r="R1108" s="8">
        <f t="shared" si="251"/>
        <v>116</v>
      </c>
      <c r="S1108">
        <f t="shared" si="246"/>
        <v>41</v>
      </c>
      <c r="T1108">
        <f t="shared" si="247"/>
        <v>3946</v>
      </c>
      <c r="U1108" s="18">
        <f t="shared" si="252"/>
        <v>96.243902439024396</v>
      </c>
    </row>
    <row r="1109" spans="1:21" x14ac:dyDescent="0.3">
      <c r="A1109" s="3">
        <v>1108</v>
      </c>
      <c r="B1109" s="3" t="s">
        <v>235</v>
      </c>
      <c r="C1109" s="3" t="s">
        <v>53</v>
      </c>
      <c r="D1109" s="7">
        <f t="shared" si="248"/>
        <v>41539</v>
      </c>
      <c r="E1109" s="4">
        <v>0.85833333333333339</v>
      </c>
      <c r="F1109" s="3" t="s">
        <v>49</v>
      </c>
      <c r="G1109" s="3" t="str">
        <f t="shared" si="249"/>
        <v>UNPLANNED</v>
      </c>
      <c r="H1109" s="3" t="str">
        <f t="shared" si="239"/>
        <v>UNPLANNED</v>
      </c>
      <c r="I1109" s="1">
        <v>41541.840358217589</v>
      </c>
      <c r="J1109" s="1">
        <v>41541.912464699075</v>
      </c>
      <c r="K1109" s="5">
        <f t="shared" si="250"/>
        <v>103</v>
      </c>
      <c r="L1109" s="16">
        <f t="shared" si="240"/>
        <v>103</v>
      </c>
      <c r="M1109">
        <f t="shared" si="241"/>
        <v>2013</v>
      </c>
      <c r="N1109" t="str">
        <f t="shared" si="242"/>
        <v>Sep</v>
      </c>
      <c r="O1109" s="6">
        <f t="shared" si="243"/>
        <v>103</v>
      </c>
      <c r="P1109">
        <f t="shared" si="244"/>
        <v>928</v>
      </c>
      <c r="Q1109">
        <f t="shared" si="245"/>
        <v>8</v>
      </c>
      <c r="R1109" s="8">
        <f t="shared" si="251"/>
        <v>116</v>
      </c>
      <c r="S1109">
        <f t="shared" si="246"/>
        <v>41</v>
      </c>
      <c r="T1109">
        <f t="shared" si="247"/>
        <v>3946</v>
      </c>
      <c r="U1109" s="18">
        <f t="shared" si="252"/>
        <v>96.243902439024396</v>
      </c>
    </row>
    <row r="1110" spans="1:21" x14ac:dyDescent="0.3">
      <c r="A1110" s="3">
        <v>1109</v>
      </c>
      <c r="B1110" s="3" t="s">
        <v>236</v>
      </c>
      <c r="C1110" s="3" t="s">
        <v>56</v>
      </c>
      <c r="D1110" s="7">
        <f t="shared" si="248"/>
        <v>41539</v>
      </c>
      <c r="E1110" s="4">
        <v>0.3430555555555555</v>
      </c>
      <c r="F1110" s="3" t="s">
        <v>54</v>
      </c>
      <c r="G1110" s="3" t="str">
        <f t="shared" si="249"/>
        <v>PLANNED</v>
      </c>
      <c r="H1110" s="3" t="str">
        <f t="shared" si="239"/>
        <v>PLANNED - SCHED</v>
      </c>
      <c r="I1110" s="1">
        <v>41542.310527511574</v>
      </c>
      <c r="J1110" s="1">
        <v>41542.375365474538</v>
      </c>
      <c r="K1110" s="5">
        <f t="shared" si="250"/>
        <v>93</v>
      </c>
      <c r="L1110" s="16">
        <f t="shared" si="240"/>
        <v>93</v>
      </c>
      <c r="M1110">
        <f t="shared" si="241"/>
        <v>2013</v>
      </c>
      <c r="N1110" t="str">
        <f t="shared" si="242"/>
        <v>Sep</v>
      </c>
      <c r="O1110" s="6">
        <f t="shared" si="243"/>
        <v>93</v>
      </c>
      <c r="P1110">
        <f t="shared" si="244"/>
        <v>770</v>
      </c>
      <c r="Q1110">
        <f t="shared" si="245"/>
        <v>8</v>
      </c>
      <c r="R1110" s="8">
        <f t="shared" si="251"/>
        <v>96.25</v>
      </c>
      <c r="S1110">
        <f t="shared" si="246"/>
        <v>41</v>
      </c>
      <c r="T1110">
        <f t="shared" si="247"/>
        <v>3946</v>
      </c>
      <c r="U1110" s="18">
        <f t="shared" si="252"/>
        <v>96.243902439024396</v>
      </c>
    </row>
    <row r="1111" spans="1:21" x14ac:dyDescent="0.3">
      <c r="A1111" s="3">
        <v>1110</v>
      </c>
      <c r="B1111" s="3" t="s">
        <v>236</v>
      </c>
      <c r="C1111" s="3" t="s">
        <v>56</v>
      </c>
      <c r="D1111" s="7">
        <f t="shared" si="248"/>
        <v>41539</v>
      </c>
      <c r="E1111" s="4">
        <v>0.375</v>
      </c>
      <c r="F1111" s="3" t="s">
        <v>51</v>
      </c>
      <c r="G1111" s="3" t="str">
        <f t="shared" si="249"/>
        <v>PLANNED</v>
      </c>
      <c r="H1111" s="3" t="str">
        <f t="shared" si="239"/>
        <v>PLANNED - NOT SCHED</v>
      </c>
      <c r="I1111" s="1">
        <v>41542.345856215274</v>
      </c>
      <c r="J1111" s="1">
        <v>41542.410728900461</v>
      </c>
      <c r="K1111" s="5">
        <f t="shared" si="250"/>
        <v>93</v>
      </c>
      <c r="L1111" s="16">
        <f t="shared" si="240"/>
        <v>93</v>
      </c>
      <c r="M1111">
        <f t="shared" si="241"/>
        <v>2013</v>
      </c>
      <c r="N1111" t="str">
        <f t="shared" si="242"/>
        <v>Sep</v>
      </c>
      <c r="O1111" s="6">
        <f t="shared" si="243"/>
        <v>93</v>
      </c>
      <c r="P1111">
        <f t="shared" si="244"/>
        <v>770</v>
      </c>
      <c r="Q1111">
        <f t="shared" si="245"/>
        <v>8</v>
      </c>
      <c r="R1111" s="8">
        <f t="shared" si="251"/>
        <v>96.25</v>
      </c>
      <c r="S1111">
        <f t="shared" si="246"/>
        <v>41</v>
      </c>
      <c r="T1111">
        <f t="shared" si="247"/>
        <v>3946</v>
      </c>
      <c r="U1111" s="18">
        <f t="shared" si="252"/>
        <v>96.243902439024396</v>
      </c>
    </row>
    <row r="1112" spans="1:21" x14ac:dyDescent="0.3">
      <c r="A1112" s="3">
        <v>1111</v>
      </c>
      <c r="B1112" s="3" t="s">
        <v>236</v>
      </c>
      <c r="C1112" s="3" t="s">
        <v>56</v>
      </c>
      <c r="D1112" s="7">
        <f t="shared" si="248"/>
        <v>41539</v>
      </c>
      <c r="E1112" s="4">
        <v>0.4381944444444445</v>
      </c>
      <c r="F1112" s="3" t="s">
        <v>54</v>
      </c>
      <c r="G1112" s="3" t="str">
        <f t="shared" si="249"/>
        <v>PLANNED</v>
      </c>
      <c r="H1112" s="3" t="str">
        <f t="shared" si="239"/>
        <v>PLANNED - SCHED</v>
      </c>
      <c r="I1112" s="1">
        <v>41542.391398229171</v>
      </c>
      <c r="J1112" s="1">
        <v>41542.466733877314</v>
      </c>
      <c r="K1112" s="5">
        <f t="shared" si="250"/>
        <v>108</v>
      </c>
      <c r="L1112" s="16">
        <f t="shared" si="240"/>
        <v>108</v>
      </c>
      <c r="M1112">
        <f t="shared" si="241"/>
        <v>2013</v>
      </c>
      <c r="N1112" t="str">
        <f t="shared" si="242"/>
        <v>Sep</v>
      </c>
      <c r="O1112" s="6">
        <f t="shared" si="243"/>
        <v>108</v>
      </c>
      <c r="P1112">
        <f t="shared" si="244"/>
        <v>770</v>
      </c>
      <c r="Q1112">
        <f t="shared" si="245"/>
        <v>8</v>
      </c>
      <c r="R1112" s="8">
        <f t="shared" si="251"/>
        <v>96.25</v>
      </c>
      <c r="S1112">
        <f t="shared" si="246"/>
        <v>41</v>
      </c>
      <c r="T1112">
        <f t="shared" si="247"/>
        <v>3946</v>
      </c>
      <c r="U1112" s="18">
        <f t="shared" si="252"/>
        <v>96.243902439024396</v>
      </c>
    </row>
    <row r="1113" spans="1:21" x14ac:dyDescent="0.3">
      <c r="A1113" s="3">
        <v>1112</v>
      </c>
      <c r="B1113" s="3" t="s">
        <v>236</v>
      </c>
      <c r="C1113" s="3" t="s">
        <v>56</v>
      </c>
      <c r="D1113" s="7">
        <f t="shared" si="248"/>
        <v>41539</v>
      </c>
      <c r="E1113" s="4">
        <v>0.4770833333333333</v>
      </c>
      <c r="F1113" s="3" t="s">
        <v>49</v>
      </c>
      <c r="G1113" s="3" t="str">
        <f t="shared" si="249"/>
        <v>UNPLANNED</v>
      </c>
      <c r="H1113" s="3" t="str">
        <f t="shared" si="239"/>
        <v>UNPLANNED</v>
      </c>
      <c r="I1113" s="1">
        <v>41542.458330173613</v>
      </c>
      <c r="J1113" s="1">
        <v>41542.516478321762</v>
      </c>
      <c r="K1113" s="5">
        <f t="shared" si="250"/>
        <v>83</v>
      </c>
      <c r="L1113" s="16">
        <f t="shared" si="240"/>
        <v>83</v>
      </c>
      <c r="M1113">
        <f t="shared" si="241"/>
        <v>2013</v>
      </c>
      <c r="N1113" t="str">
        <f t="shared" si="242"/>
        <v>Sep</v>
      </c>
      <c r="O1113" s="6">
        <f t="shared" si="243"/>
        <v>83</v>
      </c>
      <c r="P1113">
        <f t="shared" si="244"/>
        <v>770</v>
      </c>
      <c r="Q1113">
        <f t="shared" si="245"/>
        <v>8</v>
      </c>
      <c r="R1113" s="8">
        <f t="shared" si="251"/>
        <v>96.25</v>
      </c>
      <c r="S1113">
        <f t="shared" si="246"/>
        <v>41</v>
      </c>
      <c r="T1113">
        <f t="shared" si="247"/>
        <v>3946</v>
      </c>
      <c r="U1113" s="18">
        <f t="shared" si="252"/>
        <v>96.243902439024396</v>
      </c>
    </row>
    <row r="1114" spans="1:21" x14ac:dyDescent="0.3">
      <c r="A1114" s="3">
        <v>1113</v>
      </c>
      <c r="B1114" s="3" t="s">
        <v>236</v>
      </c>
      <c r="C1114" s="3" t="s">
        <v>56</v>
      </c>
      <c r="D1114" s="7">
        <f t="shared" si="248"/>
        <v>41539</v>
      </c>
      <c r="E1114" s="4">
        <v>0.5180555555555556</v>
      </c>
      <c r="F1114" s="3" t="s">
        <v>54</v>
      </c>
      <c r="G1114" s="3" t="str">
        <f t="shared" si="249"/>
        <v>PLANNED</v>
      </c>
      <c r="H1114" s="3" t="str">
        <f t="shared" si="239"/>
        <v>PLANNED - SCHED</v>
      </c>
      <c r="I1114" s="1">
        <v>41542.484938622685</v>
      </c>
      <c r="J1114" s="1">
        <v>41542.550783530096</v>
      </c>
      <c r="K1114" s="5">
        <f t="shared" si="250"/>
        <v>94</v>
      </c>
      <c r="L1114" s="16">
        <f t="shared" si="240"/>
        <v>94</v>
      </c>
      <c r="M1114">
        <f t="shared" si="241"/>
        <v>2013</v>
      </c>
      <c r="N1114" t="str">
        <f t="shared" si="242"/>
        <v>Sep</v>
      </c>
      <c r="O1114" s="6">
        <f t="shared" si="243"/>
        <v>94</v>
      </c>
      <c r="P1114">
        <f t="shared" si="244"/>
        <v>770</v>
      </c>
      <c r="Q1114">
        <f t="shared" si="245"/>
        <v>8</v>
      </c>
      <c r="R1114" s="8">
        <f t="shared" si="251"/>
        <v>96.25</v>
      </c>
      <c r="S1114">
        <f t="shared" si="246"/>
        <v>41</v>
      </c>
      <c r="T1114">
        <f t="shared" si="247"/>
        <v>3946</v>
      </c>
      <c r="U1114" s="18">
        <f t="shared" si="252"/>
        <v>96.243902439024396</v>
      </c>
    </row>
    <row r="1115" spans="1:21" x14ac:dyDescent="0.3">
      <c r="A1115" s="3">
        <v>1114</v>
      </c>
      <c r="B1115" s="3" t="s">
        <v>236</v>
      </c>
      <c r="C1115" s="3" t="s">
        <v>56</v>
      </c>
      <c r="D1115" s="7">
        <f t="shared" si="248"/>
        <v>41539</v>
      </c>
      <c r="E1115" s="4">
        <v>0.59513888888888888</v>
      </c>
      <c r="F1115" s="3" t="s">
        <v>54</v>
      </c>
      <c r="G1115" s="3" t="str">
        <f t="shared" si="249"/>
        <v>PLANNED</v>
      </c>
      <c r="H1115" s="3" t="str">
        <f t="shared" si="239"/>
        <v>PLANNED - SCHED</v>
      </c>
      <c r="I1115" s="1">
        <v>41542.562665046295</v>
      </c>
      <c r="J1115" s="1">
        <v>41542.630176620369</v>
      </c>
      <c r="K1115" s="5">
        <f t="shared" si="250"/>
        <v>97</v>
      </c>
      <c r="L1115" s="16">
        <f t="shared" si="240"/>
        <v>97</v>
      </c>
      <c r="M1115">
        <f t="shared" si="241"/>
        <v>2013</v>
      </c>
      <c r="N1115" t="str">
        <f t="shared" si="242"/>
        <v>Sep</v>
      </c>
      <c r="O1115" s="6">
        <f t="shared" si="243"/>
        <v>97</v>
      </c>
      <c r="P1115">
        <f t="shared" si="244"/>
        <v>770</v>
      </c>
      <c r="Q1115">
        <f t="shared" si="245"/>
        <v>8</v>
      </c>
      <c r="R1115" s="8">
        <f t="shared" si="251"/>
        <v>96.25</v>
      </c>
      <c r="S1115">
        <f t="shared" si="246"/>
        <v>41</v>
      </c>
      <c r="T1115">
        <f t="shared" si="247"/>
        <v>3946</v>
      </c>
      <c r="U1115" s="18">
        <f t="shared" si="252"/>
        <v>96.243902439024396</v>
      </c>
    </row>
    <row r="1116" spans="1:21" x14ac:dyDescent="0.3">
      <c r="A1116" s="3">
        <v>1115</v>
      </c>
      <c r="B1116" s="3" t="s">
        <v>236</v>
      </c>
      <c r="C1116" s="3" t="s">
        <v>56</v>
      </c>
      <c r="D1116" s="7">
        <f t="shared" si="248"/>
        <v>41539</v>
      </c>
      <c r="E1116" s="4">
        <v>0.63958333333333328</v>
      </c>
      <c r="F1116" s="3" t="s">
        <v>50</v>
      </c>
      <c r="G1116" s="3" t="str">
        <f t="shared" si="249"/>
        <v>OTHER</v>
      </c>
      <c r="H1116" s="3" t="str">
        <f t="shared" si="239"/>
        <v>OTHER</v>
      </c>
      <c r="I1116" s="1">
        <v>41542.618520254626</v>
      </c>
      <c r="J1116" s="1">
        <v>41542.686494791669</v>
      </c>
      <c r="K1116" s="5">
        <f t="shared" si="250"/>
        <v>97</v>
      </c>
      <c r="L1116" s="16">
        <f t="shared" si="240"/>
        <v>97</v>
      </c>
      <c r="M1116">
        <f t="shared" si="241"/>
        <v>2013</v>
      </c>
      <c r="N1116" t="str">
        <f t="shared" si="242"/>
        <v>Sep</v>
      </c>
      <c r="O1116" s="6">
        <f t="shared" si="243"/>
        <v>97</v>
      </c>
      <c r="P1116">
        <f t="shared" si="244"/>
        <v>770</v>
      </c>
      <c r="Q1116">
        <f t="shared" si="245"/>
        <v>8</v>
      </c>
      <c r="R1116" s="8">
        <f t="shared" si="251"/>
        <v>96.25</v>
      </c>
      <c r="S1116">
        <f t="shared" si="246"/>
        <v>41</v>
      </c>
      <c r="T1116">
        <f t="shared" si="247"/>
        <v>3946</v>
      </c>
      <c r="U1116" s="18">
        <f t="shared" si="252"/>
        <v>96.243902439024396</v>
      </c>
    </row>
    <row r="1117" spans="1:21" x14ac:dyDescent="0.3">
      <c r="A1117" s="3">
        <v>1116</v>
      </c>
      <c r="B1117" s="3" t="s">
        <v>236</v>
      </c>
      <c r="C1117" s="3" t="s">
        <v>56</v>
      </c>
      <c r="D1117" s="7">
        <f t="shared" si="248"/>
        <v>41539</v>
      </c>
      <c r="E1117" s="4">
        <v>0.73611111111111116</v>
      </c>
      <c r="F1117" s="3" t="s">
        <v>49</v>
      </c>
      <c r="G1117" s="3" t="str">
        <f t="shared" si="249"/>
        <v>UNPLANNED</v>
      </c>
      <c r="H1117" s="3" t="str">
        <f t="shared" si="239"/>
        <v>UNPLANNED</v>
      </c>
      <c r="I1117" s="1">
        <v>41542.707326655087</v>
      </c>
      <c r="J1117" s="1">
        <v>41542.780787303243</v>
      </c>
      <c r="K1117" s="5">
        <f t="shared" si="250"/>
        <v>105</v>
      </c>
      <c r="L1117" s="16">
        <f t="shared" si="240"/>
        <v>105</v>
      </c>
      <c r="M1117">
        <f t="shared" si="241"/>
        <v>2013</v>
      </c>
      <c r="N1117" t="str">
        <f t="shared" si="242"/>
        <v>Sep</v>
      </c>
      <c r="O1117" s="6">
        <f t="shared" si="243"/>
        <v>105</v>
      </c>
      <c r="P1117">
        <f t="shared" si="244"/>
        <v>770</v>
      </c>
      <c r="Q1117">
        <f t="shared" si="245"/>
        <v>8</v>
      </c>
      <c r="R1117" s="8">
        <f t="shared" si="251"/>
        <v>96.25</v>
      </c>
      <c r="S1117">
        <f t="shared" si="246"/>
        <v>41</v>
      </c>
      <c r="T1117">
        <f t="shared" si="247"/>
        <v>3946</v>
      </c>
      <c r="U1117" s="18">
        <f t="shared" si="252"/>
        <v>96.243902439024396</v>
      </c>
    </row>
    <row r="1118" spans="1:21" x14ac:dyDescent="0.3">
      <c r="A1118" s="3">
        <v>1117</v>
      </c>
      <c r="B1118" s="3" t="s">
        <v>237</v>
      </c>
      <c r="C1118" s="3" t="s">
        <v>59</v>
      </c>
      <c r="D1118" s="7">
        <f t="shared" si="248"/>
        <v>41539</v>
      </c>
      <c r="E1118" s="4">
        <v>0.43194444444444446</v>
      </c>
      <c r="F1118" s="3" t="s">
        <v>51</v>
      </c>
      <c r="G1118" s="3" t="str">
        <f t="shared" si="249"/>
        <v>PLANNED</v>
      </c>
      <c r="H1118" s="3" t="str">
        <f t="shared" si="239"/>
        <v>PLANNED - NOT SCHED</v>
      </c>
      <c r="I1118" s="1">
        <v>41543.375388275461</v>
      </c>
      <c r="J1118" s="1">
        <v>41543.471869756941</v>
      </c>
      <c r="K1118" s="5">
        <f t="shared" si="250"/>
        <v>138</v>
      </c>
      <c r="L1118" s="16">
        <f t="shared" si="240"/>
        <v>138</v>
      </c>
      <c r="M1118">
        <f t="shared" si="241"/>
        <v>2013</v>
      </c>
      <c r="N1118" t="str">
        <f t="shared" si="242"/>
        <v>Sep</v>
      </c>
      <c r="O1118" s="6">
        <f t="shared" si="243"/>
        <v>138</v>
      </c>
      <c r="P1118">
        <f t="shared" si="244"/>
        <v>339</v>
      </c>
      <c r="Q1118">
        <f t="shared" si="245"/>
        <v>3</v>
      </c>
      <c r="R1118" s="8">
        <f t="shared" si="251"/>
        <v>113</v>
      </c>
      <c r="S1118">
        <f t="shared" si="246"/>
        <v>41</v>
      </c>
      <c r="T1118">
        <f t="shared" si="247"/>
        <v>3946</v>
      </c>
      <c r="U1118" s="18">
        <f t="shared" si="252"/>
        <v>96.243902439024396</v>
      </c>
    </row>
    <row r="1119" spans="1:21" x14ac:dyDescent="0.3">
      <c r="A1119" s="3">
        <v>1118</v>
      </c>
      <c r="B1119" s="3" t="s">
        <v>237</v>
      </c>
      <c r="C1119" s="3" t="s">
        <v>59</v>
      </c>
      <c r="D1119" s="7">
        <f t="shared" si="248"/>
        <v>41539</v>
      </c>
      <c r="E1119" s="4">
        <v>0.51458333333333328</v>
      </c>
      <c r="F1119" s="3" t="s">
        <v>54</v>
      </c>
      <c r="G1119" s="3" t="str">
        <f t="shared" si="249"/>
        <v>PLANNED</v>
      </c>
      <c r="H1119" s="3" t="str">
        <f t="shared" si="239"/>
        <v>PLANNED - SCHED</v>
      </c>
      <c r="I1119" s="1">
        <v>41543.471918136573</v>
      </c>
      <c r="J1119" s="1">
        <v>41543.54963804398</v>
      </c>
      <c r="K1119" s="5">
        <f t="shared" si="250"/>
        <v>111</v>
      </c>
      <c r="L1119" s="16">
        <f t="shared" si="240"/>
        <v>111</v>
      </c>
      <c r="M1119">
        <f t="shared" si="241"/>
        <v>2013</v>
      </c>
      <c r="N1119" t="str">
        <f t="shared" si="242"/>
        <v>Sep</v>
      </c>
      <c r="O1119" s="6">
        <f t="shared" si="243"/>
        <v>111</v>
      </c>
      <c r="P1119">
        <f t="shared" si="244"/>
        <v>339</v>
      </c>
      <c r="Q1119">
        <f t="shared" si="245"/>
        <v>3</v>
      </c>
      <c r="R1119" s="8">
        <f t="shared" si="251"/>
        <v>113</v>
      </c>
      <c r="S1119">
        <f t="shared" si="246"/>
        <v>41</v>
      </c>
      <c r="T1119">
        <f t="shared" si="247"/>
        <v>3946</v>
      </c>
      <c r="U1119" s="18">
        <f t="shared" si="252"/>
        <v>96.243902439024396</v>
      </c>
    </row>
    <row r="1120" spans="1:21" x14ac:dyDescent="0.3">
      <c r="A1120" s="3">
        <v>1119</v>
      </c>
      <c r="B1120" s="3" t="s">
        <v>237</v>
      </c>
      <c r="C1120" s="3" t="s">
        <v>59</v>
      </c>
      <c r="D1120" s="7">
        <f t="shared" si="248"/>
        <v>41539</v>
      </c>
      <c r="E1120" s="4">
        <v>0.67291666666666661</v>
      </c>
      <c r="F1120" s="3" t="s">
        <v>54</v>
      </c>
      <c r="G1120" s="3" t="str">
        <f t="shared" si="249"/>
        <v>PLANNED</v>
      </c>
      <c r="H1120" s="3" t="str">
        <f t="shared" si="239"/>
        <v>PLANNED - SCHED</v>
      </c>
      <c r="I1120" s="1">
        <v>41543.645072071755</v>
      </c>
      <c r="J1120" s="1">
        <v>41543.708046608794</v>
      </c>
      <c r="K1120" s="5">
        <f t="shared" si="250"/>
        <v>90</v>
      </c>
      <c r="L1120" s="16">
        <f t="shared" si="240"/>
        <v>90</v>
      </c>
      <c r="M1120">
        <f t="shared" si="241"/>
        <v>2013</v>
      </c>
      <c r="N1120" t="str">
        <f t="shared" si="242"/>
        <v>Sep</v>
      </c>
      <c r="O1120" s="6">
        <f t="shared" si="243"/>
        <v>90</v>
      </c>
      <c r="P1120">
        <f t="shared" si="244"/>
        <v>339</v>
      </c>
      <c r="Q1120">
        <f t="shared" si="245"/>
        <v>3</v>
      </c>
      <c r="R1120" s="8">
        <f t="shared" si="251"/>
        <v>113</v>
      </c>
      <c r="S1120">
        <f t="shared" si="246"/>
        <v>41</v>
      </c>
      <c r="T1120">
        <f t="shared" si="247"/>
        <v>3946</v>
      </c>
      <c r="U1120" s="18">
        <f t="shared" si="252"/>
        <v>96.243902439024396</v>
      </c>
    </row>
    <row r="1121" spans="1:21" x14ac:dyDescent="0.3">
      <c r="A1121" s="3">
        <v>1120</v>
      </c>
      <c r="B1121" s="3" t="s">
        <v>238</v>
      </c>
      <c r="C1121" s="3" t="s">
        <v>61</v>
      </c>
      <c r="D1121" s="7">
        <f t="shared" si="248"/>
        <v>41539</v>
      </c>
      <c r="E1121" s="4">
        <v>0.15763888888888888</v>
      </c>
      <c r="F1121" s="3" t="s">
        <v>49</v>
      </c>
      <c r="G1121" s="3" t="str">
        <f t="shared" si="249"/>
        <v>UNPLANNED</v>
      </c>
      <c r="H1121" s="3" t="str">
        <f t="shared" si="239"/>
        <v>UNPLANNED</v>
      </c>
      <c r="I1121" s="1">
        <v>41544.136272685188</v>
      </c>
      <c r="J1121" s="1">
        <v>41544.205937037033</v>
      </c>
      <c r="K1121" s="5">
        <f t="shared" si="250"/>
        <v>100</v>
      </c>
      <c r="L1121" s="16">
        <f t="shared" si="240"/>
        <v>100</v>
      </c>
      <c r="M1121">
        <f t="shared" si="241"/>
        <v>2013</v>
      </c>
      <c r="N1121" t="str">
        <f t="shared" si="242"/>
        <v>Sep</v>
      </c>
      <c r="O1121" s="6">
        <f t="shared" si="243"/>
        <v>100</v>
      </c>
      <c r="P1121">
        <f t="shared" si="244"/>
        <v>578</v>
      </c>
      <c r="Q1121">
        <f t="shared" si="245"/>
        <v>7</v>
      </c>
      <c r="R1121" s="8">
        <f t="shared" si="251"/>
        <v>82.571428571428569</v>
      </c>
      <c r="S1121">
        <f t="shared" si="246"/>
        <v>41</v>
      </c>
      <c r="T1121">
        <f t="shared" si="247"/>
        <v>3946</v>
      </c>
      <c r="U1121" s="18">
        <f t="shared" si="252"/>
        <v>96.243902439024396</v>
      </c>
    </row>
    <row r="1122" spans="1:21" x14ac:dyDescent="0.3">
      <c r="A1122" s="3">
        <v>1121</v>
      </c>
      <c r="B1122" s="3" t="s">
        <v>238</v>
      </c>
      <c r="C1122" s="3" t="s">
        <v>61</v>
      </c>
      <c r="D1122" s="7">
        <f t="shared" si="248"/>
        <v>41539</v>
      </c>
      <c r="E1122" s="4">
        <v>0.39583333333333331</v>
      </c>
      <c r="F1122" s="3" t="s">
        <v>54</v>
      </c>
      <c r="G1122" s="3" t="str">
        <f t="shared" si="249"/>
        <v>PLANNED</v>
      </c>
      <c r="H1122" s="3" t="str">
        <f t="shared" si="239"/>
        <v>PLANNED - SCHED</v>
      </c>
      <c r="I1122" s="1">
        <v>41544.358492939813</v>
      </c>
      <c r="J1122" s="1">
        <v>41544.465391087964</v>
      </c>
      <c r="K1122" s="5">
        <f t="shared" si="250"/>
        <v>153</v>
      </c>
      <c r="L1122" s="16">
        <f t="shared" si="240"/>
        <v>153</v>
      </c>
      <c r="M1122">
        <f t="shared" si="241"/>
        <v>2013</v>
      </c>
      <c r="N1122" t="str">
        <f t="shared" si="242"/>
        <v>Sep</v>
      </c>
      <c r="O1122" s="6">
        <f t="shared" si="243"/>
        <v>153</v>
      </c>
      <c r="P1122">
        <f t="shared" si="244"/>
        <v>578</v>
      </c>
      <c r="Q1122">
        <f t="shared" si="245"/>
        <v>7</v>
      </c>
      <c r="R1122" s="8">
        <f t="shared" si="251"/>
        <v>82.571428571428569</v>
      </c>
      <c r="S1122">
        <f t="shared" si="246"/>
        <v>41</v>
      </c>
      <c r="T1122">
        <f t="shared" si="247"/>
        <v>3946</v>
      </c>
      <c r="U1122" s="18">
        <f t="shared" si="252"/>
        <v>96.243902439024396</v>
      </c>
    </row>
    <row r="1123" spans="1:21" x14ac:dyDescent="0.3">
      <c r="A1123" s="3">
        <v>1122</v>
      </c>
      <c r="B1123" s="3" t="s">
        <v>238</v>
      </c>
      <c r="C1123" s="3" t="s">
        <v>61</v>
      </c>
      <c r="D1123" s="7">
        <f t="shared" si="248"/>
        <v>41539</v>
      </c>
      <c r="E1123" s="4">
        <v>0.4375</v>
      </c>
      <c r="F1123" s="3" t="s">
        <v>51</v>
      </c>
      <c r="G1123" s="3" t="str">
        <f t="shared" si="249"/>
        <v>PLANNED</v>
      </c>
      <c r="H1123" s="3" t="str">
        <f t="shared" si="239"/>
        <v>PLANNED - NOT SCHED</v>
      </c>
      <c r="I1123" s="1">
        <v>41544.398797106485</v>
      </c>
      <c r="J1123" s="1">
        <v>41544.492836458332</v>
      </c>
      <c r="K1123" s="5">
        <f t="shared" si="250"/>
        <v>135</v>
      </c>
      <c r="L1123" s="16">
        <f t="shared" si="240"/>
        <v>135</v>
      </c>
      <c r="M1123">
        <f t="shared" si="241"/>
        <v>2013</v>
      </c>
      <c r="N1123" t="str">
        <f t="shared" si="242"/>
        <v>Sep</v>
      </c>
      <c r="O1123" s="6">
        <f t="shared" si="243"/>
        <v>135</v>
      </c>
      <c r="P1123">
        <f t="shared" si="244"/>
        <v>578</v>
      </c>
      <c r="Q1123">
        <f t="shared" si="245"/>
        <v>7</v>
      </c>
      <c r="R1123" s="8">
        <f t="shared" si="251"/>
        <v>82.571428571428569</v>
      </c>
      <c r="S1123">
        <f t="shared" si="246"/>
        <v>41</v>
      </c>
      <c r="T1123">
        <f t="shared" si="247"/>
        <v>3946</v>
      </c>
      <c r="U1123" s="18">
        <f t="shared" si="252"/>
        <v>96.243902439024396</v>
      </c>
    </row>
    <row r="1124" spans="1:21" x14ac:dyDescent="0.3">
      <c r="A1124" s="3">
        <v>1123</v>
      </c>
      <c r="B1124" s="3" t="s">
        <v>238</v>
      </c>
      <c r="C1124" s="3" t="s">
        <v>61</v>
      </c>
      <c r="D1124" s="7">
        <f t="shared" si="248"/>
        <v>41539</v>
      </c>
      <c r="E1124" s="4">
        <v>0.50486111111111109</v>
      </c>
      <c r="F1124" s="3" t="s">
        <v>54</v>
      </c>
      <c r="G1124" s="3" t="str">
        <f t="shared" si="249"/>
        <v>PLANNED</v>
      </c>
      <c r="H1124" s="3" t="str">
        <f t="shared" si="239"/>
        <v>PLANNED - SCHED</v>
      </c>
      <c r="I1124" s="1">
        <v>41544.47152392361</v>
      </c>
      <c r="J1124" s="1">
        <v>41544.531639664347</v>
      </c>
      <c r="K1124" s="5">
        <f t="shared" si="250"/>
        <v>86</v>
      </c>
      <c r="L1124" s="16">
        <f t="shared" si="240"/>
        <v>86</v>
      </c>
      <c r="M1124">
        <f t="shared" si="241"/>
        <v>2013</v>
      </c>
      <c r="N1124" t="str">
        <f t="shared" si="242"/>
        <v>Sep</v>
      </c>
      <c r="O1124" s="6">
        <f t="shared" si="243"/>
        <v>86</v>
      </c>
      <c r="P1124">
        <f t="shared" si="244"/>
        <v>578</v>
      </c>
      <c r="Q1124">
        <f t="shared" si="245"/>
        <v>7</v>
      </c>
      <c r="R1124" s="8">
        <f t="shared" si="251"/>
        <v>82.571428571428569</v>
      </c>
      <c r="S1124">
        <f t="shared" si="246"/>
        <v>41</v>
      </c>
      <c r="T1124">
        <f t="shared" si="247"/>
        <v>3946</v>
      </c>
      <c r="U1124" s="18">
        <f t="shared" si="252"/>
        <v>96.243902439024396</v>
      </c>
    </row>
    <row r="1125" spans="1:21" x14ac:dyDescent="0.3">
      <c r="A1125" s="3">
        <v>1124</v>
      </c>
      <c r="B1125" s="3" t="s">
        <v>238</v>
      </c>
      <c r="C1125" s="3" t="s">
        <v>61</v>
      </c>
      <c r="D1125" s="7">
        <f t="shared" si="248"/>
        <v>41539</v>
      </c>
      <c r="E1125" s="4">
        <v>0.55486111111111114</v>
      </c>
      <c r="F1125" s="3" t="s">
        <v>49</v>
      </c>
      <c r="G1125" s="3" t="str">
        <f t="shared" si="249"/>
        <v>UNPLANNED</v>
      </c>
      <c r="H1125" s="3" t="str">
        <f t="shared" si="239"/>
        <v>UNPLANNED</v>
      </c>
      <c r="I1125" s="1">
        <v>41544.510944675923</v>
      </c>
      <c r="J1125" s="1" t="e">
        <v>#VALUE!</v>
      </c>
      <c r="K1125" s="5" t="e">
        <f t="shared" si="250"/>
        <v>#VALUE!</v>
      </c>
      <c r="L1125" s="16">
        <f t="shared" si="240"/>
        <v>82.571428571428569</v>
      </c>
      <c r="M1125">
        <f t="shared" si="241"/>
        <v>2013</v>
      </c>
      <c r="N1125" t="str">
        <f t="shared" si="242"/>
        <v>Sep</v>
      </c>
      <c r="O1125" s="6" t="e">
        <f t="shared" si="243"/>
        <v>#N/A</v>
      </c>
      <c r="P1125">
        <f t="shared" si="244"/>
        <v>578</v>
      </c>
      <c r="Q1125">
        <f t="shared" si="245"/>
        <v>7</v>
      </c>
      <c r="R1125" s="8">
        <f t="shared" si="251"/>
        <v>82.571428571428569</v>
      </c>
      <c r="S1125">
        <f t="shared" si="246"/>
        <v>41</v>
      </c>
      <c r="T1125">
        <f t="shared" si="247"/>
        <v>3946</v>
      </c>
      <c r="U1125" s="18">
        <f t="shared" si="252"/>
        <v>96.243902439024396</v>
      </c>
    </row>
    <row r="1126" spans="1:21" x14ac:dyDescent="0.3">
      <c r="A1126" s="3">
        <v>1125</v>
      </c>
      <c r="B1126" s="3" t="s">
        <v>238</v>
      </c>
      <c r="C1126" s="3" t="s">
        <v>61</v>
      </c>
      <c r="D1126" s="7">
        <f t="shared" si="248"/>
        <v>41539</v>
      </c>
      <c r="E1126" s="4">
        <v>0.57708333333333328</v>
      </c>
      <c r="F1126" s="3" t="s">
        <v>54</v>
      </c>
      <c r="G1126" s="3" t="str">
        <f t="shared" si="249"/>
        <v>PLANNED</v>
      </c>
      <c r="H1126" s="3" t="str">
        <f t="shared" si="239"/>
        <v>PLANNED - SCHED</v>
      </c>
      <c r="I1126" s="1">
        <v>41544.562109143517</v>
      </c>
      <c r="J1126" s="1" t="e">
        <v>#VALUE!</v>
      </c>
      <c r="K1126" s="5" t="e">
        <f t="shared" si="250"/>
        <v>#VALUE!</v>
      </c>
      <c r="L1126" s="16">
        <f t="shared" si="240"/>
        <v>82.571428571428569</v>
      </c>
      <c r="M1126">
        <f t="shared" si="241"/>
        <v>2013</v>
      </c>
      <c r="N1126" t="str">
        <f t="shared" si="242"/>
        <v>Sep</v>
      </c>
      <c r="O1126" s="6" t="e">
        <f t="shared" si="243"/>
        <v>#N/A</v>
      </c>
      <c r="P1126">
        <f t="shared" si="244"/>
        <v>578</v>
      </c>
      <c r="Q1126">
        <f t="shared" si="245"/>
        <v>7</v>
      </c>
      <c r="R1126" s="8">
        <f t="shared" si="251"/>
        <v>82.571428571428569</v>
      </c>
      <c r="S1126">
        <f t="shared" si="246"/>
        <v>41</v>
      </c>
      <c r="T1126">
        <f t="shared" si="247"/>
        <v>3946</v>
      </c>
      <c r="U1126" s="18">
        <f t="shared" si="252"/>
        <v>96.243902439024396</v>
      </c>
    </row>
    <row r="1127" spans="1:21" x14ac:dyDescent="0.3">
      <c r="A1127" s="3">
        <v>1126</v>
      </c>
      <c r="B1127" s="3" t="s">
        <v>238</v>
      </c>
      <c r="C1127" s="3" t="s">
        <v>61</v>
      </c>
      <c r="D1127" s="7">
        <f t="shared" si="248"/>
        <v>41539</v>
      </c>
      <c r="E1127" s="4">
        <v>0.65208333333333335</v>
      </c>
      <c r="F1127" s="3" t="s">
        <v>54</v>
      </c>
      <c r="G1127" s="3" t="str">
        <f t="shared" si="249"/>
        <v>PLANNED</v>
      </c>
      <c r="H1127" s="3" t="str">
        <f t="shared" si="239"/>
        <v>PLANNED - SCHED</v>
      </c>
      <c r="I1127" s="1">
        <v>41544.615845868051</v>
      </c>
      <c r="J1127" s="1">
        <v>41544.688102812499</v>
      </c>
      <c r="K1127" s="5">
        <f t="shared" si="250"/>
        <v>104</v>
      </c>
      <c r="L1127" s="16">
        <f t="shared" si="240"/>
        <v>104</v>
      </c>
      <c r="M1127">
        <f t="shared" si="241"/>
        <v>2013</v>
      </c>
      <c r="N1127" t="str">
        <f t="shared" si="242"/>
        <v>Sep</v>
      </c>
      <c r="O1127" s="6">
        <f t="shared" si="243"/>
        <v>104</v>
      </c>
      <c r="P1127">
        <f t="shared" si="244"/>
        <v>578</v>
      </c>
      <c r="Q1127">
        <f t="shared" si="245"/>
        <v>7</v>
      </c>
      <c r="R1127" s="8">
        <f t="shared" si="251"/>
        <v>82.571428571428569</v>
      </c>
      <c r="S1127">
        <f t="shared" si="246"/>
        <v>41</v>
      </c>
      <c r="T1127">
        <f t="shared" si="247"/>
        <v>3946</v>
      </c>
      <c r="U1127" s="18">
        <f t="shared" si="252"/>
        <v>96.243902439024396</v>
      </c>
    </row>
    <row r="1128" spans="1:21" x14ac:dyDescent="0.3">
      <c r="A1128" s="3">
        <v>1127</v>
      </c>
      <c r="B1128" s="3" t="s">
        <v>239</v>
      </c>
      <c r="C1128" s="3" t="s">
        <v>63</v>
      </c>
      <c r="D1128" s="7">
        <f t="shared" si="248"/>
        <v>41539</v>
      </c>
      <c r="E1128" s="4">
        <v>0.4777777777777778</v>
      </c>
      <c r="F1128" s="3" t="s">
        <v>49</v>
      </c>
      <c r="G1128" s="3" t="str">
        <f t="shared" si="249"/>
        <v>UNPLANNED</v>
      </c>
      <c r="H1128" s="3" t="str">
        <f t="shared" si="239"/>
        <v>UNPLANNED</v>
      </c>
      <c r="I1128" s="1">
        <v>41545.446493136573</v>
      </c>
      <c r="J1128" s="1">
        <v>41545.510729247682</v>
      </c>
      <c r="K1128" s="5">
        <f t="shared" si="250"/>
        <v>92</v>
      </c>
      <c r="L1128" s="16">
        <f t="shared" si="240"/>
        <v>92</v>
      </c>
      <c r="M1128">
        <f t="shared" si="241"/>
        <v>2013</v>
      </c>
      <c r="N1128" t="str">
        <f t="shared" si="242"/>
        <v>Sep</v>
      </c>
      <c r="O1128" s="6">
        <f t="shared" si="243"/>
        <v>92</v>
      </c>
      <c r="P1128">
        <f t="shared" si="244"/>
        <v>236</v>
      </c>
      <c r="Q1128">
        <f t="shared" si="245"/>
        <v>3</v>
      </c>
      <c r="R1128" s="8">
        <f t="shared" si="251"/>
        <v>78.666666666666671</v>
      </c>
      <c r="S1128">
        <f t="shared" si="246"/>
        <v>41</v>
      </c>
      <c r="T1128">
        <f t="shared" si="247"/>
        <v>3946</v>
      </c>
      <c r="U1128" s="18">
        <f t="shared" si="252"/>
        <v>96.243902439024396</v>
      </c>
    </row>
    <row r="1129" spans="1:21" x14ac:dyDescent="0.3">
      <c r="A1129" s="3">
        <v>1128</v>
      </c>
      <c r="B1129" s="3" t="s">
        <v>239</v>
      </c>
      <c r="C1129" s="3" t="s">
        <v>63</v>
      </c>
      <c r="D1129" s="7">
        <f t="shared" si="248"/>
        <v>41539</v>
      </c>
      <c r="E1129" s="4">
        <v>0.82152777777777775</v>
      </c>
      <c r="F1129" s="3" t="s">
        <v>49</v>
      </c>
      <c r="G1129" s="3" t="str">
        <f t="shared" si="249"/>
        <v>UNPLANNED</v>
      </c>
      <c r="H1129" s="3" t="str">
        <f t="shared" si="239"/>
        <v>UNPLANNED</v>
      </c>
      <c r="I1129" s="1">
        <v>41545.800524270831</v>
      </c>
      <c r="J1129" s="1">
        <v>41545.850998807873</v>
      </c>
      <c r="K1129" s="5">
        <f t="shared" si="250"/>
        <v>72</v>
      </c>
      <c r="L1129" s="16">
        <f t="shared" si="240"/>
        <v>72</v>
      </c>
      <c r="M1129">
        <f t="shared" si="241"/>
        <v>2013</v>
      </c>
      <c r="N1129" t="str">
        <f t="shared" si="242"/>
        <v>Sep</v>
      </c>
      <c r="O1129" s="6">
        <f t="shared" si="243"/>
        <v>72</v>
      </c>
      <c r="P1129">
        <f t="shared" si="244"/>
        <v>236</v>
      </c>
      <c r="Q1129">
        <f t="shared" si="245"/>
        <v>3</v>
      </c>
      <c r="R1129" s="8">
        <f t="shared" si="251"/>
        <v>78.666666666666671</v>
      </c>
      <c r="S1129">
        <f t="shared" si="246"/>
        <v>41</v>
      </c>
      <c r="T1129">
        <f t="shared" si="247"/>
        <v>3946</v>
      </c>
      <c r="U1129" s="18">
        <f t="shared" si="252"/>
        <v>96.243902439024396</v>
      </c>
    </row>
    <row r="1130" spans="1:21" x14ac:dyDescent="0.3">
      <c r="A1130" s="3">
        <v>1129</v>
      </c>
      <c r="B1130" s="3" t="s">
        <v>239</v>
      </c>
      <c r="C1130" s="3" t="s">
        <v>63</v>
      </c>
      <c r="D1130" s="7">
        <f t="shared" si="248"/>
        <v>41539</v>
      </c>
      <c r="E1130" s="4">
        <v>0.88263888888888886</v>
      </c>
      <c r="F1130" s="3" t="s">
        <v>49</v>
      </c>
      <c r="G1130" s="3" t="str">
        <f t="shared" si="249"/>
        <v>UNPLANNED</v>
      </c>
      <c r="H1130" s="3" t="str">
        <f t="shared" si="239"/>
        <v>UNPLANNED</v>
      </c>
      <c r="I1130" s="1">
        <v>41545.859723807873</v>
      </c>
      <c r="J1130" s="1">
        <v>41545.910221493054</v>
      </c>
      <c r="K1130" s="5">
        <f t="shared" si="250"/>
        <v>72</v>
      </c>
      <c r="L1130" s="16">
        <f t="shared" si="240"/>
        <v>72</v>
      </c>
      <c r="M1130">
        <f t="shared" si="241"/>
        <v>2013</v>
      </c>
      <c r="N1130" t="str">
        <f t="shared" si="242"/>
        <v>Sep</v>
      </c>
      <c r="O1130" s="6">
        <f t="shared" si="243"/>
        <v>72</v>
      </c>
      <c r="P1130">
        <f t="shared" si="244"/>
        <v>236</v>
      </c>
      <c r="Q1130">
        <f t="shared" si="245"/>
        <v>3</v>
      </c>
      <c r="R1130" s="8">
        <f t="shared" si="251"/>
        <v>78.666666666666671</v>
      </c>
      <c r="S1130">
        <f t="shared" si="246"/>
        <v>41</v>
      </c>
      <c r="T1130">
        <f t="shared" si="247"/>
        <v>3946</v>
      </c>
      <c r="U1130" s="18">
        <f t="shared" si="252"/>
        <v>96.243902439024396</v>
      </c>
    </row>
    <row r="1131" spans="1:21" x14ac:dyDescent="0.3">
      <c r="A1131" s="3">
        <v>1130</v>
      </c>
      <c r="B1131" s="3" t="s">
        <v>240</v>
      </c>
      <c r="C1131" s="3" t="s">
        <v>65</v>
      </c>
      <c r="D1131" s="7">
        <f t="shared" si="248"/>
        <v>41539</v>
      </c>
      <c r="E1131" s="4">
        <v>5.6250000000000001E-2</v>
      </c>
      <c r="F1131" s="3" t="s">
        <v>49</v>
      </c>
      <c r="G1131" s="3" t="str">
        <f t="shared" si="249"/>
        <v>UNPLANNED</v>
      </c>
      <c r="H1131" s="3" t="str">
        <f t="shared" si="239"/>
        <v>UNPLANNED</v>
      </c>
      <c r="I1131" s="1">
        <v>41546.029208333333</v>
      </c>
      <c r="J1131" s="1">
        <v>41546.08663888889</v>
      </c>
      <c r="K1131" s="5">
        <f t="shared" si="250"/>
        <v>82</v>
      </c>
      <c r="L1131" s="16">
        <f t="shared" si="240"/>
        <v>82</v>
      </c>
      <c r="M1131">
        <f t="shared" si="241"/>
        <v>2013</v>
      </c>
      <c r="N1131" t="str">
        <f t="shared" si="242"/>
        <v>Sep</v>
      </c>
      <c r="O1131" s="6">
        <f t="shared" si="243"/>
        <v>82</v>
      </c>
      <c r="P1131">
        <f t="shared" si="244"/>
        <v>82</v>
      </c>
      <c r="Q1131">
        <f t="shared" si="245"/>
        <v>1</v>
      </c>
      <c r="R1131" s="8">
        <f t="shared" si="251"/>
        <v>82</v>
      </c>
      <c r="S1131">
        <f t="shared" si="246"/>
        <v>41</v>
      </c>
      <c r="T1131">
        <f t="shared" si="247"/>
        <v>3946</v>
      </c>
      <c r="U1131" s="18">
        <f t="shared" si="252"/>
        <v>96.243902439024396</v>
      </c>
    </row>
    <row r="1132" spans="1:21" x14ac:dyDescent="0.3">
      <c r="A1132" s="3">
        <v>1131</v>
      </c>
      <c r="B1132" s="3" t="s">
        <v>241</v>
      </c>
      <c r="C1132" s="3" t="s">
        <v>48</v>
      </c>
      <c r="D1132" s="7">
        <f t="shared" si="248"/>
        <v>41546</v>
      </c>
      <c r="E1132" s="4" t="e">
        <v>#NUM!</v>
      </c>
      <c r="F1132" s="3" t="s">
        <v>49</v>
      </c>
      <c r="G1132" s="3" t="str">
        <f t="shared" si="249"/>
        <v>UNPLANNED</v>
      </c>
      <c r="H1132" s="3" t="str">
        <f t="shared" si="239"/>
        <v>UNPLANNED</v>
      </c>
      <c r="I1132" s="1">
        <v>41546.988328738429</v>
      </c>
      <c r="J1132" s="1">
        <v>41547.047344942133</v>
      </c>
      <c r="K1132" s="5">
        <f t="shared" si="250"/>
        <v>84</v>
      </c>
      <c r="L1132" s="16">
        <f t="shared" si="240"/>
        <v>84</v>
      </c>
      <c r="M1132">
        <f t="shared" si="241"/>
        <v>2013</v>
      </c>
      <c r="N1132" t="str">
        <f t="shared" si="242"/>
        <v>Sep</v>
      </c>
      <c r="O1132" s="6">
        <f t="shared" si="243"/>
        <v>84</v>
      </c>
      <c r="P1132">
        <f t="shared" si="244"/>
        <v>671</v>
      </c>
      <c r="Q1132">
        <f t="shared" si="245"/>
        <v>9</v>
      </c>
      <c r="R1132" s="8">
        <f t="shared" si="251"/>
        <v>74.555555555555557</v>
      </c>
      <c r="S1132">
        <f t="shared" si="246"/>
        <v>44</v>
      </c>
      <c r="T1132">
        <f t="shared" si="247"/>
        <v>3636</v>
      </c>
      <c r="U1132" s="18">
        <f t="shared" si="252"/>
        <v>82.63636363636364</v>
      </c>
    </row>
    <row r="1133" spans="1:21" x14ac:dyDescent="0.3">
      <c r="A1133" s="3">
        <v>1132</v>
      </c>
      <c r="B1133" s="3" t="s">
        <v>241</v>
      </c>
      <c r="C1133" s="3" t="s">
        <v>48</v>
      </c>
      <c r="D1133" s="7">
        <f t="shared" si="248"/>
        <v>41546</v>
      </c>
      <c r="E1133" s="4">
        <v>0.34722222222222227</v>
      </c>
      <c r="F1133" s="3" t="s">
        <v>54</v>
      </c>
      <c r="G1133" s="3" t="str">
        <f t="shared" si="249"/>
        <v>PLANNED</v>
      </c>
      <c r="H1133" s="3" t="str">
        <f t="shared" si="239"/>
        <v>PLANNED - SCHED</v>
      </c>
      <c r="I1133" s="1">
        <v>41547.318570868061</v>
      </c>
      <c r="J1133" s="1">
        <v>41547.374415775463</v>
      </c>
      <c r="K1133" s="5">
        <f t="shared" si="250"/>
        <v>80</v>
      </c>
      <c r="L1133" s="16">
        <f t="shared" si="240"/>
        <v>80</v>
      </c>
      <c r="M1133">
        <f t="shared" si="241"/>
        <v>2013</v>
      </c>
      <c r="N1133" t="str">
        <f t="shared" si="242"/>
        <v>Sep</v>
      </c>
      <c r="O1133" s="6">
        <f t="shared" si="243"/>
        <v>80</v>
      </c>
      <c r="P1133">
        <f t="shared" si="244"/>
        <v>671</v>
      </c>
      <c r="Q1133">
        <f t="shared" si="245"/>
        <v>9</v>
      </c>
      <c r="R1133" s="8">
        <f t="shared" si="251"/>
        <v>74.555555555555557</v>
      </c>
      <c r="S1133">
        <f t="shared" si="246"/>
        <v>44</v>
      </c>
      <c r="T1133">
        <f t="shared" si="247"/>
        <v>3636</v>
      </c>
      <c r="U1133" s="18">
        <f t="shared" si="252"/>
        <v>82.63636363636364</v>
      </c>
    </row>
    <row r="1134" spans="1:21" x14ac:dyDescent="0.3">
      <c r="A1134" s="3">
        <v>1133</v>
      </c>
      <c r="B1134" s="3" t="s">
        <v>241</v>
      </c>
      <c r="C1134" s="3" t="s">
        <v>48</v>
      </c>
      <c r="D1134" s="7">
        <f t="shared" si="248"/>
        <v>41546</v>
      </c>
      <c r="E1134" s="4">
        <v>0.42083333333333334</v>
      </c>
      <c r="F1134" s="3" t="s">
        <v>54</v>
      </c>
      <c r="G1134" s="3" t="str">
        <f t="shared" si="249"/>
        <v>PLANNED</v>
      </c>
      <c r="H1134" s="3" t="str">
        <f t="shared" si="239"/>
        <v>PLANNED - SCHED</v>
      </c>
      <c r="I1134" s="1">
        <v>41547.397020486111</v>
      </c>
      <c r="J1134" s="1">
        <v>41547.448467245376</v>
      </c>
      <c r="K1134" s="5">
        <f t="shared" si="250"/>
        <v>74</v>
      </c>
      <c r="L1134" s="16">
        <f t="shared" si="240"/>
        <v>74</v>
      </c>
      <c r="M1134">
        <f t="shared" si="241"/>
        <v>2013</v>
      </c>
      <c r="N1134" t="str">
        <f t="shared" si="242"/>
        <v>Sep</v>
      </c>
      <c r="O1134" s="6">
        <f t="shared" si="243"/>
        <v>74</v>
      </c>
      <c r="P1134">
        <f t="shared" si="244"/>
        <v>671</v>
      </c>
      <c r="Q1134">
        <f t="shared" si="245"/>
        <v>9</v>
      </c>
      <c r="R1134" s="8">
        <f t="shared" si="251"/>
        <v>74.555555555555557</v>
      </c>
      <c r="S1134">
        <f t="shared" si="246"/>
        <v>44</v>
      </c>
      <c r="T1134">
        <f t="shared" si="247"/>
        <v>3636</v>
      </c>
      <c r="U1134" s="18">
        <f t="shared" si="252"/>
        <v>82.63636363636364</v>
      </c>
    </row>
    <row r="1135" spans="1:21" x14ac:dyDescent="0.3">
      <c r="A1135" s="3">
        <v>1134</v>
      </c>
      <c r="B1135" s="3" t="s">
        <v>241</v>
      </c>
      <c r="C1135" s="3" t="s">
        <v>48</v>
      </c>
      <c r="D1135" s="7">
        <f t="shared" si="248"/>
        <v>41546</v>
      </c>
      <c r="E1135" s="4">
        <v>0.4236111111111111</v>
      </c>
      <c r="F1135" s="3" t="s">
        <v>54</v>
      </c>
      <c r="G1135" s="3" t="str">
        <f t="shared" si="249"/>
        <v>PLANNED</v>
      </c>
      <c r="H1135" s="3" t="str">
        <f t="shared" si="239"/>
        <v>PLANNED - SCHED</v>
      </c>
      <c r="I1135" s="1">
        <v>41547.386960798605</v>
      </c>
      <c r="J1135" s="1">
        <v>41547.468743206016</v>
      </c>
      <c r="K1135" s="5">
        <f t="shared" si="250"/>
        <v>117</v>
      </c>
      <c r="L1135" s="16">
        <f t="shared" si="240"/>
        <v>117</v>
      </c>
      <c r="M1135">
        <f t="shared" si="241"/>
        <v>2013</v>
      </c>
      <c r="N1135" t="str">
        <f t="shared" si="242"/>
        <v>Sep</v>
      </c>
      <c r="O1135" s="6">
        <f t="shared" si="243"/>
        <v>117</v>
      </c>
      <c r="P1135">
        <f t="shared" si="244"/>
        <v>671</v>
      </c>
      <c r="Q1135">
        <f t="shared" si="245"/>
        <v>9</v>
      </c>
      <c r="R1135" s="8">
        <f t="shared" si="251"/>
        <v>74.555555555555557</v>
      </c>
      <c r="S1135">
        <f t="shared" si="246"/>
        <v>44</v>
      </c>
      <c r="T1135">
        <f t="shared" si="247"/>
        <v>3636</v>
      </c>
      <c r="U1135" s="18">
        <f t="shared" si="252"/>
        <v>82.63636363636364</v>
      </c>
    </row>
    <row r="1136" spans="1:21" x14ac:dyDescent="0.3">
      <c r="A1136" s="3">
        <v>1135</v>
      </c>
      <c r="B1136" s="3" t="s">
        <v>241</v>
      </c>
      <c r="C1136" s="3" t="s">
        <v>48</v>
      </c>
      <c r="D1136" s="7">
        <f t="shared" si="248"/>
        <v>41546</v>
      </c>
      <c r="E1136" s="4">
        <v>0.57222222222222219</v>
      </c>
      <c r="F1136" s="3" t="s">
        <v>54</v>
      </c>
      <c r="G1136" s="3" t="str">
        <f t="shared" si="249"/>
        <v>PLANNED</v>
      </c>
      <c r="H1136" s="3" t="str">
        <f t="shared" si="239"/>
        <v>PLANNED - SCHED</v>
      </c>
      <c r="I1136" s="1">
        <v>41547.550371608799</v>
      </c>
      <c r="J1136" s="1">
        <v>41547.594827627319</v>
      </c>
      <c r="K1136" s="5">
        <f t="shared" si="250"/>
        <v>64</v>
      </c>
      <c r="L1136" s="16">
        <f t="shared" si="240"/>
        <v>64</v>
      </c>
      <c r="M1136">
        <f t="shared" si="241"/>
        <v>2013</v>
      </c>
      <c r="N1136" t="str">
        <f t="shared" si="242"/>
        <v>Sep</v>
      </c>
      <c r="O1136" s="6">
        <f t="shared" si="243"/>
        <v>64</v>
      </c>
      <c r="P1136">
        <f t="shared" si="244"/>
        <v>671</v>
      </c>
      <c r="Q1136">
        <f t="shared" si="245"/>
        <v>9</v>
      </c>
      <c r="R1136" s="8">
        <f t="shared" si="251"/>
        <v>74.555555555555557</v>
      </c>
      <c r="S1136">
        <f t="shared" si="246"/>
        <v>44</v>
      </c>
      <c r="T1136">
        <f t="shared" si="247"/>
        <v>3636</v>
      </c>
      <c r="U1136" s="18">
        <f t="shared" si="252"/>
        <v>82.63636363636364</v>
      </c>
    </row>
    <row r="1137" spans="1:21" x14ac:dyDescent="0.3">
      <c r="A1137" s="3">
        <v>1136</v>
      </c>
      <c r="B1137" s="3" t="s">
        <v>241</v>
      </c>
      <c r="C1137" s="3" t="s">
        <v>48</v>
      </c>
      <c r="D1137" s="7">
        <f t="shared" si="248"/>
        <v>41546</v>
      </c>
      <c r="E1137" s="4">
        <v>0.68055555555555547</v>
      </c>
      <c r="F1137" s="3" t="s">
        <v>49</v>
      </c>
      <c r="G1137" s="3" t="str">
        <f t="shared" si="249"/>
        <v>UNPLANNED</v>
      </c>
      <c r="H1137" s="3" t="str">
        <f t="shared" si="239"/>
        <v>UNPLANNED</v>
      </c>
      <c r="I1137" s="1">
        <v>41547.663456250004</v>
      </c>
      <c r="J1137" s="1">
        <v>41547.707958564817</v>
      </c>
      <c r="K1137" s="5">
        <f t="shared" si="250"/>
        <v>64</v>
      </c>
      <c r="L1137" s="16">
        <f t="shared" si="240"/>
        <v>64</v>
      </c>
      <c r="M1137">
        <f t="shared" si="241"/>
        <v>2013</v>
      </c>
      <c r="N1137" t="str">
        <f t="shared" si="242"/>
        <v>Sep</v>
      </c>
      <c r="O1137" s="6">
        <f t="shared" si="243"/>
        <v>64</v>
      </c>
      <c r="P1137">
        <f t="shared" si="244"/>
        <v>671</v>
      </c>
      <c r="Q1137">
        <f t="shared" si="245"/>
        <v>9</v>
      </c>
      <c r="R1137" s="8">
        <f t="shared" si="251"/>
        <v>74.555555555555557</v>
      </c>
      <c r="S1137">
        <f t="shared" si="246"/>
        <v>44</v>
      </c>
      <c r="T1137">
        <f t="shared" si="247"/>
        <v>3636</v>
      </c>
      <c r="U1137" s="18">
        <f t="shared" si="252"/>
        <v>82.63636363636364</v>
      </c>
    </row>
    <row r="1138" spans="1:21" x14ac:dyDescent="0.3">
      <c r="A1138" s="3">
        <v>1137</v>
      </c>
      <c r="B1138" s="3" t="s">
        <v>241</v>
      </c>
      <c r="C1138" s="3" t="s">
        <v>48</v>
      </c>
      <c r="D1138" s="7">
        <f t="shared" si="248"/>
        <v>41546</v>
      </c>
      <c r="E1138" s="4">
        <v>0.73958333333333337</v>
      </c>
      <c r="F1138" s="3" t="s">
        <v>54</v>
      </c>
      <c r="G1138" s="3" t="str">
        <f t="shared" si="249"/>
        <v>PLANNED</v>
      </c>
      <c r="H1138" s="3" t="str">
        <f t="shared" si="239"/>
        <v>PLANNED - SCHED</v>
      </c>
      <c r="I1138" s="1">
        <v>41547.719569872686</v>
      </c>
      <c r="J1138" s="1">
        <v>41547.783805983796</v>
      </c>
      <c r="K1138" s="5">
        <f t="shared" si="250"/>
        <v>92</v>
      </c>
      <c r="L1138" s="16">
        <f t="shared" si="240"/>
        <v>92</v>
      </c>
      <c r="M1138">
        <f t="shared" si="241"/>
        <v>2013</v>
      </c>
      <c r="N1138" t="str">
        <f t="shared" si="242"/>
        <v>Sep</v>
      </c>
      <c r="O1138" s="6">
        <f t="shared" si="243"/>
        <v>92</v>
      </c>
      <c r="P1138">
        <f t="shared" si="244"/>
        <v>671</v>
      </c>
      <c r="Q1138">
        <f t="shared" si="245"/>
        <v>9</v>
      </c>
      <c r="R1138" s="8">
        <f t="shared" si="251"/>
        <v>74.555555555555557</v>
      </c>
      <c r="S1138">
        <f t="shared" si="246"/>
        <v>44</v>
      </c>
      <c r="T1138">
        <f t="shared" si="247"/>
        <v>3636</v>
      </c>
      <c r="U1138" s="18">
        <f t="shared" si="252"/>
        <v>82.63636363636364</v>
      </c>
    </row>
    <row r="1139" spans="1:21" x14ac:dyDescent="0.3">
      <c r="A1139" s="3">
        <v>1138</v>
      </c>
      <c r="B1139" s="3" t="s">
        <v>241</v>
      </c>
      <c r="C1139" s="3" t="s">
        <v>48</v>
      </c>
      <c r="D1139" s="7">
        <f t="shared" si="248"/>
        <v>41546</v>
      </c>
      <c r="E1139" s="4">
        <v>0.81874999999999998</v>
      </c>
      <c r="F1139" s="3" t="s">
        <v>49</v>
      </c>
      <c r="G1139" s="3" t="str">
        <f t="shared" si="249"/>
        <v>UNPLANNED</v>
      </c>
      <c r="H1139" s="3" t="str">
        <f t="shared" si="239"/>
        <v>UNPLANNED</v>
      </c>
      <c r="I1139" s="1">
        <v>41547.790972650466</v>
      </c>
      <c r="J1139" s="1">
        <v>41547.858206446763</v>
      </c>
      <c r="K1139" s="5">
        <f t="shared" si="250"/>
        <v>96</v>
      </c>
      <c r="L1139" s="16">
        <f t="shared" si="240"/>
        <v>96</v>
      </c>
      <c r="M1139">
        <f t="shared" si="241"/>
        <v>2013</v>
      </c>
      <c r="N1139" t="str">
        <f t="shared" si="242"/>
        <v>Sep</v>
      </c>
      <c r="O1139" s="6">
        <f t="shared" si="243"/>
        <v>96</v>
      </c>
      <c r="P1139">
        <f t="shared" si="244"/>
        <v>671</v>
      </c>
      <c r="Q1139">
        <f t="shared" si="245"/>
        <v>9</v>
      </c>
      <c r="R1139" s="8">
        <f t="shared" si="251"/>
        <v>74.555555555555557</v>
      </c>
      <c r="S1139">
        <f t="shared" si="246"/>
        <v>44</v>
      </c>
      <c r="T1139">
        <f t="shared" si="247"/>
        <v>3636</v>
      </c>
      <c r="U1139" s="18">
        <f t="shared" si="252"/>
        <v>82.63636363636364</v>
      </c>
    </row>
    <row r="1140" spans="1:21" x14ac:dyDescent="0.3">
      <c r="A1140" s="3">
        <v>1139</v>
      </c>
      <c r="B1140" s="3" t="s">
        <v>241</v>
      </c>
      <c r="C1140" s="3" t="s">
        <v>48</v>
      </c>
      <c r="D1140" s="7">
        <f t="shared" si="248"/>
        <v>41546</v>
      </c>
      <c r="E1140" s="4">
        <v>0.98958333333333337</v>
      </c>
      <c r="F1140" s="3" t="s">
        <v>49</v>
      </c>
      <c r="G1140" s="3" t="str">
        <f t="shared" si="249"/>
        <v>UNPLANNED</v>
      </c>
      <c r="H1140" s="3" t="str">
        <f t="shared" si="239"/>
        <v>UNPLANNED</v>
      </c>
      <c r="I1140" s="1">
        <v>41547.959140162035</v>
      </c>
      <c r="J1140" s="1" t="e">
        <v>#VALUE!</v>
      </c>
      <c r="K1140" s="5" t="e">
        <f t="shared" si="250"/>
        <v>#VALUE!</v>
      </c>
      <c r="L1140" s="16">
        <f t="shared" si="240"/>
        <v>74.555555555555557</v>
      </c>
      <c r="M1140">
        <f t="shared" si="241"/>
        <v>2013</v>
      </c>
      <c r="N1140" t="str">
        <f t="shared" si="242"/>
        <v>Sep</v>
      </c>
      <c r="O1140" s="6" t="e">
        <f t="shared" si="243"/>
        <v>#N/A</v>
      </c>
      <c r="P1140">
        <f t="shared" si="244"/>
        <v>671</v>
      </c>
      <c r="Q1140">
        <f t="shared" si="245"/>
        <v>9</v>
      </c>
      <c r="R1140" s="8">
        <f t="shared" si="251"/>
        <v>74.555555555555557</v>
      </c>
      <c r="S1140">
        <f t="shared" si="246"/>
        <v>44</v>
      </c>
      <c r="T1140">
        <f t="shared" si="247"/>
        <v>3636</v>
      </c>
      <c r="U1140" s="18">
        <f t="shared" si="252"/>
        <v>82.63636363636364</v>
      </c>
    </row>
    <row r="1141" spans="1:21" x14ac:dyDescent="0.3">
      <c r="A1141" s="3">
        <v>1140</v>
      </c>
      <c r="B1141" s="3" t="s">
        <v>242</v>
      </c>
      <c r="C1141" s="3" t="s">
        <v>53</v>
      </c>
      <c r="D1141" s="7">
        <f t="shared" si="248"/>
        <v>41546</v>
      </c>
      <c r="E1141" s="4">
        <v>0.18958333333333333</v>
      </c>
      <c r="F1141" s="3" t="s">
        <v>49</v>
      </c>
      <c r="G1141" s="3" t="str">
        <f t="shared" si="249"/>
        <v>UNPLANNED</v>
      </c>
      <c r="H1141" s="3" t="str">
        <f t="shared" si="239"/>
        <v>UNPLANNED</v>
      </c>
      <c r="I1141" s="1">
        <v>41548.154363159723</v>
      </c>
      <c r="J1141" s="1">
        <v>41548.232846956016</v>
      </c>
      <c r="K1141" s="5">
        <f t="shared" si="250"/>
        <v>113</v>
      </c>
      <c r="L1141" s="16">
        <f t="shared" si="240"/>
        <v>113</v>
      </c>
      <c r="M1141">
        <f t="shared" si="241"/>
        <v>2013</v>
      </c>
      <c r="N1141" t="str">
        <f t="shared" si="242"/>
        <v>Oct</v>
      </c>
      <c r="O1141" s="6">
        <f t="shared" si="243"/>
        <v>113</v>
      </c>
      <c r="P1141">
        <f t="shared" si="244"/>
        <v>585</v>
      </c>
      <c r="Q1141">
        <f t="shared" si="245"/>
        <v>7</v>
      </c>
      <c r="R1141" s="8">
        <f t="shared" si="251"/>
        <v>83.571428571428569</v>
      </c>
      <c r="S1141">
        <f t="shared" si="246"/>
        <v>44</v>
      </c>
      <c r="T1141">
        <f t="shared" si="247"/>
        <v>3636</v>
      </c>
      <c r="U1141" s="18">
        <f t="shared" si="252"/>
        <v>82.63636363636364</v>
      </c>
    </row>
    <row r="1142" spans="1:21" x14ac:dyDescent="0.3">
      <c r="A1142" s="3">
        <v>1141</v>
      </c>
      <c r="B1142" s="3" t="s">
        <v>242</v>
      </c>
      <c r="C1142" s="3" t="s">
        <v>53</v>
      </c>
      <c r="D1142" s="7">
        <f t="shared" si="248"/>
        <v>41546</v>
      </c>
      <c r="E1142" s="4">
        <v>0.42222222222222222</v>
      </c>
      <c r="F1142" s="3" t="s">
        <v>49</v>
      </c>
      <c r="G1142" s="3" t="str">
        <f t="shared" si="249"/>
        <v>UNPLANNED</v>
      </c>
      <c r="H1142" s="3" t="str">
        <f t="shared" si="239"/>
        <v>UNPLANNED</v>
      </c>
      <c r="I1142" s="1">
        <v>41548.385524224541</v>
      </c>
      <c r="J1142" s="1">
        <v>41548.455674687502</v>
      </c>
      <c r="K1142" s="5">
        <f t="shared" si="250"/>
        <v>101</v>
      </c>
      <c r="L1142" s="16">
        <f t="shared" si="240"/>
        <v>101</v>
      </c>
      <c r="M1142">
        <f t="shared" si="241"/>
        <v>2013</v>
      </c>
      <c r="N1142" t="str">
        <f t="shared" si="242"/>
        <v>Oct</v>
      </c>
      <c r="O1142" s="6">
        <f t="shared" si="243"/>
        <v>101</v>
      </c>
      <c r="P1142">
        <f t="shared" si="244"/>
        <v>585</v>
      </c>
      <c r="Q1142">
        <f t="shared" si="245"/>
        <v>7</v>
      </c>
      <c r="R1142" s="8">
        <f t="shared" si="251"/>
        <v>83.571428571428569</v>
      </c>
      <c r="S1142">
        <f t="shared" si="246"/>
        <v>44</v>
      </c>
      <c r="T1142">
        <f t="shared" si="247"/>
        <v>3636</v>
      </c>
      <c r="U1142" s="18">
        <f t="shared" si="252"/>
        <v>82.63636363636364</v>
      </c>
    </row>
    <row r="1143" spans="1:21" x14ac:dyDescent="0.3">
      <c r="A1143" s="3">
        <v>1142</v>
      </c>
      <c r="B1143" s="3" t="s">
        <v>242</v>
      </c>
      <c r="C1143" s="3" t="s">
        <v>53</v>
      </c>
      <c r="D1143" s="7">
        <f t="shared" si="248"/>
        <v>41546</v>
      </c>
      <c r="E1143" s="4">
        <v>0.55138888888888882</v>
      </c>
      <c r="F1143" s="3" t="s">
        <v>54</v>
      </c>
      <c r="G1143" s="3" t="str">
        <f t="shared" si="249"/>
        <v>PLANNED</v>
      </c>
      <c r="H1143" s="3" t="str">
        <f t="shared" si="239"/>
        <v>PLANNED - SCHED</v>
      </c>
      <c r="I1143" s="1">
        <v>41548.518587152779</v>
      </c>
      <c r="J1143" s="1">
        <v>41548.597221412034</v>
      </c>
      <c r="K1143" s="5">
        <f t="shared" si="250"/>
        <v>113</v>
      </c>
      <c r="L1143" s="16">
        <f t="shared" si="240"/>
        <v>113</v>
      </c>
      <c r="M1143">
        <f t="shared" si="241"/>
        <v>2013</v>
      </c>
      <c r="N1143" t="str">
        <f t="shared" si="242"/>
        <v>Oct</v>
      </c>
      <c r="O1143" s="6">
        <f t="shared" si="243"/>
        <v>113</v>
      </c>
      <c r="P1143">
        <f t="shared" si="244"/>
        <v>585</v>
      </c>
      <c r="Q1143">
        <f t="shared" si="245"/>
        <v>7</v>
      </c>
      <c r="R1143" s="8">
        <f t="shared" si="251"/>
        <v>83.571428571428569</v>
      </c>
      <c r="S1143">
        <f t="shared" si="246"/>
        <v>44</v>
      </c>
      <c r="T1143">
        <f t="shared" si="247"/>
        <v>3636</v>
      </c>
      <c r="U1143" s="18">
        <f t="shared" si="252"/>
        <v>82.63636363636364</v>
      </c>
    </row>
    <row r="1144" spans="1:21" x14ac:dyDescent="0.3">
      <c r="A1144" s="3">
        <v>1143</v>
      </c>
      <c r="B1144" s="3" t="s">
        <v>242</v>
      </c>
      <c r="C1144" s="3" t="s">
        <v>53</v>
      </c>
      <c r="D1144" s="7">
        <f t="shared" si="248"/>
        <v>41546</v>
      </c>
      <c r="E1144" s="4">
        <v>0.62986111111111109</v>
      </c>
      <c r="F1144" s="3" t="s">
        <v>54</v>
      </c>
      <c r="G1144" s="3" t="str">
        <f t="shared" si="249"/>
        <v>PLANNED</v>
      </c>
      <c r="H1144" s="3" t="str">
        <f t="shared" si="239"/>
        <v>PLANNED - SCHED</v>
      </c>
      <c r="I1144" s="1">
        <v>41548.598063807876</v>
      </c>
      <c r="J1144" s="1">
        <v>41548.645691122685</v>
      </c>
      <c r="K1144" s="5">
        <f t="shared" si="250"/>
        <v>68</v>
      </c>
      <c r="L1144" s="16">
        <f t="shared" si="240"/>
        <v>68</v>
      </c>
      <c r="M1144">
        <f t="shared" si="241"/>
        <v>2013</v>
      </c>
      <c r="N1144" t="str">
        <f t="shared" si="242"/>
        <v>Oct</v>
      </c>
      <c r="O1144" s="6">
        <f t="shared" si="243"/>
        <v>68</v>
      </c>
      <c r="P1144">
        <f t="shared" si="244"/>
        <v>585</v>
      </c>
      <c r="Q1144">
        <f t="shared" si="245"/>
        <v>7</v>
      </c>
      <c r="R1144" s="8">
        <f t="shared" si="251"/>
        <v>83.571428571428569</v>
      </c>
      <c r="S1144">
        <f t="shared" si="246"/>
        <v>44</v>
      </c>
      <c r="T1144">
        <f t="shared" si="247"/>
        <v>3636</v>
      </c>
      <c r="U1144" s="18">
        <f t="shared" si="252"/>
        <v>82.63636363636364</v>
      </c>
    </row>
    <row r="1145" spans="1:21" x14ac:dyDescent="0.3">
      <c r="A1145" s="3">
        <v>1144</v>
      </c>
      <c r="B1145" s="3" t="s">
        <v>242</v>
      </c>
      <c r="C1145" s="3" t="s">
        <v>53</v>
      </c>
      <c r="D1145" s="7">
        <f t="shared" si="248"/>
        <v>41546</v>
      </c>
      <c r="E1145" s="4">
        <v>0.71736111111111101</v>
      </c>
      <c r="F1145" s="3" t="s">
        <v>51</v>
      </c>
      <c r="G1145" s="3" t="str">
        <f t="shared" si="249"/>
        <v>PLANNED</v>
      </c>
      <c r="H1145" s="3" t="str">
        <f t="shared" si="239"/>
        <v>PLANNED - NOT SCHED</v>
      </c>
      <c r="I1145" s="1">
        <v>41548.678415891205</v>
      </c>
      <c r="J1145" s="1">
        <v>41548.741170520836</v>
      </c>
      <c r="K1145" s="5">
        <f t="shared" si="250"/>
        <v>90</v>
      </c>
      <c r="L1145" s="16">
        <f t="shared" si="240"/>
        <v>90</v>
      </c>
      <c r="M1145">
        <f t="shared" si="241"/>
        <v>2013</v>
      </c>
      <c r="N1145" t="str">
        <f t="shared" si="242"/>
        <v>Oct</v>
      </c>
      <c r="O1145" s="6">
        <f t="shared" si="243"/>
        <v>90</v>
      </c>
      <c r="P1145">
        <f t="shared" si="244"/>
        <v>585</v>
      </c>
      <c r="Q1145">
        <f t="shared" si="245"/>
        <v>7</v>
      </c>
      <c r="R1145" s="8">
        <f t="shared" si="251"/>
        <v>83.571428571428569</v>
      </c>
      <c r="S1145">
        <f t="shared" si="246"/>
        <v>44</v>
      </c>
      <c r="T1145">
        <f t="shared" si="247"/>
        <v>3636</v>
      </c>
      <c r="U1145" s="18">
        <f t="shared" si="252"/>
        <v>82.63636363636364</v>
      </c>
    </row>
    <row r="1146" spans="1:21" x14ac:dyDescent="0.3">
      <c r="A1146" s="3">
        <v>1145</v>
      </c>
      <c r="B1146" s="3" t="s">
        <v>242</v>
      </c>
      <c r="C1146" s="3" t="s">
        <v>53</v>
      </c>
      <c r="D1146" s="7">
        <f t="shared" si="248"/>
        <v>41546</v>
      </c>
      <c r="E1146" s="4">
        <v>0.8930555555555556</v>
      </c>
      <c r="F1146" s="3" t="s">
        <v>49</v>
      </c>
      <c r="G1146" s="3" t="str">
        <f t="shared" si="249"/>
        <v>UNPLANNED</v>
      </c>
      <c r="H1146" s="3" t="str">
        <f t="shared" si="239"/>
        <v>UNPLANNED</v>
      </c>
      <c r="I1146" s="1">
        <v>41548.852321446757</v>
      </c>
      <c r="J1146" s="1" t="e">
        <v>#VALUE!</v>
      </c>
      <c r="K1146" s="5" t="e">
        <f t="shared" si="250"/>
        <v>#VALUE!</v>
      </c>
      <c r="L1146" s="16">
        <f t="shared" si="240"/>
        <v>83.571428571428569</v>
      </c>
      <c r="M1146">
        <f t="shared" si="241"/>
        <v>2013</v>
      </c>
      <c r="N1146" t="str">
        <f t="shared" si="242"/>
        <v>Oct</v>
      </c>
      <c r="O1146" s="6" t="e">
        <f t="shared" si="243"/>
        <v>#N/A</v>
      </c>
      <c r="P1146">
        <f t="shared" si="244"/>
        <v>585</v>
      </c>
      <c r="Q1146">
        <f t="shared" si="245"/>
        <v>7</v>
      </c>
      <c r="R1146" s="8">
        <f t="shared" si="251"/>
        <v>83.571428571428569</v>
      </c>
      <c r="S1146">
        <f t="shared" si="246"/>
        <v>44</v>
      </c>
      <c r="T1146">
        <f t="shared" si="247"/>
        <v>3636</v>
      </c>
      <c r="U1146" s="18">
        <f t="shared" si="252"/>
        <v>82.63636363636364</v>
      </c>
    </row>
    <row r="1147" spans="1:21" x14ac:dyDescent="0.3">
      <c r="A1147" s="3">
        <v>1146</v>
      </c>
      <c r="B1147" s="3" t="s">
        <v>242</v>
      </c>
      <c r="C1147" s="3" t="s">
        <v>53</v>
      </c>
      <c r="D1147" s="7">
        <f t="shared" si="248"/>
        <v>41546</v>
      </c>
      <c r="E1147" s="4">
        <v>0.92986111111111114</v>
      </c>
      <c r="F1147" s="3" t="s">
        <v>50</v>
      </c>
      <c r="G1147" s="3" t="str">
        <f t="shared" si="249"/>
        <v>OTHER</v>
      </c>
      <c r="H1147" s="3" t="str">
        <f t="shared" si="239"/>
        <v>OTHER</v>
      </c>
      <c r="I1147" s="1">
        <v>41548.89802670139</v>
      </c>
      <c r="J1147" s="1">
        <v>41548.968061423613</v>
      </c>
      <c r="K1147" s="5">
        <f t="shared" si="250"/>
        <v>100</v>
      </c>
      <c r="L1147" s="16">
        <f t="shared" si="240"/>
        <v>100</v>
      </c>
      <c r="M1147">
        <f t="shared" si="241"/>
        <v>2013</v>
      </c>
      <c r="N1147" t="str">
        <f t="shared" si="242"/>
        <v>Oct</v>
      </c>
      <c r="O1147" s="6">
        <f t="shared" si="243"/>
        <v>100</v>
      </c>
      <c r="P1147">
        <f t="shared" si="244"/>
        <v>585</v>
      </c>
      <c r="Q1147">
        <f t="shared" si="245"/>
        <v>7</v>
      </c>
      <c r="R1147" s="8">
        <f t="shared" si="251"/>
        <v>83.571428571428569</v>
      </c>
      <c r="S1147">
        <f t="shared" si="246"/>
        <v>44</v>
      </c>
      <c r="T1147">
        <f t="shared" si="247"/>
        <v>3636</v>
      </c>
      <c r="U1147" s="18">
        <f t="shared" si="252"/>
        <v>82.63636363636364</v>
      </c>
    </row>
    <row r="1148" spans="1:21" x14ac:dyDescent="0.3">
      <c r="A1148" s="3">
        <v>1147</v>
      </c>
      <c r="B1148" s="3" t="s">
        <v>243</v>
      </c>
      <c r="C1148" s="3" t="s">
        <v>56</v>
      </c>
      <c r="D1148" s="7">
        <f t="shared" si="248"/>
        <v>41546</v>
      </c>
      <c r="E1148" s="4">
        <v>7.6388888888888895E-2</v>
      </c>
      <c r="F1148" s="3" t="s">
        <v>49</v>
      </c>
      <c r="G1148" s="3" t="str">
        <f t="shared" si="249"/>
        <v>UNPLANNED</v>
      </c>
      <c r="H1148" s="3" t="str">
        <f t="shared" si="239"/>
        <v>UNPLANNED</v>
      </c>
      <c r="I1148" s="1">
        <v>41549.027451469905</v>
      </c>
      <c r="J1148" s="1">
        <v>41549.11529869213</v>
      </c>
      <c r="K1148" s="5">
        <f t="shared" si="250"/>
        <v>126</v>
      </c>
      <c r="L1148" s="16">
        <f t="shared" si="240"/>
        <v>126</v>
      </c>
      <c r="M1148">
        <f t="shared" si="241"/>
        <v>2013</v>
      </c>
      <c r="N1148" t="str">
        <f t="shared" si="242"/>
        <v>Oct</v>
      </c>
      <c r="O1148" s="6">
        <f t="shared" si="243"/>
        <v>126</v>
      </c>
      <c r="P1148">
        <f t="shared" si="244"/>
        <v>681</v>
      </c>
      <c r="Q1148">
        <f t="shared" si="245"/>
        <v>7</v>
      </c>
      <c r="R1148" s="8">
        <f t="shared" si="251"/>
        <v>97.285714285714292</v>
      </c>
      <c r="S1148">
        <f t="shared" si="246"/>
        <v>44</v>
      </c>
      <c r="T1148">
        <f t="shared" si="247"/>
        <v>3636</v>
      </c>
      <c r="U1148" s="18">
        <f t="shared" si="252"/>
        <v>82.63636363636364</v>
      </c>
    </row>
    <row r="1149" spans="1:21" x14ac:dyDescent="0.3">
      <c r="A1149" s="3">
        <v>1148</v>
      </c>
      <c r="B1149" s="3" t="s">
        <v>243</v>
      </c>
      <c r="C1149" s="3" t="s">
        <v>56</v>
      </c>
      <c r="D1149" s="7">
        <f t="shared" si="248"/>
        <v>41546</v>
      </c>
      <c r="E1149" s="4">
        <v>0.33958333333333335</v>
      </c>
      <c r="F1149" s="3" t="s">
        <v>54</v>
      </c>
      <c r="G1149" s="3" t="str">
        <f t="shared" si="249"/>
        <v>PLANNED</v>
      </c>
      <c r="H1149" s="3" t="str">
        <f t="shared" si="239"/>
        <v>PLANNED - SCHED</v>
      </c>
      <c r="I1149" s="1">
        <v>41549.308168136573</v>
      </c>
      <c r="J1149" s="1">
        <v>41549.371489895835</v>
      </c>
      <c r="K1149" s="5">
        <f t="shared" si="250"/>
        <v>91</v>
      </c>
      <c r="L1149" s="16">
        <f t="shared" si="240"/>
        <v>91</v>
      </c>
      <c r="M1149">
        <f t="shared" si="241"/>
        <v>2013</v>
      </c>
      <c r="N1149" t="str">
        <f t="shared" si="242"/>
        <v>Oct</v>
      </c>
      <c r="O1149" s="6">
        <f t="shared" si="243"/>
        <v>91</v>
      </c>
      <c r="P1149">
        <f t="shared" si="244"/>
        <v>681</v>
      </c>
      <c r="Q1149">
        <f t="shared" si="245"/>
        <v>7</v>
      </c>
      <c r="R1149" s="8">
        <f t="shared" si="251"/>
        <v>97.285714285714292</v>
      </c>
      <c r="S1149">
        <f t="shared" si="246"/>
        <v>44</v>
      </c>
      <c r="T1149">
        <f t="shared" si="247"/>
        <v>3636</v>
      </c>
      <c r="U1149" s="18">
        <f t="shared" si="252"/>
        <v>82.63636363636364</v>
      </c>
    </row>
    <row r="1150" spans="1:21" x14ac:dyDescent="0.3">
      <c r="A1150" s="3">
        <v>1149</v>
      </c>
      <c r="B1150" s="3" t="s">
        <v>243</v>
      </c>
      <c r="C1150" s="3" t="s">
        <v>56</v>
      </c>
      <c r="D1150" s="7">
        <f t="shared" si="248"/>
        <v>41546</v>
      </c>
      <c r="E1150" s="4">
        <v>0.4152777777777778</v>
      </c>
      <c r="F1150" s="3" t="s">
        <v>54</v>
      </c>
      <c r="G1150" s="3" t="str">
        <f t="shared" si="249"/>
        <v>PLANNED</v>
      </c>
      <c r="H1150" s="3" t="str">
        <f t="shared" si="239"/>
        <v>PLANNED - SCHED</v>
      </c>
      <c r="I1150" s="1">
        <v>41549.377566863426</v>
      </c>
      <c r="J1150" s="1">
        <v>41549.471154826388</v>
      </c>
      <c r="K1150" s="5">
        <f t="shared" si="250"/>
        <v>134</v>
      </c>
      <c r="L1150" s="16">
        <f t="shared" si="240"/>
        <v>134</v>
      </c>
      <c r="M1150">
        <f t="shared" si="241"/>
        <v>2013</v>
      </c>
      <c r="N1150" t="str">
        <f t="shared" si="242"/>
        <v>Oct</v>
      </c>
      <c r="O1150" s="6">
        <f t="shared" si="243"/>
        <v>134</v>
      </c>
      <c r="P1150">
        <f t="shared" si="244"/>
        <v>681</v>
      </c>
      <c r="Q1150">
        <f t="shared" si="245"/>
        <v>7</v>
      </c>
      <c r="R1150" s="8">
        <f t="shared" si="251"/>
        <v>97.285714285714292</v>
      </c>
      <c r="S1150">
        <f t="shared" si="246"/>
        <v>44</v>
      </c>
      <c r="T1150">
        <f t="shared" si="247"/>
        <v>3636</v>
      </c>
      <c r="U1150" s="18">
        <f t="shared" si="252"/>
        <v>82.63636363636364</v>
      </c>
    </row>
    <row r="1151" spans="1:21" x14ac:dyDescent="0.3">
      <c r="A1151" s="3">
        <v>1150</v>
      </c>
      <c r="B1151" s="3" t="s">
        <v>243</v>
      </c>
      <c r="C1151" s="3" t="s">
        <v>56</v>
      </c>
      <c r="D1151" s="7">
        <f t="shared" si="248"/>
        <v>41546</v>
      </c>
      <c r="E1151" s="4">
        <v>0.44930555555555557</v>
      </c>
      <c r="F1151" s="3" t="s">
        <v>54</v>
      </c>
      <c r="G1151" s="3" t="str">
        <f t="shared" si="249"/>
        <v>PLANNED</v>
      </c>
      <c r="H1151" s="3" t="str">
        <f t="shared" si="239"/>
        <v>PLANNED - SCHED</v>
      </c>
      <c r="I1151" s="1">
        <v>41549.399571331014</v>
      </c>
      <c r="J1151" s="1">
        <v>41549.481423182864</v>
      </c>
      <c r="K1151" s="5">
        <f t="shared" si="250"/>
        <v>117</v>
      </c>
      <c r="L1151" s="16">
        <f t="shared" si="240"/>
        <v>117</v>
      </c>
      <c r="M1151">
        <f t="shared" si="241"/>
        <v>2013</v>
      </c>
      <c r="N1151" t="str">
        <f t="shared" si="242"/>
        <v>Oct</v>
      </c>
      <c r="O1151" s="6">
        <f t="shared" si="243"/>
        <v>117</v>
      </c>
      <c r="P1151">
        <f t="shared" si="244"/>
        <v>681</v>
      </c>
      <c r="Q1151">
        <f t="shared" si="245"/>
        <v>7</v>
      </c>
      <c r="R1151" s="8">
        <f t="shared" si="251"/>
        <v>97.285714285714292</v>
      </c>
      <c r="S1151">
        <f t="shared" si="246"/>
        <v>44</v>
      </c>
      <c r="T1151">
        <f t="shared" si="247"/>
        <v>3636</v>
      </c>
      <c r="U1151" s="18">
        <f t="shared" si="252"/>
        <v>82.63636363636364</v>
      </c>
    </row>
    <row r="1152" spans="1:21" x14ac:dyDescent="0.3">
      <c r="A1152" s="3">
        <v>1151</v>
      </c>
      <c r="B1152" s="3" t="s">
        <v>243</v>
      </c>
      <c r="C1152" s="3" t="s">
        <v>56</v>
      </c>
      <c r="D1152" s="7">
        <f t="shared" si="248"/>
        <v>41546</v>
      </c>
      <c r="E1152" s="4">
        <v>0.52986111111111112</v>
      </c>
      <c r="F1152" s="3" t="s">
        <v>49</v>
      </c>
      <c r="G1152" s="3" t="str">
        <f t="shared" si="249"/>
        <v>UNPLANNED</v>
      </c>
      <c r="H1152" s="3" t="str">
        <f t="shared" si="239"/>
        <v>UNPLANNED</v>
      </c>
      <c r="I1152" s="1">
        <v>41549.495857094909</v>
      </c>
      <c r="J1152" s="1">
        <v>41549.546424224536</v>
      </c>
      <c r="K1152" s="5">
        <f t="shared" si="250"/>
        <v>72</v>
      </c>
      <c r="L1152" s="16">
        <f t="shared" si="240"/>
        <v>72</v>
      </c>
      <c r="M1152">
        <f t="shared" si="241"/>
        <v>2013</v>
      </c>
      <c r="N1152" t="str">
        <f t="shared" si="242"/>
        <v>Oct</v>
      </c>
      <c r="O1152" s="6">
        <f t="shared" si="243"/>
        <v>72</v>
      </c>
      <c r="P1152">
        <f t="shared" si="244"/>
        <v>681</v>
      </c>
      <c r="Q1152">
        <f t="shared" si="245"/>
        <v>7</v>
      </c>
      <c r="R1152" s="8">
        <f t="shared" si="251"/>
        <v>97.285714285714292</v>
      </c>
      <c r="S1152">
        <f t="shared" si="246"/>
        <v>44</v>
      </c>
      <c r="T1152">
        <f t="shared" si="247"/>
        <v>3636</v>
      </c>
      <c r="U1152" s="18">
        <f t="shared" si="252"/>
        <v>82.63636363636364</v>
      </c>
    </row>
    <row r="1153" spans="1:21" x14ac:dyDescent="0.3">
      <c r="A1153" s="3">
        <v>1152</v>
      </c>
      <c r="B1153" s="3" t="s">
        <v>243</v>
      </c>
      <c r="C1153" s="3" t="s">
        <v>56</v>
      </c>
      <c r="D1153" s="7">
        <f t="shared" si="248"/>
        <v>41546</v>
      </c>
      <c r="E1153" s="4">
        <v>0.59166666666666667</v>
      </c>
      <c r="F1153" s="3" t="s">
        <v>54</v>
      </c>
      <c r="G1153" s="3" t="str">
        <f t="shared" si="249"/>
        <v>PLANNED</v>
      </c>
      <c r="H1153" s="3" t="str">
        <f t="shared" si="239"/>
        <v>PLANNED - SCHED</v>
      </c>
      <c r="I1153" s="1">
        <v>41549.550569756946</v>
      </c>
      <c r="J1153" s="1">
        <v>41549.606090590278</v>
      </c>
      <c r="K1153" s="5">
        <f t="shared" si="250"/>
        <v>79</v>
      </c>
      <c r="L1153" s="16">
        <f t="shared" si="240"/>
        <v>79</v>
      </c>
      <c r="M1153">
        <f t="shared" si="241"/>
        <v>2013</v>
      </c>
      <c r="N1153" t="str">
        <f t="shared" si="242"/>
        <v>Oct</v>
      </c>
      <c r="O1153" s="6">
        <f t="shared" si="243"/>
        <v>79</v>
      </c>
      <c r="P1153">
        <f t="shared" si="244"/>
        <v>681</v>
      </c>
      <c r="Q1153">
        <f t="shared" si="245"/>
        <v>7</v>
      </c>
      <c r="R1153" s="8">
        <f t="shared" si="251"/>
        <v>97.285714285714292</v>
      </c>
      <c r="S1153">
        <f t="shared" si="246"/>
        <v>44</v>
      </c>
      <c r="T1153">
        <f t="shared" si="247"/>
        <v>3636</v>
      </c>
      <c r="U1153" s="18">
        <f t="shared" si="252"/>
        <v>82.63636363636364</v>
      </c>
    </row>
    <row r="1154" spans="1:21" x14ac:dyDescent="0.3">
      <c r="A1154" s="3">
        <v>1153</v>
      </c>
      <c r="B1154" s="3" t="s">
        <v>243</v>
      </c>
      <c r="C1154" s="3" t="s">
        <v>56</v>
      </c>
      <c r="D1154" s="7">
        <f t="shared" si="248"/>
        <v>41546</v>
      </c>
      <c r="E1154" s="4">
        <v>0.74583333333333324</v>
      </c>
      <c r="F1154" s="3" t="s">
        <v>49</v>
      </c>
      <c r="G1154" s="3" t="str">
        <f t="shared" si="249"/>
        <v>UNPLANNED</v>
      </c>
      <c r="H1154" s="3" t="str">
        <f t="shared" ref="H1154:H1217" si="253">IF(ISNUMBER(SEARCH("Unplanned",F1154)),"UNPLANNED",IF(ISNUMBER(SEARCH("not as sched",F1154)),"PLANNED - NOT SCHED",IF(ISNUMBER(SEARCH("as scheduled",F1154)),"PLANNED - SCHED","OTHER")))</f>
        <v>UNPLANNED</v>
      </c>
      <c r="I1154" s="1">
        <v>41549.731140312499</v>
      </c>
      <c r="J1154" s="1">
        <v>41549.774415775464</v>
      </c>
      <c r="K1154" s="5">
        <f t="shared" si="250"/>
        <v>62</v>
      </c>
      <c r="L1154" s="16">
        <f t="shared" ref="L1154:L1217" si="254">IFERROR(O1154,R1154)</f>
        <v>62</v>
      </c>
      <c r="M1154">
        <f t="shared" ref="M1154:M1217" si="255">YEAR(B1154)</f>
        <v>2013</v>
      </c>
      <c r="N1154" t="str">
        <f t="shared" ref="N1154:N1217" si="256">TEXT(B1154,"MMM")</f>
        <v>Oct</v>
      </c>
      <c r="O1154" s="6">
        <f t="shared" ref="O1154:O1217" si="257">IFERROR(K1154,#N/A)</f>
        <v>62</v>
      </c>
      <c r="P1154">
        <f t="shared" ref="P1154:P1217" si="258">SUMIFS(O:O,B:B,B1154,O:O,"&lt;&gt;#N/A")</f>
        <v>681</v>
      </c>
      <c r="Q1154">
        <f t="shared" ref="Q1154:Q1217" si="259">COUNTIF(B:B,B1154)</f>
        <v>7</v>
      </c>
      <c r="R1154" s="8">
        <f t="shared" si="251"/>
        <v>97.285714285714292</v>
      </c>
      <c r="S1154">
        <f t="shared" ref="S1154:S1217" si="260">COUNTIF(D:D,D1154)</f>
        <v>44</v>
      </c>
      <c r="T1154">
        <f t="shared" ref="T1154:T1217" si="261">SUMIFS(O:O,D:D,D1154,O:O,"&lt;&gt;#N/A")</f>
        <v>3636</v>
      </c>
      <c r="U1154" s="18">
        <f t="shared" si="252"/>
        <v>82.63636363636364</v>
      </c>
    </row>
    <row r="1155" spans="1:21" x14ac:dyDescent="0.3">
      <c r="A1155" s="3">
        <v>1154</v>
      </c>
      <c r="B1155" s="3" t="s">
        <v>244</v>
      </c>
      <c r="C1155" s="3" t="s">
        <v>59</v>
      </c>
      <c r="D1155" s="7">
        <f t="shared" ref="D1155:D1218" si="262">B1155-WEEKDAY(B1155,11)</f>
        <v>41546</v>
      </c>
      <c r="E1155" s="4">
        <v>2.2222222222222223E-2</v>
      </c>
      <c r="F1155" s="3" t="s">
        <v>49</v>
      </c>
      <c r="G1155" s="3" t="str">
        <f t="shared" ref="G1155:G1218" si="263">IF(ISNUMBER(SEARCH("unplanned",F1155)),"UNPLANNED",IF(ISNUMBER(SEARCH("PLANNED",F1155)),"PLANNED","OTHER"))</f>
        <v>UNPLANNED</v>
      </c>
      <c r="H1155" s="3" t="str">
        <f t="shared" si="253"/>
        <v>UNPLANNED</v>
      </c>
      <c r="I1155" s="1">
        <v>41549.981173067128</v>
      </c>
      <c r="J1155" s="1">
        <v>41550.03874251157</v>
      </c>
      <c r="K1155" s="5">
        <f t="shared" ref="K1155:K1218" si="264">HOUR(J1155-I1155)*60+MINUTE(J1155-I1155)</f>
        <v>82</v>
      </c>
      <c r="L1155" s="16">
        <f t="shared" si="254"/>
        <v>82</v>
      </c>
      <c r="M1155">
        <f t="shared" si="255"/>
        <v>2013</v>
      </c>
      <c r="N1155" t="str">
        <f t="shared" si="256"/>
        <v>Oct</v>
      </c>
      <c r="O1155" s="6">
        <f t="shared" si="257"/>
        <v>82</v>
      </c>
      <c r="P1155">
        <f t="shared" si="258"/>
        <v>555</v>
      </c>
      <c r="Q1155">
        <f t="shared" si="259"/>
        <v>7</v>
      </c>
      <c r="R1155" s="8">
        <f t="shared" ref="R1155:R1218" si="265">P1155/Q1155</f>
        <v>79.285714285714292</v>
      </c>
      <c r="S1155">
        <f t="shared" si="260"/>
        <v>44</v>
      </c>
      <c r="T1155">
        <f t="shared" si="261"/>
        <v>3636</v>
      </c>
      <c r="U1155" s="18">
        <f t="shared" ref="U1155:U1218" si="266">T1155/S1155</f>
        <v>82.63636363636364</v>
      </c>
    </row>
    <row r="1156" spans="1:21" x14ac:dyDescent="0.3">
      <c r="A1156" s="3">
        <v>1155</v>
      </c>
      <c r="B1156" s="3" t="s">
        <v>244</v>
      </c>
      <c r="C1156" s="3" t="s">
        <v>59</v>
      </c>
      <c r="D1156" s="7">
        <f t="shared" si="262"/>
        <v>41546</v>
      </c>
      <c r="E1156" s="4">
        <v>0.23680555555555557</v>
      </c>
      <c r="F1156" s="3" t="s">
        <v>49</v>
      </c>
      <c r="G1156" s="3" t="str">
        <f t="shared" si="263"/>
        <v>UNPLANNED</v>
      </c>
      <c r="H1156" s="3" t="str">
        <f t="shared" si="253"/>
        <v>UNPLANNED</v>
      </c>
      <c r="I1156" s="1">
        <v>41550.214403506943</v>
      </c>
      <c r="J1156" s="1">
        <v>41550.271915081015</v>
      </c>
      <c r="K1156" s="5">
        <f t="shared" si="264"/>
        <v>82</v>
      </c>
      <c r="L1156" s="16">
        <f t="shared" si="254"/>
        <v>82</v>
      </c>
      <c r="M1156">
        <f t="shared" si="255"/>
        <v>2013</v>
      </c>
      <c r="N1156" t="str">
        <f t="shared" si="256"/>
        <v>Oct</v>
      </c>
      <c r="O1156" s="6">
        <f t="shared" si="257"/>
        <v>82</v>
      </c>
      <c r="P1156">
        <f t="shared" si="258"/>
        <v>555</v>
      </c>
      <c r="Q1156">
        <f t="shared" si="259"/>
        <v>7</v>
      </c>
      <c r="R1156" s="8">
        <f t="shared" si="265"/>
        <v>79.285714285714292</v>
      </c>
      <c r="S1156">
        <f t="shared" si="260"/>
        <v>44</v>
      </c>
      <c r="T1156">
        <f t="shared" si="261"/>
        <v>3636</v>
      </c>
      <c r="U1156" s="18">
        <f t="shared" si="266"/>
        <v>82.63636363636364</v>
      </c>
    </row>
    <row r="1157" spans="1:21" x14ac:dyDescent="0.3">
      <c r="A1157" s="3">
        <v>1156</v>
      </c>
      <c r="B1157" s="3" t="s">
        <v>244</v>
      </c>
      <c r="C1157" s="3" t="s">
        <v>59</v>
      </c>
      <c r="D1157" s="7">
        <f t="shared" si="262"/>
        <v>41546</v>
      </c>
      <c r="E1157" s="4">
        <v>0.35138888888888892</v>
      </c>
      <c r="F1157" s="3" t="s">
        <v>51</v>
      </c>
      <c r="G1157" s="3" t="str">
        <f t="shared" si="263"/>
        <v>PLANNED</v>
      </c>
      <c r="H1157" s="3" t="str">
        <f t="shared" si="253"/>
        <v>PLANNED - NOT SCHED</v>
      </c>
      <c r="I1157" s="1">
        <v>41550.325450925928</v>
      </c>
      <c r="J1157" s="1">
        <v>41550.393830555557</v>
      </c>
      <c r="K1157" s="5">
        <f t="shared" si="264"/>
        <v>98</v>
      </c>
      <c r="L1157" s="16">
        <f t="shared" si="254"/>
        <v>98</v>
      </c>
      <c r="M1157">
        <f t="shared" si="255"/>
        <v>2013</v>
      </c>
      <c r="N1157" t="str">
        <f t="shared" si="256"/>
        <v>Oct</v>
      </c>
      <c r="O1157" s="6">
        <f t="shared" si="257"/>
        <v>98</v>
      </c>
      <c r="P1157">
        <f t="shared" si="258"/>
        <v>555</v>
      </c>
      <c r="Q1157">
        <f t="shared" si="259"/>
        <v>7</v>
      </c>
      <c r="R1157" s="8">
        <f t="shared" si="265"/>
        <v>79.285714285714292</v>
      </c>
      <c r="S1157">
        <f t="shared" si="260"/>
        <v>44</v>
      </c>
      <c r="T1157">
        <f t="shared" si="261"/>
        <v>3636</v>
      </c>
      <c r="U1157" s="18">
        <f t="shared" si="266"/>
        <v>82.63636363636364</v>
      </c>
    </row>
    <row r="1158" spans="1:21" x14ac:dyDescent="0.3">
      <c r="A1158" s="3">
        <v>1157</v>
      </c>
      <c r="B1158" s="3" t="s">
        <v>244</v>
      </c>
      <c r="C1158" s="3" t="s">
        <v>59</v>
      </c>
      <c r="D1158" s="7">
        <f t="shared" si="262"/>
        <v>41546</v>
      </c>
      <c r="E1158" s="4">
        <v>0.59236111111111112</v>
      </c>
      <c r="F1158" s="3" t="s">
        <v>57</v>
      </c>
      <c r="G1158" s="3" t="str">
        <f t="shared" si="263"/>
        <v>UNPLANNED</v>
      </c>
      <c r="H1158" s="3" t="str">
        <f t="shared" si="253"/>
        <v>UNPLANNED</v>
      </c>
      <c r="I1158" s="1">
        <v>41550.592630127314</v>
      </c>
      <c r="J1158" s="1">
        <v>41550.649898645832</v>
      </c>
      <c r="K1158" s="5">
        <f t="shared" si="264"/>
        <v>82</v>
      </c>
      <c r="L1158" s="16">
        <f t="shared" si="254"/>
        <v>82</v>
      </c>
      <c r="M1158">
        <f t="shared" si="255"/>
        <v>2013</v>
      </c>
      <c r="N1158" t="str">
        <f t="shared" si="256"/>
        <v>Oct</v>
      </c>
      <c r="O1158" s="6">
        <f t="shared" si="257"/>
        <v>82</v>
      </c>
      <c r="P1158">
        <f t="shared" si="258"/>
        <v>555</v>
      </c>
      <c r="Q1158">
        <f t="shared" si="259"/>
        <v>7</v>
      </c>
      <c r="R1158" s="8">
        <f t="shared" si="265"/>
        <v>79.285714285714292</v>
      </c>
      <c r="S1158">
        <f t="shared" si="260"/>
        <v>44</v>
      </c>
      <c r="T1158">
        <f t="shared" si="261"/>
        <v>3636</v>
      </c>
      <c r="U1158" s="18">
        <f t="shared" si="266"/>
        <v>82.63636363636364</v>
      </c>
    </row>
    <row r="1159" spans="1:21" x14ac:dyDescent="0.3">
      <c r="A1159" s="3">
        <v>1158</v>
      </c>
      <c r="B1159" s="3" t="s">
        <v>244</v>
      </c>
      <c r="C1159" s="3" t="s">
        <v>59</v>
      </c>
      <c r="D1159" s="7">
        <f t="shared" si="262"/>
        <v>41546</v>
      </c>
      <c r="E1159" s="4">
        <v>0.68263888888888891</v>
      </c>
      <c r="F1159" s="3" t="s">
        <v>49</v>
      </c>
      <c r="G1159" s="3" t="str">
        <f t="shared" si="263"/>
        <v>UNPLANNED</v>
      </c>
      <c r="H1159" s="3" t="str">
        <f t="shared" si="253"/>
        <v>UNPLANNED</v>
      </c>
      <c r="I1159" s="1">
        <v>41550.656678935185</v>
      </c>
      <c r="J1159" s="1">
        <v>41550.714850231489</v>
      </c>
      <c r="K1159" s="5">
        <f t="shared" si="264"/>
        <v>83</v>
      </c>
      <c r="L1159" s="16">
        <f t="shared" si="254"/>
        <v>83</v>
      </c>
      <c r="M1159">
        <f t="shared" si="255"/>
        <v>2013</v>
      </c>
      <c r="N1159" t="str">
        <f t="shared" si="256"/>
        <v>Oct</v>
      </c>
      <c r="O1159" s="6">
        <f t="shared" si="257"/>
        <v>83</v>
      </c>
      <c r="P1159">
        <f t="shared" si="258"/>
        <v>555</v>
      </c>
      <c r="Q1159">
        <f t="shared" si="259"/>
        <v>7</v>
      </c>
      <c r="R1159" s="8">
        <f t="shared" si="265"/>
        <v>79.285714285714292</v>
      </c>
      <c r="S1159">
        <f t="shared" si="260"/>
        <v>44</v>
      </c>
      <c r="T1159">
        <f t="shared" si="261"/>
        <v>3636</v>
      </c>
      <c r="U1159" s="18">
        <f t="shared" si="266"/>
        <v>82.63636363636364</v>
      </c>
    </row>
    <row r="1160" spans="1:21" x14ac:dyDescent="0.3">
      <c r="A1160" s="3">
        <v>1159</v>
      </c>
      <c r="B1160" s="3" t="s">
        <v>244</v>
      </c>
      <c r="C1160" s="3" t="s">
        <v>59</v>
      </c>
      <c r="D1160" s="7">
        <f t="shared" si="262"/>
        <v>41546</v>
      </c>
      <c r="E1160" s="4">
        <v>0.7583333333333333</v>
      </c>
      <c r="F1160" s="3" t="s">
        <v>49</v>
      </c>
      <c r="G1160" s="3" t="str">
        <f t="shared" si="263"/>
        <v>UNPLANNED</v>
      </c>
      <c r="H1160" s="3" t="str">
        <f t="shared" si="253"/>
        <v>UNPLANNED</v>
      </c>
      <c r="I1160" s="1">
        <v>41550.727880011575</v>
      </c>
      <c r="J1160" s="1">
        <v>41550.816780474532</v>
      </c>
      <c r="K1160" s="5">
        <f t="shared" si="264"/>
        <v>128</v>
      </c>
      <c r="L1160" s="16">
        <f t="shared" si="254"/>
        <v>128</v>
      </c>
      <c r="M1160">
        <f t="shared" si="255"/>
        <v>2013</v>
      </c>
      <c r="N1160" t="str">
        <f t="shared" si="256"/>
        <v>Oct</v>
      </c>
      <c r="O1160" s="6">
        <f t="shared" si="257"/>
        <v>128</v>
      </c>
      <c r="P1160">
        <f t="shared" si="258"/>
        <v>555</v>
      </c>
      <c r="Q1160">
        <f t="shared" si="259"/>
        <v>7</v>
      </c>
      <c r="R1160" s="8">
        <f t="shared" si="265"/>
        <v>79.285714285714292</v>
      </c>
      <c r="S1160">
        <f t="shared" si="260"/>
        <v>44</v>
      </c>
      <c r="T1160">
        <f t="shared" si="261"/>
        <v>3636</v>
      </c>
      <c r="U1160" s="18">
        <f t="shared" si="266"/>
        <v>82.63636363636364</v>
      </c>
    </row>
    <row r="1161" spans="1:21" x14ac:dyDescent="0.3">
      <c r="A1161" s="3">
        <v>1160</v>
      </c>
      <c r="B1161" s="3" t="s">
        <v>244</v>
      </c>
      <c r="C1161" s="3" t="s">
        <v>59</v>
      </c>
      <c r="D1161" s="7">
        <f t="shared" si="262"/>
        <v>41546</v>
      </c>
      <c r="E1161" s="4">
        <v>0.83611111111111114</v>
      </c>
      <c r="F1161" s="3" t="s">
        <v>49</v>
      </c>
      <c r="G1161" s="3" t="str">
        <f t="shared" si="263"/>
        <v>UNPLANNED</v>
      </c>
      <c r="H1161" s="3" t="str">
        <f t="shared" si="253"/>
        <v>UNPLANNED</v>
      </c>
      <c r="I1161" s="1">
        <v>41550.799666319443</v>
      </c>
      <c r="J1161" s="1" t="e">
        <v>#VALUE!</v>
      </c>
      <c r="K1161" s="5" t="e">
        <f t="shared" si="264"/>
        <v>#VALUE!</v>
      </c>
      <c r="L1161" s="16">
        <f t="shared" si="254"/>
        <v>79.285714285714292</v>
      </c>
      <c r="M1161">
        <f t="shared" si="255"/>
        <v>2013</v>
      </c>
      <c r="N1161" t="str">
        <f t="shared" si="256"/>
        <v>Oct</v>
      </c>
      <c r="O1161" s="6" t="e">
        <f t="shared" si="257"/>
        <v>#N/A</v>
      </c>
      <c r="P1161">
        <f t="shared" si="258"/>
        <v>555</v>
      </c>
      <c r="Q1161">
        <f t="shared" si="259"/>
        <v>7</v>
      </c>
      <c r="R1161" s="8">
        <f t="shared" si="265"/>
        <v>79.285714285714292</v>
      </c>
      <c r="S1161">
        <f t="shared" si="260"/>
        <v>44</v>
      </c>
      <c r="T1161">
        <f t="shared" si="261"/>
        <v>3636</v>
      </c>
      <c r="U1161" s="18">
        <f t="shared" si="266"/>
        <v>82.63636363636364</v>
      </c>
    </row>
    <row r="1162" spans="1:21" x14ac:dyDescent="0.3">
      <c r="A1162" s="3">
        <v>1161</v>
      </c>
      <c r="B1162" s="3" t="s">
        <v>245</v>
      </c>
      <c r="C1162" s="3" t="s">
        <v>61</v>
      </c>
      <c r="D1162" s="7">
        <f t="shared" si="262"/>
        <v>41546</v>
      </c>
      <c r="E1162" s="4">
        <v>0.16041666666666668</v>
      </c>
      <c r="F1162" s="3" t="s">
        <v>49</v>
      </c>
      <c r="G1162" s="3" t="str">
        <f t="shared" si="263"/>
        <v>UNPLANNED</v>
      </c>
      <c r="H1162" s="3" t="str">
        <f t="shared" si="253"/>
        <v>UNPLANNED</v>
      </c>
      <c r="I1162" s="1">
        <v>41551.145114895837</v>
      </c>
      <c r="J1162" s="1">
        <v>41551.192672766199</v>
      </c>
      <c r="K1162" s="5">
        <f t="shared" si="264"/>
        <v>68</v>
      </c>
      <c r="L1162" s="16">
        <f t="shared" si="254"/>
        <v>68</v>
      </c>
      <c r="M1162">
        <f t="shared" si="255"/>
        <v>2013</v>
      </c>
      <c r="N1162" t="str">
        <f t="shared" si="256"/>
        <v>Oct</v>
      </c>
      <c r="O1162" s="6">
        <f t="shared" si="257"/>
        <v>68</v>
      </c>
      <c r="P1162">
        <f t="shared" si="258"/>
        <v>583</v>
      </c>
      <c r="Q1162">
        <f t="shared" si="259"/>
        <v>7</v>
      </c>
      <c r="R1162" s="8">
        <f t="shared" si="265"/>
        <v>83.285714285714292</v>
      </c>
      <c r="S1162">
        <f t="shared" si="260"/>
        <v>44</v>
      </c>
      <c r="T1162">
        <f t="shared" si="261"/>
        <v>3636</v>
      </c>
      <c r="U1162" s="18">
        <f t="shared" si="266"/>
        <v>82.63636363636364</v>
      </c>
    </row>
    <row r="1163" spans="1:21" x14ac:dyDescent="0.3">
      <c r="A1163" s="3">
        <v>1162</v>
      </c>
      <c r="B1163" s="3" t="s">
        <v>245</v>
      </c>
      <c r="C1163" s="3" t="s">
        <v>61</v>
      </c>
      <c r="D1163" s="7">
        <f t="shared" si="262"/>
        <v>41546</v>
      </c>
      <c r="E1163" s="4">
        <v>0.35069444444444442</v>
      </c>
      <c r="F1163" s="3" t="s">
        <v>57</v>
      </c>
      <c r="G1163" s="3" t="str">
        <f t="shared" si="263"/>
        <v>UNPLANNED</v>
      </c>
      <c r="H1163" s="3" t="str">
        <f t="shared" si="253"/>
        <v>UNPLANNED</v>
      </c>
      <c r="I1163" s="1">
        <v>41551.328417592595</v>
      </c>
      <c r="J1163" s="1">
        <v>41551.389713888886</v>
      </c>
      <c r="K1163" s="5">
        <f t="shared" si="264"/>
        <v>88</v>
      </c>
      <c r="L1163" s="16">
        <f t="shared" si="254"/>
        <v>88</v>
      </c>
      <c r="M1163">
        <f t="shared" si="255"/>
        <v>2013</v>
      </c>
      <c r="N1163" t="str">
        <f t="shared" si="256"/>
        <v>Oct</v>
      </c>
      <c r="O1163" s="6">
        <f t="shared" si="257"/>
        <v>88</v>
      </c>
      <c r="P1163">
        <f t="shared" si="258"/>
        <v>583</v>
      </c>
      <c r="Q1163">
        <f t="shared" si="259"/>
        <v>7</v>
      </c>
      <c r="R1163" s="8">
        <f t="shared" si="265"/>
        <v>83.285714285714292</v>
      </c>
      <c r="S1163">
        <f t="shared" si="260"/>
        <v>44</v>
      </c>
      <c r="T1163">
        <f t="shared" si="261"/>
        <v>3636</v>
      </c>
      <c r="U1163" s="18">
        <f t="shared" si="266"/>
        <v>82.63636363636364</v>
      </c>
    </row>
    <row r="1164" spans="1:21" x14ac:dyDescent="0.3">
      <c r="A1164" s="3">
        <v>1163</v>
      </c>
      <c r="B1164" s="3" t="s">
        <v>245</v>
      </c>
      <c r="C1164" s="3" t="s">
        <v>61</v>
      </c>
      <c r="D1164" s="7">
        <f t="shared" si="262"/>
        <v>41546</v>
      </c>
      <c r="E1164" s="4">
        <v>0.38541666666666669</v>
      </c>
      <c r="F1164" s="3" t="s">
        <v>54</v>
      </c>
      <c r="G1164" s="3" t="str">
        <f t="shared" si="263"/>
        <v>PLANNED</v>
      </c>
      <c r="H1164" s="3" t="str">
        <f t="shared" si="253"/>
        <v>PLANNED - SCHED</v>
      </c>
      <c r="I1164" s="1">
        <v>41551.363713541672</v>
      </c>
      <c r="J1164" s="1">
        <v>41551.43289178241</v>
      </c>
      <c r="K1164" s="5">
        <f t="shared" si="264"/>
        <v>99</v>
      </c>
      <c r="L1164" s="16">
        <f t="shared" si="254"/>
        <v>99</v>
      </c>
      <c r="M1164">
        <f t="shared" si="255"/>
        <v>2013</v>
      </c>
      <c r="N1164" t="str">
        <f t="shared" si="256"/>
        <v>Oct</v>
      </c>
      <c r="O1164" s="6">
        <f t="shared" si="257"/>
        <v>99</v>
      </c>
      <c r="P1164">
        <f t="shared" si="258"/>
        <v>583</v>
      </c>
      <c r="Q1164">
        <f t="shared" si="259"/>
        <v>7</v>
      </c>
      <c r="R1164" s="8">
        <f t="shared" si="265"/>
        <v>83.285714285714292</v>
      </c>
      <c r="S1164">
        <f t="shared" si="260"/>
        <v>44</v>
      </c>
      <c r="T1164">
        <f t="shared" si="261"/>
        <v>3636</v>
      </c>
      <c r="U1164" s="18">
        <f t="shared" si="266"/>
        <v>82.63636363636364</v>
      </c>
    </row>
    <row r="1165" spans="1:21" x14ac:dyDescent="0.3">
      <c r="A1165" s="3">
        <v>1164</v>
      </c>
      <c r="B1165" s="3" t="s">
        <v>245</v>
      </c>
      <c r="C1165" s="3" t="s">
        <v>61</v>
      </c>
      <c r="D1165" s="7">
        <f t="shared" si="262"/>
        <v>41546</v>
      </c>
      <c r="E1165" s="4">
        <v>0.42708333333333331</v>
      </c>
      <c r="F1165" s="3" t="s">
        <v>57</v>
      </c>
      <c r="G1165" s="3" t="str">
        <f t="shared" si="263"/>
        <v>UNPLANNED</v>
      </c>
      <c r="H1165" s="3" t="str">
        <f t="shared" si="253"/>
        <v>UNPLANNED</v>
      </c>
      <c r="I1165" s="1">
        <v>41551.428488923615</v>
      </c>
      <c r="J1165" s="1" t="e">
        <v>#VALUE!</v>
      </c>
      <c r="K1165" s="5" t="e">
        <f t="shared" si="264"/>
        <v>#VALUE!</v>
      </c>
      <c r="L1165" s="16">
        <f t="shared" si="254"/>
        <v>83.285714285714292</v>
      </c>
      <c r="M1165">
        <f t="shared" si="255"/>
        <v>2013</v>
      </c>
      <c r="N1165" t="str">
        <f t="shared" si="256"/>
        <v>Oct</v>
      </c>
      <c r="O1165" s="6" t="e">
        <f t="shared" si="257"/>
        <v>#N/A</v>
      </c>
      <c r="P1165">
        <f t="shared" si="258"/>
        <v>583</v>
      </c>
      <c r="Q1165">
        <f t="shared" si="259"/>
        <v>7</v>
      </c>
      <c r="R1165" s="8">
        <f t="shared" si="265"/>
        <v>83.285714285714292</v>
      </c>
      <c r="S1165">
        <f t="shared" si="260"/>
        <v>44</v>
      </c>
      <c r="T1165">
        <f t="shared" si="261"/>
        <v>3636</v>
      </c>
      <c r="U1165" s="18">
        <f t="shared" si="266"/>
        <v>82.63636363636364</v>
      </c>
    </row>
    <row r="1166" spans="1:21" x14ac:dyDescent="0.3">
      <c r="A1166" s="3">
        <v>1165</v>
      </c>
      <c r="B1166" s="3" t="s">
        <v>245</v>
      </c>
      <c r="C1166" s="3" t="s">
        <v>61</v>
      </c>
      <c r="D1166" s="7">
        <f t="shared" si="262"/>
        <v>41546</v>
      </c>
      <c r="E1166" s="4">
        <v>0.50138888888888888</v>
      </c>
      <c r="F1166" s="3" t="s">
        <v>54</v>
      </c>
      <c r="G1166" s="3" t="str">
        <f t="shared" si="263"/>
        <v>PLANNED</v>
      </c>
      <c r="H1166" s="3" t="str">
        <f t="shared" si="253"/>
        <v>PLANNED - SCHED</v>
      </c>
      <c r="I1166" s="1">
        <v>41551.447012881945</v>
      </c>
      <c r="J1166" s="1">
        <v>41551.545809178242</v>
      </c>
      <c r="K1166" s="5">
        <f t="shared" si="264"/>
        <v>142</v>
      </c>
      <c r="L1166" s="16">
        <f t="shared" si="254"/>
        <v>142</v>
      </c>
      <c r="M1166">
        <f t="shared" si="255"/>
        <v>2013</v>
      </c>
      <c r="N1166" t="str">
        <f t="shared" si="256"/>
        <v>Oct</v>
      </c>
      <c r="O1166" s="6">
        <f t="shared" si="257"/>
        <v>142</v>
      </c>
      <c r="P1166">
        <f t="shared" si="258"/>
        <v>583</v>
      </c>
      <c r="Q1166">
        <f t="shared" si="259"/>
        <v>7</v>
      </c>
      <c r="R1166" s="8">
        <f t="shared" si="265"/>
        <v>83.285714285714292</v>
      </c>
      <c r="S1166">
        <f t="shared" si="260"/>
        <v>44</v>
      </c>
      <c r="T1166">
        <f t="shared" si="261"/>
        <v>3636</v>
      </c>
      <c r="U1166" s="18">
        <f t="shared" si="266"/>
        <v>82.63636363636364</v>
      </c>
    </row>
    <row r="1167" spans="1:21" x14ac:dyDescent="0.3">
      <c r="A1167" s="3">
        <v>1166</v>
      </c>
      <c r="B1167" s="3" t="s">
        <v>245</v>
      </c>
      <c r="C1167" s="3" t="s">
        <v>61</v>
      </c>
      <c r="D1167" s="7">
        <f t="shared" si="262"/>
        <v>41546</v>
      </c>
      <c r="E1167" s="4">
        <v>0.62361111111111112</v>
      </c>
      <c r="F1167" s="3" t="s">
        <v>54</v>
      </c>
      <c r="G1167" s="3" t="str">
        <f t="shared" si="263"/>
        <v>PLANNED</v>
      </c>
      <c r="H1167" s="3" t="str">
        <f t="shared" si="253"/>
        <v>PLANNED - SCHED</v>
      </c>
      <c r="I1167" s="1">
        <v>41551.576378854166</v>
      </c>
      <c r="J1167" s="1">
        <v>41551.6656496875</v>
      </c>
      <c r="K1167" s="5">
        <f t="shared" si="264"/>
        <v>128</v>
      </c>
      <c r="L1167" s="16">
        <f t="shared" si="254"/>
        <v>128</v>
      </c>
      <c r="M1167">
        <f t="shared" si="255"/>
        <v>2013</v>
      </c>
      <c r="N1167" t="str">
        <f t="shared" si="256"/>
        <v>Oct</v>
      </c>
      <c r="O1167" s="6">
        <f t="shared" si="257"/>
        <v>128</v>
      </c>
      <c r="P1167">
        <f t="shared" si="258"/>
        <v>583</v>
      </c>
      <c r="Q1167">
        <f t="shared" si="259"/>
        <v>7</v>
      </c>
      <c r="R1167" s="8">
        <f t="shared" si="265"/>
        <v>83.285714285714292</v>
      </c>
      <c r="S1167">
        <f t="shared" si="260"/>
        <v>44</v>
      </c>
      <c r="T1167">
        <f t="shared" si="261"/>
        <v>3636</v>
      </c>
      <c r="U1167" s="18">
        <f t="shared" si="266"/>
        <v>82.63636363636364</v>
      </c>
    </row>
    <row r="1168" spans="1:21" x14ac:dyDescent="0.3">
      <c r="A1168" s="3">
        <v>1167</v>
      </c>
      <c r="B1168" s="3" t="s">
        <v>245</v>
      </c>
      <c r="C1168" s="3" t="s">
        <v>61</v>
      </c>
      <c r="D1168" s="7">
        <f t="shared" si="262"/>
        <v>41546</v>
      </c>
      <c r="E1168" s="4">
        <v>0.70624999999999993</v>
      </c>
      <c r="F1168" s="3" t="s">
        <v>50</v>
      </c>
      <c r="G1168" s="3" t="str">
        <f t="shared" si="263"/>
        <v>OTHER</v>
      </c>
      <c r="H1168" s="3" t="str">
        <f t="shared" si="253"/>
        <v>OTHER</v>
      </c>
      <c r="I1168" s="1">
        <v>41551.681281712961</v>
      </c>
      <c r="J1168" s="1">
        <v>41551.721594212962</v>
      </c>
      <c r="K1168" s="5">
        <f t="shared" si="264"/>
        <v>58</v>
      </c>
      <c r="L1168" s="16">
        <f t="shared" si="254"/>
        <v>58</v>
      </c>
      <c r="M1168">
        <f t="shared" si="255"/>
        <v>2013</v>
      </c>
      <c r="N1168" t="str">
        <f t="shared" si="256"/>
        <v>Oct</v>
      </c>
      <c r="O1168" s="6">
        <f t="shared" si="257"/>
        <v>58</v>
      </c>
      <c r="P1168">
        <f t="shared" si="258"/>
        <v>583</v>
      </c>
      <c r="Q1168">
        <f t="shared" si="259"/>
        <v>7</v>
      </c>
      <c r="R1168" s="8">
        <f t="shared" si="265"/>
        <v>83.285714285714292</v>
      </c>
      <c r="S1168">
        <f t="shared" si="260"/>
        <v>44</v>
      </c>
      <c r="T1168">
        <f t="shared" si="261"/>
        <v>3636</v>
      </c>
      <c r="U1168" s="18">
        <f t="shared" si="266"/>
        <v>82.63636363636364</v>
      </c>
    </row>
    <row r="1169" spans="1:21" x14ac:dyDescent="0.3">
      <c r="A1169" s="3">
        <v>1168</v>
      </c>
      <c r="B1169" s="3" t="s">
        <v>246</v>
      </c>
      <c r="C1169" s="3" t="s">
        <v>63</v>
      </c>
      <c r="D1169" s="7">
        <f t="shared" si="262"/>
        <v>41546</v>
      </c>
      <c r="E1169" s="4">
        <v>0.73333333333333339</v>
      </c>
      <c r="F1169" s="3" t="s">
        <v>49</v>
      </c>
      <c r="G1169" s="3" t="str">
        <f t="shared" si="263"/>
        <v>UNPLANNED</v>
      </c>
      <c r="H1169" s="3" t="str">
        <f t="shared" si="253"/>
        <v>UNPLANNED</v>
      </c>
      <c r="I1169" s="1">
        <v>41552.711267326384</v>
      </c>
      <c r="J1169" s="1">
        <v>41552.793940937503</v>
      </c>
      <c r="K1169" s="5">
        <f t="shared" si="264"/>
        <v>119</v>
      </c>
      <c r="L1169" s="16">
        <f t="shared" si="254"/>
        <v>119</v>
      </c>
      <c r="M1169">
        <f t="shared" si="255"/>
        <v>2013</v>
      </c>
      <c r="N1169" t="str">
        <f t="shared" si="256"/>
        <v>Oct</v>
      </c>
      <c r="O1169" s="6">
        <f t="shared" si="257"/>
        <v>119</v>
      </c>
      <c r="P1169">
        <f t="shared" si="258"/>
        <v>163</v>
      </c>
      <c r="Q1169">
        <f t="shared" si="259"/>
        <v>2</v>
      </c>
      <c r="R1169" s="8">
        <f t="shared" si="265"/>
        <v>81.5</v>
      </c>
      <c r="S1169">
        <f t="shared" si="260"/>
        <v>44</v>
      </c>
      <c r="T1169">
        <f t="shared" si="261"/>
        <v>3636</v>
      </c>
      <c r="U1169" s="18">
        <f t="shared" si="266"/>
        <v>82.63636363636364</v>
      </c>
    </row>
    <row r="1170" spans="1:21" x14ac:dyDescent="0.3">
      <c r="A1170" s="3">
        <v>1169</v>
      </c>
      <c r="B1170" s="3" t="s">
        <v>246</v>
      </c>
      <c r="C1170" s="3" t="s">
        <v>63</v>
      </c>
      <c r="D1170" s="7">
        <f t="shared" si="262"/>
        <v>41546</v>
      </c>
      <c r="E1170" s="4">
        <v>0.86111111111111116</v>
      </c>
      <c r="F1170" s="3" t="s">
        <v>49</v>
      </c>
      <c r="G1170" s="3" t="str">
        <f t="shared" si="263"/>
        <v>UNPLANNED</v>
      </c>
      <c r="H1170" s="3" t="str">
        <f t="shared" si="253"/>
        <v>UNPLANNED</v>
      </c>
      <c r="I1170" s="1">
        <v>41552.847447997687</v>
      </c>
      <c r="J1170" s="1">
        <v>41552.878142442132</v>
      </c>
      <c r="K1170" s="5">
        <f t="shared" si="264"/>
        <v>44</v>
      </c>
      <c r="L1170" s="16">
        <f t="shared" si="254"/>
        <v>44</v>
      </c>
      <c r="M1170">
        <f t="shared" si="255"/>
        <v>2013</v>
      </c>
      <c r="N1170" t="str">
        <f t="shared" si="256"/>
        <v>Oct</v>
      </c>
      <c r="O1170" s="6">
        <f t="shared" si="257"/>
        <v>44</v>
      </c>
      <c r="P1170">
        <f t="shared" si="258"/>
        <v>163</v>
      </c>
      <c r="Q1170">
        <f t="shared" si="259"/>
        <v>2</v>
      </c>
      <c r="R1170" s="8">
        <f t="shared" si="265"/>
        <v>81.5</v>
      </c>
      <c r="S1170">
        <f t="shared" si="260"/>
        <v>44</v>
      </c>
      <c r="T1170">
        <f t="shared" si="261"/>
        <v>3636</v>
      </c>
      <c r="U1170" s="18">
        <f t="shared" si="266"/>
        <v>82.63636363636364</v>
      </c>
    </row>
    <row r="1171" spans="1:21" x14ac:dyDescent="0.3">
      <c r="A1171" s="3">
        <v>1170</v>
      </c>
      <c r="B1171" s="3" t="s">
        <v>247</v>
      </c>
      <c r="C1171" s="3" t="s">
        <v>65</v>
      </c>
      <c r="D1171" s="7">
        <f t="shared" si="262"/>
        <v>41546</v>
      </c>
      <c r="E1171" s="4">
        <v>0.22916666666666666</v>
      </c>
      <c r="F1171" s="3" t="s">
        <v>49</v>
      </c>
      <c r="G1171" s="3" t="str">
        <f t="shared" si="263"/>
        <v>UNPLANNED</v>
      </c>
      <c r="H1171" s="3" t="str">
        <f t="shared" si="253"/>
        <v>UNPLANNED</v>
      </c>
      <c r="I1171" s="1">
        <v>41553.199700462959</v>
      </c>
      <c r="J1171" s="1">
        <v>41553.265151851847</v>
      </c>
      <c r="K1171" s="5">
        <f t="shared" si="264"/>
        <v>94</v>
      </c>
      <c r="L1171" s="16">
        <f t="shared" si="254"/>
        <v>94</v>
      </c>
      <c r="M1171">
        <f t="shared" si="255"/>
        <v>2013</v>
      </c>
      <c r="N1171" t="str">
        <f t="shared" si="256"/>
        <v>Oct</v>
      </c>
      <c r="O1171" s="6">
        <f t="shared" si="257"/>
        <v>94</v>
      </c>
      <c r="P1171">
        <f t="shared" si="258"/>
        <v>398</v>
      </c>
      <c r="Q1171">
        <f t="shared" si="259"/>
        <v>5</v>
      </c>
      <c r="R1171" s="8">
        <f t="shared" si="265"/>
        <v>79.599999999999994</v>
      </c>
      <c r="S1171">
        <f t="shared" si="260"/>
        <v>44</v>
      </c>
      <c r="T1171">
        <f t="shared" si="261"/>
        <v>3636</v>
      </c>
      <c r="U1171" s="18">
        <f t="shared" si="266"/>
        <v>82.63636363636364</v>
      </c>
    </row>
    <row r="1172" spans="1:21" x14ac:dyDescent="0.3">
      <c r="A1172" s="3">
        <v>1171</v>
      </c>
      <c r="B1172" s="3" t="s">
        <v>247</v>
      </c>
      <c r="C1172" s="3" t="s">
        <v>65</v>
      </c>
      <c r="D1172" s="7">
        <f t="shared" si="262"/>
        <v>41546</v>
      </c>
      <c r="E1172" s="4">
        <v>0.3923611111111111</v>
      </c>
      <c r="F1172" s="3" t="s">
        <v>50</v>
      </c>
      <c r="G1172" s="3" t="str">
        <f t="shared" si="263"/>
        <v>OTHER</v>
      </c>
      <c r="H1172" s="3" t="str">
        <f t="shared" si="253"/>
        <v>OTHER</v>
      </c>
      <c r="I1172" s="1">
        <v>41553.367751469908</v>
      </c>
      <c r="J1172" s="1">
        <v>41553.427589432868</v>
      </c>
      <c r="K1172" s="5">
        <f t="shared" si="264"/>
        <v>86</v>
      </c>
      <c r="L1172" s="16">
        <f t="shared" si="254"/>
        <v>86</v>
      </c>
      <c r="M1172">
        <f t="shared" si="255"/>
        <v>2013</v>
      </c>
      <c r="N1172" t="str">
        <f t="shared" si="256"/>
        <v>Oct</v>
      </c>
      <c r="O1172" s="6">
        <f t="shared" si="257"/>
        <v>86</v>
      </c>
      <c r="P1172">
        <f t="shared" si="258"/>
        <v>398</v>
      </c>
      <c r="Q1172">
        <f t="shared" si="259"/>
        <v>5</v>
      </c>
      <c r="R1172" s="8">
        <f t="shared" si="265"/>
        <v>79.599999999999994</v>
      </c>
      <c r="S1172">
        <f t="shared" si="260"/>
        <v>44</v>
      </c>
      <c r="T1172">
        <f t="shared" si="261"/>
        <v>3636</v>
      </c>
      <c r="U1172" s="18">
        <f t="shared" si="266"/>
        <v>82.63636363636364</v>
      </c>
    </row>
    <row r="1173" spans="1:21" x14ac:dyDescent="0.3">
      <c r="A1173" s="3">
        <v>1172</v>
      </c>
      <c r="B1173" s="3" t="s">
        <v>247</v>
      </c>
      <c r="C1173" s="3" t="s">
        <v>65</v>
      </c>
      <c r="D1173" s="7">
        <f t="shared" si="262"/>
        <v>41546</v>
      </c>
      <c r="E1173" s="4">
        <v>0.6694444444444444</v>
      </c>
      <c r="F1173" s="3" t="s">
        <v>49</v>
      </c>
      <c r="G1173" s="3" t="str">
        <f t="shared" si="263"/>
        <v>UNPLANNED</v>
      </c>
      <c r="H1173" s="3" t="str">
        <f t="shared" si="253"/>
        <v>UNPLANNED</v>
      </c>
      <c r="I1173" s="1">
        <v>41553.640057604163</v>
      </c>
      <c r="J1173" s="1">
        <v>41553.695161770833</v>
      </c>
      <c r="K1173" s="5">
        <f t="shared" si="264"/>
        <v>79</v>
      </c>
      <c r="L1173" s="16">
        <f t="shared" si="254"/>
        <v>79</v>
      </c>
      <c r="M1173">
        <f t="shared" si="255"/>
        <v>2013</v>
      </c>
      <c r="N1173" t="str">
        <f t="shared" si="256"/>
        <v>Oct</v>
      </c>
      <c r="O1173" s="6">
        <f t="shared" si="257"/>
        <v>79</v>
      </c>
      <c r="P1173">
        <f t="shared" si="258"/>
        <v>398</v>
      </c>
      <c r="Q1173">
        <f t="shared" si="259"/>
        <v>5</v>
      </c>
      <c r="R1173" s="8">
        <f t="shared" si="265"/>
        <v>79.599999999999994</v>
      </c>
      <c r="S1173">
        <f t="shared" si="260"/>
        <v>44</v>
      </c>
      <c r="T1173">
        <f t="shared" si="261"/>
        <v>3636</v>
      </c>
      <c r="U1173" s="18">
        <f t="shared" si="266"/>
        <v>82.63636363636364</v>
      </c>
    </row>
    <row r="1174" spans="1:21" x14ac:dyDescent="0.3">
      <c r="A1174" s="3">
        <v>1173</v>
      </c>
      <c r="B1174" s="3" t="s">
        <v>247</v>
      </c>
      <c r="C1174" s="3" t="s">
        <v>65</v>
      </c>
      <c r="D1174" s="7">
        <f t="shared" si="262"/>
        <v>41546</v>
      </c>
      <c r="E1174" s="4">
        <v>0.71875</v>
      </c>
      <c r="F1174" s="3" t="s">
        <v>49</v>
      </c>
      <c r="G1174" s="3" t="str">
        <f t="shared" si="263"/>
        <v>UNPLANNED</v>
      </c>
      <c r="H1174" s="3" t="str">
        <f t="shared" si="253"/>
        <v>UNPLANNED</v>
      </c>
      <c r="I1174" s="1">
        <v>41553.692952199075</v>
      </c>
      <c r="J1174" s="1">
        <v>41553.742917476848</v>
      </c>
      <c r="K1174" s="5">
        <f t="shared" si="264"/>
        <v>71</v>
      </c>
      <c r="L1174" s="16">
        <f t="shared" si="254"/>
        <v>71</v>
      </c>
      <c r="M1174">
        <f t="shared" si="255"/>
        <v>2013</v>
      </c>
      <c r="N1174" t="str">
        <f t="shared" si="256"/>
        <v>Oct</v>
      </c>
      <c r="O1174" s="6">
        <f t="shared" si="257"/>
        <v>71</v>
      </c>
      <c r="P1174">
        <f t="shared" si="258"/>
        <v>398</v>
      </c>
      <c r="Q1174">
        <f t="shared" si="259"/>
        <v>5</v>
      </c>
      <c r="R1174" s="8">
        <f t="shared" si="265"/>
        <v>79.599999999999994</v>
      </c>
      <c r="S1174">
        <f t="shared" si="260"/>
        <v>44</v>
      </c>
      <c r="T1174">
        <f t="shared" si="261"/>
        <v>3636</v>
      </c>
      <c r="U1174" s="18">
        <f t="shared" si="266"/>
        <v>82.63636363636364</v>
      </c>
    </row>
    <row r="1175" spans="1:21" x14ac:dyDescent="0.3">
      <c r="A1175" s="3">
        <v>1174</v>
      </c>
      <c r="B1175" s="3" t="s">
        <v>247</v>
      </c>
      <c r="C1175" s="3" t="s">
        <v>65</v>
      </c>
      <c r="D1175" s="7">
        <f t="shared" si="262"/>
        <v>41546</v>
      </c>
      <c r="E1175" s="4">
        <v>0.79166666666666663</v>
      </c>
      <c r="F1175" s="3" t="s">
        <v>49</v>
      </c>
      <c r="G1175" s="3" t="str">
        <f t="shared" si="263"/>
        <v>UNPLANNED</v>
      </c>
      <c r="H1175" s="3" t="str">
        <f t="shared" si="253"/>
        <v>UNPLANNED</v>
      </c>
      <c r="I1175" s="1">
        <v>41553.776609409724</v>
      </c>
      <c r="J1175" s="1">
        <v>41553.824479780087</v>
      </c>
      <c r="K1175" s="5">
        <f t="shared" si="264"/>
        <v>68</v>
      </c>
      <c r="L1175" s="16">
        <f t="shared" si="254"/>
        <v>68</v>
      </c>
      <c r="M1175">
        <f t="shared" si="255"/>
        <v>2013</v>
      </c>
      <c r="N1175" t="str">
        <f t="shared" si="256"/>
        <v>Oct</v>
      </c>
      <c r="O1175" s="6">
        <f t="shared" si="257"/>
        <v>68</v>
      </c>
      <c r="P1175">
        <f t="shared" si="258"/>
        <v>398</v>
      </c>
      <c r="Q1175">
        <f t="shared" si="259"/>
        <v>5</v>
      </c>
      <c r="R1175" s="8">
        <f t="shared" si="265"/>
        <v>79.599999999999994</v>
      </c>
      <c r="S1175">
        <f t="shared" si="260"/>
        <v>44</v>
      </c>
      <c r="T1175">
        <f t="shared" si="261"/>
        <v>3636</v>
      </c>
      <c r="U1175" s="18">
        <f t="shared" si="266"/>
        <v>82.63636363636364</v>
      </c>
    </row>
    <row r="1176" spans="1:21" x14ac:dyDescent="0.3">
      <c r="A1176" s="3">
        <v>1175</v>
      </c>
      <c r="B1176" s="3" t="s">
        <v>248</v>
      </c>
      <c r="C1176" s="3" t="s">
        <v>48</v>
      </c>
      <c r="D1176" s="7">
        <f t="shared" si="262"/>
        <v>41553</v>
      </c>
      <c r="E1176" s="4">
        <v>0.13055555555555556</v>
      </c>
      <c r="F1176" s="3" t="s">
        <v>49</v>
      </c>
      <c r="G1176" s="3" t="str">
        <f t="shared" si="263"/>
        <v>UNPLANNED</v>
      </c>
      <c r="H1176" s="3" t="str">
        <f t="shared" si="253"/>
        <v>UNPLANNED</v>
      </c>
      <c r="I1176" s="1">
        <v>41554.108402511571</v>
      </c>
      <c r="J1176" s="1">
        <v>41554.170879363424</v>
      </c>
      <c r="K1176" s="5">
        <f t="shared" si="264"/>
        <v>89</v>
      </c>
      <c r="L1176" s="16">
        <f t="shared" si="254"/>
        <v>89</v>
      </c>
      <c r="M1176">
        <f t="shared" si="255"/>
        <v>2013</v>
      </c>
      <c r="N1176" t="str">
        <f t="shared" si="256"/>
        <v>Oct</v>
      </c>
      <c r="O1176" s="6">
        <f t="shared" si="257"/>
        <v>89</v>
      </c>
      <c r="P1176">
        <f t="shared" si="258"/>
        <v>513</v>
      </c>
      <c r="Q1176">
        <f t="shared" si="259"/>
        <v>5</v>
      </c>
      <c r="R1176" s="8">
        <f t="shared" si="265"/>
        <v>102.6</v>
      </c>
      <c r="S1176">
        <f t="shared" si="260"/>
        <v>41</v>
      </c>
      <c r="T1176">
        <f t="shared" si="261"/>
        <v>3880</v>
      </c>
      <c r="U1176" s="18">
        <f t="shared" si="266"/>
        <v>94.634146341463421</v>
      </c>
    </row>
    <row r="1177" spans="1:21" x14ac:dyDescent="0.3">
      <c r="A1177" s="3">
        <v>1176</v>
      </c>
      <c r="B1177" s="3" t="s">
        <v>248</v>
      </c>
      <c r="C1177" s="3" t="s">
        <v>48</v>
      </c>
      <c r="D1177" s="7">
        <f t="shared" si="262"/>
        <v>41553</v>
      </c>
      <c r="E1177" s="4">
        <v>0.4152777777777778</v>
      </c>
      <c r="F1177" s="3" t="s">
        <v>49</v>
      </c>
      <c r="G1177" s="3" t="str">
        <f t="shared" si="263"/>
        <v>UNPLANNED</v>
      </c>
      <c r="H1177" s="3" t="str">
        <f t="shared" si="253"/>
        <v>UNPLANNED</v>
      </c>
      <c r="I1177" s="1">
        <v>41554.369598460646</v>
      </c>
      <c r="J1177" s="1">
        <v>41554.480744293978</v>
      </c>
      <c r="K1177" s="5">
        <f t="shared" si="264"/>
        <v>160</v>
      </c>
      <c r="L1177" s="16">
        <f t="shared" si="254"/>
        <v>160</v>
      </c>
      <c r="M1177">
        <f t="shared" si="255"/>
        <v>2013</v>
      </c>
      <c r="N1177" t="str">
        <f t="shared" si="256"/>
        <v>Oct</v>
      </c>
      <c r="O1177" s="6">
        <f t="shared" si="257"/>
        <v>160</v>
      </c>
      <c r="P1177">
        <f t="shared" si="258"/>
        <v>513</v>
      </c>
      <c r="Q1177">
        <f t="shared" si="259"/>
        <v>5</v>
      </c>
      <c r="R1177" s="8">
        <f t="shared" si="265"/>
        <v>102.6</v>
      </c>
      <c r="S1177">
        <f t="shared" si="260"/>
        <v>41</v>
      </c>
      <c r="T1177">
        <f t="shared" si="261"/>
        <v>3880</v>
      </c>
      <c r="U1177" s="18">
        <f t="shared" si="266"/>
        <v>94.634146341463421</v>
      </c>
    </row>
    <row r="1178" spans="1:21" x14ac:dyDescent="0.3">
      <c r="A1178" s="3">
        <v>1177</v>
      </c>
      <c r="B1178" s="3" t="s">
        <v>248</v>
      </c>
      <c r="C1178" s="3" t="s">
        <v>48</v>
      </c>
      <c r="D1178" s="7">
        <f t="shared" si="262"/>
        <v>41553</v>
      </c>
      <c r="E1178" s="4">
        <v>0.48402777777777778</v>
      </c>
      <c r="F1178" s="3" t="s">
        <v>54</v>
      </c>
      <c r="G1178" s="3" t="str">
        <f t="shared" si="263"/>
        <v>PLANNED</v>
      </c>
      <c r="H1178" s="3" t="str">
        <f t="shared" si="253"/>
        <v>PLANNED - SCHED</v>
      </c>
      <c r="I1178" s="1">
        <v>41554.460776273147</v>
      </c>
      <c r="J1178" s="1">
        <v>41554.532558680556</v>
      </c>
      <c r="K1178" s="5">
        <f t="shared" si="264"/>
        <v>103</v>
      </c>
      <c r="L1178" s="16">
        <f t="shared" si="254"/>
        <v>103</v>
      </c>
      <c r="M1178">
        <f t="shared" si="255"/>
        <v>2013</v>
      </c>
      <c r="N1178" t="str">
        <f t="shared" si="256"/>
        <v>Oct</v>
      </c>
      <c r="O1178" s="6">
        <f t="shared" si="257"/>
        <v>103</v>
      </c>
      <c r="P1178">
        <f t="shared" si="258"/>
        <v>513</v>
      </c>
      <c r="Q1178">
        <f t="shared" si="259"/>
        <v>5</v>
      </c>
      <c r="R1178" s="8">
        <f t="shared" si="265"/>
        <v>102.6</v>
      </c>
      <c r="S1178">
        <f t="shared" si="260"/>
        <v>41</v>
      </c>
      <c r="T1178">
        <f t="shared" si="261"/>
        <v>3880</v>
      </c>
      <c r="U1178" s="18">
        <f t="shared" si="266"/>
        <v>94.634146341463421</v>
      </c>
    </row>
    <row r="1179" spans="1:21" x14ac:dyDescent="0.3">
      <c r="A1179" s="3">
        <v>1178</v>
      </c>
      <c r="B1179" s="3" t="s">
        <v>248</v>
      </c>
      <c r="C1179" s="3" t="s">
        <v>48</v>
      </c>
      <c r="D1179" s="7">
        <f t="shared" si="262"/>
        <v>41553</v>
      </c>
      <c r="E1179" s="4">
        <v>0.57986111111111105</v>
      </c>
      <c r="F1179" s="3" t="s">
        <v>54</v>
      </c>
      <c r="G1179" s="3" t="str">
        <f t="shared" si="263"/>
        <v>PLANNED</v>
      </c>
      <c r="H1179" s="3" t="str">
        <f t="shared" si="253"/>
        <v>PLANNED - SCHED</v>
      </c>
      <c r="I1179" s="1">
        <v>41554.544307986114</v>
      </c>
      <c r="J1179" s="1">
        <v>41554.610731597219</v>
      </c>
      <c r="K1179" s="5">
        <f t="shared" si="264"/>
        <v>95</v>
      </c>
      <c r="L1179" s="16">
        <f t="shared" si="254"/>
        <v>95</v>
      </c>
      <c r="M1179">
        <f t="shared" si="255"/>
        <v>2013</v>
      </c>
      <c r="N1179" t="str">
        <f t="shared" si="256"/>
        <v>Oct</v>
      </c>
      <c r="O1179" s="6">
        <f t="shared" si="257"/>
        <v>95</v>
      </c>
      <c r="P1179">
        <f t="shared" si="258"/>
        <v>513</v>
      </c>
      <c r="Q1179">
        <f t="shared" si="259"/>
        <v>5</v>
      </c>
      <c r="R1179" s="8">
        <f t="shared" si="265"/>
        <v>102.6</v>
      </c>
      <c r="S1179">
        <f t="shared" si="260"/>
        <v>41</v>
      </c>
      <c r="T1179">
        <f t="shared" si="261"/>
        <v>3880</v>
      </c>
      <c r="U1179" s="18">
        <f t="shared" si="266"/>
        <v>94.634146341463421</v>
      </c>
    </row>
    <row r="1180" spans="1:21" x14ac:dyDescent="0.3">
      <c r="A1180" s="3">
        <v>1179</v>
      </c>
      <c r="B1180" s="3" t="s">
        <v>248</v>
      </c>
      <c r="C1180" s="3" t="s">
        <v>48</v>
      </c>
      <c r="D1180" s="7">
        <f t="shared" si="262"/>
        <v>41553</v>
      </c>
      <c r="E1180" s="4">
        <v>0.67222222222222217</v>
      </c>
      <c r="F1180" s="3" t="s">
        <v>54</v>
      </c>
      <c r="G1180" s="3" t="str">
        <f t="shared" si="263"/>
        <v>PLANNED</v>
      </c>
      <c r="H1180" s="3" t="str">
        <f t="shared" si="253"/>
        <v>PLANNED - SCHED</v>
      </c>
      <c r="I1180" s="1">
        <v>41554.640924918982</v>
      </c>
      <c r="J1180" s="1">
        <v>41554.686792974535</v>
      </c>
      <c r="K1180" s="5">
        <f t="shared" si="264"/>
        <v>66</v>
      </c>
      <c r="L1180" s="16">
        <f t="shared" si="254"/>
        <v>66</v>
      </c>
      <c r="M1180">
        <f t="shared" si="255"/>
        <v>2013</v>
      </c>
      <c r="N1180" t="str">
        <f t="shared" si="256"/>
        <v>Oct</v>
      </c>
      <c r="O1180" s="6">
        <f t="shared" si="257"/>
        <v>66</v>
      </c>
      <c r="P1180">
        <f t="shared" si="258"/>
        <v>513</v>
      </c>
      <c r="Q1180">
        <f t="shared" si="259"/>
        <v>5</v>
      </c>
      <c r="R1180" s="8">
        <f t="shared" si="265"/>
        <v>102.6</v>
      </c>
      <c r="S1180">
        <f t="shared" si="260"/>
        <v>41</v>
      </c>
      <c r="T1180">
        <f t="shared" si="261"/>
        <v>3880</v>
      </c>
      <c r="U1180" s="18">
        <f t="shared" si="266"/>
        <v>94.634146341463421</v>
      </c>
    </row>
    <row r="1181" spans="1:21" x14ac:dyDescent="0.3">
      <c r="A1181" s="3">
        <v>1180</v>
      </c>
      <c r="B1181" s="3" t="s">
        <v>249</v>
      </c>
      <c r="C1181" s="3" t="s">
        <v>53</v>
      </c>
      <c r="D1181" s="7">
        <f t="shared" si="262"/>
        <v>41553</v>
      </c>
      <c r="E1181" s="4">
        <v>6.805555555555555E-2</v>
      </c>
      <c r="F1181" s="3" t="s">
        <v>49</v>
      </c>
      <c r="G1181" s="3" t="str">
        <f t="shared" si="263"/>
        <v>UNPLANNED</v>
      </c>
      <c r="H1181" s="3" t="str">
        <f t="shared" si="253"/>
        <v>UNPLANNED</v>
      </c>
      <c r="I1181" s="1">
        <v>41555.042427199078</v>
      </c>
      <c r="J1181" s="1">
        <v>41555.095725810184</v>
      </c>
      <c r="K1181" s="5">
        <f t="shared" si="264"/>
        <v>76</v>
      </c>
      <c r="L1181" s="16">
        <f t="shared" si="254"/>
        <v>76</v>
      </c>
      <c r="M1181">
        <f t="shared" si="255"/>
        <v>2013</v>
      </c>
      <c r="N1181" t="str">
        <f t="shared" si="256"/>
        <v>Oct</v>
      </c>
      <c r="O1181" s="6">
        <f t="shared" si="257"/>
        <v>76</v>
      </c>
      <c r="P1181">
        <f t="shared" si="258"/>
        <v>884</v>
      </c>
      <c r="Q1181">
        <f t="shared" si="259"/>
        <v>10</v>
      </c>
      <c r="R1181" s="8">
        <f t="shared" si="265"/>
        <v>88.4</v>
      </c>
      <c r="S1181">
        <f t="shared" si="260"/>
        <v>41</v>
      </c>
      <c r="T1181">
        <f t="shared" si="261"/>
        <v>3880</v>
      </c>
      <c r="U1181" s="18">
        <f t="shared" si="266"/>
        <v>94.634146341463421</v>
      </c>
    </row>
    <row r="1182" spans="1:21" x14ac:dyDescent="0.3">
      <c r="A1182" s="3">
        <v>1181</v>
      </c>
      <c r="B1182" s="3" t="s">
        <v>249</v>
      </c>
      <c r="C1182" s="3" t="s">
        <v>53</v>
      </c>
      <c r="D1182" s="7">
        <f t="shared" si="262"/>
        <v>41553</v>
      </c>
      <c r="E1182" s="4">
        <v>0.12083333333333333</v>
      </c>
      <c r="F1182" s="3" t="s">
        <v>49</v>
      </c>
      <c r="G1182" s="3" t="str">
        <f t="shared" si="263"/>
        <v>UNPLANNED</v>
      </c>
      <c r="H1182" s="3" t="str">
        <f t="shared" si="253"/>
        <v>UNPLANNED</v>
      </c>
      <c r="I1182" s="1">
        <v>41555.097962731481</v>
      </c>
      <c r="J1182" s="1">
        <v>41555.143159490741</v>
      </c>
      <c r="K1182" s="5">
        <f t="shared" si="264"/>
        <v>65</v>
      </c>
      <c r="L1182" s="16">
        <f t="shared" si="254"/>
        <v>65</v>
      </c>
      <c r="M1182">
        <f t="shared" si="255"/>
        <v>2013</v>
      </c>
      <c r="N1182" t="str">
        <f t="shared" si="256"/>
        <v>Oct</v>
      </c>
      <c r="O1182" s="6">
        <f t="shared" si="257"/>
        <v>65</v>
      </c>
      <c r="P1182">
        <f t="shared" si="258"/>
        <v>884</v>
      </c>
      <c r="Q1182">
        <f t="shared" si="259"/>
        <v>10</v>
      </c>
      <c r="R1182" s="8">
        <f t="shared" si="265"/>
        <v>88.4</v>
      </c>
      <c r="S1182">
        <f t="shared" si="260"/>
        <v>41</v>
      </c>
      <c r="T1182">
        <f t="shared" si="261"/>
        <v>3880</v>
      </c>
      <c r="U1182" s="18">
        <f t="shared" si="266"/>
        <v>94.634146341463421</v>
      </c>
    </row>
    <row r="1183" spans="1:21" x14ac:dyDescent="0.3">
      <c r="A1183" s="3">
        <v>1182</v>
      </c>
      <c r="B1183" s="3" t="s">
        <v>249</v>
      </c>
      <c r="C1183" s="3" t="s">
        <v>53</v>
      </c>
      <c r="D1183" s="7">
        <f t="shared" si="262"/>
        <v>41553</v>
      </c>
      <c r="E1183" s="4">
        <v>0.3215277777777778</v>
      </c>
      <c r="F1183" s="3" t="s">
        <v>49</v>
      </c>
      <c r="G1183" s="3" t="str">
        <f t="shared" si="263"/>
        <v>UNPLANNED</v>
      </c>
      <c r="H1183" s="3" t="str">
        <f t="shared" si="253"/>
        <v>UNPLANNED</v>
      </c>
      <c r="I1183" s="1">
        <v>41555.270898530092</v>
      </c>
      <c r="J1183" s="1">
        <v>41555.405412418986</v>
      </c>
      <c r="K1183" s="5">
        <f t="shared" si="264"/>
        <v>193</v>
      </c>
      <c r="L1183" s="16">
        <f t="shared" si="254"/>
        <v>193</v>
      </c>
      <c r="M1183">
        <f t="shared" si="255"/>
        <v>2013</v>
      </c>
      <c r="N1183" t="str">
        <f t="shared" si="256"/>
        <v>Oct</v>
      </c>
      <c r="O1183" s="6">
        <f t="shared" si="257"/>
        <v>193</v>
      </c>
      <c r="P1183">
        <f t="shared" si="258"/>
        <v>884</v>
      </c>
      <c r="Q1183">
        <f t="shared" si="259"/>
        <v>10</v>
      </c>
      <c r="R1183" s="8">
        <f t="shared" si="265"/>
        <v>88.4</v>
      </c>
      <c r="S1183">
        <f t="shared" si="260"/>
        <v>41</v>
      </c>
      <c r="T1183">
        <f t="shared" si="261"/>
        <v>3880</v>
      </c>
      <c r="U1183" s="18">
        <f t="shared" si="266"/>
        <v>94.634146341463421</v>
      </c>
    </row>
    <row r="1184" spans="1:21" x14ac:dyDescent="0.3">
      <c r="A1184" s="3">
        <v>1183</v>
      </c>
      <c r="B1184" s="3" t="s">
        <v>249</v>
      </c>
      <c r="C1184" s="3" t="s">
        <v>53</v>
      </c>
      <c r="D1184" s="7">
        <f t="shared" si="262"/>
        <v>41553</v>
      </c>
      <c r="E1184" s="4">
        <v>0.39166666666666666</v>
      </c>
      <c r="F1184" s="3" t="s">
        <v>49</v>
      </c>
      <c r="G1184" s="3" t="str">
        <f t="shared" si="263"/>
        <v>UNPLANNED</v>
      </c>
      <c r="H1184" s="3" t="str">
        <f t="shared" si="253"/>
        <v>UNPLANNED</v>
      </c>
      <c r="I1184" s="1">
        <v>41555.359147303243</v>
      </c>
      <c r="J1184" s="1">
        <v>41555.420721377312</v>
      </c>
      <c r="K1184" s="5">
        <f t="shared" si="264"/>
        <v>88</v>
      </c>
      <c r="L1184" s="16">
        <f t="shared" si="254"/>
        <v>88</v>
      </c>
      <c r="M1184">
        <f t="shared" si="255"/>
        <v>2013</v>
      </c>
      <c r="N1184" t="str">
        <f t="shared" si="256"/>
        <v>Oct</v>
      </c>
      <c r="O1184" s="6">
        <f t="shared" si="257"/>
        <v>88</v>
      </c>
      <c r="P1184">
        <f t="shared" si="258"/>
        <v>884</v>
      </c>
      <c r="Q1184">
        <f t="shared" si="259"/>
        <v>10</v>
      </c>
      <c r="R1184" s="8">
        <f t="shared" si="265"/>
        <v>88.4</v>
      </c>
      <c r="S1184">
        <f t="shared" si="260"/>
        <v>41</v>
      </c>
      <c r="T1184">
        <f t="shared" si="261"/>
        <v>3880</v>
      </c>
      <c r="U1184" s="18">
        <f t="shared" si="266"/>
        <v>94.634146341463421</v>
      </c>
    </row>
    <row r="1185" spans="1:21" x14ac:dyDescent="0.3">
      <c r="A1185" s="3">
        <v>1184</v>
      </c>
      <c r="B1185" s="3" t="s">
        <v>249</v>
      </c>
      <c r="C1185" s="3" t="s">
        <v>53</v>
      </c>
      <c r="D1185" s="7">
        <f t="shared" si="262"/>
        <v>41553</v>
      </c>
      <c r="E1185" s="4">
        <v>0.3888888888888889</v>
      </c>
      <c r="F1185" s="3" t="s">
        <v>54</v>
      </c>
      <c r="G1185" s="3" t="str">
        <f t="shared" si="263"/>
        <v>PLANNED</v>
      </c>
      <c r="H1185" s="3" t="str">
        <f t="shared" si="253"/>
        <v>PLANNED - SCHED</v>
      </c>
      <c r="I1185" s="1">
        <v>41555.368086574075</v>
      </c>
      <c r="J1185" s="1">
        <v>41555.426894444441</v>
      </c>
      <c r="K1185" s="5">
        <f t="shared" si="264"/>
        <v>84</v>
      </c>
      <c r="L1185" s="16">
        <f t="shared" si="254"/>
        <v>84</v>
      </c>
      <c r="M1185">
        <f t="shared" si="255"/>
        <v>2013</v>
      </c>
      <c r="N1185" t="str">
        <f t="shared" si="256"/>
        <v>Oct</v>
      </c>
      <c r="O1185" s="6">
        <f t="shared" si="257"/>
        <v>84</v>
      </c>
      <c r="P1185">
        <f t="shared" si="258"/>
        <v>884</v>
      </c>
      <c r="Q1185">
        <f t="shared" si="259"/>
        <v>10</v>
      </c>
      <c r="R1185" s="8">
        <f t="shared" si="265"/>
        <v>88.4</v>
      </c>
      <c r="S1185">
        <f t="shared" si="260"/>
        <v>41</v>
      </c>
      <c r="T1185">
        <f t="shared" si="261"/>
        <v>3880</v>
      </c>
      <c r="U1185" s="18">
        <f t="shared" si="266"/>
        <v>94.634146341463421</v>
      </c>
    </row>
    <row r="1186" spans="1:21" x14ac:dyDescent="0.3">
      <c r="A1186" s="3">
        <v>1185</v>
      </c>
      <c r="B1186" s="3" t="s">
        <v>249</v>
      </c>
      <c r="C1186" s="3" t="s">
        <v>53</v>
      </c>
      <c r="D1186" s="7">
        <f t="shared" si="262"/>
        <v>41553</v>
      </c>
      <c r="E1186" s="4">
        <v>0.47013888888888888</v>
      </c>
      <c r="F1186" s="3" t="s">
        <v>54</v>
      </c>
      <c r="G1186" s="3" t="str">
        <f t="shared" si="263"/>
        <v>PLANNED</v>
      </c>
      <c r="H1186" s="3" t="str">
        <f t="shared" si="253"/>
        <v>PLANNED - SCHED</v>
      </c>
      <c r="I1186" s="1">
        <v>41555.469808645837</v>
      </c>
      <c r="J1186" s="1">
        <v>41555.506938275466</v>
      </c>
      <c r="K1186" s="5">
        <f t="shared" si="264"/>
        <v>53</v>
      </c>
      <c r="L1186" s="16">
        <f t="shared" si="254"/>
        <v>53</v>
      </c>
      <c r="M1186">
        <f t="shared" si="255"/>
        <v>2013</v>
      </c>
      <c r="N1186" t="str">
        <f t="shared" si="256"/>
        <v>Oct</v>
      </c>
      <c r="O1186" s="6">
        <f t="shared" si="257"/>
        <v>53</v>
      </c>
      <c r="P1186">
        <f t="shared" si="258"/>
        <v>884</v>
      </c>
      <c r="Q1186">
        <f t="shared" si="259"/>
        <v>10</v>
      </c>
      <c r="R1186" s="8">
        <f t="shared" si="265"/>
        <v>88.4</v>
      </c>
      <c r="S1186">
        <f t="shared" si="260"/>
        <v>41</v>
      </c>
      <c r="T1186">
        <f t="shared" si="261"/>
        <v>3880</v>
      </c>
      <c r="U1186" s="18">
        <f t="shared" si="266"/>
        <v>94.634146341463421</v>
      </c>
    </row>
    <row r="1187" spans="1:21" x14ac:dyDescent="0.3">
      <c r="A1187" s="3">
        <v>1186</v>
      </c>
      <c r="B1187" s="3" t="s">
        <v>249</v>
      </c>
      <c r="C1187" s="3" t="s">
        <v>53</v>
      </c>
      <c r="D1187" s="7">
        <f t="shared" si="262"/>
        <v>41553</v>
      </c>
      <c r="E1187" s="4">
        <v>0.51458333333333328</v>
      </c>
      <c r="F1187" s="3" t="s">
        <v>54</v>
      </c>
      <c r="G1187" s="3" t="str">
        <f t="shared" si="263"/>
        <v>PLANNED</v>
      </c>
      <c r="H1187" s="3" t="str">
        <f t="shared" si="253"/>
        <v>PLANNED - SCHED</v>
      </c>
      <c r="I1187" s="1">
        <v>41555.477552928241</v>
      </c>
      <c r="J1187" s="1">
        <v>41555.535492743053</v>
      </c>
      <c r="K1187" s="5">
        <f t="shared" si="264"/>
        <v>83</v>
      </c>
      <c r="L1187" s="16">
        <f t="shared" si="254"/>
        <v>83</v>
      </c>
      <c r="M1187">
        <f t="shared" si="255"/>
        <v>2013</v>
      </c>
      <c r="N1187" t="str">
        <f t="shared" si="256"/>
        <v>Oct</v>
      </c>
      <c r="O1187" s="6">
        <f t="shared" si="257"/>
        <v>83</v>
      </c>
      <c r="P1187">
        <f t="shared" si="258"/>
        <v>884</v>
      </c>
      <c r="Q1187">
        <f t="shared" si="259"/>
        <v>10</v>
      </c>
      <c r="R1187" s="8">
        <f t="shared" si="265"/>
        <v>88.4</v>
      </c>
      <c r="S1187">
        <f t="shared" si="260"/>
        <v>41</v>
      </c>
      <c r="T1187">
        <f t="shared" si="261"/>
        <v>3880</v>
      </c>
      <c r="U1187" s="18">
        <f t="shared" si="266"/>
        <v>94.634146341463421</v>
      </c>
    </row>
    <row r="1188" spans="1:21" x14ac:dyDescent="0.3">
      <c r="A1188" s="3">
        <v>1187</v>
      </c>
      <c r="B1188" s="3" t="s">
        <v>249</v>
      </c>
      <c r="C1188" s="3" t="s">
        <v>53</v>
      </c>
      <c r="D1188" s="7">
        <f t="shared" si="262"/>
        <v>41553</v>
      </c>
      <c r="E1188" s="4">
        <v>0.58402777777777781</v>
      </c>
      <c r="F1188" s="3" t="s">
        <v>54</v>
      </c>
      <c r="G1188" s="3" t="str">
        <f t="shared" si="263"/>
        <v>PLANNED</v>
      </c>
      <c r="H1188" s="3" t="str">
        <f t="shared" si="253"/>
        <v>PLANNED - SCHED</v>
      </c>
      <c r="I1188" s="1">
        <v>41555.554396493055</v>
      </c>
      <c r="J1188" s="1">
        <v>41555.626283067133</v>
      </c>
      <c r="K1188" s="5">
        <f t="shared" si="264"/>
        <v>103</v>
      </c>
      <c r="L1188" s="16">
        <f t="shared" si="254"/>
        <v>103</v>
      </c>
      <c r="M1188">
        <f t="shared" si="255"/>
        <v>2013</v>
      </c>
      <c r="N1188" t="str">
        <f t="shared" si="256"/>
        <v>Oct</v>
      </c>
      <c r="O1188" s="6">
        <f t="shared" si="257"/>
        <v>103</v>
      </c>
      <c r="P1188">
        <f t="shared" si="258"/>
        <v>884</v>
      </c>
      <c r="Q1188">
        <f t="shared" si="259"/>
        <v>10</v>
      </c>
      <c r="R1188" s="8">
        <f t="shared" si="265"/>
        <v>88.4</v>
      </c>
      <c r="S1188">
        <f t="shared" si="260"/>
        <v>41</v>
      </c>
      <c r="T1188">
        <f t="shared" si="261"/>
        <v>3880</v>
      </c>
      <c r="U1188" s="18">
        <f t="shared" si="266"/>
        <v>94.634146341463421</v>
      </c>
    </row>
    <row r="1189" spans="1:21" x14ac:dyDescent="0.3">
      <c r="A1189" s="3">
        <v>1188</v>
      </c>
      <c r="B1189" s="3" t="s">
        <v>249</v>
      </c>
      <c r="C1189" s="3" t="s">
        <v>53</v>
      </c>
      <c r="D1189" s="7">
        <f t="shared" si="262"/>
        <v>41553</v>
      </c>
      <c r="E1189" s="4">
        <v>0.64097222222222217</v>
      </c>
      <c r="F1189" s="3" t="s">
        <v>54</v>
      </c>
      <c r="G1189" s="3" t="str">
        <f t="shared" si="263"/>
        <v>PLANNED</v>
      </c>
      <c r="H1189" s="3" t="str">
        <f t="shared" si="253"/>
        <v>PLANNED - SCHED</v>
      </c>
      <c r="I1189" s="1">
        <v>41555.620868321756</v>
      </c>
      <c r="J1189" s="1">
        <v>41555.667129895832</v>
      </c>
      <c r="K1189" s="5">
        <f t="shared" si="264"/>
        <v>66</v>
      </c>
      <c r="L1189" s="16">
        <f t="shared" si="254"/>
        <v>66</v>
      </c>
      <c r="M1189">
        <f t="shared" si="255"/>
        <v>2013</v>
      </c>
      <c r="N1189" t="str">
        <f t="shared" si="256"/>
        <v>Oct</v>
      </c>
      <c r="O1189" s="6">
        <f t="shared" si="257"/>
        <v>66</v>
      </c>
      <c r="P1189">
        <f t="shared" si="258"/>
        <v>884</v>
      </c>
      <c r="Q1189">
        <f t="shared" si="259"/>
        <v>10</v>
      </c>
      <c r="R1189" s="8">
        <f t="shared" si="265"/>
        <v>88.4</v>
      </c>
      <c r="S1189">
        <f t="shared" si="260"/>
        <v>41</v>
      </c>
      <c r="T1189">
        <f t="shared" si="261"/>
        <v>3880</v>
      </c>
      <c r="U1189" s="18">
        <f t="shared" si="266"/>
        <v>94.634146341463421</v>
      </c>
    </row>
    <row r="1190" spans="1:21" x14ac:dyDescent="0.3">
      <c r="A1190" s="3">
        <v>1189</v>
      </c>
      <c r="B1190" s="3" t="s">
        <v>249</v>
      </c>
      <c r="C1190" s="3" t="s">
        <v>53</v>
      </c>
      <c r="D1190" s="7">
        <f t="shared" si="262"/>
        <v>41553</v>
      </c>
      <c r="E1190" s="4">
        <v>0.68125000000000002</v>
      </c>
      <c r="F1190" s="3" t="s">
        <v>54</v>
      </c>
      <c r="G1190" s="3" t="str">
        <f t="shared" si="263"/>
        <v>PLANNED</v>
      </c>
      <c r="H1190" s="3" t="str">
        <f t="shared" si="253"/>
        <v>PLANNED - SCHED</v>
      </c>
      <c r="I1190" s="1">
        <v>41555.653632604168</v>
      </c>
      <c r="J1190" s="1">
        <v>41555.704500659725</v>
      </c>
      <c r="K1190" s="5">
        <f t="shared" si="264"/>
        <v>73</v>
      </c>
      <c r="L1190" s="16">
        <f t="shared" si="254"/>
        <v>73</v>
      </c>
      <c r="M1190">
        <f t="shared" si="255"/>
        <v>2013</v>
      </c>
      <c r="N1190" t="str">
        <f t="shared" si="256"/>
        <v>Oct</v>
      </c>
      <c r="O1190" s="6">
        <f t="shared" si="257"/>
        <v>73</v>
      </c>
      <c r="P1190">
        <f t="shared" si="258"/>
        <v>884</v>
      </c>
      <c r="Q1190">
        <f t="shared" si="259"/>
        <v>10</v>
      </c>
      <c r="R1190" s="8">
        <f t="shared" si="265"/>
        <v>88.4</v>
      </c>
      <c r="S1190">
        <f t="shared" si="260"/>
        <v>41</v>
      </c>
      <c r="T1190">
        <f t="shared" si="261"/>
        <v>3880</v>
      </c>
      <c r="U1190" s="18">
        <f t="shared" si="266"/>
        <v>94.634146341463421</v>
      </c>
    </row>
    <row r="1191" spans="1:21" x14ac:dyDescent="0.3">
      <c r="A1191" s="3">
        <v>1190</v>
      </c>
      <c r="B1191" s="3" t="s">
        <v>250</v>
      </c>
      <c r="C1191" s="3" t="s">
        <v>56</v>
      </c>
      <c r="D1191" s="7">
        <f t="shared" si="262"/>
        <v>41553</v>
      </c>
      <c r="E1191" s="4">
        <v>0.36180555555555555</v>
      </c>
      <c r="F1191" s="3" t="s">
        <v>54</v>
      </c>
      <c r="G1191" s="3" t="str">
        <f t="shared" si="263"/>
        <v>PLANNED</v>
      </c>
      <c r="H1191" s="3" t="str">
        <f t="shared" si="253"/>
        <v>PLANNED - SCHED</v>
      </c>
      <c r="I1191" s="1">
        <v>41556.319148344905</v>
      </c>
      <c r="J1191" s="1">
        <v>41556.381694641204</v>
      </c>
      <c r="K1191" s="5">
        <f t="shared" si="264"/>
        <v>90</v>
      </c>
      <c r="L1191" s="16">
        <f t="shared" si="254"/>
        <v>90</v>
      </c>
      <c r="M1191">
        <f t="shared" si="255"/>
        <v>2013</v>
      </c>
      <c r="N1191" t="str">
        <f t="shared" si="256"/>
        <v>Oct</v>
      </c>
      <c r="O1191" s="6">
        <f t="shared" si="257"/>
        <v>90</v>
      </c>
      <c r="P1191">
        <f t="shared" si="258"/>
        <v>765</v>
      </c>
      <c r="Q1191">
        <f t="shared" si="259"/>
        <v>8</v>
      </c>
      <c r="R1191" s="8">
        <f t="shared" si="265"/>
        <v>95.625</v>
      </c>
      <c r="S1191">
        <f t="shared" si="260"/>
        <v>41</v>
      </c>
      <c r="T1191">
        <f t="shared" si="261"/>
        <v>3880</v>
      </c>
      <c r="U1191" s="18">
        <f t="shared" si="266"/>
        <v>94.634146341463421</v>
      </c>
    </row>
    <row r="1192" spans="1:21" x14ac:dyDescent="0.3">
      <c r="A1192" s="3">
        <v>1191</v>
      </c>
      <c r="B1192" s="3" t="s">
        <v>250</v>
      </c>
      <c r="C1192" s="3" t="s">
        <v>56</v>
      </c>
      <c r="D1192" s="7">
        <f t="shared" si="262"/>
        <v>41553</v>
      </c>
      <c r="E1192" s="4">
        <v>0.44097222222222227</v>
      </c>
      <c r="F1192" s="3" t="s">
        <v>54</v>
      </c>
      <c r="G1192" s="3" t="str">
        <f t="shared" si="263"/>
        <v>PLANNED</v>
      </c>
      <c r="H1192" s="3" t="str">
        <f t="shared" si="253"/>
        <v>PLANNED - SCHED</v>
      </c>
      <c r="I1192" s="1">
        <v>41556.405607025459</v>
      </c>
      <c r="J1192" s="1">
        <v>41556.4632227662</v>
      </c>
      <c r="K1192" s="5">
        <f t="shared" si="264"/>
        <v>82</v>
      </c>
      <c r="L1192" s="16">
        <f t="shared" si="254"/>
        <v>82</v>
      </c>
      <c r="M1192">
        <f t="shared" si="255"/>
        <v>2013</v>
      </c>
      <c r="N1192" t="str">
        <f t="shared" si="256"/>
        <v>Oct</v>
      </c>
      <c r="O1192" s="6">
        <f t="shared" si="257"/>
        <v>82</v>
      </c>
      <c r="P1192">
        <f t="shared" si="258"/>
        <v>765</v>
      </c>
      <c r="Q1192">
        <f t="shared" si="259"/>
        <v>8</v>
      </c>
      <c r="R1192" s="8">
        <f t="shared" si="265"/>
        <v>95.625</v>
      </c>
      <c r="S1192">
        <f t="shared" si="260"/>
        <v>41</v>
      </c>
      <c r="T1192">
        <f t="shared" si="261"/>
        <v>3880</v>
      </c>
      <c r="U1192" s="18">
        <f t="shared" si="266"/>
        <v>94.634146341463421</v>
      </c>
    </row>
    <row r="1193" spans="1:21" x14ac:dyDescent="0.3">
      <c r="A1193" s="3">
        <v>1192</v>
      </c>
      <c r="B1193" s="3" t="s">
        <v>250</v>
      </c>
      <c r="C1193" s="3" t="s">
        <v>56</v>
      </c>
      <c r="D1193" s="7">
        <f t="shared" si="262"/>
        <v>41553</v>
      </c>
      <c r="E1193" s="4">
        <v>0.5131944444444444</v>
      </c>
      <c r="F1193" s="3" t="s">
        <v>54</v>
      </c>
      <c r="G1193" s="3" t="str">
        <f t="shared" si="263"/>
        <v>PLANNED</v>
      </c>
      <c r="H1193" s="3" t="str">
        <f t="shared" si="253"/>
        <v>PLANNED - SCHED</v>
      </c>
      <c r="I1193" s="1">
        <v>41556.484439895838</v>
      </c>
      <c r="J1193" s="1">
        <v>41556.535851932866</v>
      </c>
      <c r="K1193" s="5">
        <f t="shared" si="264"/>
        <v>74</v>
      </c>
      <c r="L1193" s="16">
        <f t="shared" si="254"/>
        <v>74</v>
      </c>
      <c r="M1193">
        <f t="shared" si="255"/>
        <v>2013</v>
      </c>
      <c r="N1193" t="str">
        <f t="shared" si="256"/>
        <v>Oct</v>
      </c>
      <c r="O1193" s="6">
        <f t="shared" si="257"/>
        <v>74</v>
      </c>
      <c r="P1193">
        <f t="shared" si="258"/>
        <v>765</v>
      </c>
      <c r="Q1193">
        <f t="shared" si="259"/>
        <v>8</v>
      </c>
      <c r="R1193" s="8">
        <f t="shared" si="265"/>
        <v>95.625</v>
      </c>
      <c r="S1193">
        <f t="shared" si="260"/>
        <v>41</v>
      </c>
      <c r="T1193">
        <f t="shared" si="261"/>
        <v>3880</v>
      </c>
      <c r="U1193" s="18">
        <f t="shared" si="266"/>
        <v>94.634146341463421</v>
      </c>
    </row>
    <row r="1194" spans="1:21" x14ac:dyDescent="0.3">
      <c r="A1194" s="3">
        <v>1193</v>
      </c>
      <c r="B1194" s="3" t="s">
        <v>250</v>
      </c>
      <c r="C1194" s="3" t="s">
        <v>56</v>
      </c>
      <c r="D1194" s="7">
        <f t="shared" si="262"/>
        <v>41553</v>
      </c>
      <c r="E1194" s="4">
        <v>0.51180555555555551</v>
      </c>
      <c r="F1194" s="3" t="s">
        <v>51</v>
      </c>
      <c r="G1194" s="3" t="str">
        <f t="shared" si="263"/>
        <v>PLANNED</v>
      </c>
      <c r="H1194" s="3" t="str">
        <f t="shared" si="253"/>
        <v>PLANNED - NOT SCHED</v>
      </c>
      <c r="I1194" s="1">
        <v>41556.467653124993</v>
      </c>
      <c r="J1194" s="1">
        <v>41556.559065162037</v>
      </c>
      <c r="K1194" s="5">
        <f t="shared" si="264"/>
        <v>131</v>
      </c>
      <c r="L1194" s="16">
        <f t="shared" si="254"/>
        <v>131</v>
      </c>
      <c r="M1194">
        <f t="shared" si="255"/>
        <v>2013</v>
      </c>
      <c r="N1194" t="str">
        <f t="shared" si="256"/>
        <v>Oct</v>
      </c>
      <c r="O1194" s="6">
        <f t="shared" si="257"/>
        <v>131</v>
      </c>
      <c r="P1194">
        <f t="shared" si="258"/>
        <v>765</v>
      </c>
      <c r="Q1194">
        <f t="shared" si="259"/>
        <v>8</v>
      </c>
      <c r="R1194" s="8">
        <f t="shared" si="265"/>
        <v>95.625</v>
      </c>
      <c r="S1194">
        <f t="shared" si="260"/>
        <v>41</v>
      </c>
      <c r="T1194">
        <f t="shared" si="261"/>
        <v>3880</v>
      </c>
      <c r="U1194" s="18">
        <f t="shared" si="266"/>
        <v>94.634146341463421</v>
      </c>
    </row>
    <row r="1195" spans="1:21" x14ac:dyDescent="0.3">
      <c r="A1195" s="3">
        <v>1194</v>
      </c>
      <c r="B1195" s="3" t="s">
        <v>250</v>
      </c>
      <c r="C1195" s="3" t="s">
        <v>56</v>
      </c>
      <c r="D1195" s="7">
        <f t="shared" si="262"/>
        <v>41553</v>
      </c>
      <c r="E1195" s="4">
        <v>0.59791666666666665</v>
      </c>
      <c r="F1195" s="3" t="s">
        <v>54</v>
      </c>
      <c r="G1195" s="3" t="str">
        <f t="shared" si="263"/>
        <v>PLANNED</v>
      </c>
      <c r="H1195" s="3" t="str">
        <f t="shared" si="253"/>
        <v>PLANNED - SCHED</v>
      </c>
      <c r="I1195" s="1">
        <v>41556.562695601853</v>
      </c>
      <c r="J1195" s="1">
        <v>41556.612406250002</v>
      </c>
      <c r="K1195" s="5">
        <f t="shared" si="264"/>
        <v>71</v>
      </c>
      <c r="L1195" s="16">
        <f t="shared" si="254"/>
        <v>71</v>
      </c>
      <c r="M1195">
        <f t="shared" si="255"/>
        <v>2013</v>
      </c>
      <c r="N1195" t="str">
        <f t="shared" si="256"/>
        <v>Oct</v>
      </c>
      <c r="O1195" s="6">
        <f t="shared" si="257"/>
        <v>71</v>
      </c>
      <c r="P1195">
        <f t="shared" si="258"/>
        <v>765</v>
      </c>
      <c r="Q1195">
        <f t="shared" si="259"/>
        <v>8</v>
      </c>
      <c r="R1195" s="8">
        <f t="shared" si="265"/>
        <v>95.625</v>
      </c>
      <c r="S1195">
        <f t="shared" si="260"/>
        <v>41</v>
      </c>
      <c r="T1195">
        <f t="shared" si="261"/>
        <v>3880</v>
      </c>
      <c r="U1195" s="18">
        <f t="shared" si="266"/>
        <v>94.634146341463421</v>
      </c>
    </row>
    <row r="1196" spans="1:21" x14ac:dyDescent="0.3">
      <c r="A1196" s="3">
        <v>1195</v>
      </c>
      <c r="B1196" s="3" t="s">
        <v>250</v>
      </c>
      <c r="C1196" s="3" t="s">
        <v>56</v>
      </c>
      <c r="D1196" s="7">
        <f t="shared" si="262"/>
        <v>41553</v>
      </c>
      <c r="E1196" s="4">
        <v>0.67291666666666661</v>
      </c>
      <c r="F1196" s="3" t="s">
        <v>54</v>
      </c>
      <c r="G1196" s="3" t="str">
        <f t="shared" si="263"/>
        <v>PLANNED</v>
      </c>
      <c r="H1196" s="3" t="str">
        <f t="shared" si="253"/>
        <v>PLANNED - SCHED</v>
      </c>
      <c r="I1196" s="1">
        <v>41556.645515543983</v>
      </c>
      <c r="J1196" s="1">
        <v>41556.702934525463</v>
      </c>
      <c r="K1196" s="5">
        <f t="shared" si="264"/>
        <v>82</v>
      </c>
      <c r="L1196" s="16">
        <f t="shared" si="254"/>
        <v>82</v>
      </c>
      <c r="M1196">
        <f t="shared" si="255"/>
        <v>2013</v>
      </c>
      <c r="N1196" t="str">
        <f t="shared" si="256"/>
        <v>Oct</v>
      </c>
      <c r="O1196" s="6">
        <f t="shared" si="257"/>
        <v>82</v>
      </c>
      <c r="P1196">
        <f t="shared" si="258"/>
        <v>765</v>
      </c>
      <c r="Q1196">
        <f t="shared" si="259"/>
        <v>8</v>
      </c>
      <c r="R1196" s="8">
        <f t="shared" si="265"/>
        <v>95.625</v>
      </c>
      <c r="S1196">
        <f t="shared" si="260"/>
        <v>41</v>
      </c>
      <c r="T1196">
        <f t="shared" si="261"/>
        <v>3880</v>
      </c>
      <c r="U1196" s="18">
        <f t="shared" si="266"/>
        <v>94.634146341463421</v>
      </c>
    </row>
    <row r="1197" spans="1:21" x14ac:dyDescent="0.3">
      <c r="A1197" s="3">
        <v>1196</v>
      </c>
      <c r="B1197" s="3" t="s">
        <v>250</v>
      </c>
      <c r="C1197" s="3" t="s">
        <v>56</v>
      </c>
      <c r="D1197" s="7">
        <f t="shared" si="262"/>
        <v>41553</v>
      </c>
      <c r="E1197" s="4">
        <v>0.67847222222222225</v>
      </c>
      <c r="F1197" s="3" t="s">
        <v>49</v>
      </c>
      <c r="G1197" s="3" t="str">
        <f t="shared" si="263"/>
        <v>UNPLANNED</v>
      </c>
      <c r="H1197" s="3" t="str">
        <f t="shared" si="253"/>
        <v>UNPLANNED</v>
      </c>
      <c r="I1197" s="1">
        <v>41556.659617129626</v>
      </c>
      <c r="J1197" s="1">
        <v>41556.717475925929</v>
      </c>
      <c r="K1197" s="5">
        <f t="shared" si="264"/>
        <v>83</v>
      </c>
      <c r="L1197" s="16">
        <f t="shared" si="254"/>
        <v>83</v>
      </c>
      <c r="M1197">
        <f t="shared" si="255"/>
        <v>2013</v>
      </c>
      <c r="N1197" t="str">
        <f t="shared" si="256"/>
        <v>Oct</v>
      </c>
      <c r="O1197" s="6">
        <f t="shared" si="257"/>
        <v>83</v>
      </c>
      <c r="P1197">
        <f t="shared" si="258"/>
        <v>765</v>
      </c>
      <c r="Q1197">
        <f t="shared" si="259"/>
        <v>8</v>
      </c>
      <c r="R1197" s="8">
        <f t="shared" si="265"/>
        <v>95.625</v>
      </c>
      <c r="S1197">
        <f t="shared" si="260"/>
        <v>41</v>
      </c>
      <c r="T1197">
        <f t="shared" si="261"/>
        <v>3880</v>
      </c>
      <c r="U1197" s="18">
        <f t="shared" si="266"/>
        <v>94.634146341463421</v>
      </c>
    </row>
    <row r="1198" spans="1:21" x14ac:dyDescent="0.3">
      <c r="A1198" s="3">
        <v>1197</v>
      </c>
      <c r="B1198" s="3" t="s">
        <v>250</v>
      </c>
      <c r="C1198" s="3" t="s">
        <v>56</v>
      </c>
      <c r="D1198" s="7">
        <f t="shared" si="262"/>
        <v>41553</v>
      </c>
      <c r="E1198" s="4">
        <v>0.92083333333333339</v>
      </c>
      <c r="F1198" s="3" t="s">
        <v>49</v>
      </c>
      <c r="G1198" s="3" t="str">
        <f t="shared" si="263"/>
        <v>UNPLANNED</v>
      </c>
      <c r="H1198" s="3" t="str">
        <f t="shared" si="253"/>
        <v>UNPLANNED</v>
      </c>
      <c r="I1198" s="1">
        <v>41556.88888032407</v>
      </c>
      <c r="J1198" s="1">
        <v>41556.995107175928</v>
      </c>
      <c r="K1198" s="5">
        <f t="shared" si="264"/>
        <v>152</v>
      </c>
      <c r="L1198" s="16">
        <f t="shared" si="254"/>
        <v>152</v>
      </c>
      <c r="M1198">
        <f t="shared" si="255"/>
        <v>2013</v>
      </c>
      <c r="N1198" t="str">
        <f t="shared" si="256"/>
        <v>Oct</v>
      </c>
      <c r="O1198" s="6">
        <f t="shared" si="257"/>
        <v>152</v>
      </c>
      <c r="P1198">
        <f t="shared" si="258"/>
        <v>765</v>
      </c>
      <c r="Q1198">
        <f t="shared" si="259"/>
        <v>8</v>
      </c>
      <c r="R1198" s="8">
        <f t="shared" si="265"/>
        <v>95.625</v>
      </c>
      <c r="S1198">
        <f t="shared" si="260"/>
        <v>41</v>
      </c>
      <c r="T1198">
        <f t="shared" si="261"/>
        <v>3880</v>
      </c>
      <c r="U1198" s="18">
        <f t="shared" si="266"/>
        <v>94.634146341463421</v>
      </c>
    </row>
    <row r="1199" spans="1:21" x14ac:dyDescent="0.3">
      <c r="A1199" s="3">
        <v>1198</v>
      </c>
      <c r="B1199" s="3" t="s">
        <v>251</v>
      </c>
      <c r="C1199" s="3" t="s">
        <v>59</v>
      </c>
      <c r="D1199" s="7">
        <f t="shared" si="262"/>
        <v>41553</v>
      </c>
      <c r="E1199" s="4">
        <v>0.31736111111111115</v>
      </c>
      <c r="F1199" s="3" t="s">
        <v>49</v>
      </c>
      <c r="G1199" s="3" t="str">
        <f t="shared" si="263"/>
        <v>UNPLANNED</v>
      </c>
      <c r="H1199" s="3" t="str">
        <f t="shared" si="253"/>
        <v>UNPLANNED</v>
      </c>
      <c r="I1199" s="1">
        <v>41557.276757870372</v>
      </c>
      <c r="J1199" s="1">
        <v>41557.449570370372</v>
      </c>
      <c r="K1199" s="5">
        <f t="shared" si="264"/>
        <v>248</v>
      </c>
      <c r="L1199" s="16">
        <f t="shared" si="254"/>
        <v>248</v>
      </c>
      <c r="M1199">
        <f t="shared" si="255"/>
        <v>2013</v>
      </c>
      <c r="N1199" t="str">
        <f t="shared" si="256"/>
        <v>Oct</v>
      </c>
      <c r="O1199" s="6">
        <f t="shared" si="257"/>
        <v>248</v>
      </c>
      <c r="P1199">
        <f t="shared" si="258"/>
        <v>496</v>
      </c>
      <c r="Q1199">
        <f t="shared" si="259"/>
        <v>3</v>
      </c>
      <c r="R1199" s="8">
        <f t="shared" si="265"/>
        <v>165.33333333333334</v>
      </c>
      <c r="S1199">
        <f t="shared" si="260"/>
        <v>41</v>
      </c>
      <c r="T1199">
        <f t="shared" si="261"/>
        <v>3880</v>
      </c>
      <c r="U1199" s="18">
        <f t="shared" si="266"/>
        <v>94.634146341463421</v>
      </c>
    </row>
    <row r="1200" spans="1:21" x14ac:dyDescent="0.3">
      <c r="A1200" s="3">
        <v>1199</v>
      </c>
      <c r="B1200" s="3" t="s">
        <v>251</v>
      </c>
      <c r="C1200" s="3" t="s">
        <v>59</v>
      </c>
      <c r="D1200" s="7">
        <f t="shared" si="262"/>
        <v>41553</v>
      </c>
      <c r="E1200" s="4">
        <v>0.72986111111111107</v>
      </c>
      <c r="F1200" s="3" t="s">
        <v>51</v>
      </c>
      <c r="G1200" s="3" t="str">
        <f t="shared" si="263"/>
        <v>PLANNED</v>
      </c>
      <c r="H1200" s="3" t="str">
        <f t="shared" si="253"/>
        <v>PLANNED - NOT SCHED</v>
      </c>
      <c r="I1200" s="1">
        <v>41557.694603784723</v>
      </c>
      <c r="J1200" s="1">
        <v>41557.784927858796</v>
      </c>
      <c r="K1200" s="5">
        <f t="shared" si="264"/>
        <v>130</v>
      </c>
      <c r="L1200" s="16">
        <f t="shared" si="254"/>
        <v>130</v>
      </c>
      <c r="M1200">
        <f t="shared" si="255"/>
        <v>2013</v>
      </c>
      <c r="N1200" t="str">
        <f t="shared" si="256"/>
        <v>Oct</v>
      </c>
      <c r="O1200" s="6">
        <f t="shared" si="257"/>
        <v>130</v>
      </c>
      <c r="P1200">
        <f t="shared" si="258"/>
        <v>496</v>
      </c>
      <c r="Q1200">
        <f t="shared" si="259"/>
        <v>3</v>
      </c>
      <c r="R1200" s="8">
        <f t="shared" si="265"/>
        <v>165.33333333333334</v>
      </c>
      <c r="S1200">
        <f t="shared" si="260"/>
        <v>41</v>
      </c>
      <c r="T1200">
        <f t="shared" si="261"/>
        <v>3880</v>
      </c>
      <c r="U1200" s="18">
        <f t="shared" si="266"/>
        <v>94.634146341463421</v>
      </c>
    </row>
    <row r="1201" spans="1:21" x14ac:dyDescent="0.3">
      <c r="A1201" s="3">
        <v>1200</v>
      </c>
      <c r="B1201" s="3" t="s">
        <v>251</v>
      </c>
      <c r="C1201" s="3" t="s">
        <v>59</v>
      </c>
      <c r="D1201" s="7">
        <f t="shared" si="262"/>
        <v>41553</v>
      </c>
      <c r="E1201" s="4">
        <v>0.87083333333333324</v>
      </c>
      <c r="F1201" s="3" t="s">
        <v>49</v>
      </c>
      <c r="G1201" s="3" t="str">
        <f t="shared" si="263"/>
        <v>UNPLANNED</v>
      </c>
      <c r="H1201" s="3" t="str">
        <f t="shared" si="253"/>
        <v>UNPLANNED</v>
      </c>
      <c r="I1201" s="1">
        <v>41557.837492048609</v>
      </c>
      <c r="J1201" s="1">
        <v>41557.919459641205</v>
      </c>
      <c r="K1201" s="5">
        <f t="shared" si="264"/>
        <v>118</v>
      </c>
      <c r="L1201" s="16">
        <f t="shared" si="254"/>
        <v>118</v>
      </c>
      <c r="M1201">
        <f t="shared" si="255"/>
        <v>2013</v>
      </c>
      <c r="N1201" t="str">
        <f t="shared" si="256"/>
        <v>Oct</v>
      </c>
      <c r="O1201" s="6">
        <f t="shared" si="257"/>
        <v>118</v>
      </c>
      <c r="P1201">
        <f t="shared" si="258"/>
        <v>496</v>
      </c>
      <c r="Q1201">
        <f t="shared" si="259"/>
        <v>3</v>
      </c>
      <c r="R1201" s="8">
        <f t="shared" si="265"/>
        <v>165.33333333333334</v>
      </c>
      <c r="S1201">
        <f t="shared" si="260"/>
        <v>41</v>
      </c>
      <c r="T1201">
        <f t="shared" si="261"/>
        <v>3880</v>
      </c>
      <c r="U1201" s="18">
        <f t="shared" si="266"/>
        <v>94.634146341463421</v>
      </c>
    </row>
    <row r="1202" spans="1:21" x14ac:dyDescent="0.3">
      <c r="A1202" s="3">
        <v>1201</v>
      </c>
      <c r="B1202" s="3" t="s">
        <v>252</v>
      </c>
      <c r="C1202" s="3" t="s">
        <v>61</v>
      </c>
      <c r="D1202" s="7">
        <f t="shared" si="262"/>
        <v>41553</v>
      </c>
      <c r="E1202" s="4">
        <v>7.5694444444444439E-2</v>
      </c>
      <c r="F1202" s="3" t="s">
        <v>49</v>
      </c>
      <c r="G1202" s="3" t="str">
        <f t="shared" si="263"/>
        <v>UNPLANNED</v>
      </c>
      <c r="H1202" s="3" t="str">
        <f t="shared" si="253"/>
        <v>UNPLANNED</v>
      </c>
      <c r="I1202" s="1">
        <v>41558.059855127314</v>
      </c>
      <c r="J1202" s="1">
        <v>41558.104380590274</v>
      </c>
      <c r="K1202" s="5">
        <f t="shared" si="264"/>
        <v>64</v>
      </c>
      <c r="L1202" s="16">
        <f t="shared" si="254"/>
        <v>64</v>
      </c>
      <c r="M1202">
        <f t="shared" si="255"/>
        <v>2013</v>
      </c>
      <c r="N1202" t="str">
        <f t="shared" si="256"/>
        <v>Oct</v>
      </c>
      <c r="O1202" s="6">
        <f t="shared" si="257"/>
        <v>64</v>
      </c>
      <c r="P1202">
        <f t="shared" si="258"/>
        <v>591</v>
      </c>
      <c r="Q1202">
        <f t="shared" si="259"/>
        <v>7</v>
      </c>
      <c r="R1202" s="8">
        <f t="shared" si="265"/>
        <v>84.428571428571431</v>
      </c>
      <c r="S1202">
        <f t="shared" si="260"/>
        <v>41</v>
      </c>
      <c r="T1202">
        <f t="shared" si="261"/>
        <v>3880</v>
      </c>
      <c r="U1202" s="18">
        <f t="shared" si="266"/>
        <v>94.634146341463421</v>
      </c>
    </row>
    <row r="1203" spans="1:21" x14ac:dyDescent="0.3">
      <c r="A1203" s="3">
        <v>1202</v>
      </c>
      <c r="B1203" s="3" t="s">
        <v>252</v>
      </c>
      <c r="C1203" s="3" t="s">
        <v>61</v>
      </c>
      <c r="D1203" s="7">
        <f t="shared" si="262"/>
        <v>41553</v>
      </c>
      <c r="E1203" s="4">
        <v>0.33333333333333331</v>
      </c>
      <c r="F1203" s="3" t="s">
        <v>49</v>
      </c>
      <c r="G1203" s="3" t="str">
        <f t="shared" si="263"/>
        <v>UNPLANNED</v>
      </c>
      <c r="H1203" s="3" t="str">
        <f t="shared" si="253"/>
        <v>UNPLANNED</v>
      </c>
      <c r="I1203" s="1">
        <v>41558.308182256944</v>
      </c>
      <c r="J1203" s="1">
        <v>41558.378853553244</v>
      </c>
      <c r="K1203" s="5">
        <f t="shared" si="264"/>
        <v>101</v>
      </c>
      <c r="L1203" s="16">
        <f t="shared" si="254"/>
        <v>101</v>
      </c>
      <c r="M1203">
        <f t="shared" si="255"/>
        <v>2013</v>
      </c>
      <c r="N1203" t="str">
        <f t="shared" si="256"/>
        <v>Oct</v>
      </c>
      <c r="O1203" s="6">
        <f t="shared" si="257"/>
        <v>101</v>
      </c>
      <c r="P1203">
        <f t="shared" si="258"/>
        <v>591</v>
      </c>
      <c r="Q1203">
        <f t="shared" si="259"/>
        <v>7</v>
      </c>
      <c r="R1203" s="8">
        <f t="shared" si="265"/>
        <v>84.428571428571431</v>
      </c>
      <c r="S1203">
        <f t="shared" si="260"/>
        <v>41</v>
      </c>
      <c r="T1203">
        <f t="shared" si="261"/>
        <v>3880</v>
      </c>
      <c r="U1203" s="18">
        <f t="shared" si="266"/>
        <v>94.634146341463421</v>
      </c>
    </row>
    <row r="1204" spans="1:21" x14ac:dyDescent="0.3">
      <c r="A1204" s="3">
        <v>1203</v>
      </c>
      <c r="B1204" s="3" t="s">
        <v>252</v>
      </c>
      <c r="C1204" s="3" t="s">
        <v>61</v>
      </c>
      <c r="D1204" s="7">
        <f t="shared" si="262"/>
        <v>41553</v>
      </c>
      <c r="E1204" s="4">
        <v>0.39861111111111108</v>
      </c>
      <c r="F1204" s="3" t="s">
        <v>54</v>
      </c>
      <c r="G1204" s="3" t="str">
        <f t="shared" si="263"/>
        <v>PLANNED</v>
      </c>
      <c r="H1204" s="3" t="str">
        <f t="shared" si="253"/>
        <v>PLANNED - SCHED</v>
      </c>
      <c r="I1204" s="1">
        <v>41558.36081431713</v>
      </c>
      <c r="J1204" s="1">
        <v>41558.426728668979</v>
      </c>
      <c r="K1204" s="5">
        <f t="shared" si="264"/>
        <v>94</v>
      </c>
      <c r="L1204" s="16">
        <f t="shared" si="254"/>
        <v>94</v>
      </c>
      <c r="M1204">
        <f t="shared" si="255"/>
        <v>2013</v>
      </c>
      <c r="N1204" t="str">
        <f t="shared" si="256"/>
        <v>Oct</v>
      </c>
      <c r="O1204" s="6">
        <f t="shared" si="257"/>
        <v>94</v>
      </c>
      <c r="P1204">
        <f t="shared" si="258"/>
        <v>591</v>
      </c>
      <c r="Q1204">
        <f t="shared" si="259"/>
        <v>7</v>
      </c>
      <c r="R1204" s="8">
        <f t="shared" si="265"/>
        <v>84.428571428571431</v>
      </c>
      <c r="S1204">
        <f t="shared" si="260"/>
        <v>41</v>
      </c>
      <c r="T1204">
        <f t="shared" si="261"/>
        <v>3880</v>
      </c>
      <c r="U1204" s="18">
        <f t="shared" si="266"/>
        <v>94.634146341463421</v>
      </c>
    </row>
    <row r="1205" spans="1:21" x14ac:dyDescent="0.3">
      <c r="A1205" s="3">
        <v>1204</v>
      </c>
      <c r="B1205" s="3" t="s">
        <v>252</v>
      </c>
      <c r="C1205" s="3" t="s">
        <v>61</v>
      </c>
      <c r="D1205" s="7">
        <f t="shared" si="262"/>
        <v>41553</v>
      </c>
      <c r="E1205" s="4">
        <v>0.40138888888888885</v>
      </c>
      <c r="F1205" s="3" t="s">
        <v>54</v>
      </c>
      <c r="G1205" s="3" t="str">
        <f t="shared" si="263"/>
        <v>PLANNED</v>
      </c>
      <c r="H1205" s="3" t="str">
        <f t="shared" si="253"/>
        <v>PLANNED - SCHED</v>
      </c>
      <c r="I1205" s="1">
        <v>41558.374766168985</v>
      </c>
      <c r="J1205" s="1">
        <v>41558.438597187502</v>
      </c>
      <c r="K1205" s="5">
        <f t="shared" si="264"/>
        <v>91</v>
      </c>
      <c r="L1205" s="16">
        <f t="shared" si="254"/>
        <v>91</v>
      </c>
      <c r="M1205">
        <f t="shared" si="255"/>
        <v>2013</v>
      </c>
      <c r="N1205" t="str">
        <f t="shared" si="256"/>
        <v>Oct</v>
      </c>
      <c r="O1205" s="6">
        <f t="shared" si="257"/>
        <v>91</v>
      </c>
      <c r="P1205">
        <f t="shared" si="258"/>
        <v>591</v>
      </c>
      <c r="Q1205">
        <f t="shared" si="259"/>
        <v>7</v>
      </c>
      <c r="R1205" s="8">
        <f t="shared" si="265"/>
        <v>84.428571428571431</v>
      </c>
      <c r="S1205">
        <f t="shared" si="260"/>
        <v>41</v>
      </c>
      <c r="T1205">
        <f t="shared" si="261"/>
        <v>3880</v>
      </c>
      <c r="U1205" s="18">
        <f t="shared" si="266"/>
        <v>94.634146341463421</v>
      </c>
    </row>
    <row r="1206" spans="1:21" x14ac:dyDescent="0.3">
      <c r="A1206" s="3">
        <v>1205</v>
      </c>
      <c r="B1206" s="3" t="s">
        <v>252</v>
      </c>
      <c r="C1206" s="3" t="s">
        <v>61</v>
      </c>
      <c r="D1206" s="7">
        <f t="shared" si="262"/>
        <v>41553</v>
      </c>
      <c r="E1206" s="4">
        <v>0.4826388888888889</v>
      </c>
      <c r="F1206" s="3" t="s">
        <v>54</v>
      </c>
      <c r="G1206" s="3" t="str">
        <f t="shared" si="263"/>
        <v>PLANNED</v>
      </c>
      <c r="H1206" s="3" t="str">
        <f t="shared" si="253"/>
        <v>PLANNED - SCHED</v>
      </c>
      <c r="I1206" s="1">
        <v>41558.456352893525</v>
      </c>
      <c r="J1206" s="1">
        <v>41558.512290393519</v>
      </c>
      <c r="K1206" s="5">
        <f t="shared" si="264"/>
        <v>80</v>
      </c>
      <c r="L1206" s="16">
        <f t="shared" si="254"/>
        <v>80</v>
      </c>
      <c r="M1206">
        <f t="shared" si="255"/>
        <v>2013</v>
      </c>
      <c r="N1206" t="str">
        <f t="shared" si="256"/>
        <v>Oct</v>
      </c>
      <c r="O1206" s="6">
        <f t="shared" si="257"/>
        <v>80</v>
      </c>
      <c r="P1206">
        <f t="shared" si="258"/>
        <v>591</v>
      </c>
      <c r="Q1206">
        <f t="shared" si="259"/>
        <v>7</v>
      </c>
      <c r="R1206" s="8">
        <f t="shared" si="265"/>
        <v>84.428571428571431</v>
      </c>
      <c r="S1206">
        <f t="shared" si="260"/>
        <v>41</v>
      </c>
      <c r="T1206">
        <f t="shared" si="261"/>
        <v>3880</v>
      </c>
      <c r="U1206" s="18">
        <f t="shared" si="266"/>
        <v>94.634146341463421</v>
      </c>
    </row>
    <row r="1207" spans="1:21" x14ac:dyDescent="0.3">
      <c r="A1207" s="3">
        <v>1206</v>
      </c>
      <c r="B1207" s="3" t="s">
        <v>252</v>
      </c>
      <c r="C1207" s="3" t="s">
        <v>61</v>
      </c>
      <c r="D1207" s="7">
        <f t="shared" si="262"/>
        <v>41553</v>
      </c>
      <c r="E1207" s="4">
        <v>0.55902777777777779</v>
      </c>
      <c r="F1207" s="3" t="s">
        <v>54</v>
      </c>
      <c r="G1207" s="3" t="str">
        <f t="shared" si="263"/>
        <v>PLANNED</v>
      </c>
      <c r="H1207" s="3" t="str">
        <f t="shared" si="253"/>
        <v>PLANNED - SCHED</v>
      </c>
      <c r="I1207" s="1">
        <v>41558.537825775464</v>
      </c>
      <c r="J1207" s="1">
        <v>41558.591101238431</v>
      </c>
      <c r="K1207" s="5">
        <f t="shared" si="264"/>
        <v>76</v>
      </c>
      <c r="L1207" s="16">
        <f t="shared" si="254"/>
        <v>76</v>
      </c>
      <c r="M1207">
        <f t="shared" si="255"/>
        <v>2013</v>
      </c>
      <c r="N1207" t="str">
        <f t="shared" si="256"/>
        <v>Oct</v>
      </c>
      <c r="O1207" s="6">
        <f t="shared" si="257"/>
        <v>76</v>
      </c>
      <c r="P1207">
        <f t="shared" si="258"/>
        <v>591</v>
      </c>
      <c r="Q1207">
        <f t="shared" si="259"/>
        <v>7</v>
      </c>
      <c r="R1207" s="8">
        <f t="shared" si="265"/>
        <v>84.428571428571431</v>
      </c>
      <c r="S1207">
        <f t="shared" si="260"/>
        <v>41</v>
      </c>
      <c r="T1207">
        <f t="shared" si="261"/>
        <v>3880</v>
      </c>
      <c r="U1207" s="18">
        <f t="shared" si="266"/>
        <v>94.634146341463421</v>
      </c>
    </row>
    <row r="1208" spans="1:21" x14ac:dyDescent="0.3">
      <c r="A1208" s="3">
        <v>1207</v>
      </c>
      <c r="B1208" s="3" t="s">
        <v>252</v>
      </c>
      <c r="C1208" s="3" t="s">
        <v>61</v>
      </c>
      <c r="D1208" s="7">
        <f t="shared" si="262"/>
        <v>41553</v>
      </c>
      <c r="E1208" s="4">
        <v>0.63541666666666663</v>
      </c>
      <c r="F1208" s="3" t="s">
        <v>54</v>
      </c>
      <c r="G1208" s="3" t="str">
        <f t="shared" si="263"/>
        <v>PLANNED</v>
      </c>
      <c r="H1208" s="3" t="str">
        <f t="shared" si="253"/>
        <v>PLANNED - SCHED</v>
      </c>
      <c r="I1208" s="1">
        <v>41558.616287928242</v>
      </c>
      <c r="J1208" s="1">
        <v>41558.675975428239</v>
      </c>
      <c r="K1208" s="5">
        <f t="shared" si="264"/>
        <v>85</v>
      </c>
      <c r="L1208" s="16">
        <f t="shared" si="254"/>
        <v>85</v>
      </c>
      <c r="M1208">
        <f t="shared" si="255"/>
        <v>2013</v>
      </c>
      <c r="N1208" t="str">
        <f t="shared" si="256"/>
        <v>Oct</v>
      </c>
      <c r="O1208" s="6">
        <f t="shared" si="257"/>
        <v>85</v>
      </c>
      <c r="P1208">
        <f t="shared" si="258"/>
        <v>591</v>
      </c>
      <c r="Q1208">
        <f t="shared" si="259"/>
        <v>7</v>
      </c>
      <c r="R1208" s="8">
        <f t="shared" si="265"/>
        <v>84.428571428571431</v>
      </c>
      <c r="S1208">
        <f t="shared" si="260"/>
        <v>41</v>
      </c>
      <c r="T1208">
        <f t="shared" si="261"/>
        <v>3880</v>
      </c>
      <c r="U1208" s="18">
        <f t="shared" si="266"/>
        <v>94.634146341463421</v>
      </c>
    </row>
    <row r="1209" spans="1:21" x14ac:dyDescent="0.3">
      <c r="A1209" s="3">
        <v>1208</v>
      </c>
      <c r="B1209" s="3" t="s">
        <v>253</v>
      </c>
      <c r="C1209" s="3" t="s">
        <v>63</v>
      </c>
      <c r="D1209" s="7">
        <f t="shared" si="262"/>
        <v>41553</v>
      </c>
      <c r="E1209" s="4">
        <v>0.27499999999999997</v>
      </c>
      <c r="F1209" s="3" t="s">
        <v>49</v>
      </c>
      <c r="G1209" s="3" t="str">
        <f t="shared" si="263"/>
        <v>UNPLANNED</v>
      </c>
      <c r="H1209" s="3" t="str">
        <f t="shared" si="253"/>
        <v>UNPLANNED</v>
      </c>
      <c r="I1209" s="1">
        <v>41559.233768402773</v>
      </c>
      <c r="J1209" s="1" t="e">
        <v>#VALUE!</v>
      </c>
      <c r="K1209" s="5" t="e">
        <f t="shared" si="264"/>
        <v>#VALUE!</v>
      </c>
      <c r="L1209" s="16">
        <f t="shared" si="254"/>
        <v>50.666666666666664</v>
      </c>
      <c r="M1209">
        <f t="shared" si="255"/>
        <v>2013</v>
      </c>
      <c r="N1209" t="str">
        <f t="shared" si="256"/>
        <v>Oct</v>
      </c>
      <c r="O1209" s="6" t="e">
        <f t="shared" si="257"/>
        <v>#N/A</v>
      </c>
      <c r="P1209">
        <f t="shared" si="258"/>
        <v>152</v>
      </c>
      <c r="Q1209">
        <f t="shared" si="259"/>
        <v>3</v>
      </c>
      <c r="R1209" s="8">
        <f t="shared" si="265"/>
        <v>50.666666666666664</v>
      </c>
      <c r="S1209">
        <f t="shared" si="260"/>
        <v>41</v>
      </c>
      <c r="T1209">
        <f t="shared" si="261"/>
        <v>3880</v>
      </c>
      <c r="U1209" s="18">
        <f t="shared" si="266"/>
        <v>94.634146341463421</v>
      </c>
    </row>
    <row r="1210" spans="1:21" x14ac:dyDescent="0.3">
      <c r="A1210" s="3">
        <v>1209</v>
      </c>
      <c r="B1210" s="3" t="s">
        <v>253</v>
      </c>
      <c r="C1210" s="3" t="s">
        <v>63</v>
      </c>
      <c r="D1210" s="7">
        <f t="shared" si="262"/>
        <v>41553</v>
      </c>
      <c r="E1210" s="4">
        <v>0.86736111111111114</v>
      </c>
      <c r="F1210" s="3" t="s">
        <v>49</v>
      </c>
      <c r="G1210" s="3" t="str">
        <f t="shared" si="263"/>
        <v>UNPLANNED</v>
      </c>
      <c r="H1210" s="3" t="str">
        <f t="shared" si="253"/>
        <v>UNPLANNED</v>
      </c>
      <c r="I1210" s="1">
        <v>41559.852355983792</v>
      </c>
      <c r="J1210" s="1">
        <v>41559.8923559838</v>
      </c>
      <c r="K1210" s="5">
        <f t="shared" si="264"/>
        <v>57</v>
      </c>
      <c r="L1210" s="16">
        <f t="shared" si="254"/>
        <v>57</v>
      </c>
      <c r="M1210">
        <f t="shared" si="255"/>
        <v>2013</v>
      </c>
      <c r="N1210" t="str">
        <f t="shared" si="256"/>
        <v>Oct</v>
      </c>
      <c r="O1210" s="6">
        <f t="shared" si="257"/>
        <v>57</v>
      </c>
      <c r="P1210">
        <f t="shared" si="258"/>
        <v>152</v>
      </c>
      <c r="Q1210">
        <f t="shared" si="259"/>
        <v>3</v>
      </c>
      <c r="R1210" s="8">
        <f t="shared" si="265"/>
        <v>50.666666666666664</v>
      </c>
      <c r="S1210">
        <f t="shared" si="260"/>
        <v>41</v>
      </c>
      <c r="T1210">
        <f t="shared" si="261"/>
        <v>3880</v>
      </c>
      <c r="U1210" s="18">
        <f t="shared" si="266"/>
        <v>94.634146341463421</v>
      </c>
    </row>
    <row r="1211" spans="1:21" x14ac:dyDescent="0.3">
      <c r="A1211" s="3">
        <v>1210</v>
      </c>
      <c r="B1211" s="3" t="s">
        <v>253</v>
      </c>
      <c r="C1211" s="3" t="s">
        <v>63</v>
      </c>
      <c r="D1211" s="7">
        <f t="shared" si="262"/>
        <v>41553</v>
      </c>
      <c r="E1211" s="4">
        <v>0.93402777777777779</v>
      </c>
      <c r="F1211" s="3" t="s">
        <v>49</v>
      </c>
      <c r="G1211" s="3" t="str">
        <f t="shared" si="263"/>
        <v>UNPLANNED</v>
      </c>
      <c r="H1211" s="3" t="str">
        <f t="shared" si="253"/>
        <v>UNPLANNED</v>
      </c>
      <c r="I1211" s="1">
        <v>41559.910044988428</v>
      </c>
      <c r="J1211" s="1">
        <v>41559.976595914348</v>
      </c>
      <c r="K1211" s="5">
        <f t="shared" si="264"/>
        <v>95</v>
      </c>
      <c r="L1211" s="16">
        <f t="shared" si="254"/>
        <v>95</v>
      </c>
      <c r="M1211">
        <f t="shared" si="255"/>
        <v>2013</v>
      </c>
      <c r="N1211" t="str">
        <f t="shared" si="256"/>
        <v>Oct</v>
      </c>
      <c r="O1211" s="6">
        <f t="shared" si="257"/>
        <v>95</v>
      </c>
      <c r="P1211">
        <f t="shared" si="258"/>
        <v>152</v>
      </c>
      <c r="Q1211">
        <f t="shared" si="259"/>
        <v>3</v>
      </c>
      <c r="R1211" s="8">
        <f t="shared" si="265"/>
        <v>50.666666666666664</v>
      </c>
      <c r="S1211">
        <f t="shared" si="260"/>
        <v>41</v>
      </c>
      <c r="T1211">
        <f t="shared" si="261"/>
        <v>3880</v>
      </c>
      <c r="U1211" s="18">
        <f t="shared" si="266"/>
        <v>94.634146341463421</v>
      </c>
    </row>
    <row r="1212" spans="1:21" x14ac:dyDescent="0.3">
      <c r="A1212" s="3">
        <v>1211</v>
      </c>
      <c r="B1212" s="3" t="s">
        <v>254</v>
      </c>
      <c r="C1212" s="3" t="s">
        <v>65</v>
      </c>
      <c r="D1212" s="7">
        <f t="shared" si="262"/>
        <v>41553</v>
      </c>
      <c r="E1212" s="4">
        <v>1.0416666666666666E-2</v>
      </c>
      <c r="F1212" s="3" t="s">
        <v>49</v>
      </c>
      <c r="G1212" s="3" t="str">
        <f t="shared" si="263"/>
        <v>UNPLANNED</v>
      </c>
      <c r="H1212" s="3" t="str">
        <f t="shared" si="253"/>
        <v>UNPLANNED</v>
      </c>
      <c r="I1212" s="1">
        <v>41559.998120567128</v>
      </c>
      <c r="J1212" s="1">
        <v>41560.050898344904</v>
      </c>
      <c r="K1212" s="5">
        <f t="shared" si="264"/>
        <v>76</v>
      </c>
      <c r="L1212" s="16">
        <f t="shared" si="254"/>
        <v>76</v>
      </c>
      <c r="M1212">
        <f t="shared" si="255"/>
        <v>2013</v>
      </c>
      <c r="N1212" t="str">
        <f t="shared" si="256"/>
        <v>Oct</v>
      </c>
      <c r="O1212" s="6">
        <f t="shared" si="257"/>
        <v>76</v>
      </c>
      <c r="P1212">
        <f t="shared" si="258"/>
        <v>479</v>
      </c>
      <c r="Q1212">
        <f t="shared" si="259"/>
        <v>5</v>
      </c>
      <c r="R1212" s="8">
        <f t="shared" si="265"/>
        <v>95.8</v>
      </c>
      <c r="S1212">
        <f t="shared" si="260"/>
        <v>41</v>
      </c>
      <c r="T1212">
        <f t="shared" si="261"/>
        <v>3880</v>
      </c>
      <c r="U1212" s="18">
        <f t="shared" si="266"/>
        <v>94.634146341463421</v>
      </c>
    </row>
    <row r="1213" spans="1:21" x14ac:dyDescent="0.3">
      <c r="A1213" s="3">
        <v>1212</v>
      </c>
      <c r="B1213" s="3" t="s">
        <v>254</v>
      </c>
      <c r="C1213" s="3" t="s">
        <v>65</v>
      </c>
      <c r="D1213" s="7">
        <f t="shared" si="262"/>
        <v>41553</v>
      </c>
      <c r="E1213" s="4">
        <v>0.51736111111111105</v>
      </c>
      <c r="F1213" s="3" t="s">
        <v>51</v>
      </c>
      <c r="G1213" s="3" t="str">
        <f t="shared" si="263"/>
        <v>PLANNED</v>
      </c>
      <c r="H1213" s="3" t="str">
        <f t="shared" si="253"/>
        <v>PLANNED - NOT SCHED</v>
      </c>
      <c r="I1213" s="1">
        <v>41560.479194444444</v>
      </c>
      <c r="J1213" s="1">
        <v>41560.557342592598</v>
      </c>
      <c r="K1213" s="5">
        <f t="shared" si="264"/>
        <v>112</v>
      </c>
      <c r="L1213" s="16">
        <f t="shared" si="254"/>
        <v>112</v>
      </c>
      <c r="M1213">
        <f t="shared" si="255"/>
        <v>2013</v>
      </c>
      <c r="N1213" t="str">
        <f t="shared" si="256"/>
        <v>Oct</v>
      </c>
      <c r="O1213" s="6">
        <f t="shared" si="257"/>
        <v>112</v>
      </c>
      <c r="P1213">
        <f t="shared" si="258"/>
        <v>479</v>
      </c>
      <c r="Q1213">
        <f t="shared" si="259"/>
        <v>5</v>
      </c>
      <c r="R1213" s="8">
        <f t="shared" si="265"/>
        <v>95.8</v>
      </c>
      <c r="S1213">
        <f t="shared" si="260"/>
        <v>41</v>
      </c>
      <c r="T1213">
        <f t="shared" si="261"/>
        <v>3880</v>
      </c>
      <c r="U1213" s="18">
        <f t="shared" si="266"/>
        <v>94.634146341463421</v>
      </c>
    </row>
    <row r="1214" spans="1:21" x14ac:dyDescent="0.3">
      <c r="A1214" s="3">
        <v>1213</v>
      </c>
      <c r="B1214" s="3" t="s">
        <v>254</v>
      </c>
      <c r="C1214" s="3" t="s">
        <v>65</v>
      </c>
      <c r="D1214" s="7">
        <f t="shared" si="262"/>
        <v>41553</v>
      </c>
      <c r="E1214" s="4">
        <v>0.61597222222222225</v>
      </c>
      <c r="F1214" s="3" t="s">
        <v>49</v>
      </c>
      <c r="G1214" s="3" t="str">
        <f t="shared" si="263"/>
        <v>UNPLANNED</v>
      </c>
      <c r="H1214" s="3" t="str">
        <f t="shared" si="253"/>
        <v>UNPLANNED</v>
      </c>
      <c r="I1214" s="1">
        <v>41560.589978206015</v>
      </c>
      <c r="J1214" s="1">
        <v>41560.669665706017</v>
      </c>
      <c r="K1214" s="5">
        <f t="shared" si="264"/>
        <v>114</v>
      </c>
      <c r="L1214" s="16">
        <f t="shared" si="254"/>
        <v>114</v>
      </c>
      <c r="M1214">
        <f t="shared" si="255"/>
        <v>2013</v>
      </c>
      <c r="N1214" t="str">
        <f t="shared" si="256"/>
        <v>Oct</v>
      </c>
      <c r="O1214" s="6">
        <f t="shared" si="257"/>
        <v>114</v>
      </c>
      <c r="P1214">
        <f t="shared" si="258"/>
        <v>479</v>
      </c>
      <c r="Q1214">
        <f t="shared" si="259"/>
        <v>5</v>
      </c>
      <c r="R1214" s="8">
        <f t="shared" si="265"/>
        <v>95.8</v>
      </c>
      <c r="S1214">
        <f t="shared" si="260"/>
        <v>41</v>
      </c>
      <c r="T1214">
        <f t="shared" si="261"/>
        <v>3880</v>
      </c>
      <c r="U1214" s="18">
        <f t="shared" si="266"/>
        <v>94.634146341463421</v>
      </c>
    </row>
    <row r="1215" spans="1:21" x14ac:dyDescent="0.3">
      <c r="A1215" s="3">
        <v>1214</v>
      </c>
      <c r="B1215" s="3" t="s">
        <v>254</v>
      </c>
      <c r="C1215" s="3" t="s">
        <v>65</v>
      </c>
      <c r="D1215" s="7">
        <f t="shared" si="262"/>
        <v>41553</v>
      </c>
      <c r="E1215" s="4">
        <v>0.7909722222222223</v>
      </c>
      <c r="F1215" s="3" t="s">
        <v>49</v>
      </c>
      <c r="G1215" s="3" t="str">
        <f t="shared" si="263"/>
        <v>UNPLANNED</v>
      </c>
      <c r="H1215" s="3" t="str">
        <f t="shared" si="253"/>
        <v>UNPLANNED</v>
      </c>
      <c r="I1215" s="1">
        <v>41560.768017905095</v>
      </c>
      <c r="J1215" s="1">
        <v>41560.8279716088</v>
      </c>
      <c r="K1215" s="5">
        <f t="shared" si="264"/>
        <v>86</v>
      </c>
      <c r="L1215" s="16">
        <f t="shared" si="254"/>
        <v>86</v>
      </c>
      <c r="M1215">
        <f t="shared" si="255"/>
        <v>2013</v>
      </c>
      <c r="N1215" t="str">
        <f t="shared" si="256"/>
        <v>Oct</v>
      </c>
      <c r="O1215" s="6">
        <f t="shared" si="257"/>
        <v>86</v>
      </c>
      <c r="P1215">
        <f t="shared" si="258"/>
        <v>479</v>
      </c>
      <c r="Q1215">
        <f t="shared" si="259"/>
        <v>5</v>
      </c>
      <c r="R1215" s="8">
        <f t="shared" si="265"/>
        <v>95.8</v>
      </c>
      <c r="S1215">
        <f t="shared" si="260"/>
        <v>41</v>
      </c>
      <c r="T1215">
        <f t="shared" si="261"/>
        <v>3880</v>
      </c>
      <c r="U1215" s="18">
        <f t="shared" si="266"/>
        <v>94.634146341463421</v>
      </c>
    </row>
    <row r="1216" spans="1:21" x14ac:dyDescent="0.3">
      <c r="A1216" s="3">
        <v>1215</v>
      </c>
      <c r="B1216" s="3" t="s">
        <v>254</v>
      </c>
      <c r="C1216" s="3" t="s">
        <v>65</v>
      </c>
      <c r="D1216" s="7">
        <f t="shared" si="262"/>
        <v>41553</v>
      </c>
      <c r="E1216" s="4">
        <v>0.86736111111111114</v>
      </c>
      <c r="F1216" s="3" t="s">
        <v>49</v>
      </c>
      <c r="G1216" s="3" t="str">
        <f t="shared" si="263"/>
        <v>UNPLANNED</v>
      </c>
      <c r="H1216" s="3" t="str">
        <f t="shared" si="253"/>
        <v>UNPLANNED</v>
      </c>
      <c r="I1216" s="1">
        <v>41560.838960763889</v>
      </c>
      <c r="J1216" s="1">
        <v>41560.902421412036</v>
      </c>
      <c r="K1216" s="5">
        <f t="shared" si="264"/>
        <v>91</v>
      </c>
      <c r="L1216" s="16">
        <f t="shared" si="254"/>
        <v>91</v>
      </c>
      <c r="M1216">
        <f t="shared" si="255"/>
        <v>2013</v>
      </c>
      <c r="N1216" t="str">
        <f t="shared" si="256"/>
        <v>Oct</v>
      </c>
      <c r="O1216" s="6">
        <f t="shared" si="257"/>
        <v>91</v>
      </c>
      <c r="P1216">
        <f t="shared" si="258"/>
        <v>479</v>
      </c>
      <c r="Q1216">
        <f t="shared" si="259"/>
        <v>5</v>
      </c>
      <c r="R1216" s="8">
        <f t="shared" si="265"/>
        <v>95.8</v>
      </c>
      <c r="S1216">
        <f t="shared" si="260"/>
        <v>41</v>
      </c>
      <c r="T1216">
        <f t="shared" si="261"/>
        <v>3880</v>
      </c>
      <c r="U1216" s="18">
        <f t="shared" si="266"/>
        <v>94.634146341463421</v>
      </c>
    </row>
    <row r="1217" spans="1:21" x14ac:dyDescent="0.3">
      <c r="A1217" s="3">
        <v>1216</v>
      </c>
      <c r="B1217" s="3" t="s">
        <v>255</v>
      </c>
      <c r="C1217" s="3" t="s">
        <v>48</v>
      </c>
      <c r="D1217" s="7">
        <f t="shared" si="262"/>
        <v>41560</v>
      </c>
      <c r="E1217" s="4">
        <v>0.25972222222222224</v>
      </c>
      <c r="F1217" s="3" t="s">
        <v>49</v>
      </c>
      <c r="G1217" s="3" t="str">
        <f t="shared" si="263"/>
        <v>UNPLANNED</v>
      </c>
      <c r="H1217" s="3" t="str">
        <f t="shared" si="253"/>
        <v>UNPLANNED</v>
      </c>
      <c r="I1217" s="1">
        <v>41561.229744363431</v>
      </c>
      <c r="J1217" s="1">
        <v>41561.305242048613</v>
      </c>
      <c r="K1217" s="5">
        <f t="shared" si="264"/>
        <v>108</v>
      </c>
      <c r="L1217" s="16">
        <f t="shared" si="254"/>
        <v>108</v>
      </c>
      <c r="M1217">
        <f t="shared" si="255"/>
        <v>2013</v>
      </c>
      <c r="N1217" t="str">
        <f t="shared" si="256"/>
        <v>Oct</v>
      </c>
      <c r="O1217" s="6">
        <f t="shared" si="257"/>
        <v>108</v>
      </c>
      <c r="P1217">
        <f t="shared" si="258"/>
        <v>470</v>
      </c>
      <c r="Q1217">
        <f t="shared" si="259"/>
        <v>4</v>
      </c>
      <c r="R1217" s="8">
        <f t="shared" si="265"/>
        <v>117.5</v>
      </c>
      <c r="S1217">
        <f t="shared" si="260"/>
        <v>48</v>
      </c>
      <c r="T1217">
        <f t="shared" si="261"/>
        <v>3944</v>
      </c>
      <c r="U1217" s="18">
        <f t="shared" si="266"/>
        <v>82.166666666666671</v>
      </c>
    </row>
    <row r="1218" spans="1:21" x14ac:dyDescent="0.3">
      <c r="A1218" s="3">
        <v>1217</v>
      </c>
      <c r="B1218" s="3" t="s">
        <v>255</v>
      </c>
      <c r="C1218" s="3" t="s">
        <v>48</v>
      </c>
      <c r="D1218" s="7">
        <f t="shared" si="262"/>
        <v>41560</v>
      </c>
      <c r="E1218" s="4">
        <v>0.32708333333333334</v>
      </c>
      <c r="F1218" s="3" t="s">
        <v>51</v>
      </c>
      <c r="G1218" s="3" t="str">
        <f t="shared" si="263"/>
        <v>PLANNED</v>
      </c>
      <c r="H1218" s="3" t="str">
        <f t="shared" ref="H1218:H1281" si="267">IF(ISNUMBER(SEARCH("Unplanned",F1218)),"UNPLANNED",IF(ISNUMBER(SEARCH("not as sched",F1218)),"PLANNED - NOT SCHED",IF(ISNUMBER(SEARCH("as scheduled",F1218)),"PLANNED - SCHED","OTHER")))</f>
        <v>PLANNED - NOT SCHED</v>
      </c>
      <c r="I1218" s="1">
        <v>41561.291963391202</v>
      </c>
      <c r="J1218" s="1">
        <v>41561.369961076387</v>
      </c>
      <c r="K1218" s="5">
        <f t="shared" si="264"/>
        <v>112</v>
      </c>
      <c r="L1218" s="16">
        <f t="shared" ref="L1218:L1281" si="268">IFERROR(O1218,R1218)</f>
        <v>112</v>
      </c>
      <c r="M1218">
        <f t="shared" ref="M1218:M1281" si="269">YEAR(B1218)</f>
        <v>2013</v>
      </c>
      <c r="N1218" t="str">
        <f t="shared" ref="N1218:N1281" si="270">TEXT(B1218,"MMM")</f>
        <v>Oct</v>
      </c>
      <c r="O1218" s="6">
        <f t="shared" ref="O1218:O1281" si="271">IFERROR(K1218,#N/A)</f>
        <v>112</v>
      </c>
      <c r="P1218">
        <f t="shared" ref="P1218:P1281" si="272">SUMIFS(O:O,B:B,B1218,O:O,"&lt;&gt;#N/A")</f>
        <v>470</v>
      </c>
      <c r="Q1218">
        <f t="shared" ref="Q1218:Q1281" si="273">COUNTIF(B:B,B1218)</f>
        <v>4</v>
      </c>
      <c r="R1218" s="8">
        <f t="shared" si="265"/>
        <v>117.5</v>
      </c>
      <c r="S1218">
        <f t="shared" ref="S1218:S1281" si="274">COUNTIF(D:D,D1218)</f>
        <v>48</v>
      </c>
      <c r="T1218">
        <f t="shared" ref="T1218:T1281" si="275">SUMIFS(O:O,D:D,D1218,O:O,"&lt;&gt;#N/A")</f>
        <v>3944</v>
      </c>
      <c r="U1218" s="18">
        <f t="shared" si="266"/>
        <v>82.166666666666671</v>
      </c>
    </row>
    <row r="1219" spans="1:21" x14ac:dyDescent="0.3">
      <c r="A1219" s="3">
        <v>1218</v>
      </c>
      <c r="B1219" s="3" t="s">
        <v>255</v>
      </c>
      <c r="C1219" s="3" t="s">
        <v>48</v>
      </c>
      <c r="D1219" s="7">
        <f t="shared" ref="D1219:D1282" si="276">B1219-WEEKDAY(B1219,11)</f>
        <v>41560</v>
      </c>
      <c r="E1219" s="4">
        <v>0.48055555555555557</v>
      </c>
      <c r="F1219" s="3" t="s">
        <v>49</v>
      </c>
      <c r="G1219" s="3" t="str">
        <f t="shared" ref="G1219:G1282" si="277">IF(ISNUMBER(SEARCH("unplanned",F1219)),"UNPLANNED",IF(ISNUMBER(SEARCH("PLANNED",F1219)),"PLANNED","OTHER"))</f>
        <v>UNPLANNED</v>
      </c>
      <c r="H1219" s="3" t="str">
        <f t="shared" si="267"/>
        <v>UNPLANNED</v>
      </c>
      <c r="I1219" s="1">
        <v>41561.424603321757</v>
      </c>
      <c r="J1219" s="1">
        <v>41561.537716747684</v>
      </c>
      <c r="K1219" s="5">
        <f t="shared" ref="K1219:K1282" si="278">HOUR(J1219-I1219)*60+MINUTE(J1219-I1219)</f>
        <v>162</v>
      </c>
      <c r="L1219" s="16">
        <f t="shared" si="268"/>
        <v>162</v>
      </c>
      <c r="M1219">
        <f t="shared" si="269"/>
        <v>2013</v>
      </c>
      <c r="N1219" t="str">
        <f t="shared" si="270"/>
        <v>Oct</v>
      </c>
      <c r="O1219" s="6">
        <f t="shared" si="271"/>
        <v>162</v>
      </c>
      <c r="P1219">
        <f t="shared" si="272"/>
        <v>470</v>
      </c>
      <c r="Q1219">
        <f t="shared" si="273"/>
        <v>4</v>
      </c>
      <c r="R1219" s="8">
        <f t="shared" ref="R1219:R1282" si="279">P1219/Q1219</f>
        <v>117.5</v>
      </c>
      <c r="S1219">
        <f t="shared" si="274"/>
        <v>48</v>
      </c>
      <c r="T1219">
        <f t="shared" si="275"/>
        <v>3944</v>
      </c>
      <c r="U1219" s="18">
        <f t="shared" ref="U1219:U1282" si="280">T1219/S1219</f>
        <v>82.166666666666671</v>
      </c>
    </row>
    <row r="1220" spans="1:21" x14ac:dyDescent="0.3">
      <c r="A1220" s="3">
        <v>1219</v>
      </c>
      <c r="B1220" s="3" t="s">
        <v>255</v>
      </c>
      <c r="C1220" s="3" t="s">
        <v>48</v>
      </c>
      <c r="D1220" s="7">
        <f t="shared" si="276"/>
        <v>41560</v>
      </c>
      <c r="E1220" s="4">
        <v>0.65138888888888891</v>
      </c>
      <c r="F1220" s="3" t="s">
        <v>51</v>
      </c>
      <c r="G1220" s="3" t="str">
        <f t="shared" si="277"/>
        <v>PLANNED</v>
      </c>
      <c r="H1220" s="3" t="str">
        <f t="shared" si="267"/>
        <v>PLANNED - NOT SCHED</v>
      </c>
      <c r="I1220" s="1">
        <v>41561.61111917824</v>
      </c>
      <c r="J1220" s="1">
        <v>41561.672589085647</v>
      </c>
      <c r="K1220" s="5">
        <f t="shared" si="278"/>
        <v>88</v>
      </c>
      <c r="L1220" s="16">
        <f t="shared" si="268"/>
        <v>88</v>
      </c>
      <c r="M1220">
        <f t="shared" si="269"/>
        <v>2013</v>
      </c>
      <c r="N1220" t="str">
        <f t="shared" si="270"/>
        <v>Oct</v>
      </c>
      <c r="O1220" s="6">
        <f t="shared" si="271"/>
        <v>88</v>
      </c>
      <c r="P1220">
        <f t="shared" si="272"/>
        <v>470</v>
      </c>
      <c r="Q1220">
        <f t="shared" si="273"/>
        <v>4</v>
      </c>
      <c r="R1220" s="8">
        <f t="shared" si="279"/>
        <v>117.5</v>
      </c>
      <c r="S1220">
        <f t="shared" si="274"/>
        <v>48</v>
      </c>
      <c r="T1220">
        <f t="shared" si="275"/>
        <v>3944</v>
      </c>
      <c r="U1220" s="18">
        <f t="shared" si="280"/>
        <v>82.166666666666671</v>
      </c>
    </row>
    <row r="1221" spans="1:21" x14ac:dyDescent="0.3">
      <c r="A1221" s="3">
        <v>1220</v>
      </c>
      <c r="B1221" s="3" t="s">
        <v>256</v>
      </c>
      <c r="C1221" s="3" t="s">
        <v>53</v>
      </c>
      <c r="D1221" s="7">
        <f t="shared" si="276"/>
        <v>41560</v>
      </c>
      <c r="E1221" s="4">
        <v>0.12986111111111112</v>
      </c>
      <c r="F1221" s="3" t="s">
        <v>49</v>
      </c>
      <c r="G1221" s="3" t="str">
        <f t="shared" si="277"/>
        <v>UNPLANNED</v>
      </c>
      <c r="H1221" s="3" t="str">
        <f t="shared" si="267"/>
        <v>UNPLANNED</v>
      </c>
      <c r="I1221" s="1">
        <v>41562.111910763888</v>
      </c>
      <c r="J1221" s="1">
        <v>41562.156586689816</v>
      </c>
      <c r="K1221" s="5">
        <f t="shared" si="278"/>
        <v>64</v>
      </c>
      <c r="L1221" s="16">
        <f t="shared" si="268"/>
        <v>64</v>
      </c>
      <c r="M1221">
        <f t="shared" si="269"/>
        <v>2013</v>
      </c>
      <c r="N1221" t="str">
        <f t="shared" si="270"/>
        <v>Oct</v>
      </c>
      <c r="O1221" s="6">
        <f t="shared" si="271"/>
        <v>64</v>
      </c>
      <c r="P1221">
        <f t="shared" si="272"/>
        <v>1095</v>
      </c>
      <c r="Q1221">
        <f t="shared" si="273"/>
        <v>11</v>
      </c>
      <c r="R1221" s="8">
        <f t="shared" si="279"/>
        <v>99.545454545454547</v>
      </c>
      <c r="S1221">
        <f t="shared" si="274"/>
        <v>48</v>
      </c>
      <c r="T1221">
        <f t="shared" si="275"/>
        <v>3944</v>
      </c>
      <c r="U1221" s="18">
        <f t="shared" si="280"/>
        <v>82.166666666666671</v>
      </c>
    </row>
    <row r="1222" spans="1:21" x14ac:dyDescent="0.3">
      <c r="A1222" s="3">
        <v>1221</v>
      </c>
      <c r="B1222" s="3" t="s">
        <v>256</v>
      </c>
      <c r="C1222" s="3" t="s">
        <v>53</v>
      </c>
      <c r="D1222" s="7">
        <f t="shared" si="276"/>
        <v>41560</v>
      </c>
      <c r="E1222" s="4">
        <v>0.22500000000000001</v>
      </c>
      <c r="F1222" s="3" t="s">
        <v>49</v>
      </c>
      <c r="G1222" s="3" t="str">
        <f t="shared" si="277"/>
        <v>UNPLANNED</v>
      </c>
      <c r="H1222" s="3" t="str">
        <f t="shared" si="267"/>
        <v>UNPLANNED</v>
      </c>
      <c r="I1222" s="1">
        <v>41562.197828854165</v>
      </c>
      <c r="J1222" s="1">
        <v>41562.260930706019</v>
      </c>
      <c r="K1222" s="5">
        <f t="shared" si="278"/>
        <v>90</v>
      </c>
      <c r="L1222" s="16">
        <f t="shared" si="268"/>
        <v>90</v>
      </c>
      <c r="M1222">
        <f t="shared" si="269"/>
        <v>2013</v>
      </c>
      <c r="N1222" t="str">
        <f t="shared" si="270"/>
        <v>Oct</v>
      </c>
      <c r="O1222" s="6">
        <f t="shared" si="271"/>
        <v>90</v>
      </c>
      <c r="P1222">
        <f t="shared" si="272"/>
        <v>1095</v>
      </c>
      <c r="Q1222">
        <f t="shared" si="273"/>
        <v>11</v>
      </c>
      <c r="R1222" s="8">
        <f t="shared" si="279"/>
        <v>99.545454545454547</v>
      </c>
      <c r="S1222">
        <f t="shared" si="274"/>
        <v>48</v>
      </c>
      <c r="T1222">
        <f t="shared" si="275"/>
        <v>3944</v>
      </c>
      <c r="U1222" s="18">
        <f t="shared" si="280"/>
        <v>82.166666666666671</v>
      </c>
    </row>
    <row r="1223" spans="1:21" x14ac:dyDescent="0.3">
      <c r="A1223" s="3">
        <v>1222</v>
      </c>
      <c r="B1223" s="3" t="s">
        <v>256</v>
      </c>
      <c r="C1223" s="3" t="s">
        <v>53</v>
      </c>
      <c r="D1223" s="7">
        <f t="shared" si="276"/>
        <v>41560</v>
      </c>
      <c r="E1223" s="4">
        <v>0.31736111111111115</v>
      </c>
      <c r="F1223" s="3" t="s">
        <v>49</v>
      </c>
      <c r="G1223" s="3" t="str">
        <f t="shared" si="277"/>
        <v>UNPLANNED</v>
      </c>
      <c r="H1223" s="3" t="str">
        <f t="shared" si="267"/>
        <v>UNPLANNED</v>
      </c>
      <c r="I1223" s="1">
        <v>41562.267903206019</v>
      </c>
      <c r="J1223" s="1" t="e">
        <v>#VALUE!</v>
      </c>
      <c r="K1223" s="5" t="e">
        <f t="shared" si="278"/>
        <v>#VALUE!</v>
      </c>
      <c r="L1223" s="16">
        <f t="shared" si="268"/>
        <v>99.545454545454547</v>
      </c>
      <c r="M1223">
        <f t="shared" si="269"/>
        <v>2013</v>
      </c>
      <c r="N1223" t="str">
        <f t="shared" si="270"/>
        <v>Oct</v>
      </c>
      <c r="O1223" s="6" t="e">
        <f t="shared" si="271"/>
        <v>#N/A</v>
      </c>
      <c r="P1223">
        <f t="shared" si="272"/>
        <v>1095</v>
      </c>
      <c r="Q1223">
        <f t="shared" si="273"/>
        <v>11</v>
      </c>
      <c r="R1223" s="8">
        <f t="shared" si="279"/>
        <v>99.545454545454547</v>
      </c>
      <c r="S1223">
        <f t="shared" si="274"/>
        <v>48</v>
      </c>
      <c r="T1223">
        <f t="shared" si="275"/>
        <v>3944</v>
      </c>
      <c r="U1223" s="18">
        <f t="shared" si="280"/>
        <v>82.166666666666671</v>
      </c>
    </row>
    <row r="1224" spans="1:21" x14ac:dyDescent="0.3">
      <c r="A1224" s="3">
        <v>1223</v>
      </c>
      <c r="B1224" s="3" t="s">
        <v>256</v>
      </c>
      <c r="C1224" s="3" t="s">
        <v>53</v>
      </c>
      <c r="D1224" s="7">
        <f t="shared" si="276"/>
        <v>41560</v>
      </c>
      <c r="E1224" s="4">
        <v>0.34791666666666665</v>
      </c>
      <c r="F1224" s="3" t="s">
        <v>54</v>
      </c>
      <c r="G1224" s="3" t="str">
        <f t="shared" si="277"/>
        <v>PLANNED</v>
      </c>
      <c r="H1224" s="3" t="str">
        <f t="shared" si="267"/>
        <v>PLANNED - SCHED</v>
      </c>
      <c r="I1224" s="1">
        <v>41562.321885069447</v>
      </c>
      <c r="J1224" s="1">
        <v>41562.379153587957</v>
      </c>
      <c r="K1224" s="5">
        <f t="shared" si="278"/>
        <v>82</v>
      </c>
      <c r="L1224" s="16">
        <f t="shared" si="268"/>
        <v>82</v>
      </c>
      <c r="M1224">
        <f t="shared" si="269"/>
        <v>2013</v>
      </c>
      <c r="N1224" t="str">
        <f t="shared" si="270"/>
        <v>Oct</v>
      </c>
      <c r="O1224" s="6">
        <f t="shared" si="271"/>
        <v>82</v>
      </c>
      <c r="P1224">
        <f t="shared" si="272"/>
        <v>1095</v>
      </c>
      <c r="Q1224">
        <f t="shared" si="273"/>
        <v>11</v>
      </c>
      <c r="R1224" s="8">
        <f t="shared" si="279"/>
        <v>99.545454545454547</v>
      </c>
      <c r="S1224">
        <f t="shared" si="274"/>
        <v>48</v>
      </c>
      <c r="T1224">
        <f t="shared" si="275"/>
        <v>3944</v>
      </c>
      <c r="U1224" s="18">
        <f t="shared" si="280"/>
        <v>82.166666666666671</v>
      </c>
    </row>
    <row r="1225" spans="1:21" x14ac:dyDescent="0.3">
      <c r="A1225" s="3">
        <v>1224</v>
      </c>
      <c r="B1225" s="3" t="s">
        <v>256</v>
      </c>
      <c r="C1225" s="3" t="s">
        <v>53</v>
      </c>
      <c r="D1225" s="7">
        <f t="shared" si="276"/>
        <v>41560</v>
      </c>
      <c r="E1225" s="4">
        <v>0.42499999999999999</v>
      </c>
      <c r="F1225" s="3" t="s">
        <v>51</v>
      </c>
      <c r="G1225" s="3" t="str">
        <f t="shared" si="277"/>
        <v>PLANNED</v>
      </c>
      <c r="H1225" s="3" t="str">
        <f t="shared" si="267"/>
        <v>PLANNED - NOT SCHED</v>
      </c>
      <c r="I1225" s="1">
        <v>41562.391836574076</v>
      </c>
      <c r="J1225" s="1">
        <v>41562.471720833331</v>
      </c>
      <c r="K1225" s="5">
        <f t="shared" si="278"/>
        <v>115</v>
      </c>
      <c r="L1225" s="16">
        <f t="shared" si="268"/>
        <v>115</v>
      </c>
      <c r="M1225">
        <f t="shared" si="269"/>
        <v>2013</v>
      </c>
      <c r="N1225" t="str">
        <f t="shared" si="270"/>
        <v>Oct</v>
      </c>
      <c r="O1225" s="6">
        <f t="shared" si="271"/>
        <v>115</v>
      </c>
      <c r="P1225">
        <f t="shared" si="272"/>
        <v>1095</v>
      </c>
      <c r="Q1225">
        <f t="shared" si="273"/>
        <v>11</v>
      </c>
      <c r="R1225" s="8">
        <f t="shared" si="279"/>
        <v>99.545454545454547</v>
      </c>
      <c r="S1225">
        <f t="shared" si="274"/>
        <v>48</v>
      </c>
      <c r="T1225">
        <f t="shared" si="275"/>
        <v>3944</v>
      </c>
      <c r="U1225" s="18">
        <f t="shared" si="280"/>
        <v>82.166666666666671</v>
      </c>
    </row>
    <row r="1226" spans="1:21" x14ac:dyDescent="0.3">
      <c r="A1226" s="3">
        <v>1225</v>
      </c>
      <c r="B1226" s="3" t="s">
        <v>256</v>
      </c>
      <c r="C1226" s="3" t="s">
        <v>53</v>
      </c>
      <c r="D1226" s="7">
        <f t="shared" si="276"/>
        <v>41560</v>
      </c>
      <c r="E1226" s="4">
        <v>0.43194444444444446</v>
      </c>
      <c r="F1226" s="3" t="s">
        <v>54</v>
      </c>
      <c r="G1226" s="3" t="str">
        <f t="shared" si="277"/>
        <v>PLANNED</v>
      </c>
      <c r="H1226" s="3" t="str">
        <f t="shared" si="267"/>
        <v>PLANNED - SCHED</v>
      </c>
      <c r="I1226" s="1">
        <v>41562.396674571755</v>
      </c>
      <c r="J1226" s="1">
        <v>41562.47608429398</v>
      </c>
      <c r="K1226" s="5">
        <f t="shared" si="278"/>
        <v>114</v>
      </c>
      <c r="L1226" s="16">
        <f t="shared" si="268"/>
        <v>114</v>
      </c>
      <c r="M1226">
        <f t="shared" si="269"/>
        <v>2013</v>
      </c>
      <c r="N1226" t="str">
        <f t="shared" si="270"/>
        <v>Oct</v>
      </c>
      <c r="O1226" s="6">
        <f t="shared" si="271"/>
        <v>114</v>
      </c>
      <c r="P1226">
        <f t="shared" si="272"/>
        <v>1095</v>
      </c>
      <c r="Q1226">
        <f t="shared" si="273"/>
        <v>11</v>
      </c>
      <c r="R1226" s="8">
        <f t="shared" si="279"/>
        <v>99.545454545454547</v>
      </c>
      <c r="S1226">
        <f t="shared" si="274"/>
        <v>48</v>
      </c>
      <c r="T1226">
        <f t="shared" si="275"/>
        <v>3944</v>
      </c>
      <c r="U1226" s="18">
        <f t="shared" si="280"/>
        <v>82.166666666666671</v>
      </c>
    </row>
    <row r="1227" spans="1:21" x14ac:dyDescent="0.3">
      <c r="A1227" s="3">
        <v>1226</v>
      </c>
      <c r="B1227" s="3" t="s">
        <v>256</v>
      </c>
      <c r="C1227" s="3" t="s">
        <v>53</v>
      </c>
      <c r="D1227" s="7">
        <f t="shared" si="276"/>
        <v>41560</v>
      </c>
      <c r="E1227" s="4">
        <v>0.50763888888888886</v>
      </c>
      <c r="F1227" s="3" t="s">
        <v>49</v>
      </c>
      <c r="G1227" s="3" t="str">
        <f t="shared" si="277"/>
        <v>UNPLANNED</v>
      </c>
      <c r="H1227" s="3" t="str">
        <f t="shared" si="267"/>
        <v>UNPLANNED</v>
      </c>
      <c r="I1227" s="1">
        <v>41562.4808591088</v>
      </c>
      <c r="J1227" s="1">
        <v>41562.583127627309</v>
      </c>
      <c r="K1227" s="5">
        <f t="shared" si="278"/>
        <v>147</v>
      </c>
      <c r="L1227" s="16">
        <f t="shared" si="268"/>
        <v>147</v>
      </c>
      <c r="M1227">
        <f t="shared" si="269"/>
        <v>2013</v>
      </c>
      <c r="N1227" t="str">
        <f t="shared" si="270"/>
        <v>Oct</v>
      </c>
      <c r="O1227" s="6">
        <f t="shared" si="271"/>
        <v>147</v>
      </c>
      <c r="P1227">
        <f t="shared" si="272"/>
        <v>1095</v>
      </c>
      <c r="Q1227">
        <f t="shared" si="273"/>
        <v>11</v>
      </c>
      <c r="R1227" s="8">
        <f t="shared" si="279"/>
        <v>99.545454545454547</v>
      </c>
      <c r="S1227">
        <f t="shared" si="274"/>
        <v>48</v>
      </c>
      <c r="T1227">
        <f t="shared" si="275"/>
        <v>3944</v>
      </c>
      <c r="U1227" s="18">
        <f t="shared" si="280"/>
        <v>82.166666666666671</v>
      </c>
    </row>
    <row r="1228" spans="1:21" x14ac:dyDescent="0.3">
      <c r="A1228" s="3">
        <v>1227</v>
      </c>
      <c r="B1228" s="3" t="s">
        <v>256</v>
      </c>
      <c r="C1228" s="3" t="s">
        <v>53</v>
      </c>
      <c r="D1228" s="7">
        <f t="shared" si="276"/>
        <v>41560</v>
      </c>
      <c r="E1228" s="4">
        <v>0.52430555555555558</v>
      </c>
      <c r="F1228" s="3" t="s">
        <v>54</v>
      </c>
      <c r="G1228" s="3" t="str">
        <f t="shared" si="277"/>
        <v>PLANNED</v>
      </c>
      <c r="H1228" s="3" t="str">
        <f t="shared" si="267"/>
        <v>PLANNED - SCHED</v>
      </c>
      <c r="I1228" s="1">
        <v>41562.494518900457</v>
      </c>
      <c r="J1228" s="1">
        <v>41562.5612434375</v>
      </c>
      <c r="K1228" s="5">
        <f t="shared" si="278"/>
        <v>96</v>
      </c>
      <c r="L1228" s="16">
        <f t="shared" si="268"/>
        <v>96</v>
      </c>
      <c r="M1228">
        <f t="shared" si="269"/>
        <v>2013</v>
      </c>
      <c r="N1228" t="str">
        <f t="shared" si="270"/>
        <v>Oct</v>
      </c>
      <c r="O1228" s="6">
        <f t="shared" si="271"/>
        <v>96</v>
      </c>
      <c r="P1228">
        <f t="shared" si="272"/>
        <v>1095</v>
      </c>
      <c r="Q1228">
        <f t="shared" si="273"/>
        <v>11</v>
      </c>
      <c r="R1228" s="8">
        <f t="shared" si="279"/>
        <v>99.545454545454547</v>
      </c>
      <c r="S1228">
        <f t="shared" si="274"/>
        <v>48</v>
      </c>
      <c r="T1228">
        <f t="shared" si="275"/>
        <v>3944</v>
      </c>
      <c r="U1228" s="18">
        <f t="shared" si="280"/>
        <v>82.166666666666671</v>
      </c>
    </row>
    <row r="1229" spans="1:21" x14ac:dyDescent="0.3">
      <c r="A1229" s="3">
        <v>1228</v>
      </c>
      <c r="B1229" s="3" t="s">
        <v>256</v>
      </c>
      <c r="C1229" s="3" t="s">
        <v>53</v>
      </c>
      <c r="D1229" s="7">
        <f t="shared" si="276"/>
        <v>41560</v>
      </c>
      <c r="E1229" s="4">
        <v>0.6069444444444444</v>
      </c>
      <c r="F1229" s="3" t="s">
        <v>54</v>
      </c>
      <c r="G1229" s="3" t="str">
        <f t="shared" si="277"/>
        <v>PLANNED</v>
      </c>
      <c r="H1229" s="3" t="str">
        <f t="shared" si="267"/>
        <v>PLANNED - SCHED</v>
      </c>
      <c r="I1229" s="1">
        <v>41562.568006678237</v>
      </c>
      <c r="J1229" s="1">
        <v>41562.637601585644</v>
      </c>
      <c r="K1229" s="5">
        <f t="shared" si="278"/>
        <v>100</v>
      </c>
      <c r="L1229" s="16">
        <f t="shared" si="268"/>
        <v>100</v>
      </c>
      <c r="M1229">
        <f t="shared" si="269"/>
        <v>2013</v>
      </c>
      <c r="N1229" t="str">
        <f t="shared" si="270"/>
        <v>Oct</v>
      </c>
      <c r="O1229" s="6">
        <f t="shared" si="271"/>
        <v>100</v>
      </c>
      <c r="P1229">
        <f t="shared" si="272"/>
        <v>1095</v>
      </c>
      <c r="Q1229">
        <f t="shared" si="273"/>
        <v>11</v>
      </c>
      <c r="R1229" s="8">
        <f t="shared" si="279"/>
        <v>99.545454545454547</v>
      </c>
      <c r="S1229">
        <f t="shared" si="274"/>
        <v>48</v>
      </c>
      <c r="T1229">
        <f t="shared" si="275"/>
        <v>3944</v>
      </c>
      <c r="U1229" s="18">
        <f t="shared" si="280"/>
        <v>82.166666666666671</v>
      </c>
    </row>
    <row r="1230" spans="1:21" x14ac:dyDescent="0.3">
      <c r="A1230" s="3">
        <v>1229</v>
      </c>
      <c r="B1230" s="3" t="s">
        <v>256</v>
      </c>
      <c r="C1230" s="3" t="s">
        <v>53</v>
      </c>
      <c r="D1230" s="7">
        <f t="shared" si="276"/>
        <v>41560</v>
      </c>
      <c r="E1230" s="4">
        <v>0.61597222222222225</v>
      </c>
      <c r="F1230" s="3" t="s">
        <v>51</v>
      </c>
      <c r="G1230" s="3" t="str">
        <f t="shared" si="277"/>
        <v>PLANNED</v>
      </c>
      <c r="H1230" s="3" t="str">
        <f t="shared" si="267"/>
        <v>PLANNED - NOT SCHED</v>
      </c>
      <c r="I1230" s="1">
        <v>41562.579341817131</v>
      </c>
      <c r="J1230" s="1">
        <v>41562.701344131943</v>
      </c>
      <c r="K1230" s="5">
        <f t="shared" si="278"/>
        <v>175</v>
      </c>
      <c r="L1230" s="16">
        <f t="shared" si="268"/>
        <v>175</v>
      </c>
      <c r="M1230">
        <f t="shared" si="269"/>
        <v>2013</v>
      </c>
      <c r="N1230" t="str">
        <f t="shared" si="270"/>
        <v>Oct</v>
      </c>
      <c r="O1230" s="6">
        <f t="shared" si="271"/>
        <v>175</v>
      </c>
      <c r="P1230">
        <f t="shared" si="272"/>
        <v>1095</v>
      </c>
      <c r="Q1230">
        <f t="shared" si="273"/>
        <v>11</v>
      </c>
      <c r="R1230" s="8">
        <f t="shared" si="279"/>
        <v>99.545454545454547</v>
      </c>
      <c r="S1230">
        <f t="shared" si="274"/>
        <v>48</v>
      </c>
      <c r="T1230">
        <f t="shared" si="275"/>
        <v>3944</v>
      </c>
      <c r="U1230" s="18">
        <f t="shared" si="280"/>
        <v>82.166666666666671</v>
      </c>
    </row>
    <row r="1231" spans="1:21" x14ac:dyDescent="0.3">
      <c r="A1231" s="3">
        <v>1230</v>
      </c>
      <c r="B1231" s="3" t="s">
        <v>256</v>
      </c>
      <c r="C1231" s="3" t="s">
        <v>53</v>
      </c>
      <c r="D1231" s="7">
        <f t="shared" si="276"/>
        <v>41560</v>
      </c>
      <c r="E1231" s="4">
        <v>0.97569444444444453</v>
      </c>
      <c r="F1231" s="3" t="s">
        <v>49</v>
      </c>
      <c r="G1231" s="3" t="str">
        <f t="shared" si="277"/>
        <v>UNPLANNED</v>
      </c>
      <c r="H1231" s="3" t="str">
        <f t="shared" si="267"/>
        <v>UNPLANNED</v>
      </c>
      <c r="I1231" s="1">
        <v>41562.938891122685</v>
      </c>
      <c r="J1231" s="1">
        <v>41563.017016122685</v>
      </c>
      <c r="K1231" s="5">
        <f t="shared" si="278"/>
        <v>112</v>
      </c>
      <c r="L1231" s="16">
        <f t="shared" si="268"/>
        <v>112</v>
      </c>
      <c r="M1231">
        <f t="shared" si="269"/>
        <v>2013</v>
      </c>
      <c r="N1231" t="str">
        <f t="shared" si="270"/>
        <v>Oct</v>
      </c>
      <c r="O1231" s="6">
        <f t="shared" si="271"/>
        <v>112</v>
      </c>
      <c r="P1231">
        <f t="shared" si="272"/>
        <v>1095</v>
      </c>
      <c r="Q1231">
        <f t="shared" si="273"/>
        <v>11</v>
      </c>
      <c r="R1231" s="8">
        <f t="shared" si="279"/>
        <v>99.545454545454547</v>
      </c>
      <c r="S1231">
        <f t="shared" si="274"/>
        <v>48</v>
      </c>
      <c r="T1231">
        <f t="shared" si="275"/>
        <v>3944</v>
      </c>
      <c r="U1231" s="18">
        <f t="shared" si="280"/>
        <v>82.166666666666671</v>
      </c>
    </row>
    <row r="1232" spans="1:21" x14ac:dyDescent="0.3">
      <c r="A1232" s="3">
        <v>1231</v>
      </c>
      <c r="B1232" s="3" t="s">
        <v>257</v>
      </c>
      <c r="C1232" s="3" t="s">
        <v>56</v>
      </c>
      <c r="D1232" s="7">
        <f t="shared" si="276"/>
        <v>41560</v>
      </c>
      <c r="E1232" s="4">
        <v>0.42569444444444443</v>
      </c>
      <c r="F1232" s="3" t="s">
        <v>54</v>
      </c>
      <c r="G1232" s="3" t="str">
        <f t="shared" si="277"/>
        <v>PLANNED</v>
      </c>
      <c r="H1232" s="3" t="str">
        <f t="shared" si="267"/>
        <v>PLANNED - SCHED</v>
      </c>
      <c r="I1232" s="1">
        <v>41563.39596130787</v>
      </c>
      <c r="J1232" s="1">
        <v>41563.445266863426</v>
      </c>
      <c r="K1232" s="5">
        <f t="shared" si="278"/>
        <v>71</v>
      </c>
      <c r="L1232" s="16">
        <f t="shared" si="268"/>
        <v>71</v>
      </c>
      <c r="M1232">
        <f t="shared" si="269"/>
        <v>2013</v>
      </c>
      <c r="N1232" t="str">
        <f t="shared" si="270"/>
        <v>Oct</v>
      </c>
      <c r="O1232" s="6">
        <f t="shared" si="271"/>
        <v>71</v>
      </c>
      <c r="P1232">
        <f t="shared" si="272"/>
        <v>489</v>
      </c>
      <c r="Q1232">
        <f t="shared" si="273"/>
        <v>7</v>
      </c>
      <c r="R1232" s="8">
        <f t="shared" si="279"/>
        <v>69.857142857142861</v>
      </c>
      <c r="S1232">
        <f t="shared" si="274"/>
        <v>48</v>
      </c>
      <c r="T1232">
        <f t="shared" si="275"/>
        <v>3944</v>
      </c>
      <c r="U1232" s="18">
        <f t="shared" si="280"/>
        <v>82.166666666666671</v>
      </c>
    </row>
    <row r="1233" spans="1:21" x14ac:dyDescent="0.3">
      <c r="A1233" s="3">
        <v>1232</v>
      </c>
      <c r="B1233" s="3" t="s">
        <v>257</v>
      </c>
      <c r="C1233" s="3" t="s">
        <v>56</v>
      </c>
      <c r="D1233" s="7">
        <f t="shared" si="276"/>
        <v>41560</v>
      </c>
      <c r="E1233" s="4">
        <v>0.50069444444444444</v>
      </c>
      <c r="F1233" s="3" t="s">
        <v>54</v>
      </c>
      <c r="G1233" s="3" t="str">
        <f t="shared" si="277"/>
        <v>PLANNED</v>
      </c>
      <c r="H1233" s="3" t="str">
        <f t="shared" si="267"/>
        <v>PLANNED - SCHED</v>
      </c>
      <c r="I1233" s="1">
        <v>41563.478512465277</v>
      </c>
      <c r="J1233" s="1">
        <v>41563.535514780087</v>
      </c>
      <c r="K1233" s="5">
        <f t="shared" si="278"/>
        <v>82</v>
      </c>
      <c r="L1233" s="16">
        <f t="shared" si="268"/>
        <v>82</v>
      </c>
      <c r="M1233">
        <f t="shared" si="269"/>
        <v>2013</v>
      </c>
      <c r="N1233" t="str">
        <f t="shared" si="270"/>
        <v>Oct</v>
      </c>
      <c r="O1233" s="6">
        <f t="shared" si="271"/>
        <v>82</v>
      </c>
      <c r="P1233">
        <f t="shared" si="272"/>
        <v>489</v>
      </c>
      <c r="Q1233">
        <f t="shared" si="273"/>
        <v>7</v>
      </c>
      <c r="R1233" s="8">
        <f t="shared" si="279"/>
        <v>69.857142857142861</v>
      </c>
      <c r="S1233">
        <f t="shared" si="274"/>
        <v>48</v>
      </c>
      <c r="T1233">
        <f t="shared" si="275"/>
        <v>3944</v>
      </c>
      <c r="U1233" s="18">
        <f t="shared" si="280"/>
        <v>82.166666666666671</v>
      </c>
    </row>
    <row r="1234" spans="1:21" x14ac:dyDescent="0.3">
      <c r="A1234" s="3">
        <v>1233</v>
      </c>
      <c r="B1234" s="3" t="s">
        <v>257</v>
      </c>
      <c r="C1234" s="3" t="s">
        <v>56</v>
      </c>
      <c r="D1234" s="7">
        <f t="shared" si="276"/>
        <v>41560</v>
      </c>
      <c r="E1234" s="4">
        <v>0.5229166666666667</v>
      </c>
      <c r="F1234" s="3" t="s">
        <v>49</v>
      </c>
      <c r="G1234" s="3" t="str">
        <f t="shared" si="277"/>
        <v>UNPLANNED</v>
      </c>
      <c r="H1234" s="3" t="str">
        <f t="shared" si="267"/>
        <v>UNPLANNED</v>
      </c>
      <c r="I1234" s="1">
        <v>41563.500938506942</v>
      </c>
      <c r="J1234" s="1">
        <v>41563.547558877319</v>
      </c>
      <c r="K1234" s="5">
        <f t="shared" si="278"/>
        <v>67</v>
      </c>
      <c r="L1234" s="16">
        <f t="shared" si="268"/>
        <v>67</v>
      </c>
      <c r="M1234">
        <f t="shared" si="269"/>
        <v>2013</v>
      </c>
      <c r="N1234" t="str">
        <f t="shared" si="270"/>
        <v>Oct</v>
      </c>
      <c r="O1234" s="6">
        <f t="shared" si="271"/>
        <v>67</v>
      </c>
      <c r="P1234">
        <f t="shared" si="272"/>
        <v>489</v>
      </c>
      <c r="Q1234">
        <f t="shared" si="273"/>
        <v>7</v>
      </c>
      <c r="R1234" s="8">
        <f t="shared" si="279"/>
        <v>69.857142857142861</v>
      </c>
      <c r="S1234">
        <f t="shared" si="274"/>
        <v>48</v>
      </c>
      <c r="T1234">
        <f t="shared" si="275"/>
        <v>3944</v>
      </c>
      <c r="U1234" s="18">
        <f t="shared" si="280"/>
        <v>82.166666666666671</v>
      </c>
    </row>
    <row r="1235" spans="1:21" x14ac:dyDescent="0.3">
      <c r="A1235" s="3">
        <v>1234</v>
      </c>
      <c r="B1235" s="3" t="s">
        <v>257</v>
      </c>
      <c r="C1235" s="3" t="s">
        <v>56</v>
      </c>
      <c r="D1235" s="7">
        <f t="shared" si="276"/>
        <v>41560</v>
      </c>
      <c r="E1235" s="4">
        <v>0.59375</v>
      </c>
      <c r="F1235" s="3" t="s">
        <v>54</v>
      </c>
      <c r="G1235" s="3" t="str">
        <f t="shared" si="277"/>
        <v>PLANNED</v>
      </c>
      <c r="H1235" s="3" t="str">
        <f t="shared" si="267"/>
        <v>PLANNED - SCHED</v>
      </c>
      <c r="I1235" s="1">
        <v>41563.561255127315</v>
      </c>
      <c r="J1235" s="1">
        <v>41563.618014386579</v>
      </c>
      <c r="K1235" s="5">
        <f t="shared" si="278"/>
        <v>81</v>
      </c>
      <c r="L1235" s="16">
        <f t="shared" si="268"/>
        <v>81</v>
      </c>
      <c r="M1235">
        <f t="shared" si="269"/>
        <v>2013</v>
      </c>
      <c r="N1235" t="str">
        <f t="shared" si="270"/>
        <v>Oct</v>
      </c>
      <c r="O1235" s="6">
        <f t="shared" si="271"/>
        <v>81</v>
      </c>
      <c r="P1235">
        <f t="shared" si="272"/>
        <v>489</v>
      </c>
      <c r="Q1235">
        <f t="shared" si="273"/>
        <v>7</v>
      </c>
      <c r="R1235" s="8">
        <f t="shared" si="279"/>
        <v>69.857142857142861</v>
      </c>
      <c r="S1235">
        <f t="shared" si="274"/>
        <v>48</v>
      </c>
      <c r="T1235">
        <f t="shared" si="275"/>
        <v>3944</v>
      </c>
      <c r="U1235" s="18">
        <f t="shared" si="280"/>
        <v>82.166666666666671</v>
      </c>
    </row>
    <row r="1236" spans="1:21" x14ac:dyDescent="0.3">
      <c r="A1236" s="3">
        <v>1235</v>
      </c>
      <c r="B1236" s="3" t="s">
        <v>257</v>
      </c>
      <c r="C1236" s="3" t="s">
        <v>56</v>
      </c>
      <c r="D1236" s="7">
        <f t="shared" si="276"/>
        <v>41560</v>
      </c>
      <c r="E1236" s="4">
        <v>0.64236111111111105</v>
      </c>
      <c r="F1236" s="3" t="s">
        <v>49</v>
      </c>
      <c r="G1236" s="3" t="str">
        <f t="shared" si="277"/>
        <v>UNPLANNED</v>
      </c>
      <c r="H1236" s="3" t="str">
        <f t="shared" si="267"/>
        <v>UNPLANNED</v>
      </c>
      <c r="I1236" s="1">
        <v>41563.61647241898</v>
      </c>
      <c r="J1236" s="1">
        <v>41563.704643715275</v>
      </c>
      <c r="K1236" s="5">
        <f t="shared" si="278"/>
        <v>126</v>
      </c>
      <c r="L1236" s="16">
        <f t="shared" si="268"/>
        <v>126</v>
      </c>
      <c r="M1236">
        <f t="shared" si="269"/>
        <v>2013</v>
      </c>
      <c r="N1236" t="str">
        <f t="shared" si="270"/>
        <v>Oct</v>
      </c>
      <c r="O1236" s="6">
        <f t="shared" si="271"/>
        <v>126</v>
      </c>
      <c r="P1236">
        <f t="shared" si="272"/>
        <v>489</v>
      </c>
      <c r="Q1236">
        <f t="shared" si="273"/>
        <v>7</v>
      </c>
      <c r="R1236" s="8">
        <f t="shared" si="279"/>
        <v>69.857142857142861</v>
      </c>
      <c r="S1236">
        <f t="shared" si="274"/>
        <v>48</v>
      </c>
      <c r="T1236">
        <f t="shared" si="275"/>
        <v>3944</v>
      </c>
      <c r="U1236" s="18">
        <f t="shared" si="280"/>
        <v>82.166666666666671</v>
      </c>
    </row>
    <row r="1237" spans="1:21" x14ac:dyDescent="0.3">
      <c r="A1237" s="3">
        <v>1236</v>
      </c>
      <c r="B1237" s="3" t="s">
        <v>257</v>
      </c>
      <c r="C1237" s="3" t="s">
        <v>56</v>
      </c>
      <c r="D1237" s="7">
        <f t="shared" si="276"/>
        <v>41560</v>
      </c>
      <c r="E1237" s="4">
        <v>0.68333333333333324</v>
      </c>
      <c r="F1237" s="3" t="s">
        <v>54</v>
      </c>
      <c r="G1237" s="3" t="str">
        <f t="shared" si="277"/>
        <v>PLANNED</v>
      </c>
      <c r="H1237" s="3" t="str">
        <f t="shared" si="267"/>
        <v>PLANNED - SCHED</v>
      </c>
      <c r="I1237" s="1">
        <v>41563.644030752308</v>
      </c>
      <c r="J1237" s="1" t="e">
        <v>#VALUE!</v>
      </c>
      <c r="K1237" s="5" t="e">
        <f t="shared" si="278"/>
        <v>#VALUE!</v>
      </c>
      <c r="L1237" s="16">
        <f t="shared" si="268"/>
        <v>69.857142857142861</v>
      </c>
      <c r="M1237">
        <f t="shared" si="269"/>
        <v>2013</v>
      </c>
      <c r="N1237" t="str">
        <f t="shared" si="270"/>
        <v>Oct</v>
      </c>
      <c r="O1237" s="6" t="e">
        <f t="shared" si="271"/>
        <v>#N/A</v>
      </c>
      <c r="P1237">
        <f t="shared" si="272"/>
        <v>489</v>
      </c>
      <c r="Q1237">
        <f t="shared" si="273"/>
        <v>7</v>
      </c>
      <c r="R1237" s="8">
        <f t="shared" si="279"/>
        <v>69.857142857142861</v>
      </c>
      <c r="S1237">
        <f t="shared" si="274"/>
        <v>48</v>
      </c>
      <c r="T1237">
        <f t="shared" si="275"/>
        <v>3944</v>
      </c>
      <c r="U1237" s="18">
        <f t="shared" si="280"/>
        <v>82.166666666666671</v>
      </c>
    </row>
    <row r="1238" spans="1:21" x14ac:dyDescent="0.3">
      <c r="A1238" s="3">
        <v>1237</v>
      </c>
      <c r="B1238" s="3" t="s">
        <v>257</v>
      </c>
      <c r="C1238" s="3" t="s">
        <v>56</v>
      </c>
      <c r="D1238" s="7">
        <f t="shared" si="276"/>
        <v>41560</v>
      </c>
      <c r="E1238" s="4">
        <v>0.71458333333333324</v>
      </c>
      <c r="F1238" s="3" t="s">
        <v>51</v>
      </c>
      <c r="G1238" s="3" t="str">
        <f t="shared" si="277"/>
        <v>PLANNED</v>
      </c>
      <c r="H1238" s="3" t="str">
        <f t="shared" si="267"/>
        <v>PLANNED - NOT SCHED</v>
      </c>
      <c r="I1238" s="1">
        <v>41563.692767743058</v>
      </c>
      <c r="J1238" s="1">
        <v>41563.736101076385</v>
      </c>
      <c r="K1238" s="5">
        <f t="shared" si="278"/>
        <v>62</v>
      </c>
      <c r="L1238" s="16">
        <f t="shared" si="268"/>
        <v>62</v>
      </c>
      <c r="M1238">
        <f t="shared" si="269"/>
        <v>2013</v>
      </c>
      <c r="N1238" t="str">
        <f t="shared" si="270"/>
        <v>Oct</v>
      </c>
      <c r="O1238" s="6">
        <f t="shared" si="271"/>
        <v>62</v>
      </c>
      <c r="P1238">
        <f t="shared" si="272"/>
        <v>489</v>
      </c>
      <c r="Q1238">
        <f t="shared" si="273"/>
        <v>7</v>
      </c>
      <c r="R1238" s="8">
        <f t="shared" si="279"/>
        <v>69.857142857142861</v>
      </c>
      <c r="S1238">
        <f t="shared" si="274"/>
        <v>48</v>
      </c>
      <c r="T1238">
        <f t="shared" si="275"/>
        <v>3944</v>
      </c>
      <c r="U1238" s="18">
        <f t="shared" si="280"/>
        <v>82.166666666666671</v>
      </c>
    </row>
    <row r="1239" spans="1:21" x14ac:dyDescent="0.3">
      <c r="A1239" s="3">
        <v>1238</v>
      </c>
      <c r="B1239" s="3" t="s">
        <v>258</v>
      </c>
      <c r="C1239" s="3" t="s">
        <v>59</v>
      </c>
      <c r="D1239" s="7">
        <f t="shared" si="276"/>
        <v>41560</v>
      </c>
      <c r="E1239" s="4">
        <v>0.11388888888888889</v>
      </c>
      <c r="F1239" s="3" t="s">
        <v>49</v>
      </c>
      <c r="G1239" s="3" t="str">
        <f t="shared" si="277"/>
        <v>UNPLANNED</v>
      </c>
      <c r="H1239" s="3" t="str">
        <f t="shared" si="267"/>
        <v>UNPLANNED</v>
      </c>
      <c r="I1239" s="1">
        <v>41564.102817824074</v>
      </c>
      <c r="J1239" s="1">
        <v>41564.168894212962</v>
      </c>
      <c r="K1239" s="5">
        <f t="shared" si="278"/>
        <v>95</v>
      </c>
      <c r="L1239" s="16">
        <f t="shared" si="268"/>
        <v>95</v>
      </c>
      <c r="M1239">
        <f t="shared" si="269"/>
        <v>2013</v>
      </c>
      <c r="N1239" t="str">
        <f t="shared" si="270"/>
        <v>Oct</v>
      </c>
      <c r="O1239" s="6">
        <f t="shared" si="271"/>
        <v>95</v>
      </c>
      <c r="P1239">
        <f t="shared" si="272"/>
        <v>428</v>
      </c>
      <c r="Q1239">
        <f t="shared" si="273"/>
        <v>5</v>
      </c>
      <c r="R1239" s="8">
        <f t="shared" si="279"/>
        <v>85.6</v>
      </c>
      <c r="S1239">
        <f t="shared" si="274"/>
        <v>48</v>
      </c>
      <c r="T1239">
        <f t="shared" si="275"/>
        <v>3944</v>
      </c>
      <c r="U1239" s="18">
        <f t="shared" si="280"/>
        <v>82.166666666666671</v>
      </c>
    </row>
    <row r="1240" spans="1:21" x14ac:dyDescent="0.3">
      <c r="A1240" s="3">
        <v>1239</v>
      </c>
      <c r="B1240" s="3" t="s">
        <v>258</v>
      </c>
      <c r="C1240" s="3" t="s">
        <v>59</v>
      </c>
      <c r="D1240" s="7">
        <f t="shared" si="276"/>
        <v>41560</v>
      </c>
      <c r="E1240" s="4">
        <v>0.30555555555555552</v>
      </c>
      <c r="F1240" s="3" t="s">
        <v>49</v>
      </c>
      <c r="G1240" s="3" t="str">
        <f t="shared" si="277"/>
        <v>UNPLANNED</v>
      </c>
      <c r="H1240" s="3" t="str">
        <f t="shared" si="267"/>
        <v>UNPLANNED</v>
      </c>
      <c r="I1240" s="1">
        <v>41564.277952581018</v>
      </c>
      <c r="J1240" s="1">
        <v>41564.334202581013</v>
      </c>
      <c r="K1240" s="5">
        <f t="shared" si="278"/>
        <v>81</v>
      </c>
      <c r="L1240" s="16">
        <f t="shared" si="268"/>
        <v>81</v>
      </c>
      <c r="M1240">
        <f t="shared" si="269"/>
        <v>2013</v>
      </c>
      <c r="N1240" t="str">
        <f t="shared" si="270"/>
        <v>Oct</v>
      </c>
      <c r="O1240" s="6">
        <f t="shared" si="271"/>
        <v>81</v>
      </c>
      <c r="P1240">
        <f t="shared" si="272"/>
        <v>428</v>
      </c>
      <c r="Q1240">
        <f t="shared" si="273"/>
        <v>5</v>
      </c>
      <c r="R1240" s="8">
        <f t="shared" si="279"/>
        <v>85.6</v>
      </c>
      <c r="S1240">
        <f t="shared" si="274"/>
        <v>48</v>
      </c>
      <c r="T1240">
        <f t="shared" si="275"/>
        <v>3944</v>
      </c>
      <c r="U1240" s="18">
        <f t="shared" si="280"/>
        <v>82.166666666666671</v>
      </c>
    </row>
    <row r="1241" spans="1:21" x14ac:dyDescent="0.3">
      <c r="A1241" s="3">
        <v>1240</v>
      </c>
      <c r="B1241" s="3" t="s">
        <v>258</v>
      </c>
      <c r="C1241" s="3" t="s">
        <v>59</v>
      </c>
      <c r="D1241" s="7">
        <f t="shared" si="276"/>
        <v>41560</v>
      </c>
      <c r="E1241" s="4">
        <v>0.42638888888888887</v>
      </c>
      <c r="F1241" s="3" t="s">
        <v>54</v>
      </c>
      <c r="G1241" s="3" t="str">
        <f t="shared" si="277"/>
        <v>PLANNED</v>
      </c>
      <c r="H1241" s="3" t="str">
        <f t="shared" si="267"/>
        <v>PLANNED - SCHED</v>
      </c>
      <c r="I1241" s="1">
        <v>41564.394604629633</v>
      </c>
      <c r="J1241" s="1">
        <v>41564.453262037037</v>
      </c>
      <c r="K1241" s="5">
        <f t="shared" si="278"/>
        <v>84</v>
      </c>
      <c r="L1241" s="16">
        <f t="shared" si="268"/>
        <v>84</v>
      </c>
      <c r="M1241">
        <f t="shared" si="269"/>
        <v>2013</v>
      </c>
      <c r="N1241" t="str">
        <f t="shared" si="270"/>
        <v>Oct</v>
      </c>
      <c r="O1241" s="6">
        <f t="shared" si="271"/>
        <v>84</v>
      </c>
      <c r="P1241">
        <f t="shared" si="272"/>
        <v>428</v>
      </c>
      <c r="Q1241">
        <f t="shared" si="273"/>
        <v>5</v>
      </c>
      <c r="R1241" s="8">
        <f t="shared" si="279"/>
        <v>85.6</v>
      </c>
      <c r="S1241">
        <f t="shared" si="274"/>
        <v>48</v>
      </c>
      <c r="T1241">
        <f t="shared" si="275"/>
        <v>3944</v>
      </c>
      <c r="U1241" s="18">
        <f t="shared" si="280"/>
        <v>82.166666666666671</v>
      </c>
    </row>
    <row r="1242" spans="1:21" x14ac:dyDescent="0.3">
      <c r="A1242" s="3">
        <v>1241</v>
      </c>
      <c r="B1242" s="3" t="s">
        <v>258</v>
      </c>
      <c r="C1242" s="3" t="s">
        <v>59</v>
      </c>
      <c r="D1242" s="7">
        <f t="shared" si="276"/>
        <v>41560</v>
      </c>
      <c r="E1242" s="4">
        <v>0.77708333333333324</v>
      </c>
      <c r="F1242" s="3" t="s">
        <v>49</v>
      </c>
      <c r="G1242" s="3" t="str">
        <f t="shared" si="277"/>
        <v>UNPLANNED</v>
      </c>
      <c r="H1242" s="3" t="str">
        <f t="shared" si="267"/>
        <v>UNPLANNED</v>
      </c>
      <c r="I1242" s="1">
        <v>41564.754538229172</v>
      </c>
      <c r="J1242" s="1">
        <v>41564.804295173613</v>
      </c>
      <c r="K1242" s="5">
        <f t="shared" si="278"/>
        <v>71</v>
      </c>
      <c r="L1242" s="16">
        <f t="shared" si="268"/>
        <v>71</v>
      </c>
      <c r="M1242">
        <f t="shared" si="269"/>
        <v>2013</v>
      </c>
      <c r="N1242" t="str">
        <f t="shared" si="270"/>
        <v>Oct</v>
      </c>
      <c r="O1242" s="6">
        <f t="shared" si="271"/>
        <v>71</v>
      </c>
      <c r="P1242">
        <f t="shared" si="272"/>
        <v>428</v>
      </c>
      <c r="Q1242">
        <f t="shared" si="273"/>
        <v>5</v>
      </c>
      <c r="R1242" s="8">
        <f t="shared" si="279"/>
        <v>85.6</v>
      </c>
      <c r="S1242">
        <f t="shared" si="274"/>
        <v>48</v>
      </c>
      <c r="T1242">
        <f t="shared" si="275"/>
        <v>3944</v>
      </c>
      <c r="U1242" s="18">
        <f t="shared" si="280"/>
        <v>82.166666666666671</v>
      </c>
    </row>
    <row r="1243" spans="1:21" x14ac:dyDescent="0.3">
      <c r="A1243" s="3">
        <v>1242</v>
      </c>
      <c r="B1243" s="3" t="s">
        <v>258</v>
      </c>
      <c r="C1243" s="3" t="s">
        <v>59</v>
      </c>
      <c r="D1243" s="7">
        <f t="shared" si="276"/>
        <v>41560</v>
      </c>
      <c r="E1243" s="4">
        <v>0.89166666666666661</v>
      </c>
      <c r="F1243" s="3" t="s">
        <v>49</v>
      </c>
      <c r="G1243" s="3" t="str">
        <f t="shared" si="277"/>
        <v>UNPLANNED</v>
      </c>
      <c r="H1243" s="3" t="str">
        <f t="shared" si="267"/>
        <v>UNPLANNED</v>
      </c>
      <c r="I1243" s="1">
        <v>41564.872799571764</v>
      </c>
      <c r="J1243" s="1">
        <v>41564.940473182869</v>
      </c>
      <c r="K1243" s="5">
        <f t="shared" si="278"/>
        <v>97</v>
      </c>
      <c r="L1243" s="16">
        <f t="shared" si="268"/>
        <v>97</v>
      </c>
      <c r="M1243">
        <f t="shared" si="269"/>
        <v>2013</v>
      </c>
      <c r="N1243" t="str">
        <f t="shared" si="270"/>
        <v>Oct</v>
      </c>
      <c r="O1243" s="6">
        <f t="shared" si="271"/>
        <v>97</v>
      </c>
      <c r="P1243">
        <f t="shared" si="272"/>
        <v>428</v>
      </c>
      <c r="Q1243">
        <f t="shared" si="273"/>
        <v>5</v>
      </c>
      <c r="R1243" s="8">
        <f t="shared" si="279"/>
        <v>85.6</v>
      </c>
      <c r="S1243">
        <f t="shared" si="274"/>
        <v>48</v>
      </c>
      <c r="T1243">
        <f t="shared" si="275"/>
        <v>3944</v>
      </c>
      <c r="U1243" s="18">
        <f t="shared" si="280"/>
        <v>82.166666666666671</v>
      </c>
    </row>
    <row r="1244" spans="1:21" x14ac:dyDescent="0.3">
      <c r="A1244" s="3">
        <v>1243</v>
      </c>
      <c r="B1244" s="3" t="s">
        <v>259</v>
      </c>
      <c r="C1244" s="3" t="s">
        <v>61</v>
      </c>
      <c r="D1244" s="7">
        <f t="shared" si="276"/>
        <v>41560</v>
      </c>
      <c r="E1244" s="4">
        <v>1.1805555555555555E-2</v>
      </c>
      <c r="F1244" s="3" t="s">
        <v>49</v>
      </c>
      <c r="G1244" s="3" t="str">
        <f t="shared" si="277"/>
        <v>UNPLANNED</v>
      </c>
      <c r="H1244" s="3" t="str">
        <f t="shared" si="267"/>
        <v>UNPLANNED</v>
      </c>
      <c r="I1244" s="1">
        <v>41564.972258877315</v>
      </c>
      <c r="J1244" s="1">
        <v>41565.050326006945</v>
      </c>
      <c r="K1244" s="5">
        <f t="shared" si="278"/>
        <v>112</v>
      </c>
      <c r="L1244" s="16">
        <f t="shared" si="268"/>
        <v>112</v>
      </c>
      <c r="M1244">
        <f t="shared" si="269"/>
        <v>2013</v>
      </c>
      <c r="N1244" t="str">
        <f t="shared" si="270"/>
        <v>Oct</v>
      </c>
      <c r="O1244" s="6">
        <f t="shared" si="271"/>
        <v>112</v>
      </c>
      <c r="P1244">
        <f t="shared" si="272"/>
        <v>631</v>
      </c>
      <c r="Q1244">
        <f t="shared" si="273"/>
        <v>11</v>
      </c>
      <c r="R1244" s="8">
        <f t="shared" si="279"/>
        <v>57.363636363636367</v>
      </c>
      <c r="S1244">
        <f t="shared" si="274"/>
        <v>48</v>
      </c>
      <c r="T1244">
        <f t="shared" si="275"/>
        <v>3944</v>
      </c>
      <c r="U1244" s="18">
        <f t="shared" si="280"/>
        <v>82.166666666666671</v>
      </c>
    </row>
    <row r="1245" spans="1:21" x14ac:dyDescent="0.3">
      <c r="A1245" s="3">
        <v>1244</v>
      </c>
      <c r="B1245" s="3" t="s">
        <v>259</v>
      </c>
      <c r="C1245" s="3" t="s">
        <v>61</v>
      </c>
      <c r="D1245" s="7">
        <f t="shared" si="276"/>
        <v>41560</v>
      </c>
      <c r="E1245" s="4">
        <v>0.11180555555555556</v>
      </c>
      <c r="F1245" s="3" t="s">
        <v>51</v>
      </c>
      <c r="G1245" s="3" t="str">
        <f t="shared" si="277"/>
        <v>PLANNED</v>
      </c>
      <c r="H1245" s="3" t="str">
        <f t="shared" si="267"/>
        <v>PLANNED - NOT SCHED</v>
      </c>
      <c r="I1245" s="1" t="e">
        <v>#VALUE!</v>
      </c>
      <c r="J1245" s="1">
        <v>41565.160650613427</v>
      </c>
      <c r="K1245" s="5" t="e">
        <f t="shared" si="278"/>
        <v>#VALUE!</v>
      </c>
      <c r="L1245" s="16">
        <f t="shared" si="268"/>
        <v>57.363636363636367</v>
      </c>
      <c r="M1245">
        <f t="shared" si="269"/>
        <v>2013</v>
      </c>
      <c r="N1245" t="str">
        <f t="shared" si="270"/>
        <v>Oct</v>
      </c>
      <c r="O1245" s="6" t="e">
        <f t="shared" si="271"/>
        <v>#N/A</v>
      </c>
      <c r="P1245">
        <f t="shared" si="272"/>
        <v>631</v>
      </c>
      <c r="Q1245">
        <f t="shared" si="273"/>
        <v>11</v>
      </c>
      <c r="R1245" s="8">
        <f t="shared" si="279"/>
        <v>57.363636363636367</v>
      </c>
      <c r="S1245">
        <f t="shared" si="274"/>
        <v>48</v>
      </c>
      <c r="T1245">
        <f t="shared" si="275"/>
        <v>3944</v>
      </c>
      <c r="U1245" s="18">
        <f t="shared" si="280"/>
        <v>82.166666666666671</v>
      </c>
    </row>
    <row r="1246" spans="1:21" x14ac:dyDescent="0.3">
      <c r="A1246" s="3">
        <v>1245</v>
      </c>
      <c r="B1246" s="3" t="s">
        <v>259</v>
      </c>
      <c r="C1246" s="3" t="s">
        <v>61</v>
      </c>
      <c r="D1246" s="7">
        <f t="shared" si="276"/>
        <v>41560</v>
      </c>
      <c r="E1246" s="4">
        <v>0.39930555555555558</v>
      </c>
      <c r="F1246" s="3" t="s">
        <v>54</v>
      </c>
      <c r="G1246" s="3" t="str">
        <f t="shared" si="277"/>
        <v>PLANNED</v>
      </c>
      <c r="H1246" s="3" t="str">
        <f t="shared" si="267"/>
        <v>PLANNED - SCHED</v>
      </c>
      <c r="I1246" s="1">
        <v>41565.369015474535</v>
      </c>
      <c r="J1246" s="1">
        <v>41565.419235381945</v>
      </c>
      <c r="K1246" s="5">
        <f t="shared" si="278"/>
        <v>72</v>
      </c>
      <c r="L1246" s="16">
        <f t="shared" si="268"/>
        <v>72</v>
      </c>
      <c r="M1246">
        <f t="shared" si="269"/>
        <v>2013</v>
      </c>
      <c r="N1246" t="str">
        <f t="shared" si="270"/>
        <v>Oct</v>
      </c>
      <c r="O1246" s="6">
        <f t="shared" si="271"/>
        <v>72</v>
      </c>
      <c r="P1246">
        <f t="shared" si="272"/>
        <v>631</v>
      </c>
      <c r="Q1246">
        <f t="shared" si="273"/>
        <v>11</v>
      </c>
      <c r="R1246" s="8">
        <f t="shared" si="279"/>
        <v>57.363636363636367</v>
      </c>
      <c r="S1246">
        <f t="shared" si="274"/>
        <v>48</v>
      </c>
      <c r="T1246">
        <f t="shared" si="275"/>
        <v>3944</v>
      </c>
      <c r="U1246" s="18">
        <f t="shared" si="280"/>
        <v>82.166666666666671</v>
      </c>
    </row>
    <row r="1247" spans="1:21" x14ac:dyDescent="0.3">
      <c r="A1247" s="3">
        <v>1246</v>
      </c>
      <c r="B1247" s="3" t="s">
        <v>259</v>
      </c>
      <c r="C1247" s="3" t="s">
        <v>61</v>
      </c>
      <c r="D1247" s="7">
        <f t="shared" si="276"/>
        <v>41560</v>
      </c>
      <c r="E1247" s="4">
        <v>0.42638888888888887</v>
      </c>
      <c r="F1247" s="3" t="s">
        <v>49</v>
      </c>
      <c r="G1247" s="3" t="str">
        <f t="shared" si="277"/>
        <v>UNPLANNED</v>
      </c>
      <c r="H1247" s="3" t="str">
        <f t="shared" si="267"/>
        <v>UNPLANNED</v>
      </c>
      <c r="I1247" s="1">
        <v>41565.406315011576</v>
      </c>
      <c r="J1247" s="1">
        <v>41565.4463034375</v>
      </c>
      <c r="K1247" s="5">
        <f t="shared" si="278"/>
        <v>57</v>
      </c>
      <c r="L1247" s="16">
        <f t="shared" si="268"/>
        <v>57</v>
      </c>
      <c r="M1247">
        <f t="shared" si="269"/>
        <v>2013</v>
      </c>
      <c r="N1247" t="str">
        <f t="shared" si="270"/>
        <v>Oct</v>
      </c>
      <c r="O1247" s="6">
        <f t="shared" si="271"/>
        <v>57</v>
      </c>
      <c r="P1247">
        <f t="shared" si="272"/>
        <v>631</v>
      </c>
      <c r="Q1247">
        <f t="shared" si="273"/>
        <v>11</v>
      </c>
      <c r="R1247" s="8">
        <f t="shared" si="279"/>
        <v>57.363636363636367</v>
      </c>
      <c r="S1247">
        <f t="shared" si="274"/>
        <v>48</v>
      </c>
      <c r="T1247">
        <f t="shared" si="275"/>
        <v>3944</v>
      </c>
      <c r="U1247" s="18">
        <f t="shared" si="280"/>
        <v>82.166666666666671</v>
      </c>
    </row>
    <row r="1248" spans="1:21" x14ac:dyDescent="0.3">
      <c r="A1248" s="3">
        <v>1247</v>
      </c>
      <c r="B1248" s="3" t="s">
        <v>259</v>
      </c>
      <c r="C1248" s="3" t="s">
        <v>61</v>
      </c>
      <c r="D1248" s="7">
        <f t="shared" si="276"/>
        <v>41560</v>
      </c>
      <c r="E1248" s="4">
        <v>0.4777777777777778</v>
      </c>
      <c r="F1248" s="3" t="s">
        <v>54</v>
      </c>
      <c r="G1248" s="3" t="str">
        <f t="shared" si="277"/>
        <v>PLANNED</v>
      </c>
      <c r="H1248" s="3" t="str">
        <f t="shared" si="267"/>
        <v>PLANNED - SCHED</v>
      </c>
      <c r="I1248" s="1">
        <v>41565.454629166663</v>
      </c>
      <c r="J1248" s="1">
        <v>41565.528055092589</v>
      </c>
      <c r="K1248" s="5">
        <f t="shared" si="278"/>
        <v>105</v>
      </c>
      <c r="L1248" s="16">
        <f t="shared" si="268"/>
        <v>105</v>
      </c>
      <c r="M1248">
        <f t="shared" si="269"/>
        <v>2013</v>
      </c>
      <c r="N1248" t="str">
        <f t="shared" si="270"/>
        <v>Oct</v>
      </c>
      <c r="O1248" s="6">
        <f t="shared" si="271"/>
        <v>105</v>
      </c>
      <c r="P1248">
        <f t="shared" si="272"/>
        <v>631</v>
      </c>
      <c r="Q1248">
        <f t="shared" si="273"/>
        <v>11</v>
      </c>
      <c r="R1248" s="8">
        <f t="shared" si="279"/>
        <v>57.363636363636367</v>
      </c>
      <c r="S1248">
        <f t="shared" si="274"/>
        <v>48</v>
      </c>
      <c r="T1248">
        <f t="shared" si="275"/>
        <v>3944</v>
      </c>
      <c r="U1248" s="18">
        <f t="shared" si="280"/>
        <v>82.166666666666671</v>
      </c>
    </row>
    <row r="1249" spans="1:21" x14ac:dyDescent="0.3">
      <c r="A1249" s="3">
        <v>1248</v>
      </c>
      <c r="B1249" s="3" t="s">
        <v>259</v>
      </c>
      <c r="C1249" s="3" t="s">
        <v>61</v>
      </c>
      <c r="D1249" s="7">
        <f t="shared" si="276"/>
        <v>41560</v>
      </c>
      <c r="E1249" s="4">
        <v>0.49236111111111108</v>
      </c>
      <c r="F1249" s="3" t="s">
        <v>54</v>
      </c>
      <c r="G1249" s="3" t="str">
        <f t="shared" si="277"/>
        <v>PLANNED</v>
      </c>
      <c r="H1249" s="3" t="str">
        <f t="shared" si="267"/>
        <v>PLANNED - SCHED</v>
      </c>
      <c r="I1249" s="1">
        <v>41565.468758414354</v>
      </c>
      <c r="J1249" s="1">
        <v>41565.530355636569</v>
      </c>
      <c r="K1249" s="5">
        <f t="shared" si="278"/>
        <v>88</v>
      </c>
      <c r="L1249" s="16">
        <f t="shared" si="268"/>
        <v>88</v>
      </c>
      <c r="M1249">
        <f t="shared" si="269"/>
        <v>2013</v>
      </c>
      <c r="N1249" t="str">
        <f t="shared" si="270"/>
        <v>Oct</v>
      </c>
      <c r="O1249" s="6">
        <f t="shared" si="271"/>
        <v>88</v>
      </c>
      <c r="P1249">
        <f t="shared" si="272"/>
        <v>631</v>
      </c>
      <c r="Q1249">
        <f t="shared" si="273"/>
        <v>11</v>
      </c>
      <c r="R1249" s="8">
        <f t="shared" si="279"/>
        <v>57.363636363636367</v>
      </c>
      <c r="S1249">
        <f t="shared" si="274"/>
        <v>48</v>
      </c>
      <c r="T1249">
        <f t="shared" si="275"/>
        <v>3944</v>
      </c>
      <c r="U1249" s="18">
        <f t="shared" si="280"/>
        <v>82.166666666666671</v>
      </c>
    </row>
    <row r="1250" spans="1:21" x14ac:dyDescent="0.3">
      <c r="A1250" s="3">
        <v>1249</v>
      </c>
      <c r="B1250" s="3" t="s">
        <v>259</v>
      </c>
      <c r="C1250" s="3" t="s">
        <v>61</v>
      </c>
      <c r="D1250" s="7">
        <f t="shared" si="276"/>
        <v>41560</v>
      </c>
      <c r="E1250" s="4">
        <v>0.55833333333333335</v>
      </c>
      <c r="F1250" s="3" t="s">
        <v>57</v>
      </c>
      <c r="G1250" s="3" t="str">
        <f t="shared" si="277"/>
        <v>UNPLANNED</v>
      </c>
      <c r="H1250" s="3" t="str">
        <f t="shared" si="267"/>
        <v>UNPLANNED</v>
      </c>
      <c r="I1250" s="1" t="e">
        <v>#VALUE!</v>
      </c>
      <c r="J1250" s="1" t="e">
        <v>#VALUE!</v>
      </c>
      <c r="K1250" s="5" t="e">
        <f t="shared" si="278"/>
        <v>#VALUE!</v>
      </c>
      <c r="L1250" s="16">
        <f t="shared" si="268"/>
        <v>57.363636363636367</v>
      </c>
      <c r="M1250">
        <f t="shared" si="269"/>
        <v>2013</v>
      </c>
      <c r="N1250" t="str">
        <f t="shared" si="270"/>
        <v>Oct</v>
      </c>
      <c r="O1250" s="6" t="e">
        <f t="shared" si="271"/>
        <v>#N/A</v>
      </c>
      <c r="P1250">
        <f t="shared" si="272"/>
        <v>631</v>
      </c>
      <c r="Q1250">
        <f t="shared" si="273"/>
        <v>11</v>
      </c>
      <c r="R1250" s="8">
        <f t="shared" si="279"/>
        <v>57.363636363636367</v>
      </c>
      <c r="S1250">
        <f t="shared" si="274"/>
        <v>48</v>
      </c>
      <c r="T1250">
        <f t="shared" si="275"/>
        <v>3944</v>
      </c>
      <c r="U1250" s="18">
        <f t="shared" si="280"/>
        <v>82.166666666666671</v>
      </c>
    </row>
    <row r="1251" spans="1:21" x14ac:dyDescent="0.3">
      <c r="A1251" s="3">
        <v>1250</v>
      </c>
      <c r="B1251" s="3" t="s">
        <v>259</v>
      </c>
      <c r="C1251" s="3" t="s">
        <v>61</v>
      </c>
      <c r="D1251" s="7">
        <f t="shared" si="276"/>
        <v>41560</v>
      </c>
      <c r="E1251" s="4">
        <v>0.5840277777777777</v>
      </c>
      <c r="F1251" s="3" t="s">
        <v>54</v>
      </c>
      <c r="G1251" s="3" t="str">
        <f t="shared" si="277"/>
        <v>PLANNED</v>
      </c>
      <c r="H1251" s="3" t="str">
        <f t="shared" si="267"/>
        <v>PLANNED - SCHED</v>
      </c>
      <c r="I1251" s="1">
        <v>41565.567372997692</v>
      </c>
      <c r="J1251" s="1">
        <v>41565.634861423612</v>
      </c>
      <c r="K1251" s="5">
        <f t="shared" si="278"/>
        <v>97</v>
      </c>
      <c r="L1251" s="16">
        <f t="shared" si="268"/>
        <v>97</v>
      </c>
      <c r="M1251">
        <f t="shared" si="269"/>
        <v>2013</v>
      </c>
      <c r="N1251" t="str">
        <f t="shared" si="270"/>
        <v>Oct</v>
      </c>
      <c r="O1251" s="6">
        <f t="shared" si="271"/>
        <v>97</v>
      </c>
      <c r="P1251">
        <f t="shared" si="272"/>
        <v>631</v>
      </c>
      <c r="Q1251">
        <f t="shared" si="273"/>
        <v>11</v>
      </c>
      <c r="R1251" s="8">
        <f t="shared" si="279"/>
        <v>57.363636363636367</v>
      </c>
      <c r="S1251">
        <f t="shared" si="274"/>
        <v>48</v>
      </c>
      <c r="T1251">
        <f t="shared" si="275"/>
        <v>3944</v>
      </c>
      <c r="U1251" s="18">
        <f t="shared" si="280"/>
        <v>82.166666666666671</v>
      </c>
    </row>
    <row r="1252" spans="1:21" x14ac:dyDescent="0.3">
      <c r="A1252" s="3">
        <v>1251</v>
      </c>
      <c r="B1252" s="3" t="s">
        <v>259</v>
      </c>
      <c r="C1252" s="3" t="s">
        <v>61</v>
      </c>
      <c r="D1252" s="7">
        <f t="shared" si="276"/>
        <v>41560</v>
      </c>
      <c r="E1252" s="4">
        <v>0.62361111111111112</v>
      </c>
      <c r="F1252" s="3" t="s">
        <v>49</v>
      </c>
      <c r="G1252" s="3" t="str">
        <f t="shared" si="277"/>
        <v>UNPLANNED</v>
      </c>
      <c r="H1252" s="3" t="str">
        <f t="shared" si="267"/>
        <v>UNPLANNED</v>
      </c>
      <c r="I1252" s="1">
        <v>41565.595268136574</v>
      </c>
      <c r="J1252" s="1">
        <v>41565.660696377316</v>
      </c>
      <c r="K1252" s="5">
        <f t="shared" si="278"/>
        <v>94</v>
      </c>
      <c r="L1252" s="16">
        <f t="shared" si="268"/>
        <v>94</v>
      </c>
      <c r="M1252">
        <f t="shared" si="269"/>
        <v>2013</v>
      </c>
      <c r="N1252" t="str">
        <f t="shared" si="270"/>
        <v>Oct</v>
      </c>
      <c r="O1252" s="6">
        <f t="shared" si="271"/>
        <v>94</v>
      </c>
      <c r="P1252">
        <f t="shared" si="272"/>
        <v>631</v>
      </c>
      <c r="Q1252">
        <f t="shared" si="273"/>
        <v>11</v>
      </c>
      <c r="R1252" s="8">
        <f t="shared" si="279"/>
        <v>57.363636363636367</v>
      </c>
      <c r="S1252">
        <f t="shared" si="274"/>
        <v>48</v>
      </c>
      <c r="T1252">
        <f t="shared" si="275"/>
        <v>3944</v>
      </c>
      <c r="U1252" s="18">
        <f t="shared" si="280"/>
        <v>82.166666666666671</v>
      </c>
    </row>
    <row r="1253" spans="1:21" x14ac:dyDescent="0.3">
      <c r="A1253" s="3">
        <v>1252</v>
      </c>
      <c r="B1253" s="3" t="s">
        <v>259</v>
      </c>
      <c r="C1253" s="3" t="s">
        <v>61</v>
      </c>
      <c r="D1253" s="7">
        <f t="shared" si="276"/>
        <v>41560</v>
      </c>
      <c r="E1253" s="4">
        <v>0.69305555555555554</v>
      </c>
      <c r="F1253" s="3" t="s">
        <v>54</v>
      </c>
      <c r="G1253" s="3" t="str">
        <f t="shared" si="277"/>
        <v>PLANNED</v>
      </c>
      <c r="H1253" s="3" t="str">
        <f t="shared" si="267"/>
        <v>PLANNED - SCHED</v>
      </c>
      <c r="I1253" s="1">
        <v>41565.930576238425</v>
      </c>
      <c r="J1253" s="1">
        <v>41565.935356331014</v>
      </c>
      <c r="K1253" s="5">
        <f t="shared" si="278"/>
        <v>6</v>
      </c>
      <c r="L1253" s="16">
        <f t="shared" si="268"/>
        <v>6</v>
      </c>
      <c r="M1253">
        <f t="shared" si="269"/>
        <v>2013</v>
      </c>
      <c r="N1253" t="str">
        <f t="shared" si="270"/>
        <v>Oct</v>
      </c>
      <c r="O1253" s="6">
        <f t="shared" si="271"/>
        <v>6</v>
      </c>
      <c r="P1253">
        <f t="shared" si="272"/>
        <v>631</v>
      </c>
      <c r="Q1253">
        <f t="shared" si="273"/>
        <v>11</v>
      </c>
      <c r="R1253" s="8">
        <f t="shared" si="279"/>
        <v>57.363636363636367</v>
      </c>
      <c r="S1253">
        <f t="shared" si="274"/>
        <v>48</v>
      </c>
      <c r="T1253">
        <f t="shared" si="275"/>
        <v>3944</v>
      </c>
      <c r="U1253" s="18">
        <f t="shared" si="280"/>
        <v>82.166666666666671</v>
      </c>
    </row>
    <row r="1254" spans="1:21" x14ac:dyDescent="0.3">
      <c r="A1254" s="3">
        <v>1253</v>
      </c>
      <c r="B1254" s="3" t="s">
        <v>259</v>
      </c>
      <c r="C1254" s="3" t="s">
        <v>61</v>
      </c>
      <c r="D1254" s="7">
        <f t="shared" si="276"/>
        <v>41560</v>
      </c>
      <c r="E1254" s="4">
        <v>0.96250000000000002</v>
      </c>
      <c r="F1254" s="3" t="s">
        <v>50</v>
      </c>
      <c r="G1254" s="3" t="str">
        <f t="shared" si="277"/>
        <v>OTHER</v>
      </c>
      <c r="H1254" s="3" t="str">
        <f t="shared" si="267"/>
        <v>OTHER</v>
      </c>
      <c r="I1254" s="1">
        <v>41565.926750891202</v>
      </c>
      <c r="J1254" s="1" t="e">
        <v>#VALUE!</v>
      </c>
      <c r="K1254" s="5" t="e">
        <f t="shared" si="278"/>
        <v>#VALUE!</v>
      </c>
      <c r="L1254" s="16">
        <f t="shared" si="268"/>
        <v>57.363636363636367</v>
      </c>
      <c r="M1254">
        <f t="shared" si="269"/>
        <v>2013</v>
      </c>
      <c r="N1254" t="str">
        <f t="shared" si="270"/>
        <v>Oct</v>
      </c>
      <c r="O1254" s="6" t="e">
        <f t="shared" si="271"/>
        <v>#N/A</v>
      </c>
      <c r="P1254">
        <f t="shared" si="272"/>
        <v>631</v>
      </c>
      <c r="Q1254">
        <f t="shared" si="273"/>
        <v>11</v>
      </c>
      <c r="R1254" s="8">
        <f t="shared" si="279"/>
        <v>57.363636363636367</v>
      </c>
      <c r="S1254">
        <f t="shared" si="274"/>
        <v>48</v>
      </c>
      <c r="T1254">
        <f t="shared" si="275"/>
        <v>3944</v>
      </c>
      <c r="U1254" s="18">
        <f t="shared" si="280"/>
        <v>82.166666666666671</v>
      </c>
    </row>
    <row r="1255" spans="1:21" x14ac:dyDescent="0.3">
      <c r="A1255" s="3">
        <v>1254</v>
      </c>
      <c r="B1255" s="3" t="s">
        <v>260</v>
      </c>
      <c r="C1255" s="3" t="s">
        <v>63</v>
      </c>
      <c r="D1255" s="7">
        <f t="shared" si="276"/>
        <v>41560</v>
      </c>
      <c r="E1255" s="4">
        <v>0.4465277777777778</v>
      </c>
      <c r="F1255" s="3" t="s">
        <v>49</v>
      </c>
      <c r="G1255" s="3" t="str">
        <f t="shared" si="277"/>
        <v>UNPLANNED</v>
      </c>
      <c r="H1255" s="3" t="str">
        <f t="shared" si="267"/>
        <v>UNPLANNED</v>
      </c>
      <c r="I1255" s="1">
        <v>41566.426190474536</v>
      </c>
      <c r="J1255" s="1">
        <v>41566.481884918983</v>
      </c>
      <c r="K1255" s="5">
        <f t="shared" si="278"/>
        <v>80</v>
      </c>
      <c r="L1255" s="16">
        <f t="shared" si="268"/>
        <v>80</v>
      </c>
      <c r="M1255">
        <f t="shared" si="269"/>
        <v>2013</v>
      </c>
      <c r="N1255" t="str">
        <f t="shared" si="270"/>
        <v>Oct</v>
      </c>
      <c r="O1255" s="6">
        <f t="shared" si="271"/>
        <v>80</v>
      </c>
      <c r="P1255">
        <f t="shared" si="272"/>
        <v>440</v>
      </c>
      <c r="Q1255">
        <f t="shared" si="273"/>
        <v>6</v>
      </c>
      <c r="R1255" s="8">
        <f t="shared" si="279"/>
        <v>73.333333333333329</v>
      </c>
      <c r="S1255">
        <f t="shared" si="274"/>
        <v>48</v>
      </c>
      <c r="T1255">
        <f t="shared" si="275"/>
        <v>3944</v>
      </c>
      <c r="U1255" s="18">
        <f t="shared" si="280"/>
        <v>82.166666666666671</v>
      </c>
    </row>
    <row r="1256" spans="1:21" x14ac:dyDescent="0.3">
      <c r="A1256" s="3">
        <v>1255</v>
      </c>
      <c r="B1256" s="3" t="s">
        <v>260</v>
      </c>
      <c r="C1256" s="3" t="s">
        <v>63</v>
      </c>
      <c r="D1256" s="7">
        <f t="shared" si="276"/>
        <v>41560</v>
      </c>
      <c r="E1256" s="4">
        <v>0.52152777777777781</v>
      </c>
      <c r="F1256" s="3" t="s">
        <v>49</v>
      </c>
      <c r="G1256" s="3" t="str">
        <f t="shared" si="277"/>
        <v>UNPLANNED</v>
      </c>
      <c r="H1256" s="3" t="str">
        <f t="shared" si="267"/>
        <v>UNPLANNED</v>
      </c>
      <c r="I1256" s="1">
        <v>41566.48401015046</v>
      </c>
      <c r="J1256" s="1">
        <v>41566.580503206023</v>
      </c>
      <c r="K1256" s="5">
        <f t="shared" si="278"/>
        <v>138</v>
      </c>
      <c r="L1256" s="16">
        <f t="shared" si="268"/>
        <v>138</v>
      </c>
      <c r="M1256">
        <f t="shared" si="269"/>
        <v>2013</v>
      </c>
      <c r="N1256" t="str">
        <f t="shared" si="270"/>
        <v>Oct</v>
      </c>
      <c r="O1256" s="6">
        <f t="shared" si="271"/>
        <v>138</v>
      </c>
      <c r="P1256">
        <f t="shared" si="272"/>
        <v>440</v>
      </c>
      <c r="Q1256">
        <f t="shared" si="273"/>
        <v>6</v>
      </c>
      <c r="R1256" s="8">
        <f t="shared" si="279"/>
        <v>73.333333333333329</v>
      </c>
      <c r="S1256">
        <f t="shared" si="274"/>
        <v>48</v>
      </c>
      <c r="T1256">
        <f t="shared" si="275"/>
        <v>3944</v>
      </c>
      <c r="U1256" s="18">
        <f t="shared" si="280"/>
        <v>82.166666666666671</v>
      </c>
    </row>
    <row r="1257" spans="1:21" x14ac:dyDescent="0.3">
      <c r="A1257" s="3">
        <v>1256</v>
      </c>
      <c r="B1257" s="3" t="s">
        <v>260</v>
      </c>
      <c r="C1257" s="3" t="s">
        <v>63</v>
      </c>
      <c r="D1257" s="7">
        <f t="shared" si="276"/>
        <v>41560</v>
      </c>
      <c r="E1257" s="4">
        <v>0.60902777777777783</v>
      </c>
      <c r="F1257" s="3" t="s">
        <v>49</v>
      </c>
      <c r="G1257" s="3" t="str">
        <f t="shared" si="277"/>
        <v>UNPLANNED</v>
      </c>
      <c r="H1257" s="3" t="str">
        <f t="shared" si="267"/>
        <v>UNPLANNED</v>
      </c>
      <c r="I1257" s="1">
        <v>41566.615198298612</v>
      </c>
      <c r="J1257" s="1">
        <v>41566.649862650469</v>
      </c>
      <c r="K1257" s="5">
        <f t="shared" si="278"/>
        <v>49</v>
      </c>
      <c r="L1257" s="16">
        <f t="shared" si="268"/>
        <v>49</v>
      </c>
      <c r="M1257">
        <f t="shared" si="269"/>
        <v>2013</v>
      </c>
      <c r="N1257" t="str">
        <f t="shared" si="270"/>
        <v>Oct</v>
      </c>
      <c r="O1257" s="6">
        <f t="shared" si="271"/>
        <v>49</v>
      </c>
      <c r="P1257">
        <f t="shared" si="272"/>
        <v>440</v>
      </c>
      <c r="Q1257">
        <f t="shared" si="273"/>
        <v>6</v>
      </c>
      <c r="R1257" s="8">
        <f t="shared" si="279"/>
        <v>73.333333333333329</v>
      </c>
      <c r="S1257">
        <f t="shared" si="274"/>
        <v>48</v>
      </c>
      <c r="T1257">
        <f t="shared" si="275"/>
        <v>3944</v>
      </c>
      <c r="U1257" s="18">
        <f t="shared" si="280"/>
        <v>82.166666666666671</v>
      </c>
    </row>
    <row r="1258" spans="1:21" x14ac:dyDescent="0.3">
      <c r="A1258" s="3">
        <v>1257</v>
      </c>
      <c r="B1258" s="3" t="s">
        <v>260</v>
      </c>
      <c r="C1258" s="3" t="s">
        <v>63</v>
      </c>
      <c r="D1258" s="7">
        <f t="shared" si="276"/>
        <v>41560</v>
      </c>
      <c r="E1258" s="4">
        <v>0.64374999999999993</v>
      </c>
      <c r="F1258" s="3" t="s">
        <v>49</v>
      </c>
      <c r="G1258" s="3" t="str">
        <f t="shared" si="277"/>
        <v>UNPLANNED</v>
      </c>
      <c r="H1258" s="3" t="str">
        <f t="shared" si="267"/>
        <v>UNPLANNED</v>
      </c>
      <c r="I1258" s="1">
        <v>41566.621438969909</v>
      </c>
      <c r="J1258" s="1">
        <v>41566.670999155096</v>
      </c>
      <c r="K1258" s="5">
        <f t="shared" si="278"/>
        <v>71</v>
      </c>
      <c r="L1258" s="16">
        <f t="shared" si="268"/>
        <v>71</v>
      </c>
      <c r="M1258">
        <f t="shared" si="269"/>
        <v>2013</v>
      </c>
      <c r="N1258" t="str">
        <f t="shared" si="270"/>
        <v>Oct</v>
      </c>
      <c r="O1258" s="6">
        <f t="shared" si="271"/>
        <v>71</v>
      </c>
      <c r="P1258">
        <f t="shared" si="272"/>
        <v>440</v>
      </c>
      <c r="Q1258">
        <f t="shared" si="273"/>
        <v>6</v>
      </c>
      <c r="R1258" s="8">
        <f t="shared" si="279"/>
        <v>73.333333333333329</v>
      </c>
      <c r="S1258">
        <f t="shared" si="274"/>
        <v>48</v>
      </c>
      <c r="T1258">
        <f t="shared" si="275"/>
        <v>3944</v>
      </c>
      <c r="U1258" s="18">
        <f t="shared" si="280"/>
        <v>82.166666666666671</v>
      </c>
    </row>
    <row r="1259" spans="1:21" x14ac:dyDescent="0.3">
      <c r="A1259" s="3">
        <v>1258</v>
      </c>
      <c r="B1259" s="3" t="s">
        <v>260</v>
      </c>
      <c r="C1259" s="3" t="s">
        <v>63</v>
      </c>
      <c r="D1259" s="7">
        <f t="shared" si="276"/>
        <v>41560</v>
      </c>
      <c r="E1259" s="4">
        <v>0.71388888888888891</v>
      </c>
      <c r="F1259" s="3" t="s">
        <v>49</v>
      </c>
      <c r="G1259" s="3" t="str">
        <f t="shared" si="277"/>
        <v>UNPLANNED</v>
      </c>
      <c r="H1259" s="3" t="str">
        <f t="shared" si="267"/>
        <v>UNPLANNED</v>
      </c>
      <c r="I1259" s="1">
        <v>41566.671074652775</v>
      </c>
      <c r="J1259" s="1" t="e">
        <v>#VALUE!</v>
      </c>
      <c r="K1259" s="5" t="e">
        <f t="shared" si="278"/>
        <v>#VALUE!</v>
      </c>
      <c r="L1259" s="16">
        <f t="shared" si="268"/>
        <v>73.333333333333329</v>
      </c>
      <c r="M1259">
        <f t="shared" si="269"/>
        <v>2013</v>
      </c>
      <c r="N1259" t="str">
        <f t="shared" si="270"/>
        <v>Oct</v>
      </c>
      <c r="O1259" s="6" t="e">
        <f t="shared" si="271"/>
        <v>#N/A</v>
      </c>
      <c r="P1259">
        <f t="shared" si="272"/>
        <v>440</v>
      </c>
      <c r="Q1259">
        <f t="shared" si="273"/>
        <v>6</v>
      </c>
      <c r="R1259" s="8">
        <f t="shared" si="279"/>
        <v>73.333333333333329</v>
      </c>
      <c r="S1259">
        <f t="shared" si="274"/>
        <v>48</v>
      </c>
      <c r="T1259">
        <f t="shared" si="275"/>
        <v>3944</v>
      </c>
      <c r="U1259" s="18">
        <f t="shared" si="280"/>
        <v>82.166666666666671</v>
      </c>
    </row>
    <row r="1260" spans="1:21" x14ac:dyDescent="0.3">
      <c r="A1260" s="3">
        <v>1259</v>
      </c>
      <c r="B1260" s="3" t="s">
        <v>260</v>
      </c>
      <c r="C1260" s="3" t="s">
        <v>63</v>
      </c>
      <c r="D1260" s="7">
        <f t="shared" si="276"/>
        <v>41560</v>
      </c>
      <c r="E1260" s="4">
        <v>0.80555555555555547</v>
      </c>
      <c r="F1260" s="3" t="s">
        <v>49</v>
      </c>
      <c r="G1260" s="3" t="str">
        <f t="shared" si="277"/>
        <v>UNPLANNED</v>
      </c>
      <c r="H1260" s="3" t="str">
        <f t="shared" si="267"/>
        <v>UNPLANNED</v>
      </c>
      <c r="I1260" s="1">
        <v>41566.780339965277</v>
      </c>
      <c r="J1260" s="1">
        <v>41566.85172885417</v>
      </c>
      <c r="K1260" s="5">
        <f t="shared" si="278"/>
        <v>102</v>
      </c>
      <c r="L1260" s="16">
        <f t="shared" si="268"/>
        <v>102</v>
      </c>
      <c r="M1260">
        <f t="shared" si="269"/>
        <v>2013</v>
      </c>
      <c r="N1260" t="str">
        <f t="shared" si="270"/>
        <v>Oct</v>
      </c>
      <c r="O1260" s="6">
        <f t="shared" si="271"/>
        <v>102</v>
      </c>
      <c r="P1260">
        <f t="shared" si="272"/>
        <v>440</v>
      </c>
      <c r="Q1260">
        <f t="shared" si="273"/>
        <v>6</v>
      </c>
      <c r="R1260" s="8">
        <f t="shared" si="279"/>
        <v>73.333333333333329</v>
      </c>
      <c r="S1260">
        <f t="shared" si="274"/>
        <v>48</v>
      </c>
      <c r="T1260">
        <f t="shared" si="275"/>
        <v>3944</v>
      </c>
      <c r="U1260" s="18">
        <f t="shared" si="280"/>
        <v>82.166666666666671</v>
      </c>
    </row>
    <row r="1261" spans="1:21" x14ac:dyDescent="0.3">
      <c r="A1261" s="3">
        <v>1260</v>
      </c>
      <c r="B1261" s="3" t="s">
        <v>261</v>
      </c>
      <c r="C1261" s="3" t="s">
        <v>65</v>
      </c>
      <c r="D1261" s="7">
        <f t="shared" si="276"/>
        <v>41560</v>
      </c>
      <c r="E1261" s="4">
        <v>6.8749999999999992E-2</v>
      </c>
      <c r="F1261" s="3" t="s">
        <v>49</v>
      </c>
      <c r="G1261" s="3" t="str">
        <f t="shared" si="277"/>
        <v>UNPLANNED</v>
      </c>
      <c r="H1261" s="3" t="str">
        <f t="shared" si="267"/>
        <v>UNPLANNED</v>
      </c>
      <c r="I1261" s="1">
        <v>41567.010429479167</v>
      </c>
      <c r="J1261" s="1">
        <v>41567.106239664354</v>
      </c>
      <c r="K1261" s="5">
        <f t="shared" si="278"/>
        <v>137</v>
      </c>
      <c r="L1261" s="16">
        <f t="shared" si="268"/>
        <v>137</v>
      </c>
      <c r="M1261">
        <f t="shared" si="269"/>
        <v>2013</v>
      </c>
      <c r="N1261" t="str">
        <f t="shared" si="270"/>
        <v>Oct</v>
      </c>
      <c r="O1261" s="6">
        <f t="shared" si="271"/>
        <v>137</v>
      </c>
      <c r="P1261">
        <f t="shared" si="272"/>
        <v>391</v>
      </c>
      <c r="Q1261">
        <f t="shared" si="273"/>
        <v>4</v>
      </c>
      <c r="R1261" s="8">
        <f t="shared" si="279"/>
        <v>97.75</v>
      </c>
      <c r="S1261">
        <f t="shared" si="274"/>
        <v>48</v>
      </c>
      <c r="T1261">
        <f t="shared" si="275"/>
        <v>3944</v>
      </c>
      <c r="U1261" s="18">
        <f t="shared" si="280"/>
        <v>82.166666666666671</v>
      </c>
    </row>
    <row r="1262" spans="1:21" x14ac:dyDescent="0.3">
      <c r="A1262" s="3">
        <v>1261</v>
      </c>
      <c r="B1262" s="3" t="s">
        <v>261</v>
      </c>
      <c r="C1262" s="3" t="s">
        <v>65</v>
      </c>
      <c r="D1262" s="7">
        <f t="shared" si="276"/>
        <v>41560</v>
      </c>
      <c r="E1262" s="4">
        <v>0.14652777777777778</v>
      </c>
      <c r="F1262" s="3" t="s">
        <v>49</v>
      </c>
      <c r="G1262" s="3" t="str">
        <f t="shared" si="277"/>
        <v>UNPLANNED</v>
      </c>
      <c r="H1262" s="3" t="str">
        <f t="shared" si="267"/>
        <v>UNPLANNED</v>
      </c>
      <c r="I1262" s="1">
        <v>41567.114271331018</v>
      </c>
      <c r="J1262" s="1">
        <v>41567.174711145832</v>
      </c>
      <c r="K1262" s="5">
        <f t="shared" si="278"/>
        <v>87</v>
      </c>
      <c r="L1262" s="16">
        <f t="shared" si="268"/>
        <v>87</v>
      </c>
      <c r="M1262">
        <f t="shared" si="269"/>
        <v>2013</v>
      </c>
      <c r="N1262" t="str">
        <f t="shared" si="270"/>
        <v>Oct</v>
      </c>
      <c r="O1262" s="6">
        <f t="shared" si="271"/>
        <v>87</v>
      </c>
      <c r="P1262">
        <f t="shared" si="272"/>
        <v>391</v>
      </c>
      <c r="Q1262">
        <f t="shared" si="273"/>
        <v>4</v>
      </c>
      <c r="R1262" s="8">
        <f t="shared" si="279"/>
        <v>97.75</v>
      </c>
      <c r="S1262">
        <f t="shared" si="274"/>
        <v>48</v>
      </c>
      <c r="T1262">
        <f t="shared" si="275"/>
        <v>3944</v>
      </c>
      <c r="U1262" s="18">
        <f t="shared" si="280"/>
        <v>82.166666666666671</v>
      </c>
    </row>
    <row r="1263" spans="1:21" x14ac:dyDescent="0.3">
      <c r="A1263" s="3">
        <v>1262</v>
      </c>
      <c r="B1263" s="3" t="s">
        <v>261</v>
      </c>
      <c r="C1263" s="3" t="s">
        <v>65</v>
      </c>
      <c r="D1263" s="7">
        <f t="shared" si="276"/>
        <v>41560</v>
      </c>
      <c r="E1263" s="4">
        <v>0.33333333333333331</v>
      </c>
      <c r="F1263" s="3" t="s">
        <v>49</v>
      </c>
      <c r="G1263" s="3" t="str">
        <f t="shared" si="277"/>
        <v>UNPLANNED</v>
      </c>
      <c r="H1263" s="3" t="str">
        <f t="shared" si="267"/>
        <v>UNPLANNED</v>
      </c>
      <c r="I1263" s="1">
        <v>41567.30075185185</v>
      </c>
      <c r="J1263" s="1">
        <v>41567.373599074075</v>
      </c>
      <c r="K1263" s="5">
        <f t="shared" si="278"/>
        <v>104</v>
      </c>
      <c r="L1263" s="16">
        <f t="shared" si="268"/>
        <v>104</v>
      </c>
      <c r="M1263">
        <f t="shared" si="269"/>
        <v>2013</v>
      </c>
      <c r="N1263" t="str">
        <f t="shared" si="270"/>
        <v>Oct</v>
      </c>
      <c r="O1263" s="6">
        <f t="shared" si="271"/>
        <v>104</v>
      </c>
      <c r="P1263">
        <f t="shared" si="272"/>
        <v>391</v>
      </c>
      <c r="Q1263">
        <f t="shared" si="273"/>
        <v>4</v>
      </c>
      <c r="R1263" s="8">
        <f t="shared" si="279"/>
        <v>97.75</v>
      </c>
      <c r="S1263">
        <f t="shared" si="274"/>
        <v>48</v>
      </c>
      <c r="T1263">
        <f t="shared" si="275"/>
        <v>3944</v>
      </c>
      <c r="U1263" s="18">
        <f t="shared" si="280"/>
        <v>82.166666666666671</v>
      </c>
    </row>
    <row r="1264" spans="1:21" x14ac:dyDescent="0.3">
      <c r="A1264" s="3">
        <v>1263</v>
      </c>
      <c r="B1264" s="3" t="s">
        <v>261</v>
      </c>
      <c r="C1264" s="3" t="s">
        <v>65</v>
      </c>
      <c r="D1264" s="7">
        <f t="shared" si="276"/>
        <v>41560</v>
      </c>
      <c r="E1264" s="4">
        <v>0.48888888888888887</v>
      </c>
      <c r="F1264" s="3" t="s">
        <v>49</v>
      </c>
      <c r="G1264" s="3" t="str">
        <f t="shared" si="277"/>
        <v>UNPLANNED</v>
      </c>
      <c r="H1264" s="3" t="str">
        <f t="shared" si="267"/>
        <v>UNPLANNED</v>
      </c>
      <c r="I1264" s="1">
        <v>41567.473606481486</v>
      </c>
      <c r="J1264" s="1">
        <v>41567.517796296299</v>
      </c>
      <c r="K1264" s="5">
        <f t="shared" si="278"/>
        <v>63</v>
      </c>
      <c r="L1264" s="16">
        <f t="shared" si="268"/>
        <v>63</v>
      </c>
      <c r="M1264">
        <f t="shared" si="269"/>
        <v>2013</v>
      </c>
      <c r="N1264" t="str">
        <f t="shared" si="270"/>
        <v>Oct</v>
      </c>
      <c r="O1264" s="6">
        <f t="shared" si="271"/>
        <v>63</v>
      </c>
      <c r="P1264">
        <f t="shared" si="272"/>
        <v>391</v>
      </c>
      <c r="Q1264">
        <f t="shared" si="273"/>
        <v>4</v>
      </c>
      <c r="R1264" s="8">
        <f t="shared" si="279"/>
        <v>97.75</v>
      </c>
      <c r="S1264">
        <f t="shared" si="274"/>
        <v>48</v>
      </c>
      <c r="T1264">
        <f t="shared" si="275"/>
        <v>3944</v>
      </c>
      <c r="U1264" s="18">
        <f t="shared" si="280"/>
        <v>82.166666666666671</v>
      </c>
    </row>
    <row r="1265" spans="1:21" x14ac:dyDescent="0.3">
      <c r="A1265" s="3">
        <v>1264</v>
      </c>
      <c r="B1265" s="3" t="s">
        <v>262</v>
      </c>
      <c r="C1265" s="3" t="s">
        <v>48</v>
      </c>
      <c r="D1265" s="7">
        <f t="shared" si="276"/>
        <v>41567</v>
      </c>
      <c r="E1265" s="4">
        <v>0.2722222222222222</v>
      </c>
      <c r="F1265" s="3" t="s">
        <v>49</v>
      </c>
      <c r="G1265" s="3" t="str">
        <f t="shared" si="277"/>
        <v>UNPLANNED</v>
      </c>
      <c r="H1265" s="3" t="str">
        <f t="shared" si="267"/>
        <v>UNPLANNED</v>
      </c>
      <c r="I1265" s="1">
        <v>41568.237504513883</v>
      </c>
      <c r="J1265" s="1">
        <v>41568.306659606482</v>
      </c>
      <c r="K1265" s="5">
        <f t="shared" si="278"/>
        <v>99</v>
      </c>
      <c r="L1265" s="16">
        <f t="shared" si="268"/>
        <v>99</v>
      </c>
      <c r="M1265">
        <f t="shared" si="269"/>
        <v>2013</v>
      </c>
      <c r="N1265" t="str">
        <f t="shared" si="270"/>
        <v>Oct</v>
      </c>
      <c r="O1265" s="6">
        <f t="shared" si="271"/>
        <v>99</v>
      </c>
      <c r="P1265">
        <f t="shared" si="272"/>
        <v>629</v>
      </c>
      <c r="Q1265">
        <f t="shared" si="273"/>
        <v>9</v>
      </c>
      <c r="R1265" s="8">
        <f t="shared" si="279"/>
        <v>69.888888888888886</v>
      </c>
      <c r="S1265">
        <f t="shared" si="274"/>
        <v>38</v>
      </c>
      <c r="T1265">
        <f t="shared" si="275"/>
        <v>2974</v>
      </c>
      <c r="U1265" s="18">
        <f t="shared" si="280"/>
        <v>78.263157894736835</v>
      </c>
    </row>
    <row r="1266" spans="1:21" x14ac:dyDescent="0.3">
      <c r="A1266" s="3">
        <v>1265</v>
      </c>
      <c r="B1266" s="3" t="s">
        <v>262</v>
      </c>
      <c r="C1266" s="3" t="s">
        <v>48</v>
      </c>
      <c r="D1266" s="7">
        <f t="shared" si="276"/>
        <v>41567</v>
      </c>
      <c r="E1266" s="4">
        <v>0.32222222222222224</v>
      </c>
      <c r="F1266" s="3" t="s">
        <v>57</v>
      </c>
      <c r="G1266" s="3" t="str">
        <f t="shared" si="277"/>
        <v>UNPLANNED</v>
      </c>
      <c r="H1266" s="3" t="str">
        <f t="shared" si="267"/>
        <v>UNPLANNED</v>
      </c>
      <c r="I1266" s="1">
        <v>41568.308095219909</v>
      </c>
      <c r="J1266" s="1">
        <v>41568.348338275464</v>
      </c>
      <c r="K1266" s="5">
        <f t="shared" si="278"/>
        <v>57</v>
      </c>
      <c r="L1266" s="16">
        <f t="shared" si="268"/>
        <v>57</v>
      </c>
      <c r="M1266">
        <f t="shared" si="269"/>
        <v>2013</v>
      </c>
      <c r="N1266" t="str">
        <f t="shared" si="270"/>
        <v>Oct</v>
      </c>
      <c r="O1266" s="6">
        <f t="shared" si="271"/>
        <v>57</v>
      </c>
      <c r="P1266">
        <f t="shared" si="272"/>
        <v>629</v>
      </c>
      <c r="Q1266">
        <f t="shared" si="273"/>
        <v>9</v>
      </c>
      <c r="R1266" s="8">
        <f t="shared" si="279"/>
        <v>69.888888888888886</v>
      </c>
      <c r="S1266">
        <f t="shared" si="274"/>
        <v>38</v>
      </c>
      <c r="T1266">
        <f t="shared" si="275"/>
        <v>2974</v>
      </c>
      <c r="U1266" s="18">
        <f t="shared" si="280"/>
        <v>78.263157894736835</v>
      </c>
    </row>
    <row r="1267" spans="1:21" x14ac:dyDescent="0.3">
      <c r="A1267" s="3">
        <v>1266</v>
      </c>
      <c r="B1267" s="3" t="s">
        <v>262</v>
      </c>
      <c r="C1267" s="3" t="s">
        <v>48</v>
      </c>
      <c r="D1267" s="7">
        <f t="shared" si="276"/>
        <v>41567</v>
      </c>
      <c r="E1267" s="4">
        <v>0.3444444444444445</v>
      </c>
      <c r="F1267" s="3" t="s">
        <v>54</v>
      </c>
      <c r="G1267" s="3" t="str">
        <f t="shared" si="277"/>
        <v>PLANNED</v>
      </c>
      <c r="H1267" s="3" t="str">
        <f t="shared" si="267"/>
        <v>PLANNED - SCHED</v>
      </c>
      <c r="I1267" s="1">
        <v>41568.31999413194</v>
      </c>
      <c r="J1267" s="1">
        <v>41568.391406168979</v>
      </c>
      <c r="K1267" s="5">
        <f t="shared" si="278"/>
        <v>102</v>
      </c>
      <c r="L1267" s="16">
        <f t="shared" si="268"/>
        <v>102</v>
      </c>
      <c r="M1267">
        <f t="shared" si="269"/>
        <v>2013</v>
      </c>
      <c r="N1267" t="str">
        <f t="shared" si="270"/>
        <v>Oct</v>
      </c>
      <c r="O1267" s="6">
        <f t="shared" si="271"/>
        <v>102</v>
      </c>
      <c r="P1267">
        <f t="shared" si="272"/>
        <v>629</v>
      </c>
      <c r="Q1267">
        <f t="shared" si="273"/>
        <v>9</v>
      </c>
      <c r="R1267" s="8">
        <f t="shared" si="279"/>
        <v>69.888888888888886</v>
      </c>
      <c r="S1267">
        <f t="shared" si="274"/>
        <v>38</v>
      </c>
      <c r="T1267">
        <f t="shared" si="275"/>
        <v>2974</v>
      </c>
      <c r="U1267" s="18">
        <f t="shared" si="280"/>
        <v>78.263157894736835</v>
      </c>
    </row>
    <row r="1268" spans="1:21" x14ac:dyDescent="0.3">
      <c r="A1268" s="3">
        <v>1267</v>
      </c>
      <c r="B1268" s="3" t="s">
        <v>262</v>
      </c>
      <c r="C1268" s="3" t="s">
        <v>48</v>
      </c>
      <c r="D1268" s="7">
        <f t="shared" si="276"/>
        <v>41567</v>
      </c>
      <c r="E1268" s="4">
        <v>0.43402777777777773</v>
      </c>
      <c r="F1268" s="3" t="s">
        <v>54</v>
      </c>
      <c r="G1268" s="3" t="str">
        <f t="shared" si="277"/>
        <v>PLANNED</v>
      </c>
      <c r="H1268" s="3" t="str">
        <f t="shared" si="267"/>
        <v>PLANNED - SCHED</v>
      </c>
      <c r="I1268" s="1">
        <v>41568.395008414358</v>
      </c>
      <c r="J1268" s="1">
        <v>41568.460540821761</v>
      </c>
      <c r="K1268" s="5">
        <f t="shared" si="278"/>
        <v>94</v>
      </c>
      <c r="L1268" s="16">
        <f t="shared" si="268"/>
        <v>94</v>
      </c>
      <c r="M1268">
        <f t="shared" si="269"/>
        <v>2013</v>
      </c>
      <c r="N1268" t="str">
        <f t="shared" si="270"/>
        <v>Oct</v>
      </c>
      <c r="O1268" s="6">
        <f t="shared" si="271"/>
        <v>94</v>
      </c>
      <c r="P1268">
        <f t="shared" si="272"/>
        <v>629</v>
      </c>
      <c r="Q1268">
        <f t="shared" si="273"/>
        <v>9</v>
      </c>
      <c r="R1268" s="8">
        <f t="shared" si="279"/>
        <v>69.888888888888886</v>
      </c>
      <c r="S1268">
        <f t="shared" si="274"/>
        <v>38</v>
      </c>
      <c r="T1268">
        <f t="shared" si="275"/>
        <v>2974</v>
      </c>
      <c r="U1268" s="18">
        <f t="shared" si="280"/>
        <v>78.263157894736835</v>
      </c>
    </row>
    <row r="1269" spans="1:21" x14ac:dyDescent="0.3">
      <c r="A1269" s="3">
        <v>1268</v>
      </c>
      <c r="B1269" s="3" t="s">
        <v>262</v>
      </c>
      <c r="C1269" s="3" t="s">
        <v>48</v>
      </c>
      <c r="D1269" s="7">
        <f t="shared" si="276"/>
        <v>41567</v>
      </c>
      <c r="E1269" s="4">
        <v>0.51597222222222217</v>
      </c>
      <c r="F1269" s="3" t="s">
        <v>54</v>
      </c>
      <c r="G1269" s="3" t="str">
        <f t="shared" si="277"/>
        <v>PLANNED</v>
      </c>
      <c r="H1269" s="3" t="str">
        <f t="shared" si="267"/>
        <v>PLANNED - SCHED</v>
      </c>
      <c r="I1269" s="1">
        <v>41568.490213113422</v>
      </c>
      <c r="J1269" s="1">
        <v>41568.553523298608</v>
      </c>
      <c r="K1269" s="5">
        <f t="shared" si="278"/>
        <v>91</v>
      </c>
      <c r="L1269" s="16">
        <f t="shared" si="268"/>
        <v>91</v>
      </c>
      <c r="M1269">
        <f t="shared" si="269"/>
        <v>2013</v>
      </c>
      <c r="N1269" t="str">
        <f t="shared" si="270"/>
        <v>Oct</v>
      </c>
      <c r="O1269" s="6">
        <f t="shared" si="271"/>
        <v>91</v>
      </c>
      <c r="P1269">
        <f t="shared" si="272"/>
        <v>629</v>
      </c>
      <c r="Q1269">
        <f t="shared" si="273"/>
        <v>9</v>
      </c>
      <c r="R1269" s="8">
        <f t="shared" si="279"/>
        <v>69.888888888888886</v>
      </c>
      <c r="S1269">
        <f t="shared" si="274"/>
        <v>38</v>
      </c>
      <c r="T1269">
        <f t="shared" si="275"/>
        <v>2974</v>
      </c>
      <c r="U1269" s="18">
        <f t="shared" si="280"/>
        <v>78.263157894736835</v>
      </c>
    </row>
    <row r="1270" spans="1:21" x14ac:dyDescent="0.3">
      <c r="A1270" s="3">
        <v>1269</v>
      </c>
      <c r="B1270" s="3" t="s">
        <v>262</v>
      </c>
      <c r="C1270" s="3" t="s">
        <v>48</v>
      </c>
      <c r="D1270" s="7">
        <f t="shared" si="276"/>
        <v>41567</v>
      </c>
      <c r="E1270" s="4">
        <v>0.54027777777777775</v>
      </c>
      <c r="F1270" s="3" t="s">
        <v>49</v>
      </c>
      <c r="G1270" s="3" t="str">
        <f t="shared" si="277"/>
        <v>UNPLANNED</v>
      </c>
      <c r="H1270" s="3" t="str">
        <f t="shared" si="267"/>
        <v>UNPLANNED</v>
      </c>
      <c r="I1270" s="1">
        <v>41568.535514270836</v>
      </c>
      <c r="J1270" s="1">
        <v>41568.56873186343</v>
      </c>
      <c r="K1270" s="5">
        <f t="shared" si="278"/>
        <v>47</v>
      </c>
      <c r="L1270" s="16">
        <f t="shared" si="268"/>
        <v>47</v>
      </c>
      <c r="M1270">
        <f t="shared" si="269"/>
        <v>2013</v>
      </c>
      <c r="N1270" t="str">
        <f t="shared" si="270"/>
        <v>Oct</v>
      </c>
      <c r="O1270" s="6">
        <f t="shared" si="271"/>
        <v>47</v>
      </c>
      <c r="P1270">
        <f t="shared" si="272"/>
        <v>629</v>
      </c>
      <c r="Q1270">
        <f t="shared" si="273"/>
        <v>9</v>
      </c>
      <c r="R1270" s="8">
        <f t="shared" si="279"/>
        <v>69.888888888888886</v>
      </c>
      <c r="S1270">
        <f t="shared" si="274"/>
        <v>38</v>
      </c>
      <c r="T1270">
        <f t="shared" si="275"/>
        <v>2974</v>
      </c>
      <c r="U1270" s="18">
        <f t="shared" si="280"/>
        <v>78.263157894736835</v>
      </c>
    </row>
    <row r="1271" spans="1:21" x14ac:dyDescent="0.3">
      <c r="A1271" s="3">
        <v>1270</v>
      </c>
      <c r="B1271" s="3" t="s">
        <v>262</v>
      </c>
      <c r="C1271" s="3" t="s">
        <v>48</v>
      </c>
      <c r="D1271" s="7">
        <f t="shared" si="276"/>
        <v>41567</v>
      </c>
      <c r="E1271" s="4">
        <v>0.62152777777777779</v>
      </c>
      <c r="F1271" s="3" t="s">
        <v>54</v>
      </c>
      <c r="G1271" s="3" t="str">
        <f t="shared" si="277"/>
        <v>PLANNED</v>
      </c>
      <c r="H1271" s="3" t="str">
        <f t="shared" si="267"/>
        <v>PLANNED - SCHED</v>
      </c>
      <c r="I1271" s="1">
        <v>41568.63517642361</v>
      </c>
      <c r="J1271" s="1">
        <v>41568.683174108795</v>
      </c>
      <c r="K1271" s="5">
        <f t="shared" si="278"/>
        <v>69</v>
      </c>
      <c r="L1271" s="16">
        <f t="shared" si="268"/>
        <v>69</v>
      </c>
      <c r="M1271">
        <f t="shared" si="269"/>
        <v>2013</v>
      </c>
      <c r="N1271" t="str">
        <f t="shared" si="270"/>
        <v>Oct</v>
      </c>
      <c r="O1271" s="6">
        <f t="shared" si="271"/>
        <v>69</v>
      </c>
      <c r="P1271">
        <f t="shared" si="272"/>
        <v>629</v>
      </c>
      <c r="Q1271">
        <f t="shared" si="273"/>
        <v>9</v>
      </c>
      <c r="R1271" s="8">
        <f t="shared" si="279"/>
        <v>69.888888888888886</v>
      </c>
      <c r="S1271">
        <f t="shared" si="274"/>
        <v>38</v>
      </c>
      <c r="T1271">
        <f t="shared" si="275"/>
        <v>2974</v>
      </c>
      <c r="U1271" s="18">
        <f t="shared" si="280"/>
        <v>78.263157894736835</v>
      </c>
    </row>
    <row r="1272" spans="1:21" x14ac:dyDescent="0.3">
      <c r="A1272" s="3">
        <v>1271</v>
      </c>
      <c r="B1272" s="3" t="s">
        <v>262</v>
      </c>
      <c r="C1272" s="3" t="s">
        <v>48</v>
      </c>
      <c r="D1272" s="7">
        <f t="shared" si="276"/>
        <v>41567</v>
      </c>
      <c r="E1272" s="4">
        <v>0.66597222222222219</v>
      </c>
      <c r="F1272" s="3" t="s">
        <v>51</v>
      </c>
      <c r="G1272" s="3" t="str">
        <f t="shared" si="277"/>
        <v>PLANNED</v>
      </c>
      <c r="H1272" s="3" t="str">
        <f t="shared" si="267"/>
        <v>PLANNED - NOT SCHED</v>
      </c>
      <c r="I1272" s="1">
        <v>41568.638036458331</v>
      </c>
      <c r="J1272" s="1">
        <v>41568.687087384256</v>
      </c>
      <c r="K1272" s="5">
        <f t="shared" si="278"/>
        <v>70</v>
      </c>
      <c r="L1272" s="16">
        <f t="shared" si="268"/>
        <v>70</v>
      </c>
      <c r="M1272">
        <f t="shared" si="269"/>
        <v>2013</v>
      </c>
      <c r="N1272" t="str">
        <f t="shared" si="270"/>
        <v>Oct</v>
      </c>
      <c r="O1272" s="6">
        <f t="shared" si="271"/>
        <v>70</v>
      </c>
      <c r="P1272">
        <f t="shared" si="272"/>
        <v>629</v>
      </c>
      <c r="Q1272">
        <f t="shared" si="273"/>
        <v>9</v>
      </c>
      <c r="R1272" s="8">
        <f t="shared" si="279"/>
        <v>69.888888888888886</v>
      </c>
      <c r="S1272">
        <f t="shared" si="274"/>
        <v>38</v>
      </c>
      <c r="T1272">
        <f t="shared" si="275"/>
        <v>2974</v>
      </c>
      <c r="U1272" s="18">
        <f t="shared" si="280"/>
        <v>78.263157894736835</v>
      </c>
    </row>
    <row r="1273" spans="1:21" x14ac:dyDescent="0.3">
      <c r="A1273" s="3">
        <v>1272</v>
      </c>
      <c r="B1273" s="3" t="s">
        <v>262</v>
      </c>
      <c r="C1273" s="3" t="s">
        <v>48</v>
      </c>
      <c r="D1273" s="7">
        <f t="shared" si="276"/>
        <v>41567</v>
      </c>
      <c r="E1273" s="4">
        <v>0.72499999999999998</v>
      </c>
      <c r="F1273" s="3" t="s">
        <v>57</v>
      </c>
      <c r="G1273" s="3" t="str">
        <f t="shared" si="277"/>
        <v>UNPLANNED</v>
      </c>
      <c r="H1273" s="3" t="str">
        <f t="shared" si="267"/>
        <v>UNPLANNED</v>
      </c>
      <c r="I1273" s="1">
        <v>41568.679134918981</v>
      </c>
      <c r="J1273" s="1" t="e">
        <v>#VALUE!</v>
      </c>
      <c r="K1273" s="5" t="e">
        <f t="shared" si="278"/>
        <v>#VALUE!</v>
      </c>
      <c r="L1273" s="16">
        <f t="shared" si="268"/>
        <v>69.888888888888886</v>
      </c>
      <c r="M1273">
        <f t="shared" si="269"/>
        <v>2013</v>
      </c>
      <c r="N1273" t="str">
        <f t="shared" si="270"/>
        <v>Oct</v>
      </c>
      <c r="O1273" s="6" t="e">
        <f t="shared" si="271"/>
        <v>#N/A</v>
      </c>
      <c r="P1273">
        <f t="shared" si="272"/>
        <v>629</v>
      </c>
      <c r="Q1273">
        <f t="shared" si="273"/>
        <v>9</v>
      </c>
      <c r="R1273" s="8">
        <f t="shared" si="279"/>
        <v>69.888888888888886</v>
      </c>
      <c r="S1273">
        <f t="shared" si="274"/>
        <v>38</v>
      </c>
      <c r="T1273">
        <f t="shared" si="275"/>
        <v>2974</v>
      </c>
      <c r="U1273" s="18">
        <f t="shared" si="280"/>
        <v>78.263157894736835</v>
      </c>
    </row>
    <row r="1274" spans="1:21" x14ac:dyDescent="0.3">
      <c r="A1274" s="3">
        <v>1273</v>
      </c>
      <c r="B1274" s="3" t="s">
        <v>263</v>
      </c>
      <c r="C1274" s="3" t="s">
        <v>53</v>
      </c>
      <c r="D1274" s="7">
        <f t="shared" si="276"/>
        <v>41567</v>
      </c>
      <c r="E1274" s="4">
        <v>0.41875000000000001</v>
      </c>
      <c r="F1274" s="3" t="s">
        <v>54</v>
      </c>
      <c r="G1274" s="3" t="str">
        <f t="shared" si="277"/>
        <v>PLANNED</v>
      </c>
      <c r="H1274" s="3" t="str">
        <f t="shared" si="267"/>
        <v>PLANNED - SCHED</v>
      </c>
      <c r="I1274" s="1">
        <v>41569.382030636574</v>
      </c>
      <c r="J1274" s="1">
        <v>41569.451718136574</v>
      </c>
      <c r="K1274" s="5">
        <f t="shared" si="278"/>
        <v>100</v>
      </c>
      <c r="L1274" s="16">
        <f t="shared" si="268"/>
        <v>100</v>
      </c>
      <c r="M1274">
        <f t="shared" si="269"/>
        <v>2013</v>
      </c>
      <c r="N1274" t="str">
        <f t="shared" si="270"/>
        <v>Oct</v>
      </c>
      <c r="O1274" s="6">
        <f t="shared" si="271"/>
        <v>100</v>
      </c>
      <c r="P1274">
        <f t="shared" si="272"/>
        <v>100</v>
      </c>
      <c r="Q1274">
        <f t="shared" si="273"/>
        <v>1</v>
      </c>
      <c r="R1274" s="8">
        <f t="shared" si="279"/>
        <v>100</v>
      </c>
      <c r="S1274">
        <f t="shared" si="274"/>
        <v>38</v>
      </c>
      <c r="T1274">
        <f t="shared" si="275"/>
        <v>2974</v>
      </c>
      <c r="U1274" s="18">
        <f t="shared" si="280"/>
        <v>78.263157894736835</v>
      </c>
    </row>
    <row r="1275" spans="1:21" x14ac:dyDescent="0.3">
      <c r="A1275" s="3">
        <v>1274</v>
      </c>
      <c r="B1275" s="3" t="s">
        <v>264</v>
      </c>
      <c r="C1275" s="3" t="s">
        <v>56</v>
      </c>
      <c r="D1275" s="7">
        <f t="shared" si="276"/>
        <v>41567</v>
      </c>
      <c r="E1275" s="4">
        <v>0.1277777777777778</v>
      </c>
      <c r="F1275" s="3" t="s">
        <v>49</v>
      </c>
      <c r="G1275" s="3" t="str">
        <f t="shared" si="277"/>
        <v>UNPLANNED</v>
      </c>
      <c r="H1275" s="3" t="str">
        <f t="shared" si="267"/>
        <v>UNPLANNED</v>
      </c>
      <c r="I1275" s="1">
        <v>41570.104420682866</v>
      </c>
      <c r="J1275" s="1">
        <v>41570.169710034723</v>
      </c>
      <c r="K1275" s="5">
        <f t="shared" si="278"/>
        <v>94</v>
      </c>
      <c r="L1275" s="16">
        <f t="shared" si="268"/>
        <v>94</v>
      </c>
      <c r="M1275">
        <f t="shared" si="269"/>
        <v>2013</v>
      </c>
      <c r="N1275" t="str">
        <f t="shared" si="270"/>
        <v>Oct</v>
      </c>
      <c r="O1275" s="6">
        <f t="shared" si="271"/>
        <v>94</v>
      </c>
      <c r="P1275">
        <f t="shared" si="272"/>
        <v>201</v>
      </c>
      <c r="Q1275">
        <f t="shared" si="273"/>
        <v>3</v>
      </c>
      <c r="R1275" s="8">
        <f t="shared" si="279"/>
        <v>67</v>
      </c>
      <c r="S1275">
        <f t="shared" si="274"/>
        <v>38</v>
      </c>
      <c r="T1275">
        <f t="shared" si="275"/>
        <v>2974</v>
      </c>
      <c r="U1275" s="18">
        <f t="shared" si="280"/>
        <v>78.263157894736835</v>
      </c>
    </row>
    <row r="1276" spans="1:21" x14ac:dyDescent="0.3">
      <c r="A1276" s="3">
        <v>1275</v>
      </c>
      <c r="B1276" s="3" t="s">
        <v>264</v>
      </c>
      <c r="C1276" s="3" t="s">
        <v>56</v>
      </c>
      <c r="D1276" s="7">
        <f t="shared" si="276"/>
        <v>41567</v>
      </c>
      <c r="E1276" s="4">
        <v>0.26319444444444445</v>
      </c>
      <c r="F1276" s="3" t="s">
        <v>49</v>
      </c>
      <c r="G1276" s="3" t="str">
        <f t="shared" si="277"/>
        <v>UNPLANNED</v>
      </c>
      <c r="H1276" s="3" t="str">
        <f t="shared" si="267"/>
        <v>UNPLANNED</v>
      </c>
      <c r="I1276" s="1">
        <v>41570.233027430557</v>
      </c>
      <c r="J1276" s="1" t="e">
        <v>#VALUE!</v>
      </c>
      <c r="K1276" s="5" t="e">
        <f t="shared" si="278"/>
        <v>#VALUE!</v>
      </c>
      <c r="L1276" s="16">
        <f t="shared" si="268"/>
        <v>67</v>
      </c>
      <c r="M1276">
        <f t="shared" si="269"/>
        <v>2013</v>
      </c>
      <c r="N1276" t="str">
        <f t="shared" si="270"/>
        <v>Oct</v>
      </c>
      <c r="O1276" s="6" t="e">
        <f t="shared" si="271"/>
        <v>#N/A</v>
      </c>
      <c r="P1276">
        <f t="shared" si="272"/>
        <v>201</v>
      </c>
      <c r="Q1276">
        <f t="shared" si="273"/>
        <v>3</v>
      </c>
      <c r="R1276" s="8">
        <f t="shared" si="279"/>
        <v>67</v>
      </c>
      <c r="S1276">
        <f t="shared" si="274"/>
        <v>38</v>
      </c>
      <c r="T1276">
        <f t="shared" si="275"/>
        <v>2974</v>
      </c>
      <c r="U1276" s="18">
        <f t="shared" si="280"/>
        <v>78.263157894736835</v>
      </c>
    </row>
    <row r="1277" spans="1:21" x14ac:dyDescent="0.3">
      <c r="A1277" s="3">
        <v>1276</v>
      </c>
      <c r="B1277" s="3" t="s">
        <v>264</v>
      </c>
      <c r="C1277" s="3" t="s">
        <v>56</v>
      </c>
      <c r="D1277" s="7">
        <f t="shared" si="276"/>
        <v>41567</v>
      </c>
      <c r="E1277" s="4">
        <v>0.89444444444444438</v>
      </c>
      <c r="F1277" s="3" t="s">
        <v>49</v>
      </c>
      <c r="G1277" s="3" t="str">
        <f t="shared" si="277"/>
        <v>UNPLANNED</v>
      </c>
      <c r="H1277" s="3" t="str">
        <f t="shared" si="267"/>
        <v>UNPLANNED</v>
      </c>
      <c r="I1277" s="1">
        <v>41570.854638275465</v>
      </c>
      <c r="J1277" s="1">
        <v>41570.9291753125</v>
      </c>
      <c r="K1277" s="5">
        <f t="shared" si="278"/>
        <v>107</v>
      </c>
      <c r="L1277" s="16">
        <f t="shared" si="268"/>
        <v>107</v>
      </c>
      <c r="M1277">
        <f t="shared" si="269"/>
        <v>2013</v>
      </c>
      <c r="N1277" t="str">
        <f t="shared" si="270"/>
        <v>Oct</v>
      </c>
      <c r="O1277" s="6">
        <f t="shared" si="271"/>
        <v>107</v>
      </c>
      <c r="P1277">
        <f t="shared" si="272"/>
        <v>201</v>
      </c>
      <c r="Q1277">
        <f t="shared" si="273"/>
        <v>3</v>
      </c>
      <c r="R1277" s="8">
        <f t="shared" si="279"/>
        <v>67</v>
      </c>
      <c r="S1277">
        <f t="shared" si="274"/>
        <v>38</v>
      </c>
      <c r="T1277">
        <f t="shared" si="275"/>
        <v>2974</v>
      </c>
      <c r="U1277" s="18">
        <f t="shared" si="280"/>
        <v>78.263157894736835</v>
      </c>
    </row>
    <row r="1278" spans="1:21" x14ac:dyDescent="0.3">
      <c r="A1278" s="3">
        <v>1277</v>
      </c>
      <c r="B1278" s="3" t="s">
        <v>265</v>
      </c>
      <c r="C1278" s="3" t="s">
        <v>59</v>
      </c>
      <c r="D1278" s="7">
        <f t="shared" si="276"/>
        <v>41567</v>
      </c>
      <c r="E1278" s="4">
        <v>0.1111111111111111</v>
      </c>
      <c r="F1278" s="3" t="s">
        <v>51</v>
      </c>
      <c r="G1278" s="3" t="str">
        <f t="shared" si="277"/>
        <v>PLANNED</v>
      </c>
      <c r="H1278" s="3" t="str">
        <f t="shared" si="267"/>
        <v>PLANNED - NOT SCHED</v>
      </c>
      <c r="I1278" s="1">
        <v>41571.066544872687</v>
      </c>
      <c r="J1278" s="1">
        <v>41571.164125891206</v>
      </c>
      <c r="K1278" s="5">
        <f t="shared" si="278"/>
        <v>140</v>
      </c>
      <c r="L1278" s="16">
        <f t="shared" si="268"/>
        <v>140</v>
      </c>
      <c r="M1278">
        <f t="shared" si="269"/>
        <v>2013</v>
      </c>
      <c r="N1278" t="str">
        <f t="shared" si="270"/>
        <v>Oct</v>
      </c>
      <c r="O1278" s="6">
        <f t="shared" si="271"/>
        <v>140</v>
      </c>
      <c r="P1278">
        <f t="shared" si="272"/>
        <v>812</v>
      </c>
      <c r="Q1278">
        <f t="shared" si="273"/>
        <v>10</v>
      </c>
      <c r="R1278" s="8">
        <f t="shared" si="279"/>
        <v>81.2</v>
      </c>
      <c r="S1278">
        <f t="shared" si="274"/>
        <v>38</v>
      </c>
      <c r="T1278">
        <f t="shared" si="275"/>
        <v>2974</v>
      </c>
      <c r="U1278" s="18">
        <f t="shared" si="280"/>
        <v>78.263157894736835</v>
      </c>
    </row>
    <row r="1279" spans="1:21" x14ac:dyDescent="0.3">
      <c r="A1279" s="3">
        <v>1278</v>
      </c>
      <c r="B1279" s="3" t="s">
        <v>265</v>
      </c>
      <c r="C1279" s="3" t="s">
        <v>59</v>
      </c>
      <c r="D1279" s="7">
        <f t="shared" si="276"/>
        <v>41567</v>
      </c>
      <c r="E1279" s="4">
        <v>0.20277777777777781</v>
      </c>
      <c r="F1279" s="3" t="s">
        <v>51</v>
      </c>
      <c r="G1279" s="3" t="str">
        <f t="shared" si="277"/>
        <v>PLANNED</v>
      </c>
      <c r="H1279" s="3" t="str">
        <f t="shared" si="267"/>
        <v>PLANNED - NOT SCHED</v>
      </c>
      <c r="I1279" s="1">
        <v>41571.172545868052</v>
      </c>
      <c r="J1279" s="1">
        <v>41571.229872256947</v>
      </c>
      <c r="K1279" s="5">
        <f t="shared" si="278"/>
        <v>82</v>
      </c>
      <c r="L1279" s="16">
        <f t="shared" si="268"/>
        <v>82</v>
      </c>
      <c r="M1279">
        <f t="shared" si="269"/>
        <v>2013</v>
      </c>
      <c r="N1279" t="str">
        <f t="shared" si="270"/>
        <v>Oct</v>
      </c>
      <c r="O1279" s="6">
        <f t="shared" si="271"/>
        <v>82</v>
      </c>
      <c r="P1279">
        <f t="shared" si="272"/>
        <v>812</v>
      </c>
      <c r="Q1279">
        <f t="shared" si="273"/>
        <v>10</v>
      </c>
      <c r="R1279" s="8">
        <f t="shared" si="279"/>
        <v>81.2</v>
      </c>
      <c r="S1279">
        <f t="shared" si="274"/>
        <v>38</v>
      </c>
      <c r="T1279">
        <f t="shared" si="275"/>
        <v>2974</v>
      </c>
      <c r="U1279" s="18">
        <f t="shared" si="280"/>
        <v>78.263157894736835</v>
      </c>
    </row>
    <row r="1280" spans="1:21" x14ac:dyDescent="0.3">
      <c r="A1280" s="3">
        <v>1279</v>
      </c>
      <c r="B1280" s="3" t="s">
        <v>265</v>
      </c>
      <c r="C1280" s="3" t="s">
        <v>59</v>
      </c>
      <c r="D1280" s="7">
        <f t="shared" si="276"/>
        <v>41567</v>
      </c>
      <c r="E1280" s="4">
        <v>0.28263888888888888</v>
      </c>
      <c r="F1280" s="3" t="s">
        <v>49</v>
      </c>
      <c r="G1280" s="3" t="str">
        <f t="shared" si="277"/>
        <v>UNPLANNED</v>
      </c>
      <c r="H1280" s="3" t="str">
        <f t="shared" si="267"/>
        <v>UNPLANNED</v>
      </c>
      <c r="I1280" s="1">
        <v>41571.247529942128</v>
      </c>
      <c r="J1280" s="1" t="e">
        <v>#VALUE!</v>
      </c>
      <c r="K1280" s="5" t="e">
        <f t="shared" si="278"/>
        <v>#VALUE!</v>
      </c>
      <c r="L1280" s="16">
        <f t="shared" si="268"/>
        <v>81.2</v>
      </c>
      <c r="M1280">
        <f t="shared" si="269"/>
        <v>2013</v>
      </c>
      <c r="N1280" t="str">
        <f t="shared" si="270"/>
        <v>Oct</v>
      </c>
      <c r="O1280" s="6" t="e">
        <f t="shared" si="271"/>
        <v>#N/A</v>
      </c>
      <c r="P1280">
        <f t="shared" si="272"/>
        <v>812</v>
      </c>
      <c r="Q1280">
        <f t="shared" si="273"/>
        <v>10</v>
      </c>
      <c r="R1280" s="8">
        <f t="shared" si="279"/>
        <v>81.2</v>
      </c>
      <c r="S1280">
        <f t="shared" si="274"/>
        <v>38</v>
      </c>
      <c r="T1280">
        <f t="shared" si="275"/>
        <v>2974</v>
      </c>
      <c r="U1280" s="18">
        <f t="shared" si="280"/>
        <v>78.263157894736835</v>
      </c>
    </row>
    <row r="1281" spans="1:21" x14ac:dyDescent="0.3">
      <c r="A1281" s="3">
        <v>1280</v>
      </c>
      <c r="B1281" s="3" t="s">
        <v>265</v>
      </c>
      <c r="C1281" s="3" t="s">
        <v>59</v>
      </c>
      <c r="D1281" s="7">
        <f t="shared" si="276"/>
        <v>41567</v>
      </c>
      <c r="E1281" s="4">
        <v>0.30069444444444443</v>
      </c>
      <c r="F1281" s="3" t="s">
        <v>49</v>
      </c>
      <c r="G1281" s="3" t="str">
        <f t="shared" si="277"/>
        <v>UNPLANNED</v>
      </c>
      <c r="H1281" s="3" t="str">
        <f t="shared" si="267"/>
        <v>UNPLANNED</v>
      </c>
      <c r="I1281" s="1">
        <v>41571.272825694447</v>
      </c>
      <c r="J1281" s="1">
        <v>41571.365279398146</v>
      </c>
      <c r="K1281" s="5">
        <f t="shared" si="278"/>
        <v>133</v>
      </c>
      <c r="L1281" s="16">
        <f t="shared" si="268"/>
        <v>133</v>
      </c>
      <c r="M1281">
        <f t="shared" si="269"/>
        <v>2013</v>
      </c>
      <c r="N1281" t="str">
        <f t="shared" si="270"/>
        <v>Oct</v>
      </c>
      <c r="O1281" s="6">
        <f t="shared" si="271"/>
        <v>133</v>
      </c>
      <c r="P1281">
        <f t="shared" si="272"/>
        <v>812</v>
      </c>
      <c r="Q1281">
        <f t="shared" si="273"/>
        <v>10</v>
      </c>
      <c r="R1281" s="8">
        <f t="shared" si="279"/>
        <v>81.2</v>
      </c>
      <c r="S1281">
        <f t="shared" si="274"/>
        <v>38</v>
      </c>
      <c r="T1281">
        <f t="shared" si="275"/>
        <v>2974</v>
      </c>
      <c r="U1281" s="18">
        <f t="shared" si="280"/>
        <v>78.263157894736835</v>
      </c>
    </row>
    <row r="1282" spans="1:21" x14ac:dyDescent="0.3">
      <c r="A1282" s="3">
        <v>1281</v>
      </c>
      <c r="B1282" s="3" t="s">
        <v>265</v>
      </c>
      <c r="C1282" s="3" t="s">
        <v>59</v>
      </c>
      <c r="D1282" s="7">
        <f t="shared" si="276"/>
        <v>41567</v>
      </c>
      <c r="E1282" s="4">
        <v>0.36874999999999997</v>
      </c>
      <c r="F1282" s="3" t="s">
        <v>54</v>
      </c>
      <c r="G1282" s="3" t="str">
        <f t="shared" si="277"/>
        <v>PLANNED</v>
      </c>
      <c r="H1282" s="3" t="str">
        <f t="shared" ref="H1282:H1345" si="281">IF(ISNUMBER(SEARCH("Unplanned",F1282)),"UNPLANNED",IF(ISNUMBER(SEARCH("not as sched",F1282)),"PLANNED - NOT SCHED",IF(ISNUMBER(SEARCH("as scheduled",F1282)),"PLANNED - SCHED","OTHER")))</f>
        <v>PLANNED - SCHED</v>
      </c>
      <c r="I1282" s="1">
        <v>41571.332143136569</v>
      </c>
      <c r="J1282" s="1" t="e">
        <v>#VALUE!</v>
      </c>
      <c r="K1282" s="5" t="e">
        <f t="shared" si="278"/>
        <v>#VALUE!</v>
      </c>
      <c r="L1282" s="16">
        <f t="shared" ref="L1282:L1345" si="282">IFERROR(O1282,R1282)</f>
        <v>81.2</v>
      </c>
      <c r="M1282">
        <f t="shared" ref="M1282:M1345" si="283">YEAR(B1282)</f>
        <v>2013</v>
      </c>
      <c r="N1282" t="str">
        <f t="shared" ref="N1282:N1345" si="284">TEXT(B1282,"MMM")</f>
        <v>Oct</v>
      </c>
      <c r="O1282" s="6" t="e">
        <f t="shared" ref="O1282:O1345" si="285">IFERROR(K1282,#N/A)</f>
        <v>#N/A</v>
      </c>
      <c r="P1282">
        <f t="shared" ref="P1282:P1345" si="286">SUMIFS(O:O,B:B,B1282,O:O,"&lt;&gt;#N/A")</f>
        <v>812</v>
      </c>
      <c r="Q1282">
        <f t="shared" ref="Q1282:Q1345" si="287">COUNTIF(B:B,B1282)</f>
        <v>10</v>
      </c>
      <c r="R1282" s="8">
        <f t="shared" si="279"/>
        <v>81.2</v>
      </c>
      <c r="S1282">
        <f t="shared" ref="S1282:S1345" si="288">COUNTIF(D:D,D1282)</f>
        <v>38</v>
      </c>
      <c r="T1282">
        <f t="shared" ref="T1282:T1345" si="289">SUMIFS(O:O,D:D,D1282,O:O,"&lt;&gt;#N/A")</f>
        <v>2974</v>
      </c>
      <c r="U1282" s="18">
        <f t="shared" si="280"/>
        <v>78.263157894736835</v>
      </c>
    </row>
    <row r="1283" spans="1:21" x14ac:dyDescent="0.3">
      <c r="A1283" s="3">
        <v>1282</v>
      </c>
      <c r="B1283" s="3" t="s">
        <v>265</v>
      </c>
      <c r="C1283" s="3" t="s">
        <v>59</v>
      </c>
      <c r="D1283" s="7">
        <f t="shared" ref="D1283:D1346" si="290">B1283-WEEKDAY(B1283,11)</f>
        <v>41567</v>
      </c>
      <c r="E1283" s="4">
        <v>0.43333333333333335</v>
      </c>
      <c r="F1283" s="3" t="s">
        <v>54</v>
      </c>
      <c r="G1283" s="3" t="str">
        <f t="shared" ref="G1283:G1346" si="291">IF(ISNUMBER(SEARCH("unplanned",F1283)),"UNPLANNED",IF(ISNUMBER(SEARCH("PLANNED",F1283)),"PLANNED","OTHER"))</f>
        <v>PLANNED</v>
      </c>
      <c r="H1283" s="3" t="str">
        <f t="shared" si="281"/>
        <v>PLANNED - SCHED</v>
      </c>
      <c r="I1283" s="1">
        <v>41571.402737812496</v>
      </c>
      <c r="J1283" s="1">
        <v>41571.470098923608</v>
      </c>
      <c r="K1283" s="5">
        <f t="shared" ref="K1283:K1346" si="292">HOUR(J1283-I1283)*60+MINUTE(J1283-I1283)</f>
        <v>97</v>
      </c>
      <c r="L1283" s="16">
        <f t="shared" si="282"/>
        <v>97</v>
      </c>
      <c r="M1283">
        <f t="shared" si="283"/>
        <v>2013</v>
      </c>
      <c r="N1283" t="str">
        <f t="shared" si="284"/>
        <v>Oct</v>
      </c>
      <c r="O1283" s="6">
        <f t="shared" si="285"/>
        <v>97</v>
      </c>
      <c r="P1283">
        <f t="shared" si="286"/>
        <v>812</v>
      </c>
      <c r="Q1283">
        <f t="shared" si="287"/>
        <v>10</v>
      </c>
      <c r="R1283" s="8">
        <f t="shared" ref="R1283:R1346" si="293">P1283/Q1283</f>
        <v>81.2</v>
      </c>
      <c r="S1283">
        <f t="shared" si="288"/>
        <v>38</v>
      </c>
      <c r="T1283">
        <f t="shared" si="289"/>
        <v>2974</v>
      </c>
      <c r="U1283" s="18">
        <f t="shared" ref="U1283:U1346" si="294">T1283/S1283</f>
        <v>78.263157894736835</v>
      </c>
    </row>
    <row r="1284" spans="1:21" x14ac:dyDescent="0.3">
      <c r="A1284" s="3">
        <v>1283</v>
      </c>
      <c r="B1284" s="3" t="s">
        <v>265</v>
      </c>
      <c r="C1284" s="3" t="s">
        <v>59</v>
      </c>
      <c r="D1284" s="7">
        <f t="shared" si="290"/>
        <v>41567</v>
      </c>
      <c r="E1284" s="4">
        <v>0.4777777777777778</v>
      </c>
      <c r="F1284" s="3" t="s">
        <v>54</v>
      </c>
      <c r="G1284" s="3" t="str">
        <f t="shared" si="291"/>
        <v>PLANNED</v>
      </c>
      <c r="H1284" s="3" t="str">
        <f t="shared" si="281"/>
        <v>PLANNED - SCHED</v>
      </c>
      <c r="I1284" s="1">
        <v>41571.411416469906</v>
      </c>
      <c r="J1284" s="1" t="e">
        <v>#VALUE!</v>
      </c>
      <c r="K1284" s="5" t="e">
        <f t="shared" si="292"/>
        <v>#VALUE!</v>
      </c>
      <c r="L1284" s="16">
        <f t="shared" si="282"/>
        <v>81.2</v>
      </c>
      <c r="M1284">
        <f t="shared" si="283"/>
        <v>2013</v>
      </c>
      <c r="N1284" t="str">
        <f t="shared" si="284"/>
        <v>Oct</v>
      </c>
      <c r="O1284" s="6" t="e">
        <f t="shared" si="285"/>
        <v>#N/A</v>
      </c>
      <c r="P1284">
        <f t="shared" si="286"/>
        <v>812</v>
      </c>
      <c r="Q1284">
        <f t="shared" si="287"/>
        <v>10</v>
      </c>
      <c r="R1284" s="8">
        <f t="shared" si="293"/>
        <v>81.2</v>
      </c>
      <c r="S1284">
        <f t="shared" si="288"/>
        <v>38</v>
      </c>
      <c r="T1284">
        <f t="shared" si="289"/>
        <v>2974</v>
      </c>
      <c r="U1284" s="18">
        <f t="shared" si="294"/>
        <v>78.263157894736835</v>
      </c>
    </row>
    <row r="1285" spans="1:21" x14ac:dyDescent="0.3">
      <c r="A1285" s="3">
        <v>1284</v>
      </c>
      <c r="B1285" s="3" t="s">
        <v>265</v>
      </c>
      <c r="C1285" s="3" t="s">
        <v>59</v>
      </c>
      <c r="D1285" s="7">
        <f t="shared" si="290"/>
        <v>41567</v>
      </c>
      <c r="E1285" s="4">
        <v>0.6069444444444444</v>
      </c>
      <c r="F1285" s="3" t="s">
        <v>51</v>
      </c>
      <c r="G1285" s="3" t="str">
        <f t="shared" si="291"/>
        <v>PLANNED</v>
      </c>
      <c r="H1285" s="3" t="str">
        <f t="shared" si="281"/>
        <v>PLANNED - NOT SCHED</v>
      </c>
      <c r="I1285" s="1">
        <v>41571.58048927084</v>
      </c>
      <c r="J1285" s="1">
        <v>41571.656033252315</v>
      </c>
      <c r="K1285" s="5">
        <f t="shared" si="292"/>
        <v>108</v>
      </c>
      <c r="L1285" s="16">
        <f t="shared" si="282"/>
        <v>108</v>
      </c>
      <c r="M1285">
        <f t="shared" si="283"/>
        <v>2013</v>
      </c>
      <c r="N1285" t="str">
        <f t="shared" si="284"/>
        <v>Oct</v>
      </c>
      <c r="O1285" s="6">
        <f t="shared" si="285"/>
        <v>108</v>
      </c>
      <c r="P1285">
        <f t="shared" si="286"/>
        <v>812</v>
      </c>
      <c r="Q1285">
        <f t="shared" si="287"/>
        <v>10</v>
      </c>
      <c r="R1285" s="8">
        <f t="shared" si="293"/>
        <v>81.2</v>
      </c>
      <c r="S1285">
        <f t="shared" si="288"/>
        <v>38</v>
      </c>
      <c r="T1285">
        <f t="shared" si="289"/>
        <v>2974</v>
      </c>
      <c r="U1285" s="18">
        <f t="shared" si="294"/>
        <v>78.263157894736835</v>
      </c>
    </row>
    <row r="1286" spans="1:21" x14ac:dyDescent="0.3">
      <c r="A1286" s="3">
        <v>1285</v>
      </c>
      <c r="B1286" s="3" t="s">
        <v>265</v>
      </c>
      <c r="C1286" s="3" t="s">
        <v>59</v>
      </c>
      <c r="D1286" s="7">
        <f t="shared" si="290"/>
        <v>41567</v>
      </c>
      <c r="E1286" s="4">
        <v>0.68402777777777779</v>
      </c>
      <c r="F1286" s="3" t="s">
        <v>49</v>
      </c>
      <c r="G1286" s="3" t="str">
        <f t="shared" si="291"/>
        <v>UNPLANNED</v>
      </c>
      <c r="H1286" s="3" t="str">
        <f t="shared" si="281"/>
        <v>UNPLANNED</v>
      </c>
      <c r="I1286" s="1">
        <v>41571.640151006941</v>
      </c>
      <c r="J1286" s="1">
        <v>41571.751377858796</v>
      </c>
      <c r="K1286" s="5">
        <f t="shared" si="292"/>
        <v>160</v>
      </c>
      <c r="L1286" s="16">
        <f t="shared" si="282"/>
        <v>160</v>
      </c>
      <c r="M1286">
        <f t="shared" si="283"/>
        <v>2013</v>
      </c>
      <c r="N1286" t="str">
        <f t="shared" si="284"/>
        <v>Oct</v>
      </c>
      <c r="O1286" s="6">
        <f t="shared" si="285"/>
        <v>160</v>
      </c>
      <c r="P1286">
        <f t="shared" si="286"/>
        <v>812</v>
      </c>
      <c r="Q1286">
        <f t="shared" si="287"/>
        <v>10</v>
      </c>
      <c r="R1286" s="8">
        <f t="shared" si="293"/>
        <v>81.2</v>
      </c>
      <c r="S1286">
        <f t="shared" si="288"/>
        <v>38</v>
      </c>
      <c r="T1286">
        <f t="shared" si="289"/>
        <v>2974</v>
      </c>
      <c r="U1286" s="18">
        <f t="shared" si="294"/>
        <v>78.263157894736835</v>
      </c>
    </row>
    <row r="1287" spans="1:21" x14ac:dyDescent="0.3">
      <c r="A1287" s="3">
        <v>1286</v>
      </c>
      <c r="B1287" s="3" t="s">
        <v>265</v>
      </c>
      <c r="C1287" s="3" t="s">
        <v>59</v>
      </c>
      <c r="D1287" s="7">
        <f t="shared" si="290"/>
        <v>41567</v>
      </c>
      <c r="E1287" s="4">
        <v>0.88611111111111107</v>
      </c>
      <c r="F1287" s="3" t="s">
        <v>51</v>
      </c>
      <c r="G1287" s="3" t="str">
        <f t="shared" si="291"/>
        <v>PLANNED</v>
      </c>
      <c r="H1287" s="3" t="str">
        <f t="shared" si="281"/>
        <v>PLANNED - NOT SCHED</v>
      </c>
      <c r="I1287" s="1">
        <v>41571.868616087959</v>
      </c>
      <c r="J1287" s="1">
        <v>41571.932724884253</v>
      </c>
      <c r="K1287" s="5">
        <f t="shared" si="292"/>
        <v>92</v>
      </c>
      <c r="L1287" s="16">
        <f t="shared" si="282"/>
        <v>92</v>
      </c>
      <c r="M1287">
        <f t="shared" si="283"/>
        <v>2013</v>
      </c>
      <c r="N1287" t="str">
        <f t="shared" si="284"/>
        <v>Oct</v>
      </c>
      <c r="O1287" s="6">
        <f t="shared" si="285"/>
        <v>92</v>
      </c>
      <c r="P1287">
        <f t="shared" si="286"/>
        <v>812</v>
      </c>
      <c r="Q1287">
        <f t="shared" si="287"/>
        <v>10</v>
      </c>
      <c r="R1287" s="8">
        <f t="shared" si="293"/>
        <v>81.2</v>
      </c>
      <c r="S1287">
        <f t="shared" si="288"/>
        <v>38</v>
      </c>
      <c r="T1287">
        <f t="shared" si="289"/>
        <v>2974</v>
      </c>
      <c r="U1287" s="18">
        <f t="shared" si="294"/>
        <v>78.263157894736835</v>
      </c>
    </row>
    <row r="1288" spans="1:21" x14ac:dyDescent="0.3">
      <c r="A1288" s="3">
        <v>1287</v>
      </c>
      <c r="B1288" s="3" t="s">
        <v>266</v>
      </c>
      <c r="C1288" s="3" t="s">
        <v>61</v>
      </c>
      <c r="D1288" s="7">
        <f t="shared" si="290"/>
        <v>41567</v>
      </c>
      <c r="E1288" s="4">
        <v>5.6944444444444443E-2</v>
      </c>
      <c r="F1288" s="3" t="s">
        <v>49</v>
      </c>
      <c r="G1288" s="3" t="str">
        <f t="shared" si="291"/>
        <v>UNPLANNED</v>
      </c>
      <c r="H1288" s="3" t="str">
        <f t="shared" si="281"/>
        <v>UNPLANNED</v>
      </c>
      <c r="I1288" s="1">
        <v>41572.027404085653</v>
      </c>
      <c r="J1288" s="1" t="e">
        <v>#VALUE!</v>
      </c>
      <c r="K1288" s="5" t="e">
        <f t="shared" si="292"/>
        <v>#VALUE!</v>
      </c>
      <c r="L1288" s="16">
        <f t="shared" si="282"/>
        <v>84.333333333333329</v>
      </c>
      <c r="M1288">
        <f t="shared" si="283"/>
        <v>2013</v>
      </c>
      <c r="N1288" t="str">
        <f t="shared" si="284"/>
        <v>Oct</v>
      </c>
      <c r="O1288" s="6" t="e">
        <f t="shared" si="285"/>
        <v>#N/A</v>
      </c>
      <c r="P1288">
        <f t="shared" si="286"/>
        <v>759</v>
      </c>
      <c r="Q1288">
        <f t="shared" si="287"/>
        <v>9</v>
      </c>
      <c r="R1288" s="8">
        <f t="shared" si="293"/>
        <v>84.333333333333329</v>
      </c>
      <c r="S1288">
        <f t="shared" si="288"/>
        <v>38</v>
      </c>
      <c r="T1288">
        <f t="shared" si="289"/>
        <v>2974</v>
      </c>
      <c r="U1288" s="18">
        <f t="shared" si="294"/>
        <v>78.263157894736835</v>
      </c>
    </row>
    <row r="1289" spans="1:21" x14ac:dyDescent="0.3">
      <c r="A1289" s="3">
        <v>1288</v>
      </c>
      <c r="B1289" s="3" t="s">
        <v>266</v>
      </c>
      <c r="C1289" s="3" t="s">
        <v>61</v>
      </c>
      <c r="D1289" s="7">
        <f t="shared" si="290"/>
        <v>41567</v>
      </c>
      <c r="E1289" s="4">
        <v>0.39097222222222222</v>
      </c>
      <c r="F1289" s="3" t="s">
        <v>54</v>
      </c>
      <c r="G1289" s="3" t="str">
        <f t="shared" si="291"/>
        <v>PLANNED</v>
      </c>
      <c r="H1289" s="3" t="str">
        <f t="shared" si="281"/>
        <v>PLANNED - SCHED</v>
      </c>
      <c r="I1289" s="1">
        <v>41572.361553738432</v>
      </c>
      <c r="J1289" s="1">
        <v>41572.414562997685</v>
      </c>
      <c r="K1289" s="5">
        <f t="shared" si="292"/>
        <v>76</v>
      </c>
      <c r="L1289" s="16">
        <f t="shared" si="282"/>
        <v>76</v>
      </c>
      <c r="M1289">
        <f t="shared" si="283"/>
        <v>2013</v>
      </c>
      <c r="N1289" t="str">
        <f t="shared" si="284"/>
        <v>Oct</v>
      </c>
      <c r="O1289" s="6">
        <f t="shared" si="285"/>
        <v>76</v>
      </c>
      <c r="P1289">
        <f t="shared" si="286"/>
        <v>759</v>
      </c>
      <c r="Q1289">
        <f t="shared" si="287"/>
        <v>9</v>
      </c>
      <c r="R1289" s="8">
        <f t="shared" si="293"/>
        <v>84.333333333333329</v>
      </c>
      <c r="S1289">
        <f t="shared" si="288"/>
        <v>38</v>
      </c>
      <c r="T1289">
        <f t="shared" si="289"/>
        <v>2974</v>
      </c>
      <c r="U1289" s="18">
        <f t="shared" si="294"/>
        <v>78.263157894736835</v>
      </c>
    </row>
    <row r="1290" spans="1:21" x14ac:dyDescent="0.3">
      <c r="A1290" s="3">
        <v>1289</v>
      </c>
      <c r="B1290" s="3" t="s">
        <v>266</v>
      </c>
      <c r="C1290" s="3" t="s">
        <v>61</v>
      </c>
      <c r="D1290" s="7">
        <f t="shared" si="290"/>
        <v>41567</v>
      </c>
      <c r="E1290" s="4">
        <v>0.47291666666666665</v>
      </c>
      <c r="F1290" s="3" t="s">
        <v>54</v>
      </c>
      <c r="G1290" s="3" t="str">
        <f t="shared" si="291"/>
        <v>PLANNED</v>
      </c>
      <c r="H1290" s="3" t="str">
        <f t="shared" si="281"/>
        <v>PLANNED - SCHED</v>
      </c>
      <c r="I1290" s="1">
        <v>41572.446779594909</v>
      </c>
      <c r="J1290" s="1">
        <v>41572.534788854173</v>
      </c>
      <c r="K1290" s="5">
        <f t="shared" si="292"/>
        <v>126</v>
      </c>
      <c r="L1290" s="16">
        <f t="shared" si="282"/>
        <v>126</v>
      </c>
      <c r="M1290">
        <f t="shared" si="283"/>
        <v>2013</v>
      </c>
      <c r="N1290" t="str">
        <f t="shared" si="284"/>
        <v>Oct</v>
      </c>
      <c r="O1290" s="6">
        <f t="shared" si="285"/>
        <v>126</v>
      </c>
      <c r="P1290">
        <f t="shared" si="286"/>
        <v>759</v>
      </c>
      <c r="Q1290">
        <f t="shared" si="287"/>
        <v>9</v>
      </c>
      <c r="R1290" s="8">
        <f t="shared" si="293"/>
        <v>84.333333333333329</v>
      </c>
      <c r="S1290">
        <f t="shared" si="288"/>
        <v>38</v>
      </c>
      <c r="T1290">
        <f t="shared" si="289"/>
        <v>2974</v>
      </c>
      <c r="U1290" s="18">
        <f t="shared" si="294"/>
        <v>78.263157894736835</v>
      </c>
    </row>
    <row r="1291" spans="1:21" x14ac:dyDescent="0.3">
      <c r="A1291" s="3">
        <v>1290</v>
      </c>
      <c r="B1291" s="3" t="s">
        <v>266</v>
      </c>
      <c r="C1291" s="3" t="s">
        <v>61</v>
      </c>
      <c r="D1291" s="7">
        <f t="shared" si="290"/>
        <v>41567</v>
      </c>
      <c r="E1291" s="4">
        <v>0.57847222222222217</v>
      </c>
      <c r="F1291" s="3" t="s">
        <v>54</v>
      </c>
      <c r="G1291" s="3" t="str">
        <f t="shared" si="291"/>
        <v>PLANNED</v>
      </c>
      <c r="H1291" s="3" t="str">
        <f t="shared" si="281"/>
        <v>PLANNED - SCHED</v>
      </c>
      <c r="I1291" s="1">
        <v>41572.547007638888</v>
      </c>
      <c r="J1291" s="1">
        <v>41572.614009953701</v>
      </c>
      <c r="K1291" s="5">
        <f t="shared" si="292"/>
        <v>96</v>
      </c>
      <c r="L1291" s="16">
        <f t="shared" si="282"/>
        <v>96</v>
      </c>
      <c r="M1291">
        <f t="shared" si="283"/>
        <v>2013</v>
      </c>
      <c r="N1291" t="str">
        <f t="shared" si="284"/>
        <v>Oct</v>
      </c>
      <c r="O1291" s="6">
        <f t="shared" si="285"/>
        <v>96</v>
      </c>
      <c r="P1291">
        <f t="shared" si="286"/>
        <v>759</v>
      </c>
      <c r="Q1291">
        <f t="shared" si="287"/>
        <v>9</v>
      </c>
      <c r="R1291" s="8">
        <f t="shared" si="293"/>
        <v>84.333333333333329</v>
      </c>
      <c r="S1291">
        <f t="shared" si="288"/>
        <v>38</v>
      </c>
      <c r="T1291">
        <f t="shared" si="289"/>
        <v>2974</v>
      </c>
      <c r="U1291" s="18">
        <f t="shared" si="294"/>
        <v>78.263157894736835</v>
      </c>
    </row>
    <row r="1292" spans="1:21" x14ac:dyDescent="0.3">
      <c r="A1292" s="3">
        <v>1291</v>
      </c>
      <c r="B1292" s="3" t="s">
        <v>266</v>
      </c>
      <c r="C1292" s="3" t="s">
        <v>61</v>
      </c>
      <c r="D1292" s="7">
        <f t="shared" si="290"/>
        <v>41567</v>
      </c>
      <c r="E1292" s="4">
        <v>0.59444444444444444</v>
      </c>
      <c r="F1292" s="3" t="s">
        <v>49</v>
      </c>
      <c r="G1292" s="3" t="str">
        <f t="shared" si="291"/>
        <v>UNPLANNED</v>
      </c>
      <c r="H1292" s="3" t="str">
        <f t="shared" si="281"/>
        <v>UNPLANNED</v>
      </c>
      <c r="I1292" s="1">
        <v>41572.578081134256</v>
      </c>
      <c r="J1292" s="1">
        <v>41572.652421412036</v>
      </c>
      <c r="K1292" s="5">
        <f t="shared" si="292"/>
        <v>107</v>
      </c>
      <c r="L1292" s="16">
        <f t="shared" si="282"/>
        <v>107</v>
      </c>
      <c r="M1292">
        <f t="shared" si="283"/>
        <v>2013</v>
      </c>
      <c r="N1292" t="str">
        <f t="shared" si="284"/>
        <v>Oct</v>
      </c>
      <c r="O1292" s="6">
        <f t="shared" si="285"/>
        <v>107</v>
      </c>
      <c r="P1292">
        <f t="shared" si="286"/>
        <v>759</v>
      </c>
      <c r="Q1292">
        <f t="shared" si="287"/>
        <v>9</v>
      </c>
      <c r="R1292" s="8">
        <f t="shared" si="293"/>
        <v>84.333333333333329</v>
      </c>
      <c r="S1292">
        <f t="shared" si="288"/>
        <v>38</v>
      </c>
      <c r="T1292">
        <f t="shared" si="289"/>
        <v>2974</v>
      </c>
      <c r="U1292" s="18">
        <f t="shared" si="294"/>
        <v>78.263157894736835</v>
      </c>
    </row>
    <row r="1293" spans="1:21" x14ac:dyDescent="0.3">
      <c r="A1293" s="3">
        <v>1292</v>
      </c>
      <c r="B1293" s="3" t="s">
        <v>266</v>
      </c>
      <c r="C1293" s="3" t="s">
        <v>61</v>
      </c>
      <c r="D1293" s="7">
        <f t="shared" si="290"/>
        <v>41567</v>
      </c>
      <c r="E1293" s="4">
        <v>0.68194444444444446</v>
      </c>
      <c r="F1293" s="3" t="s">
        <v>54</v>
      </c>
      <c r="G1293" s="3" t="str">
        <f t="shared" si="291"/>
        <v>PLANNED</v>
      </c>
      <c r="H1293" s="3" t="str">
        <f t="shared" si="281"/>
        <v>PLANNED - SCHED</v>
      </c>
      <c r="I1293" s="1">
        <v>41572.646016817132</v>
      </c>
      <c r="J1293" s="1">
        <v>41572.723285335647</v>
      </c>
      <c r="K1293" s="5">
        <f t="shared" si="292"/>
        <v>111</v>
      </c>
      <c r="L1293" s="16">
        <f t="shared" si="282"/>
        <v>111</v>
      </c>
      <c r="M1293">
        <f t="shared" si="283"/>
        <v>2013</v>
      </c>
      <c r="N1293" t="str">
        <f t="shared" si="284"/>
        <v>Oct</v>
      </c>
      <c r="O1293" s="6">
        <f t="shared" si="285"/>
        <v>111</v>
      </c>
      <c r="P1293">
        <f t="shared" si="286"/>
        <v>759</v>
      </c>
      <c r="Q1293">
        <f t="shared" si="287"/>
        <v>9</v>
      </c>
      <c r="R1293" s="8">
        <f t="shared" si="293"/>
        <v>84.333333333333329</v>
      </c>
      <c r="S1293">
        <f t="shared" si="288"/>
        <v>38</v>
      </c>
      <c r="T1293">
        <f t="shared" si="289"/>
        <v>2974</v>
      </c>
      <c r="U1293" s="18">
        <f t="shared" si="294"/>
        <v>78.263157894736835</v>
      </c>
    </row>
    <row r="1294" spans="1:21" x14ac:dyDescent="0.3">
      <c r="A1294" s="3">
        <v>1293</v>
      </c>
      <c r="B1294" s="3" t="s">
        <v>266</v>
      </c>
      <c r="C1294" s="3" t="s">
        <v>61</v>
      </c>
      <c r="D1294" s="7">
        <f t="shared" si="290"/>
        <v>41567</v>
      </c>
      <c r="E1294" s="4">
        <v>0.70000000000000007</v>
      </c>
      <c r="F1294" s="3" t="s">
        <v>49</v>
      </c>
      <c r="G1294" s="3" t="str">
        <f t="shared" si="291"/>
        <v>UNPLANNED</v>
      </c>
      <c r="H1294" s="3" t="str">
        <f t="shared" si="281"/>
        <v>UNPLANNED</v>
      </c>
      <c r="I1294" s="1">
        <v>41572.665762002311</v>
      </c>
      <c r="J1294" s="1">
        <v>41572.74571570602</v>
      </c>
      <c r="K1294" s="5">
        <f t="shared" si="292"/>
        <v>115</v>
      </c>
      <c r="L1294" s="16">
        <f t="shared" si="282"/>
        <v>115</v>
      </c>
      <c r="M1294">
        <f t="shared" si="283"/>
        <v>2013</v>
      </c>
      <c r="N1294" t="str">
        <f t="shared" si="284"/>
        <v>Oct</v>
      </c>
      <c r="O1294" s="6">
        <f t="shared" si="285"/>
        <v>115</v>
      </c>
      <c r="P1294">
        <f t="shared" si="286"/>
        <v>759</v>
      </c>
      <c r="Q1294">
        <f t="shared" si="287"/>
        <v>9</v>
      </c>
      <c r="R1294" s="8">
        <f t="shared" si="293"/>
        <v>84.333333333333329</v>
      </c>
      <c r="S1294">
        <f t="shared" si="288"/>
        <v>38</v>
      </c>
      <c r="T1294">
        <f t="shared" si="289"/>
        <v>2974</v>
      </c>
      <c r="U1294" s="18">
        <f t="shared" si="294"/>
        <v>78.263157894736835</v>
      </c>
    </row>
    <row r="1295" spans="1:21" x14ac:dyDescent="0.3">
      <c r="A1295" s="3">
        <v>1294</v>
      </c>
      <c r="B1295" s="3" t="s">
        <v>266</v>
      </c>
      <c r="C1295" s="3" t="s">
        <v>61</v>
      </c>
      <c r="D1295" s="7">
        <f t="shared" si="290"/>
        <v>41567</v>
      </c>
      <c r="E1295" s="4">
        <v>0.79861111111111116</v>
      </c>
      <c r="F1295" s="3" t="s">
        <v>51</v>
      </c>
      <c r="G1295" s="3" t="str">
        <f t="shared" si="291"/>
        <v>PLANNED</v>
      </c>
      <c r="H1295" s="3" t="str">
        <f t="shared" si="281"/>
        <v>PLANNED - NOT SCHED</v>
      </c>
      <c r="I1295" s="1">
        <v>41572.740069178239</v>
      </c>
      <c r="J1295" s="1" t="e">
        <v>#VALUE!</v>
      </c>
      <c r="K1295" s="5" t="e">
        <f t="shared" si="292"/>
        <v>#VALUE!</v>
      </c>
      <c r="L1295" s="16">
        <f t="shared" si="282"/>
        <v>84.333333333333329</v>
      </c>
      <c r="M1295">
        <f t="shared" si="283"/>
        <v>2013</v>
      </c>
      <c r="N1295" t="str">
        <f t="shared" si="284"/>
        <v>Oct</v>
      </c>
      <c r="O1295" s="6" t="e">
        <f t="shared" si="285"/>
        <v>#N/A</v>
      </c>
      <c r="P1295">
        <f t="shared" si="286"/>
        <v>759</v>
      </c>
      <c r="Q1295">
        <f t="shared" si="287"/>
        <v>9</v>
      </c>
      <c r="R1295" s="8">
        <f t="shared" si="293"/>
        <v>84.333333333333329</v>
      </c>
      <c r="S1295">
        <f t="shared" si="288"/>
        <v>38</v>
      </c>
      <c r="T1295">
        <f t="shared" si="289"/>
        <v>2974</v>
      </c>
      <c r="U1295" s="18">
        <f t="shared" si="294"/>
        <v>78.263157894736835</v>
      </c>
    </row>
    <row r="1296" spans="1:21" x14ac:dyDescent="0.3">
      <c r="A1296" s="3">
        <v>1295</v>
      </c>
      <c r="B1296" s="3" t="s">
        <v>266</v>
      </c>
      <c r="C1296" s="3" t="s">
        <v>61</v>
      </c>
      <c r="D1296" s="7">
        <f t="shared" si="290"/>
        <v>41567</v>
      </c>
      <c r="E1296" s="4">
        <v>0.9291666666666667</v>
      </c>
      <c r="F1296" s="3" t="s">
        <v>49</v>
      </c>
      <c r="G1296" s="3" t="str">
        <f t="shared" si="291"/>
        <v>UNPLANNED</v>
      </c>
      <c r="H1296" s="3" t="str">
        <f t="shared" si="281"/>
        <v>UNPLANNED</v>
      </c>
      <c r="I1296" s="1">
        <v>41572.87725795139</v>
      </c>
      <c r="J1296" s="1">
        <v>41572.966818136578</v>
      </c>
      <c r="K1296" s="5">
        <f t="shared" si="292"/>
        <v>128</v>
      </c>
      <c r="L1296" s="16">
        <f t="shared" si="282"/>
        <v>128</v>
      </c>
      <c r="M1296">
        <f t="shared" si="283"/>
        <v>2013</v>
      </c>
      <c r="N1296" t="str">
        <f t="shared" si="284"/>
        <v>Oct</v>
      </c>
      <c r="O1296" s="6">
        <f t="shared" si="285"/>
        <v>128</v>
      </c>
      <c r="P1296">
        <f t="shared" si="286"/>
        <v>759</v>
      </c>
      <c r="Q1296">
        <f t="shared" si="287"/>
        <v>9</v>
      </c>
      <c r="R1296" s="8">
        <f t="shared" si="293"/>
        <v>84.333333333333329</v>
      </c>
      <c r="S1296">
        <f t="shared" si="288"/>
        <v>38</v>
      </c>
      <c r="T1296">
        <f t="shared" si="289"/>
        <v>2974</v>
      </c>
      <c r="U1296" s="18">
        <f t="shared" si="294"/>
        <v>78.263157894736835</v>
      </c>
    </row>
    <row r="1297" spans="1:21" x14ac:dyDescent="0.3">
      <c r="A1297" s="3">
        <v>1296</v>
      </c>
      <c r="B1297" s="3" t="s">
        <v>267</v>
      </c>
      <c r="C1297" s="3" t="s">
        <v>63</v>
      </c>
      <c r="D1297" s="7">
        <f t="shared" si="290"/>
        <v>41567</v>
      </c>
      <c r="E1297" s="4">
        <v>0.57500000000000007</v>
      </c>
      <c r="F1297" s="3" t="s">
        <v>49</v>
      </c>
      <c r="G1297" s="3" t="str">
        <f t="shared" si="291"/>
        <v>UNPLANNED</v>
      </c>
      <c r="H1297" s="3" t="str">
        <f t="shared" si="281"/>
        <v>UNPLANNED</v>
      </c>
      <c r="I1297" s="1">
        <v>41573.549850347226</v>
      </c>
      <c r="J1297" s="1">
        <v>41573.617165162039</v>
      </c>
      <c r="K1297" s="5">
        <f t="shared" si="292"/>
        <v>96</v>
      </c>
      <c r="L1297" s="16">
        <f t="shared" si="282"/>
        <v>96</v>
      </c>
      <c r="M1297">
        <f t="shared" si="283"/>
        <v>2013</v>
      </c>
      <c r="N1297" t="str">
        <f t="shared" si="284"/>
        <v>Oct</v>
      </c>
      <c r="O1297" s="6">
        <f t="shared" si="285"/>
        <v>96</v>
      </c>
      <c r="P1297">
        <f t="shared" si="286"/>
        <v>173</v>
      </c>
      <c r="Q1297">
        <f t="shared" si="287"/>
        <v>2</v>
      </c>
      <c r="R1297" s="8">
        <f t="shared" si="293"/>
        <v>86.5</v>
      </c>
      <c r="S1297">
        <f t="shared" si="288"/>
        <v>38</v>
      </c>
      <c r="T1297">
        <f t="shared" si="289"/>
        <v>2974</v>
      </c>
      <c r="U1297" s="18">
        <f t="shared" si="294"/>
        <v>78.263157894736835</v>
      </c>
    </row>
    <row r="1298" spans="1:21" x14ac:dyDescent="0.3">
      <c r="A1298" s="3">
        <v>1297</v>
      </c>
      <c r="B1298" s="3" t="s">
        <v>267</v>
      </c>
      <c r="C1298" s="3" t="s">
        <v>63</v>
      </c>
      <c r="D1298" s="7">
        <f t="shared" si="290"/>
        <v>41567</v>
      </c>
      <c r="E1298" s="4">
        <v>0.77708333333333324</v>
      </c>
      <c r="F1298" s="3" t="s">
        <v>49</v>
      </c>
      <c r="G1298" s="3" t="str">
        <f t="shared" si="291"/>
        <v>UNPLANNED</v>
      </c>
      <c r="H1298" s="3" t="str">
        <f t="shared" si="281"/>
        <v>UNPLANNED</v>
      </c>
      <c r="I1298" s="1">
        <v>41573.773190081018</v>
      </c>
      <c r="J1298" s="1">
        <v>41573.826963229163</v>
      </c>
      <c r="K1298" s="5">
        <f t="shared" si="292"/>
        <v>77</v>
      </c>
      <c r="L1298" s="16">
        <f t="shared" si="282"/>
        <v>77</v>
      </c>
      <c r="M1298">
        <f t="shared" si="283"/>
        <v>2013</v>
      </c>
      <c r="N1298" t="str">
        <f t="shared" si="284"/>
        <v>Oct</v>
      </c>
      <c r="O1298" s="6">
        <f t="shared" si="285"/>
        <v>77</v>
      </c>
      <c r="P1298">
        <f t="shared" si="286"/>
        <v>173</v>
      </c>
      <c r="Q1298">
        <f t="shared" si="287"/>
        <v>2</v>
      </c>
      <c r="R1298" s="8">
        <f t="shared" si="293"/>
        <v>86.5</v>
      </c>
      <c r="S1298">
        <f t="shared" si="288"/>
        <v>38</v>
      </c>
      <c r="T1298">
        <f t="shared" si="289"/>
        <v>2974</v>
      </c>
      <c r="U1298" s="18">
        <f t="shared" si="294"/>
        <v>78.263157894736835</v>
      </c>
    </row>
    <row r="1299" spans="1:21" x14ac:dyDescent="0.3">
      <c r="A1299" s="3">
        <v>1298</v>
      </c>
      <c r="B1299" s="3" t="s">
        <v>268</v>
      </c>
      <c r="C1299" s="3" t="s">
        <v>65</v>
      </c>
      <c r="D1299" s="7">
        <f t="shared" si="290"/>
        <v>41567</v>
      </c>
      <c r="E1299" s="4">
        <v>6.2499999999999995E-3</v>
      </c>
      <c r="F1299" s="3" t="s">
        <v>49</v>
      </c>
      <c r="G1299" s="3" t="str">
        <f t="shared" si="291"/>
        <v>UNPLANNED</v>
      </c>
      <c r="H1299" s="3" t="str">
        <f t="shared" si="281"/>
        <v>UNPLANNED</v>
      </c>
      <c r="I1299" s="1">
        <v>41573.991124918983</v>
      </c>
      <c r="J1299" s="1" t="e">
        <v>#VALUE!</v>
      </c>
      <c r="K1299" s="5" t="e">
        <f t="shared" si="292"/>
        <v>#VALUE!</v>
      </c>
      <c r="L1299" s="16">
        <f t="shared" si="282"/>
        <v>75</v>
      </c>
      <c r="M1299">
        <f t="shared" si="283"/>
        <v>2013</v>
      </c>
      <c r="N1299" t="str">
        <f t="shared" si="284"/>
        <v>Oct</v>
      </c>
      <c r="O1299" s="6" t="e">
        <f t="shared" si="285"/>
        <v>#N/A</v>
      </c>
      <c r="P1299">
        <f t="shared" si="286"/>
        <v>300</v>
      </c>
      <c r="Q1299">
        <f t="shared" si="287"/>
        <v>4</v>
      </c>
      <c r="R1299" s="8">
        <f t="shared" si="293"/>
        <v>75</v>
      </c>
      <c r="S1299">
        <f t="shared" si="288"/>
        <v>38</v>
      </c>
      <c r="T1299">
        <f t="shared" si="289"/>
        <v>2974</v>
      </c>
      <c r="U1299" s="18">
        <f t="shared" si="294"/>
        <v>78.263157894736835</v>
      </c>
    </row>
    <row r="1300" spans="1:21" x14ac:dyDescent="0.3">
      <c r="A1300" s="3">
        <v>1299</v>
      </c>
      <c r="B1300" s="3" t="s">
        <v>268</v>
      </c>
      <c r="C1300" s="3" t="s">
        <v>65</v>
      </c>
      <c r="D1300" s="7">
        <f t="shared" si="290"/>
        <v>41567</v>
      </c>
      <c r="E1300" s="4">
        <v>0.16458333333333333</v>
      </c>
      <c r="F1300" s="3" t="s">
        <v>49</v>
      </c>
      <c r="G1300" s="3" t="str">
        <f t="shared" si="291"/>
        <v>UNPLANNED</v>
      </c>
      <c r="H1300" s="3" t="str">
        <f t="shared" si="281"/>
        <v>UNPLANNED</v>
      </c>
      <c r="I1300" s="1">
        <v>41574.123294178244</v>
      </c>
      <c r="J1300" s="1">
        <v>41574.205458530094</v>
      </c>
      <c r="K1300" s="5">
        <f t="shared" si="292"/>
        <v>118</v>
      </c>
      <c r="L1300" s="16">
        <f t="shared" si="282"/>
        <v>118</v>
      </c>
      <c r="M1300">
        <f t="shared" si="283"/>
        <v>2013</v>
      </c>
      <c r="N1300" t="str">
        <f t="shared" si="284"/>
        <v>Oct</v>
      </c>
      <c r="O1300" s="6">
        <f t="shared" si="285"/>
        <v>118</v>
      </c>
      <c r="P1300">
        <f t="shared" si="286"/>
        <v>300</v>
      </c>
      <c r="Q1300">
        <f t="shared" si="287"/>
        <v>4</v>
      </c>
      <c r="R1300" s="8">
        <f t="shared" si="293"/>
        <v>75</v>
      </c>
      <c r="S1300">
        <f t="shared" si="288"/>
        <v>38</v>
      </c>
      <c r="T1300">
        <f t="shared" si="289"/>
        <v>2974</v>
      </c>
      <c r="U1300" s="18">
        <f t="shared" si="294"/>
        <v>78.263157894736835</v>
      </c>
    </row>
    <row r="1301" spans="1:21" x14ac:dyDescent="0.3">
      <c r="A1301" s="3">
        <v>1300</v>
      </c>
      <c r="B1301" s="3" t="s">
        <v>268</v>
      </c>
      <c r="C1301" s="3" t="s">
        <v>65</v>
      </c>
      <c r="D1301" s="7">
        <f t="shared" si="290"/>
        <v>41567</v>
      </c>
      <c r="E1301" s="4">
        <v>0.50694444444444442</v>
      </c>
      <c r="F1301" s="3" t="s">
        <v>49</v>
      </c>
      <c r="G1301" s="3" t="str">
        <f t="shared" si="291"/>
        <v>UNPLANNED</v>
      </c>
      <c r="H1301" s="3" t="str">
        <f t="shared" si="281"/>
        <v>UNPLANNED</v>
      </c>
      <c r="I1301" s="1">
        <v>41574.476292094907</v>
      </c>
      <c r="J1301" s="1">
        <v>41574.546315243053</v>
      </c>
      <c r="K1301" s="5">
        <f t="shared" si="292"/>
        <v>100</v>
      </c>
      <c r="L1301" s="16">
        <f t="shared" si="282"/>
        <v>100</v>
      </c>
      <c r="M1301">
        <f t="shared" si="283"/>
        <v>2013</v>
      </c>
      <c r="N1301" t="str">
        <f t="shared" si="284"/>
        <v>Oct</v>
      </c>
      <c r="O1301" s="6">
        <f t="shared" si="285"/>
        <v>100</v>
      </c>
      <c r="P1301">
        <f t="shared" si="286"/>
        <v>300</v>
      </c>
      <c r="Q1301">
        <f t="shared" si="287"/>
        <v>4</v>
      </c>
      <c r="R1301" s="8">
        <f t="shared" si="293"/>
        <v>75</v>
      </c>
      <c r="S1301">
        <f t="shared" si="288"/>
        <v>38</v>
      </c>
      <c r="T1301">
        <f t="shared" si="289"/>
        <v>2974</v>
      </c>
      <c r="U1301" s="18">
        <f t="shared" si="294"/>
        <v>78.263157894736835</v>
      </c>
    </row>
    <row r="1302" spans="1:21" x14ac:dyDescent="0.3">
      <c r="A1302" s="3">
        <v>1301</v>
      </c>
      <c r="B1302" s="3" t="s">
        <v>268</v>
      </c>
      <c r="C1302" s="3" t="s">
        <v>65</v>
      </c>
      <c r="D1302" s="7">
        <f t="shared" si="290"/>
        <v>41567</v>
      </c>
      <c r="E1302" s="4">
        <v>0.90555555555555556</v>
      </c>
      <c r="F1302" s="3" t="s">
        <v>57</v>
      </c>
      <c r="G1302" s="3" t="str">
        <f t="shared" si="291"/>
        <v>UNPLANNED</v>
      </c>
      <c r="H1302" s="3" t="str">
        <f t="shared" si="281"/>
        <v>UNPLANNED</v>
      </c>
      <c r="I1302" s="1">
        <v>41574.87937855324</v>
      </c>
      <c r="J1302" s="1">
        <v>41574.936901701389</v>
      </c>
      <c r="K1302" s="5">
        <f t="shared" si="292"/>
        <v>82</v>
      </c>
      <c r="L1302" s="16">
        <f t="shared" si="282"/>
        <v>82</v>
      </c>
      <c r="M1302">
        <f t="shared" si="283"/>
        <v>2013</v>
      </c>
      <c r="N1302" t="str">
        <f t="shared" si="284"/>
        <v>Oct</v>
      </c>
      <c r="O1302" s="6">
        <f t="shared" si="285"/>
        <v>82</v>
      </c>
      <c r="P1302">
        <f t="shared" si="286"/>
        <v>300</v>
      </c>
      <c r="Q1302">
        <f t="shared" si="287"/>
        <v>4</v>
      </c>
      <c r="R1302" s="8">
        <f t="shared" si="293"/>
        <v>75</v>
      </c>
      <c r="S1302">
        <f t="shared" si="288"/>
        <v>38</v>
      </c>
      <c r="T1302">
        <f t="shared" si="289"/>
        <v>2974</v>
      </c>
      <c r="U1302" s="18">
        <f t="shared" si="294"/>
        <v>78.263157894736835</v>
      </c>
    </row>
    <row r="1303" spans="1:21" x14ac:dyDescent="0.3">
      <c r="A1303" s="3">
        <v>1302</v>
      </c>
      <c r="B1303" s="3" t="s">
        <v>269</v>
      </c>
      <c r="C1303" s="3" t="s">
        <v>48</v>
      </c>
      <c r="D1303" s="7">
        <f t="shared" si="290"/>
        <v>41574</v>
      </c>
      <c r="E1303" s="4">
        <v>0.35347222222222219</v>
      </c>
      <c r="F1303" s="3" t="s">
        <v>54</v>
      </c>
      <c r="G1303" s="3" t="str">
        <f t="shared" si="291"/>
        <v>PLANNED</v>
      </c>
      <c r="H1303" s="3" t="str">
        <f t="shared" si="281"/>
        <v>PLANNED - SCHED</v>
      </c>
      <c r="I1303" s="1">
        <v>41575.30999050926</v>
      </c>
      <c r="J1303" s="1">
        <v>41575.381911805562</v>
      </c>
      <c r="K1303" s="5">
        <f t="shared" si="292"/>
        <v>103</v>
      </c>
      <c r="L1303" s="16">
        <f t="shared" si="282"/>
        <v>103</v>
      </c>
      <c r="M1303">
        <f t="shared" si="283"/>
        <v>2013</v>
      </c>
      <c r="N1303" t="str">
        <f t="shared" si="284"/>
        <v>Oct</v>
      </c>
      <c r="O1303" s="6">
        <f t="shared" si="285"/>
        <v>103</v>
      </c>
      <c r="P1303">
        <f t="shared" si="286"/>
        <v>536</v>
      </c>
      <c r="Q1303">
        <f t="shared" si="287"/>
        <v>6</v>
      </c>
      <c r="R1303" s="8">
        <f t="shared" si="293"/>
        <v>89.333333333333329</v>
      </c>
      <c r="S1303">
        <f t="shared" si="288"/>
        <v>41</v>
      </c>
      <c r="T1303">
        <f t="shared" si="289"/>
        <v>3442</v>
      </c>
      <c r="U1303" s="18">
        <f t="shared" si="294"/>
        <v>83.951219512195124</v>
      </c>
    </row>
    <row r="1304" spans="1:21" x14ac:dyDescent="0.3">
      <c r="A1304" s="3">
        <v>1303</v>
      </c>
      <c r="B1304" s="3" t="s">
        <v>269</v>
      </c>
      <c r="C1304" s="3" t="s">
        <v>48</v>
      </c>
      <c r="D1304" s="7">
        <f t="shared" si="290"/>
        <v>41574</v>
      </c>
      <c r="E1304" s="4">
        <v>0.4291666666666667</v>
      </c>
      <c r="F1304" s="3" t="s">
        <v>54</v>
      </c>
      <c r="G1304" s="3" t="str">
        <f t="shared" si="291"/>
        <v>PLANNED</v>
      </c>
      <c r="H1304" s="3" t="str">
        <f t="shared" si="281"/>
        <v>PLANNED - SCHED</v>
      </c>
      <c r="I1304" s="1">
        <v>41575.403629131943</v>
      </c>
      <c r="J1304" s="1">
        <v>41575.451869872682</v>
      </c>
      <c r="K1304" s="5">
        <f t="shared" si="292"/>
        <v>69</v>
      </c>
      <c r="L1304" s="16">
        <f t="shared" si="282"/>
        <v>69</v>
      </c>
      <c r="M1304">
        <f t="shared" si="283"/>
        <v>2013</v>
      </c>
      <c r="N1304" t="str">
        <f t="shared" si="284"/>
        <v>Oct</v>
      </c>
      <c r="O1304" s="6">
        <f t="shared" si="285"/>
        <v>69</v>
      </c>
      <c r="P1304">
        <f t="shared" si="286"/>
        <v>536</v>
      </c>
      <c r="Q1304">
        <f t="shared" si="287"/>
        <v>6</v>
      </c>
      <c r="R1304" s="8">
        <f t="shared" si="293"/>
        <v>89.333333333333329</v>
      </c>
      <c r="S1304">
        <f t="shared" si="288"/>
        <v>41</v>
      </c>
      <c r="T1304">
        <f t="shared" si="289"/>
        <v>3442</v>
      </c>
      <c r="U1304" s="18">
        <f t="shared" si="294"/>
        <v>83.951219512195124</v>
      </c>
    </row>
    <row r="1305" spans="1:21" x14ac:dyDescent="0.3">
      <c r="A1305" s="3">
        <v>1304</v>
      </c>
      <c r="B1305" s="3" t="s">
        <v>269</v>
      </c>
      <c r="C1305" s="3" t="s">
        <v>48</v>
      </c>
      <c r="D1305" s="7">
        <f t="shared" si="290"/>
        <v>41574</v>
      </c>
      <c r="E1305" s="4">
        <v>0.44791666666666669</v>
      </c>
      <c r="F1305" s="3" t="s">
        <v>54</v>
      </c>
      <c r="G1305" s="3" t="str">
        <f t="shared" si="291"/>
        <v>PLANNED</v>
      </c>
      <c r="H1305" s="3" t="str">
        <f t="shared" si="281"/>
        <v>PLANNED - SCHED</v>
      </c>
      <c r="I1305" s="1">
        <v>41575.417375659716</v>
      </c>
      <c r="J1305" s="1">
        <v>41575.492410381943</v>
      </c>
      <c r="K1305" s="5">
        <f t="shared" si="292"/>
        <v>108</v>
      </c>
      <c r="L1305" s="16">
        <f t="shared" si="282"/>
        <v>108</v>
      </c>
      <c r="M1305">
        <f t="shared" si="283"/>
        <v>2013</v>
      </c>
      <c r="N1305" t="str">
        <f t="shared" si="284"/>
        <v>Oct</v>
      </c>
      <c r="O1305" s="6">
        <f t="shared" si="285"/>
        <v>108</v>
      </c>
      <c r="P1305">
        <f t="shared" si="286"/>
        <v>536</v>
      </c>
      <c r="Q1305">
        <f t="shared" si="287"/>
        <v>6</v>
      </c>
      <c r="R1305" s="8">
        <f t="shared" si="293"/>
        <v>89.333333333333329</v>
      </c>
      <c r="S1305">
        <f t="shared" si="288"/>
        <v>41</v>
      </c>
      <c r="T1305">
        <f t="shared" si="289"/>
        <v>3442</v>
      </c>
      <c r="U1305" s="18">
        <f t="shared" si="294"/>
        <v>83.951219512195124</v>
      </c>
    </row>
    <row r="1306" spans="1:21" x14ac:dyDescent="0.3">
      <c r="A1306" s="3">
        <v>1305</v>
      </c>
      <c r="B1306" s="3" t="s">
        <v>269</v>
      </c>
      <c r="C1306" s="3" t="s">
        <v>48</v>
      </c>
      <c r="D1306" s="7">
        <f t="shared" si="290"/>
        <v>41574</v>
      </c>
      <c r="E1306" s="4">
        <v>0.59722222222222221</v>
      </c>
      <c r="F1306" s="3" t="s">
        <v>54</v>
      </c>
      <c r="G1306" s="3" t="str">
        <f t="shared" si="291"/>
        <v>PLANNED</v>
      </c>
      <c r="H1306" s="3" t="str">
        <f t="shared" si="281"/>
        <v>PLANNED - SCHED</v>
      </c>
      <c r="I1306" s="1">
        <v>41575.560053240741</v>
      </c>
      <c r="J1306" s="1">
        <v>41575.621465277778</v>
      </c>
      <c r="K1306" s="5">
        <f t="shared" si="292"/>
        <v>88</v>
      </c>
      <c r="L1306" s="16">
        <f t="shared" si="282"/>
        <v>88</v>
      </c>
      <c r="M1306">
        <f t="shared" si="283"/>
        <v>2013</v>
      </c>
      <c r="N1306" t="str">
        <f t="shared" si="284"/>
        <v>Oct</v>
      </c>
      <c r="O1306" s="6">
        <f t="shared" si="285"/>
        <v>88</v>
      </c>
      <c r="P1306">
        <f t="shared" si="286"/>
        <v>536</v>
      </c>
      <c r="Q1306">
        <f t="shared" si="287"/>
        <v>6</v>
      </c>
      <c r="R1306" s="8">
        <f t="shared" si="293"/>
        <v>89.333333333333329</v>
      </c>
      <c r="S1306">
        <f t="shared" si="288"/>
        <v>41</v>
      </c>
      <c r="T1306">
        <f t="shared" si="289"/>
        <v>3442</v>
      </c>
      <c r="U1306" s="18">
        <f t="shared" si="294"/>
        <v>83.951219512195124</v>
      </c>
    </row>
    <row r="1307" spans="1:21" x14ac:dyDescent="0.3">
      <c r="A1307" s="3">
        <v>1306</v>
      </c>
      <c r="B1307" s="3" t="s">
        <v>269</v>
      </c>
      <c r="C1307" s="3" t="s">
        <v>48</v>
      </c>
      <c r="D1307" s="7">
        <f t="shared" si="290"/>
        <v>41574</v>
      </c>
      <c r="E1307" s="4">
        <v>0.68263888888888891</v>
      </c>
      <c r="F1307" s="3" t="s">
        <v>54</v>
      </c>
      <c r="G1307" s="3" t="str">
        <f t="shared" si="291"/>
        <v>PLANNED</v>
      </c>
      <c r="H1307" s="3" t="str">
        <f t="shared" si="281"/>
        <v>PLANNED - SCHED</v>
      </c>
      <c r="I1307" s="1">
        <v>41575.655816053237</v>
      </c>
      <c r="J1307" s="1">
        <v>41575.713489664347</v>
      </c>
      <c r="K1307" s="5">
        <f t="shared" si="292"/>
        <v>83</v>
      </c>
      <c r="L1307" s="16">
        <f t="shared" si="282"/>
        <v>83</v>
      </c>
      <c r="M1307">
        <f t="shared" si="283"/>
        <v>2013</v>
      </c>
      <c r="N1307" t="str">
        <f t="shared" si="284"/>
        <v>Oct</v>
      </c>
      <c r="O1307" s="6">
        <f t="shared" si="285"/>
        <v>83</v>
      </c>
      <c r="P1307">
        <f t="shared" si="286"/>
        <v>536</v>
      </c>
      <c r="Q1307">
        <f t="shared" si="287"/>
        <v>6</v>
      </c>
      <c r="R1307" s="8">
        <f t="shared" si="293"/>
        <v>89.333333333333329</v>
      </c>
      <c r="S1307">
        <f t="shared" si="288"/>
        <v>41</v>
      </c>
      <c r="T1307">
        <f t="shared" si="289"/>
        <v>3442</v>
      </c>
      <c r="U1307" s="18">
        <f t="shared" si="294"/>
        <v>83.951219512195124</v>
      </c>
    </row>
    <row r="1308" spans="1:21" x14ac:dyDescent="0.3">
      <c r="A1308" s="3">
        <v>1307</v>
      </c>
      <c r="B1308" s="3" t="s">
        <v>269</v>
      </c>
      <c r="C1308" s="3" t="s">
        <v>48</v>
      </c>
      <c r="D1308" s="7">
        <f t="shared" si="290"/>
        <v>41574</v>
      </c>
      <c r="E1308" s="4">
        <v>0.79722222222222217</v>
      </c>
      <c r="F1308" s="3" t="s">
        <v>50</v>
      </c>
      <c r="G1308" s="3" t="str">
        <f t="shared" si="291"/>
        <v>OTHER</v>
      </c>
      <c r="H1308" s="3" t="str">
        <f t="shared" si="281"/>
        <v>OTHER</v>
      </c>
      <c r="I1308" s="1">
        <v>41575.778463622686</v>
      </c>
      <c r="J1308" s="1">
        <v>41575.837711307868</v>
      </c>
      <c r="K1308" s="5">
        <f t="shared" si="292"/>
        <v>85</v>
      </c>
      <c r="L1308" s="16">
        <f t="shared" si="282"/>
        <v>85</v>
      </c>
      <c r="M1308">
        <f t="shared" si="283"/>
        <v>2013</v>
      </c>
      <c r="N1308" t="str">
        <f t="shared" si="284"/>
        <v>Oct</v>
      </c>
      <c r="O1308" s="6">
        <f t="shared" si="285"/>
        <v>85</v>
      </c>
      <c r="P1308">
        <f t="shared" si="286"/>
        <v>536</v>
      </c>
      <c r="Q1308">
        <f t="shared" si="287"/>
        <v>6</v>
      </c>
      <c r="R1308" s="8">
        <f t="shared" si="293"/>
        <v>89.333333333333329</v>
      </c>
      <c r="S1308">
        <f t="shared" si="288"/>
        <v>41</v>
      </c>
      <c r="T1308">
        <f t="shared" si="289"/>
        <v>3442</v>
      </c>
      <c r="U1308" s="18">
        <f t="shared" si="294"/>
        <v>83.951219512195124</v>
      </c>
    </row>
    <row r="1309" spans="1:21" x14ac:dyDescent="0.3">
      <c r="A1309" s="3">
        <v>1308</v>
      </c>
      <c r="B1309" s="3" t="s">
        <v>270</v>
      </c>
      <c r="C1309" s="3" t="s">
        <v>53</v>
      </c>
      <c r="D1309" s="7">
        <f t="shared" si="290"/>
        <v>41574</v>
      </c>
      <c r="E1309" s="4">
        <v>0.3576388888888889</v>
      </c>
      <c r="F1309" s="3" t="s">
        <v>54</v>
      </c>
      <c r="G1309" s="3" t="str">
        <f t="shared" si="291"/>
        <v>PLANNED</v>
      </c>
      <c r="H1309" s="3" t="str">
        <f t="shared" si="281"/>
        <v>PLANNED - SCHED</v>
      </c>
      <c r="I1309" s="1">
        <v>41576.329762118054</v>
      </c>
      <c r="J1309" s="1">
        <v>41576.387482025464</v>
      </c>
      <c r="K1309" s="5">
        <f t="shared" si="292"/>
        <v>83</v>
      </c>
      <c r="L1309" s="16">
        <f t="shared" si="282"/>
        <v>83</v>
      </c>
      <c r="M1309">
        <f t="shared" si="283"/>
        <v>2013</v>
      </c>
      <c r="N1309" t="str">
        <f t="shared" si="284"/>
        <v>Oct</v>
      </c>
      <c r="O1309" s="6">
        <f t="shared" si="285"/>
        <v>83</v>
      </c>
      <c r="P1309">
        <f t="shared" si="286"/>
        <v>574</v>
      </c>
      <c r="Q1309">
        <f t="shared" si="287"/>
        <v>7</v>
      </c>
      <c r="R1309" s="8">
        <f t="shared" si="293"/>
        <v>82</v>
      </c>
      <c r="S1309">
        <f t="shared" si="288"/>
        <v>41</v>
      </c>
      <c r="T1309">
        <f t="shared" si="289"/>
        <v>3442</v>
      </c>
      <c r="U1309" s="18">
        <f t="shared" si="294"/>
        <v>83.951219512195124</v>
      </c>
    </row>
    <row r="1310" spans="1:21" x14ac:dyDescent="0.3">
      <c r="A1310" s="3">
        <v>1309</v>
      </c>
      <c r="B1310" s="3" t="s">
        <v>270</v>
      </c>
      <c r="C1310" s="3" t="s">
        <v>53</v>
      </c>
      <c r="D1310" s="7">
        <f t="shared" si="290"/>
        <v>41574</v>
      </c>
      <c r="E1310" s="4">
        <v>0.43263888888888885</v>
      </c>
      <c r="F1310" s="3" t="s">
        <v>54</v>
      </c>
      <c r="G1310" s="3" t="str">
        <f t="shared" si="291"/>
        <v>PLANNED</v>
      </c>
      <c r="H1310" s="3" t="str">
        <f t="shared" si="281"/>
        <v>PLANNED - SCHED</v>
      </c>
      <c r="I1310" s="1">
        <v>41576.415276770836</v>
      </c>
      <c r="J1310" s="1">
        <v>41576.475184178242</v>
      </c>
      <c r="K1310" s="5">
        <f t="shared" si="292"/>
        <v>86</v>
      </c>
      <c r="L1310" s="16">
        <f t="shared" si="282"/>
        <v>86</v>
      </c>
      <c r="M1310">
        <f t="shared" si="283"/>
        <v>2013</v>
      </c>
      <c r="N1310" t="str">
        <f t="shared" si="284"/>
        <v>Oct</v>
      </c>
      <c r="O1310" s="6">
        <f t="shared" si="285"/>
        <v>86</v>
      </c>
      <c r="P1310">
        <f t="shared" si="286"/>
        <v>574</v>
      </c>
      <c r="Q1310">
        <f t="shared" si="287"/>
        <v>7</v>
      </c>
      <c r="R1310" s="8">
        <f t="shared" si="293"/>
        <v>82</v>
      </c>
      <c r="S1310">
        <f t="shared" si="288"/>
        <v>41</v>
      </c>
      <c r="T1310">
        <f t="shared" si="289"/>
        <v>3442</v>
      </c>
      <c r="U1310" s="18">
        <f t="shared" si="294"/>
        <v>83.951219512195124</v>
      </c>
    </row>
    <row r="1311" spans="1:21" x14ac:dyDescent="0.3">
      <c r="A1311" s="3">
        <v>1310</v>
      </c>
      <c r="B1311" s="3" t="s">
        <v>270</v>
      </c>
      <c r="C1311" s="3" t="s">
        <v>53</v>
      </c>
      <c r="D1311" s="7">
        <f t="shared" si="290"/>
        <v>41574</v>
      </c>
      <c r="E1311" s="4">
        <v>0.48194444444444445</v>
      </c>
      <c r="F1311" s="3" t="s">
        <v>54</v>
      </c>
      <c r="G1311" s="3" t="str">
        <f t="shared" si="291"/>
        <v>PLANNED</v>
      </c>
      <c r="H1311" s="3" t="str">
        <f t="shared" si="281"/>
        <v>PLANNED - SCHED</v>
      </c>
      <c r="I1311" s="1">
        <v>41576.460143668977</v>
      </c>
      <c r="J1311" s="1">
        <v>41576.533280243057</v>
      </c>
      <c r="K1311" s="5">
        <f t="shared" si="292"/>
        <v>105</v>
      </c>
      <c r="L1311" s="16">
        <f t="shared" si="282"/>
        <v>105</v>
      </c>
      <c r="M1311">
        <f t="shared" si="283"/>
        <v>2013</v>
      </c>
      <c r="N1311" t="str">
        <f t="shared" si="284"/>
        <v>Oct</v>
      </c>
      <c r="O1311" s="6">
        <f t="shared" si="285"/>
        <v>105</v>
      </c>
      <c r="P1311">
        <f t="shared" si="286"/>
        <v>574</v>
      </c>
      <c r="Q1311">
        <f t="shared" si="287"/>
        <v>7</v>
      </c>
      <c r="R1311" s="8">
        <f t="shared" si="293"/>
        <v>82</v>
      </c>
      <c r="S1311">
        <f t="shared" si="288"/>
        <v>41</v>
      </c>
      <c r="T1311">
        <f t="shared" si="289"/>
        <v>3442</v>
      </c>
      <c r="U1311" s="18">
        <f t="shared" si="294"/>
        <v>83.951219512195124</v>
      </c>
    </row>
    <row r="1312" spans="1:21" x14ac:dyDescent="0.3">
      <c r="A1312" s="3">
        <v>1311</v>
      </c>
      <c r="B1312" s="3" t="s">
        <v>270</v>
      </c>
      <c r="C1312" s="3" t="s">
        <v>53</v>
      </c>
      <c r="D1312" s="7">
        <f t="shared" si="290"/>
        <v>41574</v>
      </c>
      <c r="E1312" s="4">
        <v>0.59513888888888888</v>
      </c>
      <c r="F1312" s="3" t="s">
        <v>54</v>
      </c>
      <c r="G1312" s="3" t="str">
        <f t="shared" si="291"/>
        <v>PLANNED</v>
      </c>
      <c r="H1312" s="3" t="str">
        <f t="shared" si="281"/>
        <v>PLANNED - SCHED</v>
      </c>
      <c r="I1312" s="1">
        <v>41576.559203553239</v>
      </c>
      <c r="J1312" s="1">
        <v>41576.673173460651</v>
      </c>
      <c r="K1312" s="5">
        <f t="shared" si="292"/>
        <v>164</v>
      </c>
      <c r="L1312" s="16">
        <f t="shared" si="282"/>
        <v>164</v>
      </c>
      <c r="M1312">
        <f t="shared" si="283"/>
        <v>2013</v>
      </c>
      <c r="N1312" t="str">
        <f t="shared" si="284"/>
        <v>Oct</v>
      </c>
      <c r="O1312" s="6">
        <f t="shared" si="285"/>
        <v>164</v>
      </c>
      <c r="P1312">
        <f t="shared" si="286"/>
        <v>574</v>
      </c>
      <c r="Q1312">
        <f t="shared" si="287"/>
        <v>7</v>
      </c>
      <c r="R1312" s="8">
        <f t="shared" si="293"/>
        <v>82</v>
      </c>
      <c r="S1312">
        <f t="shared" si="288"/>
        <v>41</v>
      </c>
      <c r="T1312">
        <f t="shared" si="289"/>
        <v>3442</v>
      </c>
      <c r="U1312" s="18">
        <f t="shared" si="294"/>
        <v>83.951219512195124</v>
      </c>
    </row>
    <row r="1313" spans="1:21" x14ac:dyDescent="0.3">
      <c r="A1313" s="3">
        <v>1312</v>
      </c>
      <c r="B1313" s="3" t="s">
        <v>270</v>
      </c>
      <c r="C1313" s="3" t="s">
        <v>53</v>
      </c>
      <c r="D1313" s="7">
        <f t="shared" si="290"/>
        <v>41574</v>
      </c>
      <c r="E1313" s="4">
        <v>0.59166666666666667</v>
      </c>
      <c r="F1313" s="3" t="s">
        <v>54</v>
      </c>
      <c r="G1313" s="3" t="str">
        <f t="shared" si="291"/>
        <v>PLANNED</v>
      </c>
      <c r="H1313" s="3" t="str">
        <f t="shared" si="281"/>
        <v>PLANNED - SCHED</v>
      </c>
      <c r="I1313" s="1">
        <v>41576.571087696764</v>
      </c>
      <c r="J1313" s="1">
        <v>41576.617627048618</v>
      </c>
      <c r="K1313" s="5">
        <f t="shared" si="292"/>
        <v>67</v>
      </c>
      <c r="L1313" s="16">
        <f t="shared" si="282"/>
        <v>67</v>
      </c>
      <c r="M1313">
        <f t="shared" si="283"/>
        <v>2013</v>
      </c>
      <c r="N1313" t="str">
        <f t="shared" si="284"/>
        <v>Oct</v>
      </c>
      <c r="O1313" s="6">
        <f t="shared" si="285"/>
        <v>67</v>
      </c>
      <c r="P1313">
        <f t="shared" si="286"/>
        <v>574</v>
      </c>
      <c r="Q1313">
        <f t="shared" si="287"/>
        <v>7</v>
      </c>
      <c r="R1313" s="8">
        <f t="shared" si="293"/>
        <v>82</v>
      </c>
      <c r="S1313">
        <f t="shared" si="288"/>
        <v>41</v>
      </c>
      <c r="T1313">
        <f t="shared" si="289"/>
        <v>3442</v>
      </c>
      <c r="U1313" s="18">
        <f t="shared" si="294"/>
        <v>83.951219512195124</v>
      </c>
    </row>
    <row r="1314" spans="1:21" x14ac:dyDescent="0.3">
      <c r="A1314" s="3">
        <v>1313</v>
      </c>
      <c r="B1314" s="3" t="s">
        <v>270</v>
      </c>
      <c r="C1314" s="3" t="s">
        <v>53</v>
      </c>
      <c r="D1314" s="7">
        <f t="shared" si="290"/>
        <v>41574</v>
      </c>
      <c r="E1314" s="4">
        <v>0.6958333333333333</v>
      </c>
      <c r="F1314" s="3" t="s">
        <v>54</v>
      </c>
      <c r="G1314" s="3" t="str">
        <f t="shared" si="291"/>
        <v>PLANNED</v>
      </c>
      <c r="H1314" s="3" t="str">
        <f t="shared" si="281"/>
        <v>PLANNED - SCHED</v>
      </c>
      <c r="I1314" s="1">
        <v>41576.665223958335</v>
      </c>
      <c r="J1314" s="1">
        <v>41576.713696180559</v>
      </c>
      <c r="K1314" s="5">
        <f t="shared" si="292"/>
        <v>69</v>
      </c>
      <c r="L1314" s="16">
        <f t="shared" si="282"/>
        <v>69</v>
      </c>
      <c r="M1314">
        <f t="shared" si="283"/>
        <v>2013</v>
      </c>
      <c r="N1314" t="str">
        <f t="shared" si="284"/>
        <v>Oct</v>
      </c>
      <c r="O1314" s="6">
        <f t="shared" si="285"/>
        <v>69</v>
      </c>
      <c r="P1314">
        <f t="shared" si="286"/>
        <v>574</v>
      </c>
      <c r="Q1314">
        <f t="shared" si="287"/>
        <v>7</v>
      </c>
      <c r="R1314" s="8">
        <f t="shared" si="293"/>
        <v>82</v>
      </c>
      <c r="S1314">
        <f t="shared" si="288"/>
        <v>41</v>
      </c>
      <c r="T1314">
        <f t="shared" si="289"/>
        <v>3442</v>
      </c>
      <c r="U1314" s="18">
        <f t="shared" si="294"/>
        <v>83.951219512195124</v>
      </c>
    </row>
    <row r="1315" spans="1:21" x14ac:dyDescent="0.3">
      <c r="A1315" s="3">
        <v>1314</v>
      </c>
      <c r="B1315" s="3" t="s">
        <v>270</v>
      </c>
      <c r="C1315" s="3" t="s">
        <v>53</v>
      </c>
      <c r="D1315" s="7">
        <f t="shared" si="290"/>
        <v>41574</v>
      </c>
      <c r="E1315" s="4">
        <v>0.96180555555555547</v>
      </c>
      <c r="F1315" s="3" t="s">
        <v>49</v>
      </c>
      <c r="G1315" s="3" t="str">
        <f t="shared" si="291"/>
        <v>UNPLANNED</v>
      </c>
      <c r="H1315" s="3" t="str">
        <f t="shared" si="281"/>
        <v>UNPLANNED</v>
      </c>
      <c r="I1315" s="1">
        <v>41576.920052048612</v>
      </c>
      <c r="J1315" s="1" t="e">
        <v>#VALUE!</v>
      </c>
      <c r="K1315" s="5" t="e">
        <f t="shared" si="292"/>
        <v>#VALUE!</v>
      </c>
      <c r="L1315" s="16">
        <f t="shared" si="282"/>
        <v>82</v>
      </c>
      <c r="M1315">
        <f t="shared" si="283"/>
        <v>2013</v>
      </c>
      <c r="N1315" t="str">
        <f t="shared" si="284"/>
        <v>Oct</v>
      </c>
      <c r="O1315" s="6" t="e">
        <f t="shared" si="285"/>
        <v>#N/A</v>
      </c>
      <c r="P1315">
        <f t="shared" si="286"/>
        <v>574</v>
      </c>
      <c r="Q1315">
        <f t="shared" si="287"/>
        <v>7</v>
      </c>
      <c r="R1315" s="8">
        <f t="shared" si="293"/>
        <v>82</v>
      </c>
      <c r="S1315">
        <f t="shared" si="288"/>
        <v>41</v>
      </c>
      <c r="T1315">
        <f t="shared" si="289"/>
        <v>3442</v>
      </c>
      <c r="U1315" s="18">
        <f t="shared" si="294"/>
        <v>83.951219512195124</v>
      </c>
    </row>
    <row r="1316" spans="1:21" x14ac:dyDescent="0.3">
      <c r="A1316" s="3">
        <v>1315</v>
      </c>
      <c r="B1316" s="3" t="s">
        <v>271</v>
      </c>
      <c r="C1316" s="3" t="s">
        <v>56</v>
      </c>
      <c r="D1316" s="7">
        <f t="shared" si="290"/>
        <v>41574</v>
      </c>
      <c r="E1316" s="4">
        <v>0.35000000000000003</v>
      </c>
      <c r="F1316" s="3" t="s">
        <v>54</v>
      </c>
      <c r="G1316" s="3" t="str">
        <f t="shared" si="291"/>
        <v>PLANNED</v>
      </c>
      <c r="H1316" s="3" t="str">
        <f t="shared" si="281"/>
        <v>PLANNED - SCHED</v>
      </c>
      <c r="I1316" s="1">
        <v>41577.315953668985</v>
      </c>
      <c r="J1316" s="1">
        <v>41577.384807835646</v>
      </c>
      <c r="K1316" s="5">
        <f t="shared" si="292"/>
        <v>99</v>
      </c>
      <c r="L1316" s="16">
        <f t="shared" si="282"/>
        <v>99</v>
      </c>
      <c r="M1316">
        <f t="shared" si="283"/>
        <v>2013</v>
      </c>
      <c r="N1316" t="str">
        <f t="shared" si="284"/>
        <v>Oct</v>
      </c>
      <c r="O1316" s="6">
        <f t="shared" si="285"/>
        <v>99</v>
      </c>
      <c r="P1316">
        <f t="shared" si="286"/>
        <v>743</v>
      </c>
      <c r="Q1316">
        <f t="shared" si="287"/>
        <v>9</v>
      </c>
      <c r="R1316" s="8">
        <f t="shared" si="293"/>
        <v>82.555555555555557</v>
      </c>
      <c r="S1316">
        <f t="shared" si="288"/>
        <v>41</v>
      </c>
      <c r="T1316">
        <f t="shared" si="289"/>
        <v>3442</v>
      </c>
      <c r="U1316" s="18">
        <f t="shared" si="294"/>
        <v>83.951219512195124</v>
      </c>
    </row>
    <row r="1317" spans="1:21" x14ac:dyDescent="0.3">
      <c r="A1317" s="3">
        <v>1316</v>
      </c>
      <c r="B1317" s="3" t="s">
        <v>271</v>
      </c>
      <c r="C1317" s="3" t="s">
        <v>56</v>
      </c>
      <c r="D1317" s="7">
        <f t="shared" si="290"/>
        <v>41574</v>
      </c>
      <c r="E1317" s="4">
        <v>0.38541666666666669</v>
      </c>
      <c r="F1317" s="3" t="s">
        <v>51</v>
      </c>
      <c r="G1317" s="3" t="str">
        <f t="shared" si="291"/>
        <v>PLANNED</v>
      </c>
      <c r="H1317" s="3" t="str">
        <f t="shared" si="281"/>
        <v>PLANNED - NOT SCHED</v>
      </c>
      <c r="I1317" s="1">
        <v>41577.348599108795</v>
      </c>
      <c r="J1317" s="1">
        <v>41577.436261145835</v>
      </c>
      <c r="K1317" s="5">
        <f t="shared" si="292"/>
        <v>126</v>
      </c>
      <c r="L1317" s="16">
        <f t="shared" si="282"/>
        <v>126</v>
      </c>
      <c r="M1317">
        <f t="shared" si="283"/>
        <v>2013</v>
      </c>
      <c r="N1317" t="str">
        <f t="shared" si="284"/>
        <v>Oct</v>
      </c>
      <c r="O1317" s="6">
        <f t="shared" si="285"/>
        <v>126</v>
      </c>
      <c r="P1317">
        <f t="shared" si="286"/>
        <v>743</v>
      </c>
      <c r="Q1317">
        <f t="shared" si="287"/>
        <v>9</v>
      </c>
      <c r="R1317" s="8">
        <f t="shared" si="293"/>
        <v>82.555555555555557</v>
      </c>
      <c r="S1317">
        <f t="shared" si="288"/>
        <v>41</v>
      </c>
      <c r="T1317">
        <f t="shared" si="289"/>
        <v>3442</v>
      </c>
      <c r="U1317" s="18">
        <f t="shared" si="294"/>
        <v>83.951219512195124</v>
      </c>
    </row>
    <row r="1318" spans="1:21" x14ac:dyDescent="0.3">
      <c r="A1318" s="3">
        <v>1317</v>
      </c>
      <c r="B1318" s="3" t="s">
        <v>271</v>
      </c>
      <c r="C1318" s="3" t="s">
        <v>56</v>
      </c>
      <c r="D1318" s="7">
        <f t="shared" si="290"/>
        <v>41574</v>
      </c>
      <c r="E1318" s="4">
        <v>0.44444444444444442</v>
      </c>
      <c r="F1318" s="3" t="s">
        <v>54</v>
      </c>
      <c r="G1318" s="3" t="str">
        <f t="shared" si="291"/>
        <v>PLANNED</v>
      </c>
      <c r="H1318" s="3" t="str">
        <f t="shared" si="281"/>
        <v>PLANNED - SCHED</v>
      </c>
      <c r="I1318" s="1">
        <v>41577.403864733802</v>
      </c>
      <c r="J1318" s="1">
        <v>41577.496330011578</v>
      </c>
      <c r="K1318" s="5">
        <f t="shared" si="292"/>
        <v>133</v>
      </c>
      <c r="L1318" s="16">
        <f t="shared" si="282"/>
        <v>133</v>
      </c>
      <c r="M1318">
        <f t="shared" si="283"/>
        <v>2013</v>
      </c>
      <c r="N1318" t="str">
        <f t="shared" si="284"/>
        <v>Oct</v>
      </c>
      <c r="O1318" s="6">
        <f t="shared" si="285"/>
        <v>133</v>
      </c>
      <c r="P1318">
        <f t="shared" si="286"/>
        <v>743</v>
      </c>
      <c r="Q1318">
        <f t="shared" si="287"/>
        <v>9</v>
      </c>
      <c r="R1318" s="8">
        <f t="shared" si="293"/>
        <v>82.555555555555557</v>
      </c>
      <c r="S1318">
        <f t="shared" si="288"/>
        <v>41</v>
      </c>
      <c r="T1318">
        <f t="shared" si="289"/>
        <v>3442</v>
      </c>
      <c r="U1318" s="18">
        <f t="shared" si="294"/>
        <v>83.951219512195124</v>
      </c>
    </row>
    <row r="1319" spans="1:21" x14ac:dyDescent="0.3">
      <c r="A1319" s="3">
        <v>1318</v>
      </c>
      <c r="B1319" s="3" t="s">
        <v>271</v>
      </c>
      <c r="C1319" s="3" t="s">
        <v>56</v>
      </c>
      <c r="D1319" s="7">
        <f t="shared" si="290"/>
        <v>41574</v>
      </c>
      <c r="E1319" s="4">
        <v>0.51041666666666663</v>
      </c>
      <c r="F1319" s="3" t="s">
        <v>54</v>
      </c>
      <c r="G1319" s="3" t="str">
        <f t="shared" si="291"/>
        <v>PLANNED</v>
      </c>
      <c r="H1319" s="3" t="str">
        <f t="shared" si="281"/>
        <v>PLANNED - SCHED</v>
      </c>
      <c r="I1319" s="1">
        <v>41577.487537187502</v>
      </c>
      <c r="J1319" s="1">
        <v>41577.549088113425</v>
      </c>
      <c r="K1319" s="5">
        <f t="shared" si="292"/>
        <v>88</v>
      </c>
      <c r="L1319" s="16">
        <f t="shared" si="282"/>
        <v>88</v>
      </c>
      <c r="M1319">
        <f t="shared" si="283"/>
        <v>2013</v>
      </c>
      <c r="N1319" t="str">
        <f t="shared" si="284"/>
        <v>Oct</v>
      </c>
      <c r="O1319" s="6">
        <f t="shared" si="285"/>
        <v>88</v>
      </c>
      <c r="P1319">
        <f t="shared" si="286"/>
        <v>743</v>
      </c>
      <c r="Q1319">
        <f t="shared" si="287"/>
        <v>9</v>
      </c>
      <c r="R1319" s="8">
        <f t="shared" si="293"/>
        <v>82.555555555555557</v>
      </c>
      <c r="S1319">
        <f t="shared" si="288"/>
        <v>41</v>
      </c>
      <c r="T1319">
        <f t="shared" si="289"/>
        <v>3442</v>
      </c>
      <c r="U1319" s="18">
        <f t="shared" si="294"/>
        <v>83.951219512195124</v>
      </c>
    </row>
    <row r="1320" spans="1:21" x14ac:dyDescent="0.3">
      <c r="A1320" s="3">
        <v>1319</v>
      </c>
      <c r="B1320" s="3" t="s">
        <v>271</v>
      </c>
      <c r="C1320" s="3" t="s">
        <v>56</v>
      </c>
      <c r="D1320" s="7">
        <f t="shared" si="290"/>
        <v>41574</v>
      </c>
      <c r="E1320" s="4">
        <v>0.52013888888888882</v>
      </c>
      <c r="F1320" s="3" t="s">
        <v>54</v>
      </c>
      <c r="G1320" s="3" t="str">
        <f t="shared" si="291"/>
        <v>PLANNED</v>
      </c>
      <c r="H1320" s="3" t="str">
        <f t="shared" si="281"/>
        <v>PLANNED - SCHED</v>
      </c>
      <c r="I1320" s="1">
        <v>41577.463807986111</v>
      </c>
      <c r="J1320" s="1" t="e">
        <v>#VALUE!</v>
      </c>
      <c r="K1320" s="5" t="e">
        <f t="shared" si="292"/>
        <v>#VALUE!</v>
      </c>
      <c r="L1320" s="16">
        <f t="shared" si="282"/>
        <v>82.555555555555557</v>
      </c>
      <c r="M1320">
        <f t="shared" si="283"/>
        <v>2013</v>
      </c>
      <c r="N1320" t="str">
        <f t="shared" si="284"/>
        <v>Oct</v>
      </c>
      <c r="O1320" s="6" t="e">
        <f t="shared" si="285"/>
        <v>#N/A</v>
      </c>
      <c r="P1320">
        <f t="shared" si="286"/>
        <v>743</v>
      </c>
      <c r="Q1320">
        <f t="shared" si="287"/>
        <v>9</v>
      </c>
      <c r="R1320" s="8">
        <f t="shared" si="293"/>
        <v>82.555555555555557</v>
      </c>
      <c r="S1320">
        <f t="shared" si="288"/>
        <v>41</v>
      </c>
      <c r="T1320">
        <f t="shared" si="289"/>
        <v>3442</v>
      </c>
      <c r="U1320" s="18">
        <f t="shared" si="294"/>
        <v>83.951219512195124</v>
      </c>
    </row>
    <row r="1321" spans="1:21" x14ac:dyDescent="0.3">
      <c r="A1321" s="3">
        <v>1320</v>
      </c>
      <c r="B1321" s="3" t="s">
        <v>271</v>
      </c>
      <c r="C1321" s="3" t="s">
        <v>56</v>
      </c>
      <c r="D1321" s="7">
        <f t="shared" si="290"/>
        <v>41574</v>
      </c>
      <c r="E1321" s="4">
        <v>0.5756944444444444</v>
      </c>
      <c r="F1321" s="3" t="s">
        <v>49</v>
      </c>
      <c r="G1321" s="3" t="str">
        <f t="shared" si="291"/>
        <v>UNPLANNED</v>
      </c>
      <c r="H1321" s="3" t="str">
        <f t="shared" si="281"/>
        <v>UNPLANNED</v>
      </c>
      <c r="I1321" s="1">
        <v>41577.555732175926</v>
      </c>
      <c r="J1321" s="1">
        <v>41577.593787731479</v>
      </c>
      <c r="K1321" s="5">
        <f t="shared" si="292"/>
        <v>54</v>
      </c>
      <c r="L1321" s="16">
        <f t="shared" si="282"/>
        <v>54</v>
      </c>
      <c r="M1321">
        <f t="shared" si="283"/>
        <v>2013</v>
      </c>
      <c r="N1321" t="str">
        <f t="shared" si="284"/>
        <v>Oct</v>
      </c>
      <c r="O1321" s="6">
        <f t="shared" si="285"/>
        <v>54</v>
      </c>
      <c r="P1321">
        <f t="shared" si="286"/>
        <v>743</v>
      </c>
      <c r="Q1321">
        <f t="shared" si="287"/>
        <v>9</v>
      </c>
      <c r="R1321" s="8">
        <f t="shared" si="293"/>
        <v>82.555555555555557</v>
      </c>
      <c r="S1321">
        <f t="shared" si="288"/>
        <v>41</v>
      </c>
      <c r="T1321">
        <f t="shared" si="289"/>
        <v>3442</v>
      </c>
      <c r="U1321" s="18">
        <f t="shared" si="294"/>
        <v>83.951219512195124</v>
      </c>
    </row>
    <row r="1322" spans="1:21" x14ac:dyDescent="0.3">
      <c r="A1322" s="3">
        <v>1321</v>
      </c>
      <c r="B1322" s="3" t="s">
        <v>271</v>
      </c>
      <c r="C1322" s="3" t="s">
        <v>56</v>
      </c>
      <c r="D1322" s="7">
        <f t="shared" si="290"/>
        <v>41574</v>
      </c>
      <c r="E1322" s="4">
        <v>0.64374999999999993</v>
      </c>
      <c r="F1322" s="3" t="s">
        <v>54</v>
      </c>
      <c r="G1322" s="3" t="str">
        <f t="shared" si="291"/>
        <v>PLANNED</v>
      </c>
      <c r="H1322" s="3" t="str">
        <f t="shared" si="281"/>
        <v>PLANNED - SCHED</v>
      </c>
      <c r="I1322" s="1">
        <v>41577.608154780093</v>
      </c>
      <c r="J1322" s="1">
        <v>41577.672194131941</v>
      </c>
      <c r="K1322" s="5">
        <f t="shared" si="292"/>
        <v>92</v>
      </c>
      <c r="L1322" s="16">
        <f t="shared" si="282"/>
        <v>92</v>
      </c>
      <c r="M1322">
        <f t="shared" si="283"/>
        <v>2013</v>
      </c>
      <c r="N1322" t="str">
        <f t="shared" si="284"/>
        <v>Oct</v>
      </c>
      <c r="O1322" s="6">
        <f t="shared" si="285"/>
        <v>92</v>
      </c>
      <c r="P1322">
        <f t="shared" si="286"/>
        <v>743</v>
      </c>
      <c r="Q1322">
        <f t="shared" si="287"/>
        <v>9</v>
      </c>
      <c r="R1322" s="8">
        <f t="shared" si="293"/>
        <v>82.555555555555557</v>
      </c>
      <c r="S1322">
        <f t="shared" si="288"/>
        <v>41</v>
      </c>
      <c r="T1322">
        <f t="shared" si="289"/>
        <v>3442</v>
      </c>
      <c r="U1322" s="18">
        <f t="shared" si="294"/>
        <v>83.951219512195124</v>
      </c>
    </row>
    <row r="1323" spans="1:21" x14ac:dyDescent="0.3">
      <c r="A1323" s="3">
        <v>1322</v>
      </c>
      <c r="B1323" s="3" t="s">
        <v>271</v>
      </c>
      <c r="C1323" s="3" t="s">
        <v>56</v>
      </c>
      <c r="D1323" s="7">
        <f t="shared" si="290"/>
        <v>41574</v>
      </c>
      <c r="E1323" s="4">
        <v>0.70624999999999993</v>
      </c>
      <c r="F1323" s="3" t="s">
        <v>51</v>
      </c>
      <c r="G1323" s="3" t="str">
        <f t="shared" si="291"/>
        <v>PLANNED</v>
      </c>
      <c r="H1323" s="3" t="str">
        <f t="shared" si="281"/>
        <v>PLANNED - NOT SCHED</v>
      </c>
      <c r="I1323" s="1">
        <v>41577.674522187495</v>
      </c>
      <c r="J1323" s="1">
        <v>41577.718040706022</v>
      </c>
      <c r="K1323" s="5">
        <f t="shared" si="292"/>
        <v>62</v>
      </c>
      <c r="L1323" s="16">
        <f t="shared" si="282"/>
        <v>62</v>
      </c>
      <c r="M1323">
        <f t="shared" si="283"/>
        <v>2013</v>
      </c>
      <c r="N1323" t="str">
        <f t="shared" si="284"/>
        <v>Oct</v>
      </c>
      <c r="O1323" s="6">
        <f t="shared" si="285"/>
        <v>62</v>
      </c>
      <c r="P1323">
        <f t="shared" si="286"/>
        <v>743</v>
      </c>
      <c r="Q1323">
        <f t="shared" si="287"/>
        <v>9</v>
      </c>
      <c r="R1323" s="8">
        <f t="shared" si="293"/>
        <v>82.555555555555557</v>
      </c>
      <c r="S1323">
        <f t="shared" si="288"/>
        <v>41</v>
      </c>
      <c r="T1323">
        <f t="shared" si="289"/>
        <v>3442</v>
      </c>
      <c r="U1323" s="18">
        <f t="shared" si="294"/>
        <v>83.951219512195124</v>
      </c>
    </row>
    <row r="1324" spans="1:21" x14ac:dyDescent="0.3">
      <c r="A1324" s="3">
        <v>1323</v>
      </c>
      <c r="B1324" s="3" t="s">
        <v>271</v>
      </c>
      <c r="C1324" s="3" t="s">
        <v>56</v>
      </c>
      <c r="D1324" s="7">
        <f t="shared" si="290"/>
        <v>41574</v>
      </c>
      <c r="E1324" s="4">
        <v>0.91319444444444453</v>
      </c>
      <c r="F1324" s="3" t="s">
        <v>54</v>
      </c>
      <c r="G1324" s="3" t="str">
        <f t="shared" si="291"/>
        <v>PLANNED</v>
      </c>
      <c r="H1324" s="3" t="str">
        <f t="shared" si="281"/>
        <v>PLANNED - SCHED</v>
      </c>
      <c r="I1324" s="1">
        <v>41577.883258715279</v>
      </c>
      <c r="J1324" s="1">
        <v>41577.94528417824</v>
      </c>
      <c r="K1324" s="5">
        <f t="shared" si="292"/>
        <v>89</v>
      </c>
      <c r="L1324" s="16">
        <f t="shared" si="282"/>
        <v>89</v>
      </c>
      <c r="M1324">
        <f t="shared" si="283"/>
        <v>2013</v>
      </c>
      <c r="N1324" t="str">
        <f t="shared" si="284"/>
        <v>Oct</v>
      </c>
      <c r="O1324" s="6">
        <f t="shared" si="285"/>
        <v>89</v>
      </c>
      <c r="P1324">
        <f t="shared" si="286"/>
        <v>743</v>
      </c>
      <c r="Q1324">
        <f t="shared" si="287"/>
        <v>9</v>
      </c>
      <c r="R1324" s="8">
        <f t="shared" si="293"/>
        <v>82.555555555555557</v>
      </c>
      <c r="S1324">
        <f t="shared" si="288"/>
        <v>41</v>
      </c>
      <c r="T1324">
        <f t="shared" si="289"/>
        <v>3442</v>
      </c>
      <c r="U1324" s="18">
        <f t="shared" si="294"/>
        <v>83.951219512195124</v>
      </c>
    </row>
    <row r="1325" spans="1:21" x14ac:dyDescent="0.3">
      <c r="A1325" s="3">
        <v>1324</v>
      </c>
      <c r="B1325" s="3" t="s">
        <v>272</v>
      </c>
      <c r="C1325" s="3" t="s">
        <v>59</v>
      </c>
      <c r="D1325" s="7">
        <f t="shared" si="290"/>
        <v>41574</v>
      </c>
      <c r="E1325" s="4">
        <v>4.1666666666666666E-3</v>
      </c>
      <c r="F1325" s="3" t="s">
        <v>50</v>
      </c>
      <c r="G1325" s="3" t="str">
        <f t="shared" si="291"/>
        <v>OTHER</v>
      </c>
      <c r="H1325" s="3" t="str">
        <f t="shared" si="281"/>
        <v>OTHER</v>
      </c>
      <c r="I1325" s="1">
        <v>41577.975958796298</v>
      </c>
      <c r="J1325" s="1">
        <v>41578.039199537037</v>
      </c>
      <c r="K1325" s="5">
        <f t="shared" si="292"/>
        <v>91</v>
      </c>
      <c r="L1325" s="16">
        <f t="shared" si="282"/>
        <v>91</v>
      </c>
      <c r="M1325">
        <f t="shared" si="283"/>
        <v>2013</v>
      </c>
      <c r="N1325" t="str">
        <f t="shared" si="284"/>
        <v>Oct</v>
      </c>
      <c r="O1325" s="6">
        <f t="shared" si="285"/>
        <v>91</v>
      </c>
      <c r="P1325">
        <f t="shared" si="286"/>
        <v>428</v>
      </c>
      <c r="Q1325">
        <f t="shared" si="287"/>
        <v>6</v>
      </c>
      <c r="R1325" s="8">
        <f t="shared" si="293"/>
        <v>71.333333333333329</v>
      </c>
      <c r="S1325">
        <f t="shared" si="288"/>
        <v>41</v>
      </c>
      <c r="T1325">
        <f t="shared" si="289"/>
        <v>3442</v>
      </c>
      <c r="U1325" s="18">
        <f t="shared" si="294"/>
        <v>83.951219512195124</v>
      </c>
    </row>
    <row r="1326" spans="1:21" x14ac:dyDescent="0.3">
      <c r="A1326" s="3">
        <v>1325</v>
      </c>
      <c r="B1326" s="3" t="s">
        <v>272</v>
      </c>
      <c r="C1326" s="3" t="s">
        <v>59</v>
      </c>
      <c r="D1326" s="7">
        <f t="shared" si="290"/>
        <v>41574</v>
      </c>
      <c r="E1326" s="4">
        <v>0.14027777777777778</v>
      </c>
      <c r="F1326" s="3" t="s">
        <v>57</v>
      </c>
      <c r="G1326" s="3" t="str">
        <f t="shared" si="291"/>
        <v>UNPLANNED</v>
      </c>
      <c r="H1326" s="3" t="str">
        <f t="shared" si="281"/>
        <v>UNPLANNED</v>
      </c>
      <c r="I1326" s="1">
        <v>41578.142136226852</v>
      </c>
      <c r="J1326" s="1">
        <v>41578.203235763889</v>
      </c>
      <c r="K1326" s="5">
        <f t="shared" si="292"/>
        <v>87</v>
      </c>
      <c r="L1326" s="16">
        <f t="shared" si="282"/>
        <v>87</v>
      </c>
      <c r="M1326">
        <f t="shared" si="283"/>
        <v>2013</v>
      </c>
      <c r="N1326" t="str">
        <f t="shared" si="284"/>
        <v>Oct</v>
      </c>
      <c r="O1326" s="6">
        <f t="shared" si="285"/>
        <v>87</v>
      </c>
      <c r="P1326">
        <f t="shared" si="286"/>
        <v>428</v>
      </c>
      <c r="Q1326">
        <f t="shared" si="287"/>
        <v>6</v>
      </c>
      <c r="R1326" s="8">
        <f t="shared" si="293"/>
        <v>71.333333333333329</v>
      </c>
      <c r="S1326">
        <f t="shared" si="288"/>
        <v>41</v>
      </c>
      <c r="T1326">
        <f t="shared" si="289"/>
        <v>3442</v>
      </c>
      <c r="U1326" s="18">
        <f t="shared" si="294"/>
        <v>83.951219512195124</v>
      </c>
    </row>
    <row r="1327" spans="1:21" x14ac:dyDescent="0.3">
      <c r="A1327" s="3">
        <v>1326</v>
      </c>
      <c r="B1327" s="3" t="s">
        <v>272</v>
      </c>
      <c r="C1327" s="3" t="s">
        <v>59</v>
      </c>
      <c r="D1327" s="7">
        <f t="shared" si="290"/>
        <v>41574</v>
      </c>
      <c r="E1327" s="4">
        <v>0.5229166666666667</v>
      </c>
      <c r="F1327" s="3" t="s">
        <v>49</v>
      </c>
      <c r="G1327" s="3" t="str">
        <f t="shared" si="291"/>
        <v>UNPLANNED</v>
      </c>
      <c r="H1327" s="3" t="str">
        <f t="shared" si="281"/>
        <v>UNPLANNED</v>
      </c>
      <c r="I1327" s="1">
        <v>41578.501908368053</v>
      </c>
      <c r="J1327" s="1">
        <v>41578.558841238424</v>
      </c>
      <c r="K1327" s="5">
        <f t="shared" si="292"/>
        <v>81</v>
      </c>
      <c r="L1327" s="16">
        <f t="shared" si="282"/>
        <v>81</v>
      </c>
      <c r="M1327">
        <f t="shared" si="283"/>
        <v>2013</v>
      </c>
      <c r="N1327" t="str">
        <f t="shared" si="284"/>
        <v>Oct</v>
      </c>
      <c r="O1327" s="6">
        <f t="shared" si="285"/>
        <v>81</v>
      </c>
      <c r="P1327">
        <f t="shared" si="286"/>
        <v>428</v>
      </c>
      <c r="Q1327">
        <f t="shared" si="287"/>
        <v>6</v>
      </c>
      <c r="R1327" s="8">
        <f t="shared" si="293"/>
        <v>71.333333333333329</v>
      </c>
      <c r="S1327">
        <f t="shared" si="288"/>
        <v>41</v>
      </c>
      <c r="T1327">
        <f t="shared" si="289"/>
        <v>3442</v>
      </c>
      <c r="U1327" s="18">
        <f t="shared" si="294"/>
        <v>83.951219512195124</v>
      </c>
    </row>
    <row r="1328" spans="1:21" x14ac:dyDescent="0.3">
      <c r="A1328" s="3">
        <v>1327</v>
      </c>
      <c r="B1328" s="3" t="s">
        <v>272</v>
      </c>
      <c r="C1328" s="3" t="s">
        <v>59</v>
      </c>
      <c r="D1328" s="7">
        <f t="shared" si="290"/>
        <v>41574</v>
      </c>
      <c r="E1328" s="4">
        <v>0.62777777777777777</v>
      </c>
      <c r="F1328" s="3" t="s">
        <v>54</v>
      </c>
      <c r="G1328" s="3" t="str">
        <f t="shared" si="291"/>
        <v>PLANNED</v>
      </c>
      <c r="H1328" s="3" t="str">
        <f t="shared" si="281"/>
        <v>PLANNED - SCHED</v>
      </c>
      <c r="I1328" s="1">
        <v>41578.595862002316</v>
      </c>
      <c r="J1328" s="1">
        <v>41578.649716168977</v>
      </c>
      <c r="K1328" s="5">
        <f t="shared" si="292"/>
        <v>77</v>
      </c>
      <c r="L1328" s="16">
        <f t="shared" si="282"/>
        <v>77</v>
      </c>
      <c r="M1328">
        <f t="shared" si="283"/>
        <v>2013</v>
      </c>
      <c r="N1328" t="str">
        <f t="shared" si="284"/>
        <v>Oct</v>
      </c>
      <c r="O1328" s="6">
        <f t="shared" si="285"/>
        <v>77</v>
      </c>
      <c r="P1328">
        <f t="shared" si="286"/>
        <v>428</v>
      </c>
      <c r="Q1328">
        <f t="shared" si="287"/>
        <v>6</v>
      </c>
      <c r="R1328" s="8">
        <f t="shared" si="293"/>
        <v>71.333333333333329</v>
      </c>
      <c r="S1328">
        <f t="shared" si="288"/>
        <v>41</v>
      </c>
      <c r="T1328">
        <f t="shared" si="289"/>
        <v>3442</v>
      </c>
      <c r="U1328" s="18">
        <f t="shared" si="294"/>
        <v>83.951219512195124</v>
      </c>
    </row>
    <row r="1329" spans="1:21" x14ac:dyDescent="0.3">
      <c r="A1329" s="3">
        <v>1328</v>
      </c>
      <c r="B1329" s="3" t="s">
        <v>272</v>
      </c>
      <c r="C1329" s="3" t="s">
        <v>59</v>
      </c>
      <c r="D1329" s="7">
        <f t="shared" si="290"/>
        <v>41574</v>
      </c>
      <c r="E1329" s="4">
        <v>0.69513888888888886</v>
      </c>
      <c r="F1329" s="3" t="s">
        <v>50</v>
      </c>
      <c r="G1329" s="3" t="str">
        <f t="shared" si="291"/>
        <v>OTHER</v>
      </c>
      <c r="H1329" s="3" t="str">
        <f t="shared" si="281"/>
        <v>OTHER</v>
      </c>
      <c r="I1329" s="1">
        <v>41578.661118599535</v>
      </c>
      <c r="J1329" s="1" t="e">
        <v>#VALUE!</v>
      </c>
      <c r="K1329" s="5" t="e">
        <f t="shared" si="292"/>
        <v>#VALUE!</v>
      </c>
      <c r="L1329" s="16">
        <f t="shared" si="282"/>
        <v>71.333333333333329</v>
      </c>
      <c r="M1329">
        <f t="shared" si="283"/>
        <v>2013</v>
      </c>
      <c r="N1329" t="str">
        <f t="shared" si="284"/>
        <v>Oct</v>
      </c>
      <c r="O1329" s="6" t="e">
        <f t="shared" si="285"/>
        <v>#N/A</v>
      </c>
      <c r="P1329">
        <f t="shared" si="286"/>
        <v>428</v>
      </c>
      <c r="Q1329">
        <f t="shared" si="287"/>
        <v>6</v>
      </c>
      <c r="R1329" s="8">
        <f t="shared" si="293"/>
        <v>71.333333333333329</v>
      </c>
      <c r="S1329">
        <f t="shared" si="288"/>
        <v>41</v>
      </c>
      <c r="T1329">
        <f t="shared" si="289"/>
        <v>3442</v>
      </c>
      <c r="U1329" s="18">
        <f t="shared" si="294"/>
        <v>83.951219512195124</v>
      </c>
    </row>
    <row r="1330" spans="1:21" x14ac:dyDescent="0.3">
      <c r="A1330" s="3">
        <v>1329</v>
      </c>
      <c r="B1330" s="3" t="s">
        <v>272</v>
      </c>
      <c r="C1330" s="3" t="s">
        <v>59</v>
      </c>
      <c r="D1330" s="7">
        <f t="shared" si="290"/>
        <v>41574</v>
      </c>
      <c r="E1330" s="4">
        <v>0.95763888888888893</v>
      </c>
      <c r="F1330" s="3" t="s">
        <v>49</v>
      </c>
      <c r="G1330" s="3" t="str">
        <f t="shared" si="291"/>
        <v>UNPLANNED</v>
      </c>
      <c r="H1330" s="3" t="str">
        <f t="shared" si="281"/>
        <v>UNPLANNED</v>
      </c>
      <c r="I1330" s="1">
        <v>41578.941503819442</v>
      </c>
      <c r="J1330" s="1">
        <v>41579.005543171297</v>
      </c>
      <c r="K1330" s="5">
        <f t="shared" si="292"/>
        <v>92</v>
      </c>
      <c r="L1330" s="16">
        <f t="shared" si="282"/>
        <v>92</v>
      </c>
      <c r="M1330">
        <f t="shared" si="283"/>
        <v>2013</v>
      </c>
      <c r="N1330" t="str">
        <f t="shared" si="284"/>
        <v>Oct</v>
      </c>
      <c r="O1330" s="6">
        <f t="shared" si="285"/>
        <v>92</v>
      </c>
      <c r="P1330">
        <f t="shared" si="286"/>
        <v>428</v>
      </c>
      <c r="Q1330">
        <f t="shared" si="287"/>
        <v>6</v>
      </c>
      <c r="R1330" s="8">
        <f t="shared" si="293"/>
        <v>71.333333333333329</v>
      </c>
      <c r="S1330">
        <f t="shared" si="288"/>
        <v>41</v>
      </c>
      <c r="T1330">
        <f t="shared" si="289"/>
        <v>3442</v>
      </c>
      <c r="U1330" s="18">
        <f t="shared" si="294"/>
        <v>83.951219512195124</v>
      </c>
    </row>
    <row r="1331" spans="1:21" x14ac:dyDescent="0.3">
      <c r="A1331" s="3">
        <v>1330</v>
      </c>
      <c r="B1331" s="3" t="s">
        <v>273</v>
      </c>
      <c r="C1331" s="3" t="s">
        <v>61</v>
      </c>
      <c r="D1331" s="7">
        <f t="shared" si="290"/>
        <v>41574</v>
      </c>
      <c r="E1331" s="4">
        <v>0.32916666666666666</v>
      </c>
      <c r="F1331" s="3" t="s">
        <v>49</v>
      </c>
      <c r="G1331" s="3" t="str">
        <f t="shared" si="291"/>
        <v>UNPLANNED</v>
      </c>
      <c r="H1331" s="3" t="str">
        <f t="shared" si="281"/>
        <v>UNPLANNED</v>
      </c>
      <c r="I1331" s="1">
        <v>41579.302409143522</v>
      </c>
      <c r="J1331" s="1">
        <v>41579.379191550928</v>
      </c>
      <c r="K1331" s="5">
        <f t="shared" si="292"/>
        <v>110</v>
      </c>
      <c r="L1331" s="16">
        <f t="shared" si="282"/>
        <v>110</v>
      </c>
      <c r="M1331">
        <f t="shared" si="283"/>
        <v>2013</v>
      </c>
      <c r="N1331" t="str">
        <f t="shared" si="284"/>
        <v>Nov</v>
      </c>
      <c r="O1331" s="6">
        <f t="shared" si="285"/>
        <v>110</v>
      </c>
      <c r="P1331">
        <f t="shared" si="286"/>
        <v>703</v>
      </c>
      <c r="Q1331">
        <f t="shared" si="287"/>
        <v>8</v>
      </c>
      <c r="R1331" s="8">
        <f t="shared" si="293"/>
        <v>87.875</v>
      </c>
      <c r="S1331">
        <f t="shared" si="288"/>
        <v>41</v>
      </c>
      <c r="T1331">
        <f t="shared" si="289"/>
        <v>3442</v>
      </c>
      <c r="U1331" s="18">
        <f t="shared" si="294"/>
        <v>83.951219512195124</v>
      </c>
    </row>
    <row r="1332" spans="1:21" x14ac:dyDescent="0.3">
      <c r="A1332" s="3">
        <v>1331</v>
      </c>
      <c r="B1332" s="3" t="s">
        <v>273</v>
      </c>
      <c r="C1332" s="3" t="s">
        <v>61</v>
      </c>
      <c r="D1332" s="7">
        <f t="shared" si="290"/>
        <v>41574</v>
      </c>
      <c r="E1332" s="4">
        <v>0.40138888888888885</v>
      </c>
      <c r="F1332" s="3" t="s">
        <v>54</v>
      </c>
      <c r="G1332" s="3" t="str">
        <f t="shared" si="291"/>
        <v>PLANNED</v>
      </c>
      <c r="H1332" s="3" t="str">
        <f t="shared" si="281"/>
        <v>PLANNED - SCHED</v>
      </c>
      <c r="I1332" s="1">
        <v>41579.371286261572</v>
      </c>
      <c r="J1332" s="1">
        <v>41579.452895057868</v>
      </c>
      <c r="K1332" s="5">
        <f t="shared" si="292"/>
        <v>117</v>
      </c>
      <c r="L1332" s="16">
        <f t="shared" si="282"/>
        <v>117</v>
      </c>
      <c r="M1332">
        <f t="shared" si="283"/>
        <v>2013</v>
      </c>
      <c r="N1332" t="str">
        <f t="shared" si="284"/>
        <v>Nov</v>
      </c>
      <c r="O1332" s="6">
        <f t="shared" si="285"/>
        <v>117</v>
      </c>
      <c r="P1332">
        <f t="shared" si="286"/>
        <v>703</v>
      </c>
      <c r="Q1332">
        <f t="shared" si="287"/>
        <v>8</v>
      </c>
      <c r="R1332" s="8">
        <f t="shared" si="293"/>
        <v>87.875</v>
      </c>
      <c r="S1332">
        <f t="shared" si="288"/>
        <v>41</v>
      </c>
      <c r="T1332">
        <f t="shared" si="289"/>
        <v>3442</v>
      </c>
      <c r="U1332" s="18">
        <f t="shared" si="294"/>
        <v>83.951219512195124</v>
      </c>
    </row>
    <row r="1333" spans="1:21" x14ac:dyDescent="0.3">
      <c r="A1333" s="3">
        <v>1332</v>
      </c>
      <c r="B1333" s="3" t="s">
        <v>273</v>
      </c>
      <c r="C1333" s="3" t="s">
        <v>61</v>
      </c>
      <c r="D1333" s="7">
        <f t="shared" si="290"/>
        <v>41574</v>
      </c>
      <c r="E1333" s="4">
        <v>0.47291666666666665</v>
      </c>
      <c r="F1333" s="3" t="s">
        <v>49</v>
      </c>
      <c r="G1333" s="3" t="str">
        <f t="shared" si="291"/>
        <v>UNPLANNED</v>
      </c>
      <c r="H1333" s="3" t="str">
        <f t="shared" si="281"/>
        <v>UNPLANNED</v>
      </c>
      <c r="I1333" s="1">
        <v>41579.451442442129</v>
      </c>
      <c r="J1333" s="1">
        <v>41579.497704016205</v>
      </c>
      <c r="K1333" s="5">
        <f t="shared" si="292"/>
        <v>66</v>
      </c>
      <c r="L1333" s="16">
        <f t="shared" si="282"/>
        <v>66</v>
      </c>
      <c r="M1333">
        <f t="shared" si="283"/>
        <v>2013</v>
      </c>
      <c r="N1333" t="str">
        <f t="shared" si="284"/>
        <v>Nov</v>
      </c>
      <c r="O1333" s="6">
        <f t="shared" si="285"/>
        <v>66</v>
      </c>
      <c r="P1333">
        <f t="shared" si="286"/>
        <v>703</v>
      </c>
      <c r="Q1333">
        <f t="shared" si="287"/>
        <v>8</v>
      </c>
      <c r="R1333" s="8">
        <f t="shared" si="293"/>
        <v>87.875</v>
      </c>
      <c r="S1333">
        <f t="shared" si="288"/>
        <v>41</v>
      </c>
      <c r="T1333">
        <f t="shared" si="289"/>
        <v>3442</v>
      </c>
      <c r="U1333" s="18">
        <f t="shared" si="294"/>
        <v>83.951219512195124</v>
      </c>
    </row>
    <row r="1334" spans="1:21" x14ac:dyDescent="0.3">
      <c r="A1334" s="3">
        <v>1333</v>
      </c>
      <c r="B1334" s="3" t="s">
        <v>273</v>
      </c>
      <c r="C1334" s="3" t="s">
        <v>61</v>
      </c>
      <c r="D1334" s="7">
        <f t="shared" si="290"/>
        <v>41574</v>
      </c>
      <c r="E1334" s="4">
        <v>0.47500000000000003</v>
      </c>
      <c r="F1334" s="3" t="s">
        <v>51</v>
      </c>
      <c r="G1334" s="3" t="str">
        <f t="shared" si="291"/>
        <v>PLANNED</v>
      </c>
      <c r="H1334" s="3" t="str">
        <f t="shared" si="281"/>
        <v>PLANNED - NOT SCHED</v>
      </c>
      <c r="I1334" s="1">
        <v>41579.460737384259</v>
      </c>
      <c r="J1334" s="1">
        <v>41579.504348495371</v>
      </c>
      <c r="K1334" s="5">
        <f t="shared" si="292"/>
        <v>62</v>
      </c>
      <c r="L1334" s="16">
        <f t="shared" si="282"/>
        <v>62</v>
      </c>
      <c r="M1334">
        <f t="shared" si="283"/>
        <v>2013</v>
      </c>
      <c r="N1334" t="str">
        <f t="shared" si="284"/>
        <v>Nov</v>
      </c>
      <c r="O1334" s="6">
        <f t="shared" si="285"/>
        <v>62</v>
      </c>
      <c r="P1334">
        <f t="shared" si="286"/>
        <v>703</v>
      </c>
      <c r="Q1334">
        <f t="shared" si="287"/>
        <v>8</v>
      </c>
      <c r="R1334" s="8">
        <f t="shared" si="293"/>
        <v>87.875</v>
      </c>
      <c r="S1334">
        <f t="shared" si="288"/>
        <v>41</v>
      </c>
      <c r="T1334">
        <f t="shared" si="289"/>
        <v>3442</v>
      </c>
      <c r="U1334" s="18">
        <f t="shared" si="294"/>
        <v>83.951219512195124</v>
      </c>
    </row>
    <row r="1335" spans="1:21" x14ac:dyDescent="0.3">
      <c r="A1335" s="3">
        <v>1334</v>
      </c>
      <c r="B1335" s="3" t="s">
        <v>273</v>
      </c>
      <c r="C1335" s="3" t="s">
        <v>61</v>
      </c>
      <c r="D1335" s="7">
        <f t="shared" si="290"/>
        <v>41574</v>
      </c>
      <c r="E1335" s="4">
        <v>0.56111111111111112</v>
      </c>
      <c r="F1335" s="3" t="s">
        <v>49</v>
      </c>
      <c r="G1335" s="3" t="str">
        <f t="shared" si="291"/>
        <v>UNPLANNED</v>
      </c>
      <c r="H1335" s="3" t="str">
        <f t="shared" si="281"/>
        <v>UNPLANNED</v>
      </c>
      <c r="I1335" s="1">
        <v>41579.526396145833</v>
      </c>
      <c r="J1335" s="1">
        <v>41579.579486423609</v>
      </c>
      <c r="K1335" s="5">
        <f t="shared" si="292"/>
        <v>76</v>
      </c>
      <c r="L1335" s="16">
        <f t="shared" si="282"/>
        <v>76</v>
      </c>
      <c r="M1335">
        <f t="shared" si="283"/>
        <v>2013</v>
      </c>
      <c r="N1335" t="str">
        <f t="shared" si="284"/>
        <v>Nov</v>
      </c>
      <c r="O1335" s="6">
        <f t="shared" si="285"/>
        <v>76</v>
      </c>
      <c r="P1335">
        <f t="shared" si="286"/>
        <v>703</v>
      </c>
      <c r="Q1335">
        <f t="shared" si="287"/>
        <v>8</v>
      </c>
      <c r="R1335" s="8">
        <f t="shared" si="293"/>
        <v>87.875</v>
      </c>
      <c r="S1335">
        <f t="shared" si="288"/>
        <v>41</v>
      </c>
      <c r="T1335">
        <f t="shared" si="289"/>
        <v>3442</v>
      </c>
      <c r="U1335" s="18">
        <f t="shared" si="294"/>
        <v>83.951219512195124</v>
      </c>
    </row>
    <row r="1336" spans="1:21" x14ac:dyDescent="0.3">
      <c r="A1336" s="3">
        <v>1335</v>
      </c>
      <c r="B1336" s="3" t="s">
        <v>273</v>
      </c>
      <c r="C1336" s="3" t="s">
        <v>61</v>
      </c>
      <c r="D1336" s="7">
        <f t="shared" si="290"/>
        <v>41574</v>
      </c>
      <c r="E1336" s="4">
        <v>0.60138888888888886</v>
      </c>
      <c r="F1336" s="3" t="s">
        <v>54</v>
      </c>
      <c r="G1336" s="3" t="str">
        <f t="shared" si="291"/>
        <v>PLANNED</v>
      </c>
      <c r="H1336" s="3" t="str">
        <f t="shared" si="281"/>
        <v>PLANNED - SCHED</v>
      </c>
      <c r="I1336" s="1">
        <v>41579.568855173609</v>
      </c>
      <c r="J1336" s="1">
        <v>41579.640533414349</v>
      </c>
      <c r="K1336" s="5">
        <f t="shared" si="292"/>
        <v>103</v>
      </c>
      <c r="L1336" s="16">
        <f t="shared" si="282"/>
        <v>103</v>
      </c>
      <c r="M1336">
        <f t="shared" si="283"/>
        <v>2013</v>
      </c>
      <c r="N1336" t="str">
        <f t="shared" si="284"/>
        <v>Nov</v>
      </c>
      <c r="O1336" s="6">
        <f t="shared" si="285"/>
        <v>103</v>
      </c>
      <c r="P1336">
        <f t="shared" si="286"/>
        <v>703</v>
      </c>
      <c r="Q1336">
        <f t="shared" si="287"/>
        <v>8</v>
      </c>
      <c r="R1336" s="8">
        <f t="shared" si="293"/>
        <v>87.875</v>
      </c>
      <c r="S1336">
        <f t="shared" si="288"/>
        <v>41</v>
      </c>
      <c r="T1336">
        <f t="shared" si="289"/>
        <v>3442</v>
      </c>
      <c r="U1336" s="18">
        <f t="shared" si="294"/>
        <v>83.951219512195124</v>
      </c>
    </row>
    <row r="1337" spans="1:21" x14ac:dyDescent="0.3">
      <c r="A1337" s="3">
        <v>1336</v>
      </c>
      <c r="B1337" s="3" t="s">
        <v>273</v>
      </c>
      <c r="C1337" s="3" t="s">
        <v>61</v>
      </c>
      <c r="D1337" s="7">
        <f t="shared" si="290"/>
        <v>41574</v>
      </c>
      <c r="E1337" s="4">
        <v>0.67013888888888884</v>
      </c>
      <c r="F1337" s="3" t="s">
        <v>54</v>
      </c>
      <c r="G1337" s="3" t="str">
        <f t="shared" si="291"/>
        <v>PLANNED</v>
      </c>
      <c r="H1337" s="3" t="str">
        <f t="shared" si="281"/>
        <v>PLANNED - SCHED</v>
      </c>
      <c r="I1337" s="1">
        <v>41579.641273877314</v>
      </c>
      <c r="J1337" s="1">
        <v>41579.701053969911</v>
      </c>
      <c r="K1337" s="5">
        <f t="shared" si="292"/>
        <v>86</v>
      </c>
      <c r="L1337" s="16">
        <f t="shared" si="282"/>
        <v>86</v>
      </c>
      <c r="M1337">
        <f t="shared" si="283"/>
        <v>2013</v>
      </c>
      <c r="N1337" t="str">
        <f t="shared" si="284"/>
        <v>Nov</v>
      </c>
      <c r="O1337" s="6">
        <f t="shared" si="285"/>
        <v>86</v>
      </c>
      <c r="P1337">
        <f t="shared" si="286"/>
        <v>703</v>
      </c>
      <c r="Q1337">
        <f t="shared" si="287"/>
        <v>8</v>
      </c>
      <c r="R1337" s="8">
        <f t="shared" si="293"/>
        <v>87.875</v>
      </c>
      <c r="S1337">
        <f t="shared" si="288"/>
        <v>41</v>
      </c>
      <c r="T1337">
        <f t="shared" si="289"/>
        <v>3442</v>
      </c>
      <c r="U1337" s="18">
        <f t="shared" si="294"/>
        <v>83.951219512195124</v>
      </c>
    </row>
    <row r="1338" spans="1:21" x14ac:dyDescent="0.3">
      <c r="A1338" s="3">
        <v>1337</v>
      </c>
      <c r="B1338" s="3" t="s">
        <v>273</v>
      </c>
      <c r="C1338" s="3" t="s">
        <v>61</v>
      </c>
      <c r="D1338" s="7">
        <f t="shared" si="290"/>
        <v>41574</v>
      </c>
      <c r="E1338" s="4">
        <v>0.90138888888888891</v>
      </c>
      <c r="F1338" s="3" t="s">
        <v>49</v>
      </c>
      <c r="G1338" s="3" t="str">
        <f t="shared" si="291"/>
        <v>UNPLANNED</v>
      </c>
      <c r="H1338" s="3" t="str">
        <f t="shared" si="281"/>
        <v>UNPLANNED</v>
      </c>
      <c r="I1338" s="1">
        <v>41579.882185798611</v>
      </c>
      <c r="J1338" s="1">
        <v>41579.940449687499</v>
      </c>
      <c r="K1338" s="5">
        <f t="shared" si="292"/>
        <v>83</v>
      </c>
      <c r="L1338" s="16">
        <f t="shared" si="282"/>
        <v>83</v>
      </c>
      <c r="M1338">
        <f t="shared" si="283"/>
        <v>2013</v>
      </c>
      <c r="N1338" t="str">
        <f t="shared" si="284"/>
        <v>Nov</v>
      </c>
      <c r="O1338" s="6">
        <f t="shared" si="285"/>
        <v>83</v>
      </c>
      <c r="P1338">
        <f t="shared" si="286"/>
        <v>703</v>
      </c>
      <c r="Q1338">
        <f t="shared" si="287"/>
        <v>8</v>
      </c>
      <c r="R1338" s="8">
        <f t="shared" si="293"/>
        <v>87.875</v>
      </c>
      <c r="S1338">
        <f t="shared" si="288"/>
        <v>41</v>
      </c>
      <c r="T1338">
        <f t="shared" si="289"/>
        <v>3442</v>
      </c>
      <c r="U1338" s="18">
        <f t="shared" si="294"/>
        <v>83.951219512195124</v>
      </c>
    </row>
    <row r="1339" spans="1:21" x14ac:dyDescent="0.3">
      <c r="A1339" s="3">
        <v>1338</v>
      </c>
      <c r="B1339" s="3" t="s">
        <v>274</v>
      </c>
      <c r="C1339" s="3" t="s">
        <v>63</v>
      </c>
      <c r="D1339" s="7">
        <f t="shared" si="290"/>
        <v>41574</v>
      </c>
      <c r="E1339" s="4">
        <v>0.33749999999999997</v>
      </c>
      <c r="F1339" s="3" t="s">
        <v>51</v>
      </c>
      <c r="G1339" s="3" t="str">
        <f t="shared" si="291"/>
        <v>PLANNED</v>
      </c>
      <c r="H1339" s="3" t="str">
        <f t="shared" si="281"/>
        <v>PLANNED - NOT SCHED</v>
      </c>
      <c r="I1339" s="1">
        <v>41580.293677974536</v>
      </c>
      <c r="J1339" s="1">
        <v>41580.363388622682</v>
      </c>
      <c r="K1339" s="5">
        <f t="shared" si="292"/>
        <v>100</v>
      </c>
      <c r="L1339" s="16">
        <f t="shared" si="282"/>
        <v>100</v>
      </c>
      <c r="M1339">
        <f t="shared" si="283"/>
        <v>2013</v>
      </c>
      <c r="N1339" t="str">
        <f t="shared" si="284"/>
        <v>Nov</v>
      </c>
      <c r="O1339" s="6">
        <f t="shared" si="285"/>
        <v>100</v>
      </c>
      <c r="P1339">
        <f t="shared" si="286"/>
        <v>174</v>
      </c>
      <c r="Q1339">
        <f t="shared" si="287"/>
        <v>2</v>
      </c>
      <c r="R1339" s="8">
        <f t="shared" si="293"/>
        <v>87</v>
      </c>
      <c r="S1339">
        <f t="shared" si="288"/>
        <v>41</v>
      </c>
      <c r="T1339">
        <f t="shared" si="289"/>
        <v>3442</v>
      </c>
      <c r="U1339" s="18">
        <f t="shared" si="294"/>
        <v>83.951219512195124</v>
      </c>
    </row>
    <row r="1340" spans="1:21" x14ac:dyDescent="0.3">
      <c r="A1340" s="3">
        <v>1339</v>
      </c>
      <c r="B1340" s="3" t="s">
        <v>274</v>
      </c>
      <c r="C1340" s="3" t="s">
        <v>63</v>
      </c>
      <c r="D1340" s="7">
        <f t="shared" si="290"/>
        <v>41574</v>
      </c>
      <c r="E1340" s="4">
        <v>0.50694444444444442</v>
      </c>
      <c r="F1340" s="3" t="s">
        <v>49</v>
      </c>
      <c r="G1340" s="3" t="str">
        <f t="shared" si="291"/>
        <v>UNPLANNED</v>
      </c>
      <c r="H1340" s="3" t="str">
        <f t="shared" si="281"/>
        <v>UNPLANNED</v>
      </c>
      <c r="I1340" s="1">
        <v>41580.485810300932</v>
      </c>
      <c r="J1340" s="1">
        <v>41580.537673726853</v>
      </c>
      <c r="K1340" s="5">
        <f t="shared" si="292"/>
        <v>74</v>
      </c>
      <c r="L1340" s="16">
        <f t="shared" si="282"/>
        <v>74</v>
      </c>
      <c r="M1340">
        <f t="shared" si="283"/>
        <v>2013</v>
      </c>
      <c r="N1340" t="str">
        <f t="shared" si="284"/>
        <v>Nov</v>
      </c>
      <c r="O1340" s="6">
        <f t="shared" si="285"/>
        <v>74</v>
      </c>
      <c r="P1340">
        <f t="shared" si="286"/>
        <v>174</v>
      </c>
      <c r="Q1340">
        <f t="shared" si="287"/>
        <v>2</v>
      </c>
      <c r="R1340" s="8">
        <f t="shared" si="293"/>
        <v>87</v>
      </c>
      <c r="S1340">
        <f t="shared" si="288"/>
        <v>41</v>
      </c>
      <c r="T1340">
        <f t="shared" si="289"/>
        <v>3442</v>
      </c>
      <c r="U1340" s="18">
        <f t="shared" si="294"/>
        <v>83.951219512195124</v>
      </c>
    </row>
    <row r="1341" spans="1:21" x14ac:dyDescent="0.3">
      <c r="A1341" s="3">
        <v>1340</v>
      </c>
      <c r="B1341" s="3" t="s">
        <v>275</v>
      </c>
      <c r="C1341" s="3" t="s">
        <v>65</v>
      </c>
      <c r="D1341" s="7">
        <f t="shared" si="290"/>
        <v>41574</v>
      </c>
      <c r="E1341" s="4">
        <v>4.6527777777777779E-2</v>
      </c>
      <c r="F1341" s="3" t="s">
        <v>49</v>
      </c>
      <c r="G1341" s="3" t="str">
        <f t="shared" si="291"/>
        <v>UNPLANNED</v>
      </c>
      <c r="H1341" s="3" t="str">
        <f t="shared" si="281"/>
        <v>UNPLANNED</v>
      </c>
      <c r="I1341" s="1">
        <v>41581.012839895833</v>
      </c>
      <c r="J1341" s="1">
        <v>41581.078140821759</v>
      </c>
      <c r="K1341" s="5">
        <f t="shared" si="292"/>
        <v>94</v>
      </c>
      <c r="L1341" s="16">
        <f t="shared" si="282"/>
        <v>94</v>
      </c>
      <c r="M1341">
        <f t="shared" si="283"/>
        <v>2013</v>
      </c>
      <c r="N1341" t="str">
        <f t="shared" si="284"/>
        <v>Nov</v>
      </c>
      <c r="O1341" s="6">
        <f t="shared" si="285"/>
        <v>94</v>
      </c>
      <c r="P1341">
        <f t="shared" si="286"/>
        <v>284</v>
      </c>
      <c r="Q1341">
        <f t="shared" si="287"/>
        <v>3</v>
      </c>
      <c r="R1341" s="8">
        <f t="shared" si="293"/>
        <v>94.666666666666671</v>
      </c>
      <c r="S1341">
        <f t="shared" si="288"/>
        <v>41</v>
      </c>
      <c r="T1341">
        <f t="shared" si="289"/>
        <v>3442</v>
      </c>
      <c r="U1341" s="18">
        <f t="shared" si="294"/>
        <v>83.951219512195124</v>
      </c>
    </row>
    <row r="1342" spans="1:21" x14ac:dyDescent="0.3">
      <c r="A1342" s="3">
        <v>1341</v>
      </c>
      <c r="B1342" s="3" t="s">
        <v>275</v>
      </c>
      <c r="C1342" s="3" t="s">
        <v>65</v>
      </c>
      <c r="D1342" s="7">
        <f t="shared" si="290"/>
        <v>41574</v>
      </c>
      <c r="E1342" s="4">
        <v>9.9999999999999992E-2</v>
      </c>
      <c r="F1342" s="3" t="s">
        <v>49</v>
      </c>
      <c r="G1342" s="3" t="str">
        <f t="shared" si="291"/>
        <v>UNPLANNED</v>
      </c>
      <c r="H1342" s="3" t="str">
        <f t="shared" si="281"/>
        <v>UNPLANNED</v>
      </c>
      <c r="I1342" s="1">
        <v>41581.120222187499</v>
      </c>
      <c r="J1342" s="1">
        <v>41581.167421261576</v>
      </c>
      <c r="K1342" s="5">
        <f t="shared" si="292"/>
        <v>67</v>
      </c>
      <c r="L1342" s="16">
        <f t="shared" si="282"/>
        <v>67</v>
      </c>
      <c r="M1342">
        <f t="shared" si="283"/>
        <v>2013</v>
      </c>
      <c r="N1342" t="str">
        <f t="shared" si="284"/>
        <v>Nov</v>
      </c>
      <c r="O1342" s="6">
        <f t="shared" si="285"/>
        <v>67</v>
      </c>
      <c r="P1342">
        <f t="shared" si="286"/>
        <v>284</v>
      </c>
      <c r="Q1342">
        <f t="shared" si="287"/>
        <v>3</v>
      </c>
      <c r="R1342" s="8">
        <f t="shared" si="293"/>
        <v>94.666666666666671</v>
      </c>
      <c r="S1342">
        <f t="shared" si="288"/>
        <v>41</v>
      </c>
      <c r="T1342">
        <f t="shared" si="289"/>
        <v>3442</v>
      </c>
      <c r="U1342" s="18">
        <f t="shared" si="294"/>
        <v>83.951219512195124</v>
      </c>
    </row>
    <row r="1343" spans="1:21" x14ac:dyDescent="0.3">
      <c r="A1343" s="3">
        <v>1342</v>
      </c>
      <c r="B1343" s="3" t="s">
        <v>275</v>
      </c>
      <c r="C1343" s="3" t="s">
        <v>65</v>
      </c>
      <c r="D1343" s="7">
        <f t="shared" si="290"/>
        <v>41574</v>
      </c>
      <c r="E1343" s="4">
        <v>0.48194444444444445</v>
      </c>
      <c r="F1343" s="3" t="s">
        <v>49</v>
      </c>
      <c r="G1343" s="3" t="str">
        <f t="shared" si="291"/>
        <v>UNPLANNED</v>
      </c>
      <c r="H1343" s="3" t="str">
        <f t="shared" si="281"/>
        <v>UNPLANNED</v>
      </c>
      <c r="I1343" s="1">
        <v>41581.494124502315</v>
      </c>
      <c r="J1343" s="1">
        <v>41581.57987681713</v>
      </c>
      <c r="K1343" s="5">
        <f t="shared" si="292"/>
        <v>123</v>
      </c>
      <c r="L1343" s="16">
        <f t="shared" si="282"/>
        <v>123</v>
      </c>
      <c r="M1343">
        <f t="shared" si="283"/>
        <v>2013</v>
      </c>
      <c r="N1343" t="str">
        <f t="shared" si="284"/>
        <v>Nov</v>
      </c>
      <c r="O1343" s="6">
        <f t="shared" si="285"/>
        <v>123</v>
      </c>
      <c r="P1343">
        <f t="shared" si="286"/>
        <v>284</v>
      </c>
      <c r="Q1343">
        <f t="shared" si="287"/>
        <v>3</v>
      </c>
      <c r="R1343" s="8">
        <f t="shared" si="293"/>
        <v>94.666666666666671</v>
      </c>
      <c r="S1343">
        <f t="shared" si="288"/>
        <v>41</v>
      </c>
      <c r="T1343">
        <f t="shared" si="289"/>
        <v>3442</v>
      </c>
      <c r="U1343" s="18">
        <f t="shared" si="294"/>
        <v>83.951219512195124</v>
      </c>
    </row>
    <row r="1344" spans="1:21" x14ac:dyDescent="0.3">
      <c r="A1344" s="3">
        <v>1343</v>
      </c>
      <c r="B1344" s="3" t="s">
        <v>276</v>
      </c>
      <c r="C1344" s="3" t="s">
        <v>48</v>
      </c>
      <c r="D1344" s="7">
        <f t="shared" si="290"/>
        <v>41581</v>
      </c>
      <c r="E1344" s="4">
        <v>0.34791666666666665</v>
      </c>
      <c r="F1344" s="3" t="s">
        <v>54</v>
      </c>
      <c r="G1344" s="3" t="str">
        <f t="shared" si="291"/>
        <v>PLANNED</v>
      </c>
      <c r="H1344" s="3" t="str">
        <f t="shared" si="281"/>
        <v>PLANNED - SCHED</v>
      </c>
      <c r="I1344" s="1">
        <v>41582.324143981481</v>
      </c>
      <c r="J1344" s="1">
        <v>41582.372361574075</v>
      </c>
      <c r="K1344" s="5">
        <f t="shared" si="292"/>
        <v>69</v>
      </c>
      <c r="L1344" s="16">
        <f t="shared" si="282"/>
        <v>69</v>
      </c>
      <c r="M1344">
        <f t="shared" si="283"/>
        <v>2013</v>
      </c>
      <c r="N1344" t="str">
        <f t="shared" si="284"/>
        <v>Nov</v>
      </c>
      <c r="O1344" s="6">
        <f t="shared" si="285"/>
        <v>69</v>
      </c>
      <c r="P1344">
        <f t="shared" si="286"/>
        <v>789</v>
      </c>
      <c r="Q1344">
        <f t="shared" si="287"/>
        <v>8</v>
      </c>
      <c r="R1344" s="8">
        <f t="shared" si="293"/>
        <v>98.625</v>
      </c>
      <c r="S1344">
        <f t="shared" si="288"/>
        <v>43</v>
      </c>
      <c r="T1344">
        <f t="shared" si="289"/>
        <v>3542</v>
      </c>
      <c r="U1344" s="18">
        <f t="shared" si="294"/>
        <v>82.372093023255815</v>
      </c>
    </row>
    <row r="1345" spans="1:21" x14ac:dyDescent="0.3">
      <c r="A1345" s="3">
        <v>1344</v>
      </c>
      <c r="B1345" s="3" t="s">
        <v>276</v>
      </c>
      <c r="C1345" s="3" t="s">
        <v>48</v>
      </c>
      <c r="D1345" s="7">
        <f t="shared" si="290"/>
        <v>41581</v>
      </c>
      <c r="E1345" s="4">
        <v>0.4055555555555555</v>
      </c>
      <c r="F1345" s="3" t="s">
        <v>54</v>
      </c>
      <c r="G1345" s="3" t="str">
        <f t="shared" si="291"/>
        <v>PLANNED</v>
      </c>
      <c r="H1345" s="3" t="str">
        <f t="shared" si="281"/>
        <v>PLANNED - SCHED</v>
      </c>
      <c r="I1345" s="1">
        <v>41582.373085844905</v>
      </c>
      <c r="J1345" s="1">
        <v>41582.454972418986</v>
      </c>
      <c r="K1345" s="5">
        <f t="shared" si="292"/>
        <v>117</v>
      </c>
      <c r="L1345" s="16">
        <f t="shared" si="282"/>
        <v>117</v>
      </c>
      <c r="M1345">
        <f t="shared" si="283"/>
        <v>2013</v>
      </c>
      <c r="N1345" t="str">
        <f t="shared" si="284"/>
        <v>Nov</v>
      </c>
      <c r="O1345" s="6">
        <f t="shared" si="285"/>
        <v>117</v>
      </c>
      <c r="P1345">
        <f t="shared" si="286"/>
        <v>789</v>
      </c>
      <c r="Q1345">
        <f t="shared" si="287"/>
        <v>8</v>
      </c>
      <c r="R1345" s="8">
        <f t="shared" si="293"/>
        <v>98.625</v>
      </c>
      <c r="S1345">
        <f t="shared" si="288"/>
        <v>43</v>
      </c>
      <c r="T1345">
        <f t="shared" si="289"/>
        <v>3542</v>
      </c>
      <c r="U1345" s="18">
        <f t="shared" si="294"/>
        <v>82.372093023255815</v>
      </c>
    </row>
    <row r="1346" spans="1:21" x14ac:dyDescent="0.3">
      <c r="A1346" s="3">
        <v>1345</v>
      </c>
      <c r="B1346" s="3" t="s">
        <v>276</v>
      </c>
      <c r="C1346" s="3" t="s">
        <v>48</v>
      </c>
      <c r="D1346" s="7">
        <f t="shared" si="290"/>
        <v>41581</v>
      </c>
      <c r="E1346" s="4">
        <v>0.43124999999999997</v>
      </c>
      <c r="F1346" s="3" t="s">
        <v>54</v>
      </c>
      <c r="G1346" s="3" t="str">
        <f t="shared" si="291"/>
        <v>PLANNED</v>
      </c>
      <c r="H1346" s="3" t="str">
        <f t="shared" ref="H1346:H1409" si="295">IF(ISNUMBER(SEARCH("Unplanned",F1346)),"UNPLANNED",IF(ISNUMBER(SEARCH("not as sched",F1346)),"PLANNED - NOT SCHED",IF(ISNUMBER(SEARCH("as scheduled",F1346)),"PLANNED - SCHED","OTHER")))</f>
        <v>PLANNED - SCHED</v>
      </c>
      <c r="I1346" s="1">
        <v>41582.401487002317</v>
      </c>
      <c r="J1346" s="1">
        <v>41582.466093483796</v>
      </c>
      <c r="K1346" s="5">
        <f t="shared" si="292"/>
        <v>93</v>
      </c>
      <c r="L1346" s="16">
        <f t="shared" ref="L1346:L1409" si="296">IFERROR(O1346,R1346)</f>
        <v>93</v>
      </c>
      <c r="M1346">
        <f t="shared" ref="M1346:M1409" si="297">YEAR(B1346)</f>
        <v>2013</v>
      </c>
      <c r="N1346" t="str">
        <f t="shared" ref="N1346:N1409" si="298">TEXT(B1346,"MMM")</f>
        <v>Nov</v>
      </c>
      <c r="O1346" s="6">
        <f t="shared" ref="O1346:O1409" si="299">IFERROR(K1346,#N/A)</f>
        <v>93</v>
      </c>
      <c r="P1346">
        <f t="shared" ref="P1346:P1409" si="300">SUMIFS(O:O,B:B,B1346,O:O,"&lt;&gt;#N/A")</f>
        <v>789</v>
      </c>
      <c r="Q1346">
        <f t="shared" ref="Q1346:Q1409" si="301">COUNTIF(B:B,B1346)</f>
        <v>8</v>
      </c>
      <c r="R1346" s="8">
        <f t="shared" si="293"/>
        <v>98.625</v>
      </c>
      <c r="S1346">
        <f t="shared" ref="S1346:S1409" si="302">COUNTIF(D:D,D1346)</f>
        <v>43</v>
      </c>
      <c r="T1346">
        <f t="shared" ref="T1346:T1409" si="303">SUMIFS(O:O,D:D,D1346,O:O,"&lt;&gt;#N/A")</f>
        <v>3542</v>
      </c>
      <c r="U1346" s="18">
        <f t="shared" si="294"/>
        <v>82.372093023255815</v>
      </c>
    </row>
    <row r="1347" spans="1:21" x14ac:dyDescent="0.3">
      <c r="A1347" s="3">
        <v>1346</v>
      </c>
      <c r="B1347" s="3" t="s">
        <v>276</v>
      </c>
      <c r="C1347" s="3" t="s">
        <v>48</v>
      </c>
      <c r="D1347" s="7">
        <f t="shared" ref="D1347:D1410" si="304">B1347-WEEKDAY(B1347,11)</f>
        <v>41581</v>
      </c>
      <c r="E1347" s="4">
        <v>0.50763888888888886</v>
      </c>
      <c r="F1347" s="3" t="s">
        <v>54</v>
      </c>
      <c r="G1347" s="3" t="str">
        <f t="shared" ref="G1347:G1410" si="305">IF(ISNUMBER(SEARCH("unplanned",F1347)),"UNPLANNED",IF(ISNUMBER(SEARCH("PLANNED",F1347)),"PLANNED","OTHER"))</f>
        <v>PLANNED</v>
      </c>
      <c r="H1347" s="3" t="str">
        <f t="shared" si="295"/>
        <v>PLANNED - SCHED</v>
      </c>
      <c r="I1347" s="1">
        <v>41582.483884490743</v>
      </c>
      <c r="J1347" s="1">
        <v>41582.546442361112</v>
      </c>
      <c r="K1347" s="5">
        <f t="shared" ref="K1347:K1410" si="306">HOUR(J1347-I1347)*60+MINUTE(J1347-I1347)</f>
        <v>90</v>
      </c>
      <c r="L1347" s="16">
        <f t="shared" si="296"/>
        <v>90</v>
      </c>
      <c r="M1347">
        <f t="shared" si="297"/>
        <v>2013</v>
      </c>
      <c r="N1347" t="str">
        <f t="shared" si="298"/>
        <v>Nov</v>
      </c>
      <c r="O1347" s="6">
        <f t="shared" si="299"/>
        <v>90</v>
      </c>
      <c r="P1347">
        <f t="shared" si="300"/>
        <v>789</v>
      </c>
      <c r="Q1347">
        <f t="shared" si="301"/>
        <v>8</v>
      </c>
      <c r="R1347" s="8">
        <f t="shared" ref="R1347:R1410" si="307">P1347/Q1347</f>
        <v>98.625</v>
      </c>
      <c r="S1347">
        <f t="shared" si="302"/>
        <v>43</v>
      </c>
      <c r="T1347">
        <f t="shared" si="303"/>
        <v>3542</v>
      </c>
      <c r="U1347" s="18">
        <f t="shared" ref="U1347:U1410" si="308">T1347/S1347</f>
        <v>82.372093023255815</v>
      </c>
    </row>
    <row r="1348" spans="1:21" x14ac:dyDescent="0.3">
      <c r="A1348" s="3">
        <v>1347</v>
      </c>
      <c r="B1348" s="3" t="s">
        <v>276</v>
      </c>
      <c r="C1348" s="3" t="s">
        <v>48</v>
      </c>
      <c r="D1348" s="7">
        <f t="shared" si="304"/>
        <v>41581</v>
      </c>
      <c r="E1348" s="4">
        <v>0.58402777777777781</v>
      </c>
      <c r="F1348" s="3" t="s">
        <v>51</v>
      </c>
      <c r="G1348" s="3" t="str">
        <f t="shared" si="305"/>
        <v>PLANNED</v>
      </c>
      <c r="H1348" s="3" t="str">
        <f t="shared" si="295"/>
        <v>PLANNED - NOT SCHED</v>
      </c>
      <c r="I1348" s="1">
        <v>41582.557427002313</v>
      </c>
      <c r="J1348" s="1">
        <v>41582.662311261571</v>
      </c>
      <c r="K1348" s="5">
        <f t="shared" si="306"/>
        <v>151</v>
      </c>
      <c r="L1348" s="16">
        <f t="shared" si="296"/>
        <v>151</v>
      </c>
      <c r="M1348">
        <f t="shared" si="297"/>
        <v>2013</v>
      </c>
      <c r="N1348" t="str">
        <f t="shared" si="298"/>
        <v>Nov</v>
      </c>
      <c r="O1348" s="6">
        <f t="shared" si="299"/>
        <v>151</v>
      </c>
      <c r="P1348">
        <f t="shared" si="300"/>
        <v>789</v>
      </c>
      <c r="Q1348">
        <f t="shared" si="301"/>
        <v>8</v>
      </c>
      <c r="R1348" s="8">
        <f t="shared" si="307"/>
        <v>98.625</v>
      </c>
      <c r="S1348">
        <f t="shared" si="302"/>
        <v>43</v>
      </c>
      <c r="T1348">
        <f t="shared" si="303"/>
        <v>3542</v>
      </c>
      <c r="U1348" s="18">
        <f t="shared" si="308"/>
        <v>82.372093023255815</v>
      </c>
    </row>
    <row r="1349" spans="1:21" x14ac:dyDescent="0.3">
      <c r="A1349" s="3">
        <v>1348</v>
      </c>
      <c r="B1349" s="3" t="s">
        <v>276</v>
      </c>
      <c r="C1349" s="3" t="s">
        <v>48</v>
      </c>
      <c r="D1349" s="7">
        <f t="shared" si="304"/>
        <v>41581</v>
      </c>
      <c r="E1349" s="4">
        <v>0.6777777777777777</v>
      </c>
      <c r="F1349" s="3" t="s">
        <v>54</v>
      </c>
      <c r="G1349" s="3" t="str">
        <f t="shared" si="305"/>
        <v>PLANNED</v>
      </c>
      <c r="H1349" s="3" t="str">
        <f t="shared" si="295"/>
        <v>PLANNED - SCHED</v>
      </c>
      <c r="I1349" s="1">
        <v>41582.641781562503</v>
      </c>
      <c r="J1349" s="1">
        <v>41582.695242210648</v>
      </c>
      <c r="K1349" s="5">
        <f t="shared" si="306"/>
        <v>76</v>
      </c>
      <c r="L1349" s="16">
        <f t="shared" si="296"/>
        <v>76</v>
      </c>
      <c r="M1349">
        <f t="shared" si="297"/>
        <v>2013</v>
      </c>
      <c r="N1349" t="str">
        <f t="shared" si="298"/>
        <v>Nov</v>
      </c>
      <c r="O1349" s="6">
        <f t="shared" si="299"/>
        <v>76</v>
      </c>
      <c r="P1349">
        <f t="shared" si="300"/>
        <v>789</v>
      </c>
      <c r="Q1349">
        <f t="shared" si="301"/>
        <v>8</v>
      </c>
      <c r="R1349" s="8">
        <f t="shared" si="307"/>
        <v>98.625</v>
      </c>
      <c r="S1349">
        <f t="shared" si="302"/>
        <v>43</v>
      </c>
      <c r="T1349">
        <f t="shared" si="303"/>
        <v>3542</v>
      </c>
      <c r="U1349" s="18">
        <f t="shared" si="308"/>
        <v>82.372093023255815</v>
      </c>
    </row>
    <row r="1350" spans="1:21" x14ac:dyDescent="0.3">
      <c r="A1350" s="3">
        <v>1349</v>
      </c>
      <c r="B1350" s="3" t="s">
        <v>276</v>
      </c>
      <c r="C1350" s="3" t="s">
        <v>48</v>
      </c>
      <c r="D1350" s="7">
        <f t="shared" si="304"/>
        <v>41581</v>
      </c>
      <c r="E1350" s="4">
        <v>0.72430555555555554</v>
      </c>
      <c r="F1350" s="3" t="s">
        <v>49</v>
      </c>
      <c r="G1350" s="3" t="str">
        <f t="shared" si="305"/>
        <v>UNPLANNED</v>
      </c>
      <c r="H1350" s="3" t="str">
        <f t="shared" si="295"/>
        <v>UNPLANNED</v>
      </c>
      <c r="I1350" s="1">
        <v>41582.696311539352</v>
      </c>
      <c r="J1350" s="1">
        <v>41582.768568483792</v>
      </c>
      <c r="K1350" s="5">
        <f t="shared" si="306"/>
        <v>104</v>
      </c>
      <c r="L1350" s="16">
        <f t="shared" si="296"/>
        <v>104</v>
      </c>
      <c r="M1350">
        <f t="shared" si="297"/>
        <v>2013</v>
      </c>
      <c r="N1350" t="str">
        <f t="shared" si="298"/>
        <v>Nov</v>
      </c>
      <c r="O1350" s="6">
        <f t="shared" si="299"/>
        <v>104</v>
      </c>
      <c r="P1350">
        <f t="shared" si="300"/>
        <v>789</v>
      </c>
      <c r="Q1350">
        <f t="shared" si="301"/>
        <v>8</v>
      </c>
      <c r="R1350" s="8">
        <f t="shared" si="307"/>
        <v>98.625</v>
      </c>
      <c r="S1350">
        <f t="shared" si="302"/>
        <v>43</v>
      </c>
      <c r="T1350">
        <f t="shared" si="303"/>
        <v>3542</v>
      </c>
      <c r="U1350" s="18">
        <f t="shared" si="308"/>
        <v>82.372093023255815</v>
      </c>
    </row>
    <row r="1351" spans="1:21" x14ac:dyDescent="0.3">
      <c r="A1351" s="3">
        <v>1350</v>
      </c>
      <c r="B1351" s="3" t="s">
        <v>276</v>
      </c>
      <c r="C1351" s="3" t="s">
        <v>48</v>
      </c>
      <c r="D1351" s="7">
        <f t="shared" si="304"/>
        <v>41581</v>
      </c>
      <c r="E1351" s="4">
        <v>0.87708333333333333</v>
      </c>
      <c r="F1351" s="3" t="s">
        <v>51</v>
      </c>
      <c r="G1351" s="3" t="str">
        <f t="shared" si="305"/>
        <v>PLANNED</v>
      </c>
      <c r="H1351" s="3" t="str">
        <f t="shared" si="295"/>
        <v>PLANNED - NOT SCHED</v>
      </c>
      <c r="I1351" s="1">
        <v>41582.843128668981</v>
      </c>
      <c r="J1351" s="1">
        <v>41582.904980520834</v>
      </c>
      <c r="K1351" s="5">
        <f t="shared" si="306"/>
        <v>89</v>
      </c>
      <c r="L1351" s="16">
        <f t="shared" si="296"/>
        <v>89</v>
      </c>
      <c r="M1351">
        <f t="shared" si="297"/>
        <v>2013</v>
      </c>
      <c r="N1351" t="str">
        <f t="shared" si="298"/>
        <v>Nov</v>
      </c>
      <c r="O1351" s="6">
        <f t="shared" si="299"/>
        <v>89</v>
      </c>
      <c r="P1351">
        <f t="shared" si="300"/>
        <v>789</v>
      </c>
      <c r="Q1351">
        <f t="shared" si="301"/>
        <v>8</v>
      </c>
      <c r="R1351" s="8">
        <f t="shared" si="307"/>
        <v>98.625</v>
      </c>
      <c r="S1351">
        <f t="shared" si="302"/>
        <v>43</v>
      </c>
      <c r="T1351">
        <f t="shared" si="303"/>
        <v>3542</v>
      </c>
      <c r="U1351" s="18">
        <f t="shared" si="308"/>
        <v>82.372093023255815</v>
      </c>
    </row>
    <row r="1352" spans="1:21" x14ac:dyDescent="0.3">
      <c r="A1352" s="3">
        <v>1351</v>
      </c>
      <c r="B1352" s="3" t="s">
        <v>277</v>
      </c>
      <c r="C1352" s="3" t="s">
        <v>53</v>
      </c>
      <c r="D1352" s="7">
        <f t="shared" si="304"/>
        <v>41581</v>
      </c>
      <c r="E1352" s="4">
        <v>5.9722222222222225E-2</v>
      </c>
      <c r="F1352" s="3" t="s">
        <v>49</v>
      </c>
      <c r="G1352" s="3" t="str">
        <f t="shared" si="305"/>
        <v>UNPLANNED</v>
      </c>
      <c r="H1352" s="3" t="str">
        <f t="shared" si="295"/>
        <v>UNPLANNED</v>
      </c>
      <c r="I1352" s="1">
        <v>41583.033966631941</v>
      </c>
      <c r="J1352" s="1">
        <v>41583.090471261574</v>
      </c>
      <c r="K1352" s="5">
        <f t="shared" si="306"/>
        <v>81</v>
      </c>
      <c r="L1352" s="16">
        <f t="shared" si="296"/>
        <v>81</v>
      </c>
      <c r="M1352">
        <f t="shared" si="297"/>
        <v>2013</v>
      </c>
      <c r="N1352" t="str">
        <f t="shared" si="298"/>
        <v>Nov</v>
      </c>
      <c r="O1352" s="6">
        <f t="shared" si="299"/>
        <v>81</v>
      </c>
      <c r="P1352">
        <f t="shared" si="300"/>
        <v>678</v>
      </c>
      <c r="Q1352">
        <f t="shared" si="301"/>
        <v>9</v>
      </c>
      <c r="R1352" s="8">
        <f t="shared" si="307"/>
        <v>75.333333333333329</v>
      </c>
      <c r="S1352">
        <f t="shared" si="302"/>
        <v>43</v>
      </c>
      <c r="T1352">
        <f t="shared" si="303"/>
        <v>3542</v>
      </c>
      <c r="U1352" s="18">
        <f t="shared" si="308"/>
        <v>82.372093023255815</v>
      </c>
    </row>
    <row r="1353" spans="1:21" x14ac:dyDescent="0.3">
      <c r="A1353" s="3">
        <v>1352</v>
      </c>
      <c r="B1353" s="3" t="s">
        <v>277</v>
      </c>
      <c r="C1353" s="3" t="s">
        <v>53</v>
      </c>
      <c r="D1353" s="7">
        <f t="shared" si="304"/>
        <v>41581</v>
      </c>
      <c r="E1353" s="4">
        <v>0.14930555555555555</v>
      </c>
      <c r="F1353" s="3" t="s">
        <v>49</v>
      </c>
      <c r="G1353" s="3" t="str">
        <f t="shared" si="305"/>
        <v>UNPLANNED</v>
      </c>
      <c r="H1353" s="3" t="str">
        <f t="shared" si="295"/>
        <v>UNPLANNED</v>
      </c>
      <c r="I1353" s="1">
        <v>41583.105852465276</v>
      </c>
      <c r="J1353" s="1">
        <v>41583.168757557876</v>
      </c>
      <c r="K1353" s="5">
        <f t="shared" si="306"/>
        <v>90</v>
      </c>
      <c r="L1353" s="16">
        <f t="shared" si="296"/>
        <v>90</v>
      </c>
      <c r="M1353">
        <f t="shared" si="297"/>
        <v>2013</v>
      </c>
      <c r="N1353" t="str">
        <f t="shared" si="298"/>
        <v>Nov</v>
      </c>
      <c r="O1353" s="6">
        <f t="shared" si="299"/>
        <v>90</v>
      </c>
      <c r="P1353">
        <f t="shared" si="300"/>
        <v>678</v>
      </c>
      <c r="Q1353">
        <f t="shared" si="301"/>
        <v>9</v>
      </c>
      <c r="R1353" s="8">
        <f t="shared" si="307"/>
        <v>75.333333333333329</v>
      </c>
      <c r="S1353">
        <f t="shared" si="302"/>
        <v>43</v>
      </c>
      <c r="T1353">
        <f t="shared" si="303"/>
        <v>3542</v>
      </c>
      <c r="U1353" s="18">
        <f t="shared" si="308"/>
        <v>82.372093023255815</v>
      </c>
    </row>
    <row r="1354" spans="1:21" x14ac:dyDescent="0.3">
      <c r="A1354" s="3">
        <v>1353</v>
      </c>
      <c r="B1354" s="3" t="s">
        <v>277</v>
      </c>
      <c r="C1354" s="3" t="s">
        <v>53</v>
      </c>
      <c r="D1354" s="7">
        <f t="shared" si="304"/>
        <v>41581</v>
      </c>
      <c r="E1354" s="4">
        <v>0.22430555555555556</v>
      </c>
      <c r="F1354" s="3" t="s">
        <v>49</v>
      </c>
      <c r="G1354" s="3" t="str">
        <f t="shared" si="305"/>
        <v>UNPLANNED</v>
      </c>
      <c r="H1354" s="3" t="str">
        <f t="shared" si="295"/>
        <v>UNPLANNED</v>
      </c>
      <c r="I1354" s="1">
        <v>41583.203135613425</v>
      </c>
      <c r="J1354" s="1">
        <v>41583.249744409724</v>
      </c>
      <c r="K1354" s="5">
        <f t="shared" si="306"/>
        <v>67</v>
      </c>
      <c r="L1354" s="16">
        <f t="shared" si="296"/>
        <v>67</v>
      </c>
      <c r="M1354">
        <f t="shared" si="297"/>
        <v>2013</v>
      </c>
      <c r="N1354" t="str">
        <f t="shared" si="298"/>
        <v>Nov</v>
      </c>
      <c r="O1354" s="6">
        <f t="shared" si="299"/>
        <v>67</v>
      </c>
      <c r="P1354">
        <f t="shared" si="300"/>
        <v>678</v>
      </c>
      <c r="Q1354">
        <f t="shared" si="301"/>
        <v>9</v>
      </c>
      <c r="R1354" s="8">
        <f t="shared" si="307"/>
        <v>75.333333333333329</v>
      </c>
      <c r="S1354">
        <f t="shared" si="302"/>
        <v>43</v>
      </c>
      <c r="T1354">
        <f t="shared" si="303"/>
        <v>3542</v>
      </c>
      <c r="U1354" s="18">
        <f t="shared" si="308"/>
        <v>82.372093023255815</v>
      </c>
    </row>
    <row r="1355" spans="1:21" x14ac:dyDescent="0.3">
      <c r="A1355" s="3">
        <v>1354</v>
      </c>
      <c r="B1355" s="3" t="s">
        <v>277</v>
      </c>
      <c r="C1355" s="3" t="s">
        <v>53</v>
      </c>
      <c r="D1355" s="7">
        <f t="shared" si="304"/>
        <v>41581</v>
      </c>
      <c r="E1355" s="4">
        <v>0.43055555555555558</v>
      </c>
      <c r="F1355" s="3" t="s">
        <v>54</v>
      </c>
      <c r="G1355" s="3" t="str">
        <f t="shared" si="305"/>
        <v>PLANNED</v>
      </c>
      <c r="H1355" s="3" t="str">
        <f t="shared" si="295"/>
        <v>PLANNED - SCHED</v>
      </c>
      <c r="I1355" s="1">
        <v>41583.404633715283</v>
      </c>
      <c r="J1355" s="1">
        <v>41583.467075844907</v>
      </c>
      <c r="K1355" s="5">
        <f t="shared" si="306"/>
        <v>89</v>
      </c>
      <c r="L1355" s="16">
        <f t="shared" si="296"/>
        <v>89</v>
      </c>
      <c r="M1355">
        <f t="shared" si="297"/>
        <v>2013</v>
      </c>
      <c r="N1355" t="str">
        <f t="shared" si="298"/>
        <v>Nov</v>
      </c>
      <c r="O1355" s="6">
        <f t="shared" si="299"/>
        <v>89</v>
      </c>
      <c r="P1355">
        <f t="shared" si="300"/>
        <v>678</v>
      </c>
      <c r="Q1355">
        <f t="shared" si="301"/>
        <v>9</v>
      </c>
      <c r="R1355" s="8">
        <f t="shared" si="307"/>
        <v>75.333333333333329</v>
      </c>
      <c r="S1355">
        <f t="shared" si="302"/>
        <v>43</v>
      </c>
      <c r="T1355">
        <f t="shared" si="303"/>
        <v>3542</v>
      </c>
      <c r="U1355" s="18">
        <f t="shared" si="308"/>
        <v>82.372093023255815</v>
      </c>
    </row>
    <row r="1356" spans="1:21" x14ac:dyDescent="0.3">
      <c r="A1356" s="3">
        <v>1355</v>
      </c>
      <c r="B1356" s="3" t="s">
        <v>277</v>
      </c>
      <c r="C1356" s="3" t="s">
        <v>53</v>
      </c>
      <c r="D1356" s="7">
        <f t="shared" si="304"/>
        <v>41581</v>
      </c>
      <c r="E1356" s="4">
        <v>0.50347222222222221</v>
      </c>
      <c r="F1356" s="3" t="s">
        <v>54</v>
      </c>
      <c r="G1356" s="3" t="str">
        <f t="shared" si="305"/>
        <v>PLANNED</v>
      </c>
      <c r="H1356" s="3" t="str">
        <f t="shared" si="295"/>
        <v>PLANNED - SCHED</v>
      </c>
      <c r="I1356" s="1">
        <v>41583.473616053241</v>
      </c>
      <c r="J1356" s="1">
        <v>41583.525294293977</v>
      </c>
      <c r="K1356" s="5">
        <f t="shared" si="306"/>
        <v>74</v>
      </c>
      <c r="L1356" s="16">
        <f t="shared" si="296"/>
        <v>74</v>
      </c>
      <c r="M1356">
        <f t="shared" si="297"/>
        <v>2013</v>
      </c>
      <c r="N1356" t="str">
        <f t="shared" si="298"/>
        <v>Nov</v>
      </c>
      <c r="O1356" s="6">
        <f t="shared" si="299"/>
        <v>74</v>
      </c>
      <c r="P1356">
        <f t="shared" si="300"/>
        <v>678</v>
      </c>
      <c r="Q1356">
        <f t="shared" si="301"/>
        <v>9</v>
      </c>
      <c r="R1356" s="8">
        <f t="shared" si="307"/>
        <v>75.333333333333329</v>
      </c>
      <c r="S1356">
        <f t="shared" si="302"/>
        <v>43</v>
      </c>
      <c r="T1356">
        <f t="shared" si="303"/>
        <v>3542</v>
      </c>
      <c r="U1356" s="18">
        <f t="shared" si="308"/>
        <v>82.372093023255815</v>
      </c>
    </row>
    <row r="1357" spans="1:21" x14ac:dyDescent="0.3">
      <c r="A1357" s="3">
        <v>1356</v>
      </c>
      <c r="B1357" s="3" t="s">
        <v>277</v>
      </c>
      <c r="C1357" s="3" t="s">
        <v>53</v>
      </c>
      <c r="D1357" s="7">
        <f t="shared" si="304"/>
        <v>41581</v>
      </c>
      <c r="E1357" s="4">
        <v>0.58750000000000002</v>
      </c>
      <c r="F1357" s="3" t="s">
        <v>49</v>
      </c>
      <c r="G1357" s="3" t="str">
        <f t="shared" si="305"/>
        <v>UNPLANNED</v>
      </c>
      <c r="H1357" s="3" t="str">
        <f t="shared" si="295"/>
        <v>UNPLANNED</v>
      </c>
      <c r="I1357" s="1">
        <v>41583.571172685188</v>
      </c>
      <c r="J1357" s="1" t="e">
        <v>#VALUE!</v>
      </c>
      <c r="K1357" s="5" t="e">
        <f t="shared" si="306"/>
        <v>#VALUE!</v>
      </c>
      <c r="L1357" s="16">
        <f t="shared" si="296"/>
        <v>75.333333333333329</v>
      </c>
      <c r="M1357">
        <f t="shared" si="297"/>
        <v>2013</v>
      </c>
      <c r="N1357" t="str">
        <f t="shared" si="298"/>
        <v>Nov</v>
      </c>
      <c r="O1357" s="6" t="e">
        <f t="shared" si="299"/>
        <v>#N/A</v>
      </c>
      <c r="P1357">
        <f t="shared" si="300"/>
        <v>678</v>
      </c>
      <c r="Q1357">
        <f t="shared" si="301"/>
        <v>9</v>
      </c>
      <c r="R1357" s="8">
        <f t="shared" si="307"/>
        <v>75.333333333333329</v>
      </c>
      <c r="S1357">
        <f t="shared" si="302"/>
        <v>43</v>
      </c>
      <c r="T1357">
        <f t="shared" si="303"/>
        <v>3542</v>
      </c>
      <c r="U1357" s="18">
        <f t="shared" si="308"/>
        <v>82.372093023255815</v>
      </c>
    </row>
    <row r="1358" spans="1:21" x14ac:dyDescent="0.3">
      <c r="A1358" s="3">
        <v>1357</v>
      </c>
      <c r="B1358" s="3" t="s">
        <v>277</v>
      </c>
      <c r="C1358" s="3" t="s">
        <v>53</v>
      </c>
      <c r="D1358" s="7">
        <f t="shared" si="304"/>
        <v>41581</v>
      </c>
      <c r="E1358" s="4">
        <v>0.58472222222222225</v>
      </c>
      <c r="F1358" s="3" t="s">
        <v>54</v>
      </c>
      <c r="G1358" s="3" t="str">
        <f t="shared" si="305"/>
        <v>PLANNED</v>
      </c>
      <c r="H1358" s="3" t="str">
        <f t="shared" si="295"/>
        <v>PLANNED - SCHED</v>
      </c>
      <c r="I1358" s="1">
        <v>41583.560727858792</v>
      </c>
      <c r="J1358" s="1">
        <v>41583.628794988428</v>
      </c>
      <c r="K1358" s="5">
        <f t="shared" si="306"/>
        <v>98</v>
      </c>
      <c r="L1358" s="16">
        <f t="shared" si="296"/>
        <v>98</v>
      </c>
      <c r="M1358">
        <f t="shared" si="297"/>
        <v>2013</v>
      </c>
      <c r="N1358" t="str">
        <f t="shared" si="298"/>
        <v>Nov</v>
      </c>
      <c r="O1358" s="6">
        <f t="shared" si="299"/>
        <v>98</v>
      </c>
      <c r="P1358">
        <f t="shared" si="300"/>
        <v>678</v>
      </c>
      <c r="Q1358">
        <f t="shared" si="301"/>
        <v>9</v>
      </c>
      <c r="R1358" s="8">
        <f t="shared" si="307"/>
        <v>75.333333333333329</v>
      </c>
      <c r="S1358">
        <f t="shared" si="302"/>
        <v>43</v>
      </c>
      <c r="T1358">
        <f t="shared" si="303"/>
        <v>3542</v>
      </c>
      <c r="U1358" s="18">
        <f t="shared" si="308"/>
        <v>82.372093023255815</v>
      </c>
    </row>
    <row r="1359" spans="1:21" x14ac:dyDescent="0.3">
      <c r="A1359" s="3">
        <v>1358</v>
      </c>
      <c r="B1359" s="3" t="s">
        <v>277</v>
      </c>
      <c r="C1359" s="3" t="s">
        <v>53</v>
      </c>
      <c r="D1359" s="7">
        <f t="shared" si="304"/>
        <v>41581</v>
      </c>
      <c r="E1359" s="4">
        <v>0.6777777777777777</v>
      </c>
      <c r="F1359" s="3" t="s">
        <v>54</v>
      </c>
      <c r="G1359" s="3" t="str">
        <f t="shared" si="305"/>
        <v>PLANNED</v>
      </c>
      <c r="H1359" s="3" t="str">
        <f t="shared" si="295"/>
        <v>PLANNED - SCHED</v>
      </c>
      <c r="I1359" s="1">
        <v>41583.641432951394</v>
      </c>
      <c r="J1359" s="1">
        <v>41583.708469988422</v>
      </c>
      <c r="K1359" s="5">
        <f t="shared" si="306"/>
        <v>96</v>
      </c>
      <c r="L1359" s="16">
        <f t="shared" si="296"/>
        <v>96</v>
      </c>
      <c r="M1359">
        <f t="shared" si="297"/>
        <v>2013</v>
      </c>
      <c r="N1359" t="str">
        <f t="shared" si="298"/>
        <v>Nov</v>
      </c>
      <c r="O1359" s="6">
        <f t="shared" si="299"/>
        <v>96</v>
      </c>
      <c r="P1359">
        <f t="shared" si="300"/>
        <v>678</v>
      </c>
      <c r="Q1359">
        <f t="shared" si="301"/>
        <v>9</v>
      </c>
      <c r="R1359" s="8">
        <f t="shared" si="307"/>
        <v>75.333333333333329</v>
      </c>
      <c r="S1359">
        <f t="shared" si="302"/>
        <v>43</v>
      </c>
      <c r="T1359">
        <f t="shared" si="303"/>
        <v>3542</v>
      </c>
      <c r="U1359" s="18">
        <f t="shared" si="308"/>
        <v>82.372093023255815</v>
      </c>
    </row>
    <row r="1360" spans="1:21" x14ac:dyDescent="0.3">
      <c r="A1360" s="3">
        <v>1359</v>
      </c>
      <c r="B1360" s="3" t="s">
        <v>277</v>
      </c>
      <c r="C1360" s="3" t="s">
        <v>53</v>
      </c>
      <c r="D1360" s="7">
        <f t="shared" si="304"/>
        <v>41581</v>
      </c>
      <c r="E1360" s="4">
        <v>0.82430555555555562</v>
      </c>
      <c r="F1360" s="3" t="s">
        <v>49</v>
      </c>
      <c r="G1360" s="3" t="str">
        <f t="shared" si="305"/>
        <v>UNPLANNED</v>
      </c>
      <c r="H1360" s="3" t="str">
        <f t="shared" si="295"/>
        <v>UNPLANNED</v>
      </c>
      <c r="I1360" s="1">
        <v>41583.790816053239</v>
      </c>
      <c r="J1360" s="1">
        <v>41583.848582256942</v>
      </c>
      <c r="K1360" s="5">
        <f t="shared" si="306"/>
        <v>83</v>
      </c>
      <c r="L1360" s="16">
        <f t="shared" si="296"/>
        <v>83</v>
      </c>
      <c r="M1360">
        <f t="shared" si="297"/>
        <v>2013</v>
      </c>
      <c r="N1360" t="str">
        <f t="shared" si="298"/>
        <v>Nov</v>
      </c>
      <c r="O1360" s="6">
        <f t="shared" si="299"/>
        <v>83</v>
      </c>
      <c r="P1360">
        <f t="shared" si="300"/>
        <v>678</v>
      </c>
      <c r="Q1360">
        <f t="shared" si="301"/>
        <v>9</v>
      </c>
      <c r="R1360" s="8">
        <f t="shared" si="307"/>
        <v>75.333333333333329</v>
      </c>
      <c r="S1360">
        <f t="shared" si="302"/>
        <v>43</v>
      </c>
      <c r="T1360">
        <f t="shared" si="303"/>
        <v>3542</v>
      </c>
      <c r="U1360" s="18">
        <f t="shared" si="308"/>
        <v>82.372093023255815</v>
      </c>
    </row>
    <row r="1361" spans="1:21" x14ac:dyDescent="0.3">
      <c r="A1361" s="3">
        <v>1360</v>
      </c>
      <c r="B1361" s="3" t="s">
        <v>278</v>
      </c>
      <c r="C1361" s="3" t="s">
        <v>56</v>
      </c>
      <c r="D1361" s="7">
        <f t="shared" si="304"/>
        <v>41581</v>
      </c>
      <c r="E1361" s="4">
        <v>6.9444444444444441E-3</v>
      </c>
      <c r="F1361" s="3" t="s">
        <v>49</v>
      </c>
      <c r="G1361" s="3" t="str">
        <f t="shared" si="305"/>
        <v>UNPLANNED</v>
      </c>
      <c r="H1361" s="3" t="str">
        <f t="shared" si="295"/>
        <v>UNPLANNED</v>
      </c>
      <c r="I1361" s="1">
        <v>41583.979875543977</v>
      </c>
      <c r="J1361" s="1">
        <v>41584.02510702546</v>
      </c>
      <c r="K1361" s="5">
        <f t="shared" si="306"/>
        <v>65</v>
      </c>
      <c r="L1361" s="16">
        <f t="shared" si="296"/>
        <v>65</v>
      </c>
      <c r="M1361">
        <f t="shared" si="297"/>
        <v>2013</v>
      </c>
      <c r="N1361" t="str">
        <f t="shared" si="298"/>
        <v>Nov</v>
      </c>
      <c r="O1361" s="6">
        <f t="shared" si="299"/>
        <v>65</v>
      </c>
      <c r="P1361">
        <f t="shared" si="300"/>
        <v>644</v>
      </c>
      <c r="Q1361">
        <f t="shared" si="301"/>
        <v>10</v>
      </c>
      <c r="R1361" s="8">
        <f t="shared" si="307"/>
        <v>64.400000000000006</v>
      </c>
      <c r="S1361">
        <f t="shared" si="302"/>
        <v>43</v>
      </c>
      <c r="T1361">
        <f t="shared" si="303"/>
        <v>3542</v>
      </c>
      <c r="U1361" s="18">
        <f t="shared" si="308"/>
        <v>82.372093023255815</v>
      </c>
    </row>
    <row r="1362" spans="1:21" x14ac:dyDescent="0.3">
      <c r="A1362" s="3">
        <v>1361</v>
      </c>
      <c r="B1362" s="3" t="s">
        <v>278</v>
      </c>
      <c r="C1362" s="3" t="s">
        <v>56</v>
      </c>
      <c r="D1362" s="7">
        <f t="shared" si="304"/>
        <v>41581</v>
      </c>
      <c r="E1362" s="4">
        <v>0.35138888888888892</v>
      </c>
      <c r="F1362" s="3" t="s">
        <v>54</v>
      </c>
      <c r="G1362" s="3" t="str">
        <f t="shared" si="305"/>
        <v>PLANNED</v>
      </c>
      <c r="H1362" s="3" t="str">
        <f t="shared" si="295"/>
        <v>PLANNED - SCHED</v>
      </c>
      <c r="I1362" s="1">
        <v>41584.31914255787</v>
      </c>
      <c r="J1362" s="1">
        <v>41584.37009163195</v>
      </c>
      <c r="K1362" s="5">
        <f t="shared" si="306"/>
        <v>73</v>
      </c>
      <c r="L1362" s="16">
        <f t="shared" si="296"/>
        <v>73</v>
      </c>
      <c r="M1362">
        <f t="shared" si="297"/>
        <v>2013</v>
      </c>
      <c r="N1362" t="str">
        <f t="shared" si="298"/>
        <v>Nov</v>
      </c>
      <c r="O1362" s="6">
        <f t="shared" si="299"/>
        <v>73</v>
      </c>
      <c r="P1362">
        <f t="shared" si="300"/>
        <v>644</v>
      </c>
      <c r="Q1362">
        <f t="shared" si="301"/>
        <v>10</v>
      </c>
      <c r="R1362" s="8">
        <f t="shared" si="307"/>
        <v>64.400000000000006</v>
      </c>
      <c r="S1362">
        <f t="shared" si="302"/>
        <v>43</v>
      </c>
      <c r="T1362">
        <f t="shared" si="303"/>
        <v>3542</v>
      </c>
      <c r="U1362" s="18">
        <f t="shared" si="308"/>
        <v>82.372093023255815</v>
      </c>
    </row>
    <row r="1363" spans="1:21" x14ac:dyDescent="0.3">
      <c r="A1363" s="3">
        <v>1362</v>
      </c>
      <c r="B1363" s="3" t="s">
        <v>278</v>
      </c>
      <c r="C1363" s="3" t="s">
        <v>56</v>
      </c>
      <c r="D1363" s="7">
        <f t="shared" si="304"/>
        <v>41581</v>
      </c>
      <c r="E1363" s="4">
        <v>0.42222222222222222</v>
      </c>
      <c r="F1363" s="3" t="s">
        <v>54</v>
      </c>
      <c r="G1363" s="3" t="str">
        <f t="shared" si="305"/>
        <v>PLANNED</v>
      </c>
      <c r="H1363" s="3" t="str">
        <f t="shared" si="295"/>
        <v>PLANNED - SCHED</v>
      </c>
      <c r="I1363" s="1">
        <v>41584.390035729164</v>
      </c>
      <c r="J1363" s="1">
        <v>41584.467744062502</v>
      </c>
      <c r="K1363" s="5">
        <f t="shared" si="306"/>
        <v>111</v>
      </c>
      <c r="L1363" s="16">
        <f t="shared" si="296"/>
        <v>111</v>
      </c>
      <c r="M1363">
        <f t="shared" si="297"/>
        <v>2013</v>
      </c>
      <c r="N1363" t="str">
        <f t="shared" si="298"/>
        <v>Nov</v>
      </c>
      <c r="O1363" s="6">
        <f t="shared" si="299"/>
        <v>111</v>
      </c>
      <c r="P1363">
        <f t="shared" si="300"/>
        <v>644</v>
      </c>
      <c r="Q1363">
        <f t="shared" si="301"/>
        <v>10</v>
      </c>
      <c r="R1363" s="8">
        <f t="shared" si="307"/>
        <v>64.400000000000006</v>
      </c>
      <c r="S1363">
        <f t="shared" si="302"/>
        <v>43</v>
      </c>
      <c r="T1363">
        <f t="shared" si="303"/>
        <v>3542</v>
      </c>
      <c r="U1363" s="18">
        <f t="shared" si="308"/>
        <v>82.372093023255815</v>
      </c>
    </row>
    <row r="1364" spans="1:21" x14ac:dyDescent="0.3">
      <c r="A1364" s="3">
        <v>1363</v>
      </c>
      <c r="B1364" s="3" t="s">
        <v>278</v>
      </c>
      <c r="C1364" s="3" t="s">
        <v>56</v>
      </c>
      <c r="D1364" s="7">
        <f t="shared" si="304"/>
        <v>41581</v>
      </c>
      <c r="E1364" s="4">
        <v>0.49513888888888885</v>
      </c>
      <c r="F1364" s="3" t="s">
        <v>49</v>
      </c>
      <c r="G1364" s="3" t="str">
        <f t="shared" si="305"/>
        <v>UNPLANNED</v>
      </c>
      <c r="H1364" s="3" t="str">
        <f t="shared" si="295"/>
        <v>UNPLANNED</v>
      </c>
      <c r="I1364" s="1" t="e">
        <v>#VALUE!</v>
      </c>
      <c r="J1364" s="1">
        <v>41584.546200729172</v>
      </c>
      <c r="K1364" s="5" t="e">
        <f t="shared" si="306"/>
        <v>#VALUE!</v>
      </c>
      <c r="L1364" s="16">
        <f t="shared" si="296"/>
        <v>64.400000000000006</v>
      </c>
      <c r="M1364">
        <f t="shared" si="297"/>
        <v>2013</v>
      </c>
      <c r="N1364" t="str">
        <f t="shared" si="298"/>
        <v>Nov</v>
      </c>
      <c r="O1364" s="6" t="e">
        <f t="shared" si="299"/>
        <v>#N/A</v>
      </c>
      <c r="P1364">
        <f t="shared" si="300"/>
        <v>644</v>
      </c>
      <c r="Q1364">
        <f t="shared" si="301"/>
        <v>10</v>
      </c>
      <c r="R1364" s="8">
        <f t="shared" si="307"/>
        <v>64.400000000000006</v>
      </c>
      <c r="S1364">
        <f t="shared" si="302"/>
        <v>43</v>
      </c>
      <c r="T1364">
        <f t="shared" si="303"/>
        <v>3542</v>
      </c>
      <c r="U1364" s="18">
        <f t="shared" si="308"/>
        <v>82.372093023255815</v>
      </c>
    </row>
    <row r="1365" spans="1:21" x14ac:dyDescent="0.3">
      <c r="A1365" s="3">
        <v>1364</v>
      </c>
      <c r="B1365" s="3" t="s">
        <v>278</v>
      </c>
      <c r="C1365" s="3" t="s">
        <v>56</v>
      </c>
      <c r="D1365" s="7">
        <f t="shared" si="304"/>
        <v>41581</v>
      </c>
      <c r="E1365" s="4">
        <v>0.51180555555555551</v>
      </c>
      <c r="F1365" s="3" t="s">
        <v>54</v>
      </c>
      <c r="G1365" s="3" t="str">
        <f t="shared" si="305"/>
        <v>PLANNED</v>
      </c>
      <c r="H1365" s="3" t="str">
        <f t="shared" si="295"/>
        <v>PLANNED - SCHED</v>
      </c>
      <c r="I1365" s="1">
        <v>41584.477694872687</v>
      </c>
      <c r="J1365" s="1">
        <v>41584.528724965276</v>
      </c>
      <c r="K1365" s="5">
        <f t="shared" si="306"/>
        <v>73</v>
      </c>
      <c r="L1365" s="16">
        <f t="shared" si="296"/>
        <v>73</v>
      </c>
      <c r="M1365">
        <f t="shared" si="297"/>
        <v>2013</v>
      </c>
      <c r="N1365" t="str">
        <f t="shared" si="298"/>
        <v>Nov</v>
      </c>
      <c r="O1365" s="6">
        <f t="shared" si="299"/>
        <v>73</v>
      </c>
      <c r="P1365">
        <f t="shared" si="300"/>
        <v>644</v>
      </c>
      <c r="Q1365">
        <f t="shared" si="301"/>
        <v>10</v>
      </c>
      <c r="R1365" s="8">
        <f t="shared" si="307"/>
        <v>64.400000000000006</v>
      </c>
      <c r="S1365">
        <f t="shared" si="302"/>
        <v>43</v>
      </c>
      <c r="T1365">
        <f t="shared" si="303"/>
        <v>3542</v>
      </c>
      <c r="U1365" s="18">
        <f t="shared" si="308"/>
        <v>82.372093023255815</v>
      </c>
    </row>
    <row r="1366" spans="1:21" x14ac:dyDescent="0.3">
      <c r="A1366" s="3">
        <v>1365</v>
      </c>
      <c r="B1366" s="3" t="s">
        <v>278</v>
      </c>
      <c r="C1366" s="3" t="s">
        <v>56</v>
      </c>
      <c r="D1366" s="7">
        <f t="shared" si="304"/>
        <v>41581</v>
      </c>
      <c r="E1366" s="4">
        <v>0.61527777777777781</v>
      </c>
      <c r="F1366" s="3" t="s">
        <v>54</v>
      </c>
      <c r="G1366" s="3" t="str">
        <f t="shared" si="305"/>
        <v>PLANNED</v>
      </c>
      <c r="H1366" s="3" t="str">
        <f t="shared" si="295"/>
        <v>PLANNED - SCHED</v>
      </c>
      <c r="I1366" s="1">
        <v>41584.621965474536</v>
      </c>
      <c r="J1366" s="1" t="e">
        <v>#VALUE!</v>
      </c>
      <c r="K1366" s="5" t="e">
        <f t="shared" si="306"/>
        <v>#VALUE!</v>
      </c>
      <c r="L1366" s="16">
        <f t="shared" si="296"/>
        <v>64.400000000000006</v>
      </c>
      <c r="M1366">
        <f t="shared" si="297"/>
        <v>2013</v>
      </c>
      <c r="N1366" t="str">
        <f t="shared" si="298"/>
        <v>Nov</v>
      </c>
      <c r="O1366" s="6" t="e">
        <f t="shared" si="299"/>
        <v>#N/A</v>
      </c>
      <c r="P1366">
        <f t="shared" si="300"/>
        <v>644</v>
      </c>
      <c r="Q1366">
        <f t="shared" si="301"/>
        <v>10</v>
      </c>
      <c r="R1366" s="8">
        <f t="shared" si="307"/>
        <v>64.400000000000006</v>
      </c>
      <c r="S1366">
        <f t="shared" si="302"/>
        <v>43</v>
      </c>
      <c r="T1366">
        <f t="shared" si="303"/>
        <v>3542</v>
      </c>
      <c r="U1366" s="18">
        <f t="shared" si="308"/>
        <v>82.372093023255815</v>
      </c>
    </row>
    <row r="1367" spans="1:21" x14ac:dyDescent="0.3">
      <c r="A1367" s="3">
        <v>1366</v>
      </c>
      <c r="B1367" s="3" t="s">
        <v>278</v>
      </c>
      <c r="C1367" s="3" t="s">
        <v>56</v>
      </c>
      <c r="D1367" s="7">
        <f t="shared" si="304"/>
        <v>41581</v>
      </c>
      <c r="E1367" s="4">
        <v>0.64722222222222225</v>
      </c>
      <c r="F1367" s="3" t="s">
        <v>49</v>
      </c>
      <c r="G1367" s="3" t="str">
        <f t="shared" si="305"/>
        <v>UNPLANNED</v>
      </c>
      <c r="H1367" s="3" t="str">
        <f t="shared" si="295"/>
        <v>UNPLANNED</v>
      </c>
      <c r="I1367" s="1">
        <v>41584.617746759257</v>
      </c>
      <c r="J1367" s="1">
        <v>41584.670246759262</v>
      </c>
      <c r="K1367" s="5">
        <f t="shared" si="306"/>
        <v>75</v>
      </c>
      <c r="L1367" s="16">
        <f t="shared" si="296"/>
        <v>75</v>
      </c>
      <c r="M1367">
        <f t="shared" si="297"/>
        <v>2013</v>
      </c>
      <c r="N1367" t="str">
        <f t="shared" si="298"/>
        <v>Nov</v>
      </c>
      <c r="O1367" s="6">
        <f t="shared" si="299"/>
        <v>75</v>
      </c>
      <c r="P1367">
        <f t="shared" si="300"/>
        <v>644</v>
      </c>
      <c r="Q1367">
        <f t="shared" si="301"/>
        <v>10</v>
      </c>
      <c r="R1367" s="8">
        <f t="shared" si="307"/>
        <v>64.400000000000006</v>
      </c>
      <c r="S1367">
        <f t="shared" si="302"/>
        <v>43</v>
      </c>
      <c r="T1367">
        <f t="shared" si="303"/>
        <v>3542</v>
      </c>
      <c r="U1367" s="18">
        <f t="shared" si="308"/>
        <v>82.372093023255815</v>
      </c>
    </row>
    <row r="1368" spans="1:21" x14ac:dyDescent="0.3">
      <c r="A1368" s="3">
        <v>1367</v>
      </c>
      <c r="B1368" s="3" t="s">
        <v>278</v>
      </c>
      <c r="C1368" s="3" t="s">
        <v>56</v>
      </c>
      <c r="D1368" s="7">
        <f t="shared" si="304"/>
        <v>41581</v>
      </c>
      <c r="E1368" s="4">
        <v>0.6791666666666667</v>
      </c>
      <c r="F1368" s="3" t="s">
        <v>51</v>
      </c>
      <c r="G1368" s="3" t="str">
        <f t="shared" si="305"/>
        <v>PLANNED</v>
      </c>
      <c r="H1368" s="3" t="str">
        <f t="shared" si="295"/>
        <v>PLANNED - NOT SCHED</v>
      </c>
      <c r="I1368" s="1">
        <v>41584.634709988422</v>
      </c>
      <c r="J1368" s="1" t="e">
        <v>#VALUE!</v>
      </c>
      <c r="K1368" s="5" t="e">
        <f t="shared" si="306"/>
        <v>#VALUE!</v>
      </c>
      <c r="L1368" s="16">
        <f t="shared" si="296"/>
        <v>64.400000000000006</v>
      </c>
      <c r="M1368">
        <f t="shared" si="297"/>
        <v>2013</v>
      </c>
      <c r="N1368" t="str">
        <f t="shared" si="298"/>
        <v>Nov</v>
      </c>
      <c r="O1368" s="6" t="e">
        <f t="shared" si="299"/>
        <v>#N/A</v>
      </c>
      <c r="P1368">
        <f t="shared" si="300"/>
        <v>644</v>
      </c>
      <c r="Q1368">
        <f t="shared" si="301"/>
        <v>10</v>
      </c>
      <c r="R1368" s="8">
        <f t="shared" si="307"/>
        <v>64.400000000000006</v>
      </c>
      <c r="S1368">
        <f t="shared" si="302"/>
        <v>43</v>
      </c>
      <c r="T1368">
        <f t="shared" si="303"/>
        <v>3542</v>
      </c>
      <c r="U1368" s="18">
        <f t="shared" si="308"/>
        <v>82.372093023255815</v>
      </c>
    </row>
    <row r="1369" spans="1:21" x14ac:dyDescent="0.3">
      <c r="A1369" s="3">
        <v>1368</v>
      </c>
      <c r="B1369" s="3" t="s">
        <v>278</v>
      </c>
      <c r="C1369" s="3" t="s">
        <v>56</v>
      </c>
      <c r="D1369" s="7">
        <f t="shared" si="304"/>
        <v>41581</v>
      </c>
      <c r="E1369" s="4">
        <v>0.89374999999999993</v>
      </c>
      <c r="F1369" s="3" t="s">
        <v>49</v>
      </c>
      <c r="G1369" s="3" t="str">
        <f t="shared" si="305"/>
        <v>UNPLANNED</v>
      </c>
      <c r="H1369" s="3" t="str">
        <f t="shared" si="295"/>
        <v>UNPLANNED</v>
      </c>
      <c r="I1369" s="1">
        <v>41584.845598344909</v>
      </c>
      <c r="J1369" s="1">
        <v>41584.928526585652</v>
      </c>
      <c r="K1369" s="5">
        <f t="shared" si="306"/>
        <v>119</v>
      </c>
      <c r="L1369" s="16">
        <f t="shared" si="296"/>
        <v>119</v>
      </c>
      <c r="M1369">
        <f t="shared" si="297"/>
        <v>2013</v>
      </c>
      <c r="N1369" t="str">
        <f t="shared" si="298"/>
        <v>Nov</v>
      </c>
      <c r="O1369" s="6">
        <f t="shared" si="299"/>
        <v>119</v>
      </c>
      <c r="P1369">
        <f t="shared" si="300"/>
        <v>644</v>
      </c>
      <c r="Q1369">
        <f t="shared" si="301"/>
        <v>10</v>
      </c>
      <c r="R1369" s="8">
        <f t="shared" si="307"/>
        <v>64.400000000000006</v>
      </c>
      <c r="S1369">
        <f t="shared" si="302"/>
        <v>43</v>
      </c>
      <c r="T1369">
        <f t="shared" si="303"/>
        <v>3542</v>
      </c>
      <c r="U1369" s="18">
        <f t="shared" si="308"/>
        <v>82.372093023255815</v>
      </c>
    </row>
    <row r="1370" spans="1:21" x14ac:dyDescent="0.3">
      <c r="A1370" s="3">
        <v>1369</v>
      </c>
      <c r="B1370" s="3" t="s">
        <v>278</v>
      </c>
      <c r="C1370" s="3" t="s">
        <v>56</v>
      </c>
      <c r="D1370" s="7">
        <f t="shared" si="304"/>
        <v>41581</v>
      </c>
      <c r="E1370" s="4">
        <v>0.96666666666666667</v>
      </c>
      <c r="F1370" s="3" t="s">
        <v>49</v>
      </c>
      <c r="G1370" s="3" t="str">
        <f t="shared" si="305"/>
        <v>UNPLANNED</v>
      </c>
      <c r="H1370" s="3" t="str">
        <f t="shared" si="295"/>
        <v>UNPLANNED</v>
      </c>
      <c r="I1370" s="1">
        <v>41584.932853472223</v>
      </c>
      <c r="J1370" s="1">
        <v>41585.022205324072</v>
      </c>
      <c r="K1370" s="5">
        <f t="shared" si="306"/>
        <v>128</v>
      </c>
      <c r="L1370" s="16">
        <f t="shared" si="296"/>
        <v>128</v>
      </c>
      <c r="M1370">
        <f t="shared" si="297"/>
        <v>2013</v>
      </c>
      <c r="N1370" t="str">
        <f t="shared" si="298"/>
        <v>Nov</v>
      </c>
      <c r="O1370" s="6">
        <f t="shared" si="299"/>
        <v>128</v>
      </c>
      <c r="P1370">
        <f t="shared" si="300"/>
        <v>644</v>
      </c>
      <c r="Q1370">
        <f t="shared" si="301"/>
        <v>10</v>
      </c>
      <c r="R1370" s="8">
        <f t="shared" si="307"/>
        <v>64.400000000000006</v>
      </c>
      <c r="S1370">
        <f t="shared" si="302"/>
        <v>43</v>
      </c>
      <c r="T1370">
        <f t="shared" si="303"/>
        <v>3542</v>
      </c>
      <c r="U1370" s="18">
        <f t="shared" si="308"/>
        <v>82.372093023255815</v>
      </c>
    </row>
    <row r="1371" spans="1:21" x14ac:dyDescent="0.3">
      <c r="A1371" s="3">
        <v>1370</v>
      </c>
      <c r="B1371" s="3" t="s">
        <v>279</v>
      </c>
      <c r="C1371" s="3" t="s">
        <v>59</v>
      </c>
      <c r="D1371" s="7">
        <f t="shared" si="304"/>
        <v>41581</v>
      </c>
      <c r="E1371" s="4">
        <v>0.42083333333333334</v>
      </c>
      <c r="F1371" s="3" t="s">
        <v>54</v>
      </c>
      <c r="G1371" s="3" t="str">
        <f t="shared" si="305"/>
        <v>PLANNED</v>
      </c>
      <c r="H1371" s="3" t="str">
        <f t="shared" si="295"/>
        <v>PLANNED - SCHED</v>
      </c>
      <c r="I1371" s="1">
        <v>41585.388613622687</v>
      </c>
      <c r="J1371" s="1">
        <v>41585.486264085645</v>
      </c>
      <c r="K1371" s="5">
        <f t="shared" si="306"/>
        <v>140</v>
      </c>
      <c r="L1371" s="16">
        <f t="shared" si="296"/>
        <v>140</v>
      </c>
      <c r="M1371">
        <f t="shared" si="297"/>
        <v>2013</v>
      </c>
      <c r="N1371" t="str">
        <f t="shared" si="298"/>
        <v>Nov</v>
      </c>
      <c r="O1371" s="6">
        <f t="shared" si="299"/>
        <v>140</v>
      </c>
      <c r="P1371">
        <f t="shared" si="300"/>
        <v>295</v>
      </c>
      <c r="Q1371">
        <f t="shared" si="301"/>
        <v>4</v>
      </c>
      <c r="R1371" s="8">
        <f t="shared" si="307"/>
        <v>73.75</v>
      </c>
      <c r="S1371">
        <f t="shared" si="302"/>
        <v>43</v>
      </c>
      <c r="T1371">
        <f t="shared" si="303"/>
        <v>3542</v>
      </c>
      <c r="U1371" s="18">
        <f t="shared" si="308"/>
        <v>82.372093023255815</v>
      </c>
    </row>
    <row r="1372" spans="1:21" x14ac:dyDescent="0.3">
      <c r="A1372" s="3">
        <v>1371</v>
      </c>
      <c r="B1372" s="3" t="s">
        <v>279</v>
      </c>
      <c r="C1372" s="3" t="s">
        <v>59</v>
      </c>
      <c r="D1372" s="7">
        <f t="shared" si="304"/>
        <v>41581</v>
      </c>
      <c r="E1372" s="4">
        <v>0.5395833333333333</v>
      </c>
      <c r="F1372" s="3" t="s">
        <v>49</v>
      </c>
      <c r="G1372" s="3" t="str">
        <f t="shared" si="305"/>
        <v>UNPLANNED</v>
      </c>
      <c r="H1372" s="3" t="str">
        <f t="shared" si="295"/>
        <v>UNPLANNED</v>
      </c>
      <c r="I1372" s="1">
        <v>41585.506565659722</v>
      </c>
      <c r="J1372" s="1" t="e">
        <v>#VALUE!</v>
      </c>
      <c r="K1372" s="5" t="e">
        <f t="shared" si="306"/>
        <v>#VALUE!</v>
      </c>
      <c r="L1372" s="16">
        <f t="shared" si="296"/>
        <v>73.75</v>
      </c>
      <c r="M1372">
        <f t="shared" si="297"/>
        <v>2013</v>
      </c>
      <c r="N1372" t="str">
        <f t="shared" si="298"/>
        <v>Nov</v>
      </c>
      <c r="O1372" s="6" t="e">
        <f t="shared" si="299"/>
        <v>#N/A</v>
      </c>
      <c r="P1372">
        <f t="shared" si="300"/>
        <v>295</v>
      </c>
      <c r="Q1372">
        <f t="shared" si="301"/>
        <v>4</v>
      </c>
      <c r="R1372" s="8">
        <f t="shared" si="307"/>
        <v>73.75</v>
      </c>
      <c r="S1372">
        <f t="shared" si="302"/>
        <v>43</v>
      </c>
      <c r="T1372">
        <f t="shared" si="303"/>
        <v>3542</v>
      </c>
      <c r="U1372" s="18">
        <f t="shared" si="308"/>
        <v>82.372093023255815</v>
      </c>
    </row>
    <row r="1373" spans="1:21" x14ac:dyDescent="0.3">
      <c r="A1373" s="3">
        <v>1372</v>
      </c>
      <c r="B1373" s="3" t="s">
        <v>279</v>
      </c>
      <c r="C1373" s="3" t="s">
        <v>59</v>
      </c>
      <c r="D1373" s="7">
        <f t="shared" si="304"/>
        <v>41581</v>
      </c>
      <c r="E1373" s="4">
        <v>0.60625000000000007</v>
      </c>
      <c r="F1373" s="3" t="s">
        <v>49</v>
      </c>
      <c r="G1373" s="3" t="str">
        <f t="shared" si="305"/>
        <v>UNPLANNED</v>
      </c>
      <c r="H1373" s="3" t="str">
        <f t="shared" si="295"/>
        <v>UNPLANNED</v>
      </c>
      <c r="I1373" s="1">
        <v>41585.58087056713</v>
      </c>
      <c r="J1373" s="1">
        <v>41585.622757141202</v>
      </c>
      <c r="K1373" s="5">
        <f t="shared" si="306"/>
        <v>60</v>
      </c>
      <c r="L1373" s="16">
        <f t="shared" si="296"/>
        <v>60</v>
      </c>
      <c r="M1373">
        <f t="shared" si="297"/>
        <v>2013</v>
      </c>
      <c r="N1373" t="str">
        <f t="shared" si="298"/>
        <v>Nov</v>
      </c>
      <c r="O1373" s="6">
        <f t="shared" si="299"/>
        <v>60</v>
      </c>
      <c r="P1373">
        <f t="shared" si="300"/>
        <v>295</v>
      </c>
      <c r="Q1373">
        <f t="shared" si="301"/>
        <v>4</v>
      </c>
      <c r="R1373" s="8">
        <f t="shared" si="307"/>
        <v>73.75</v>
      </c>
      <c r="S1373">
        <f t="shared" si="302"/>
        <v>43</v>
      </c>
      <c r="T1373">
        <f t="shared" si="303"/>
        <v>3542</v>
      </c>
      <c r="U1373" s="18">
        <f t="shared" si="308"/>
        <v>82.372093023255815</v>
      </c>
    </row>
    <row r="1374" spans="1:21" x14ac:dyDescent="0.3">
      <c r="A1374" s="3">
        <v>1373</v>
      </c>
      <c r="B1374" s="3" t="s">
        <v>279</v>
      </c>
      <c r="C1374" s="3" t="s">
        <v>59</v>
      </c>
      <c r="D1374" s="7">
        <f t="shared" si="304"/>
        <v>41581</v>
      </c>
      <c r="E1374" s="4">
        <v>0.69930555555555562</v>
      </c>
      <c r="F1374" s="3" t="s">
        <v>51</v>
      </c>
      <c r="G1374" s="3" t="str">
        <f t="shared" si="305"/>
        <v>PLANNED</v>
      </c>
      <c r="H1374" s="3" t="str">
        <f t="shared" si="295"/>
        <v>PLANNED - NOT SCHED</v>
      </c>
      <c r="I1374" s="1">
        <v>41585.672621956022</v>
      </c>
      <c r="J1374" s="1">
        <v>41585.738709918987</v>
      </c>
      <c r="K1374" s="5">
        <f t="shared" si="306"/>
        <v>95</v>
      </c>
      <c r="L1374" s="16">
        <f t="shared" si="296"/>
        <v>95</v>
      </c>
      <c r="M1374">
        <f t="shared" si="297"/>
        <v>2013</v>
      </c>
      <c r="N1374" t="str">
        <f t="shared" si="298"/>
        <v>Nov</v>
      </c>
      <c r="O1374" s="6">
        <f t="shared" si="299"/>
        <v>95</v>
      </c>
      <c r="P1374">
        <f t="shared" si="300"/>
        <v>295</v>
      </c>
      <c r="Q1374">
        <f t="shared" si="301"/>
        <v>4</v>
      </c>
      <c r="R1374" s="8">
        <f t="shared" si="307"/>
        <v>73.75</v>
      </c>
      <c r="S1374">
        <f t="shared" si="302"/>
        <v>43</v>
      </c>
      <c r="T1374">
        <f t="shared" si="303"/>
        <v>3542</v>
      </c>
      <c r="U1374" s="18">
        <f t="shared" si="308"/>
        <v>82.372093023255815</v>
      </c>
    </row>
    <row r="1375" spans="1:21" x14ac:dyDescent="0.3">
      <c r="A1375" s="3">
        <v>1374</v>
      </c>
      <c r="B1375" s="3" t="s">
        <v>280</v>
      </c>
      <c r="C1375" s="3" t="s">
        <v>61</v>
      </c>
      <c r="D1375" s="7">
        <f t="shared" si="304"/>
        <v>41581</v>
      </c>
      <c r="E1375" s="4">
        <v>0.40277777777777773</v>
      </c>
      <c r="F1375" s="3" t="s">
        <v>54</v>
      </c>
      <c r="G1375" s="3" t="str">
        <f t="shared" si="305"/>
        <v>PLANNED</v>
      </c>
      <c r="H1375" s="3" t="str">
        <f t="shared" si="295"/>
        <v>PLANNED - SCHED</v>
      </c>
      <c r="I1375" s="1">
        <v>41586.36815347222</v>
      </c>
      <c r="J1375" s="1">
        <v>41586.446567824074</v>
      </c>
      <c r="K1375" s="5">
        <f t="shared" si="306"/>
        <v>112</v>
      </c>
      <c r="L1375" s="16">
        <f t="shared" si="296"/>
        <v>112</v>
      </c>
      <c r="M1375">
        <f t="shared" si="297"/>
        <v>2013</v>
      </c>
      <c r="N1375" t="str">
        <f t="shared" si="298"/>
        <v>Nov</v>
      </c>
      <c r="O1375" s="6">
        <f t="shared" si="299"/>
        <v>112</v>
      </c>
      <c r="P1375">
        <f t="shared" si="300"/>
        <v>561</v>
      </c>
      <c r="Q1375">
        <f t="shared" si="301"/>
        <v>6</v>
      </c>
      <c r="R1375" s="8">
        <f t="shared" si="307"/>
        <v>93.5</v>
      </c>
      <c r="S1375">
        <f t="shared" si="302"/>
        <v>43</v>
      </c>
      <c r="T1375">
        <f t="shared" si="303"/>
        <v>3542</v>
      </c>
      <c r="U1375" s="18">
        <f t="shared" si="308"/>
        <v>82.372093023255815</v>
      </c>
    </row>
    <row r="1376" spans="1:21" x14ac:dyDescent="0.3">
      <c r="A1376" s="3">
        <v>1375</v>
      </c>
      <c r="B1376" s="3" t="s">
        <v>280</v>
      </c>
      <c r="C1376" s="3" t="s">
        <v>61</v>
      </c>
      <c r="D1376" s="7">
        <f t="shared" si="304"/>
        <v>41581</v>
      </c>
      <c r="E1376" s="4">
        <v>0.50069444444444444</v>
      </c>
      <c r="F1376" s="3" t="s">
        <v>54</v>
      </c>
      <c r="G1376" s="3" t="str">
        <f t="shared" si="305"/>
        <v>PLANNED</v>
      </c>
      <c r="H1376" s="3" t="str">
        <f t="shared" si="295"/>
        <v>PLANNED - SCHED</v>
      </c>
      <c r="I1376" s="1">
        <v>41586.467239317128</v>
      </c>
      <c r="J1376" s="1">
        <v>41586.518095798609</v>
      </c>
      <c r="K1376" s="5">
        <f t="shared" si="306"/>
        <v>73</v>
      </c>
      <c r="L1376" s="16">
        <f t="shared" si="296"/>
        <v>73</v>
      </c>
      <c r="M1376">
        <f t="shared" si="297"/>
        <v>2013</v>
      </c>
      <c r="N1376" t="str">
        <f t="shared" si="298"/>
        <v>Nov</v>
      </c>
      <c r="O1376" s="6">
        <f t="shared" si="299"/>
        <v>73</v>
      </c>
      <c r="P1376">
        <f t="shared" si="300"/>
        <v>561</v>
      </c>
      <c r="Q1376">
        <f t="shared" si="301"/>
        <v>6</v>
      </c>
      <c r="R1376" s="8">
        <f t="shared" si="307"/>
        <v>93.5</v>
      </c>
      <c r="S1376">
        <f t="shared" si="302"/>
        <v>43</v>
      </c>
      <c r="T1376">
        <f t="shared" si="303"/>
        <v>3542</v>
      </c>
      <c r="U1376" s="18">
        <f t="shared" si="308"/>
        <v>82.372093023255815</v>
      </c>
    </row>
    <row r="1377" spans="1:21" x14ac:dyDescent="0.3">
      <c r="A1377" s="3">
        <v>1376</v>
      </c>
      <c r="B1377" s="3" t="s">
        <v>280</v>
      </c>
      <c r="C1377" s="3" t="s">
        <v>61</v>
      </c>
      <c r="D1377" s="7">
        <f t="shared" si="304"/>
        <v>41581</v>
      </c>
      <c r="E1377" s="4">
        <v>0.51944444444444449</v>
      </c>
      <c r="F1377" s="3" t="s">
        <v>54</v>
      </c>
      <c r="G1377" s="3" t="str">
        <f t="shared" si="305"/>
        <v>PLANNED</v>
      </c>
      <c r="H1377" s="3" t="str">
        <f t="shared" si="295"/>
        <v>PLANNED - SCHED</v>
      </c>
      <c r="I1377" s="1">
        <v>41586.488430902777</v>
      </c>
      <c r="J1377" s="1">
        <v>41586.56491238426</v>
      </c>
      <c r="K1377" s="5">
        <f t="shared" si="306"/>
        <v>110</v>
      </c>
      <c r="L1377" s="16">
        <f t="shared" si="296"/>
        <v>110</v>
      </c>
      <c r="M1377">
        <f t="shared" si="297"/>
        <v>2013</v>
      </c>
      <c r="N1377" t="str">
        <f t="shared" si="298"/>
        <v>Nov</v>
      </c>
      <c r="O1377" s="6">
        <f t="shared" si="299"/>
        <v>110</v>
      </c>
      <c r="P1377">
        <f t="shared" si="300"/>
        <v>561</v>
      </c>
      <c r="Q1377">
        <f t="shared" si="301"/>
        <v>6</v>
      </c>
      <c r="R1377" s="8">
        <f t="shared" si="307"/>
        <v>93.5</v>
      </c>
      <c r="S1377">
        <f t="shared" si="302"/>
        <v>43</v>
      </c>
      <c r="T1377">
        <f t="shared" si="303"/>
        <v>3542</v>
      </c>
      <c r="U1377" s="18">
        <f t="shared" si="308"/>
        <v>82.372093023255815</v>
      </c>
    </row>
    <row r="1378" spans="1:21" x14ac:dyDescent="0.3">
      <c r="A1378" s="3">
        <v>1377</v>
      </c>
      <c r="B1378" s="3" t="s">
        <v>280</v>
      </c>
      <c r="C1378" s="3" t="s">
        <v>61</v>
      </c>
      <c r="D1378" s="7">
        <f t="shared" si="304"/>
        <v>41581</v>
      </c>
      <c r="E1378" s="4">
        <v>0.59097222222222223</v>
      </c>
      <c r="F1378" s="3" t="s">
        <v>54</v>
      </c>
      <c r="G1378" s="3" t="str">
        <f t="shared" si="305"/>
        <v>PLANNED</v>
      </c>
      <c r="H1378" s="3" t="str">
        <f t="shared" si="295"/>
        <v>PLANNED - SCHED</v>
      </c>
      <c r="I1378" s="1">
        <v>41586.555632175929</v>
      </c>
      <c r="J1378" s="1">
        <v>41586.618803472222</v>
      </c>
      <c r="K1378" s="5">
        <f t="shared" si="306"/>
        <v>90</v>
      </c>
      <c r="L1378" s="16">
        <f t="shared" si="296"/>
        <v>90</v>
      </c>
      <c r="M1378">
        <f t="shared" si="297"/>
        <v>2013</v>
      </c>
      <c r="N1378" t="str">
        <f t="shared" si="298"/>
        <v>Nov</v>
      </c>
      <c r="O1378" s="6">
        <f t="shared" si="299"/>
        <v>90</v>
      </c>
      <c r="P1378">
        <f t="shared" si="300"/>
        <v>561</v>
      </c>
      <c r="Q1378">
        <f t="shared" si="301"/>
        <v>6</v>
      </c>
      <c r="R1378" s="8">
        <f t="shared" si="307"/>
        <v>93.5</v>
      </c>
      <c r="S1378">
        <f t="shared" si="302"/>
        <v>43</v>
      </c>
      <c r="T1378">
        <f t="shared" si="303"/>
        <v>3542</v>
      </c>
      <c r="U1378" s="18">
        <f t="shared" si="308"/>
        <v>82.372093023255815</v>
      </c>
    </row>
    <row r="1379" spans="1:21" x14ac:dyDescent="0.3">
      <c r="A1379" s="3">
        <v>1378</v>
      </c>
      <c r="B1379" s="3" t="s">
        <v>280</v>
      </c>
      <c r="C1379" s="3" t="s">
        <v>61</v>
      </c>
      <c r="D1379" s="7">
        <f t="shared" si="304"/>
        <v>41581</v>
      </c>
      <c r="E1379" s="4">
        <v>0.68055555555555547</v>
      </c>
      <c r="F1379" s="3" t="s">
        <v>54</v>
      </c>
      <c r="G1379" s="3" t="str">
        <f t="shared" si="305"/>
        <v>PLANNED</v>
      </c>
      <c r="H1379" s="3" t="str">
        <f t="shared" si="295"/>
        <v>PLANNED - SCHED</v>
      </c>
      <c r="I1379" s="1">
        <v>41586.636234571757</v>
      </c>
      <c r="J1379" s="1">
        <v>41586.710945219907</v>
      </c>
      <c r="K1379" s="5">
        <f t="shared" si="306"/>
        <v>107</v>
      </c>
      <c r="L1379" s="16">
        <f t="shared" si="296"/>
        <v>107</v>
      </c>
      <c r="M1379">
        <f t="shared" si="297"/>
        <v>2013</v>
      </c>
      <c r="N1379" t="str">
        <f t="shared" si="298"/>
        <v>Nov</v>
      </c>
      <c r="O1379" s="6">
        <f t="shared" si="299"/>
        <v>107</v>
      </c>
      <c r="P1379">
        <f t="shared" si="300"/>
        <v>561</v>
      </c>
      <c r="Q1379">
        <f t="shared" si="301"/>
        <v>6</v>
      </c>
      <c r="R1379" s="8">
        <f t="shared" si="307"/>
        <v>93.5</v>
      </c>
      <c r="S1379">
        <f t="shared" si="302"/>
        <v>43</v>
      </c>
      <c r="T1379">
        <f t="shared" si="303"/>
        <v>3542</v>
      </c>
      <c r="U1379" s="18">
        <f t="shared" si="308"/>
        <v>82.372093023255815</v>
      </c>
    </row>
    <row r="1380" spans="1:21" x14ac:dyDescent="0.3">
      <c r="A1380" s="3">
        <v>1379</v>
      </c>
      <c r="B1380" s="3" t="s">
        <v>280</v>
      </c>
      <c r="C1380" s="3" t="s">
        <v>61</v>
      </c>
      <c r="D1380" s="7">
        <f t="shared" si="304"/>
        <v>41581</v>
      </c>
      <c r="E1380" s="4">
        <v>0.96319444444444446</v>
      </c>
      <c r="F1380" s="3" t="s">
        <v>49</v>
      </c>
      <c r="G1380" s="3" t="str">
        <f t="shared" si="305"/>
        <v>UNPLANNED</v>
      </c>
      <c r="H1380" s="3" t="str">
        <f t="shared" si="295"/>
        <v>UNPLANNED</v>
      </c>
      <c r="I1380" s="1">
        <v>41586.943831446762</v>
      </c>
      <c r="J1380" s="1">
        <v>41586.992014317126</v>
      </c>
      <c r="K1380" s="5">
        <f t="shared" si="306"/>
        <v>69</v>
      </c>
      <c r="L1380" s="16">
        <f t="shared" si="296"/>
        <v>69</v>
      </c>
      <c r="M1380">
        <f t="shared" si="297"/>
        <v>2013</v>
      </c>
      <c r="N1380" t="str">
        <f t="shared" si="298"/>
        <v>Nov</v>
      </c>
      <c r="O1380" s="6">
        <f t="shared" si="299"/>
        <v>69</v>
      </c>
      <c r="P1380">
        <f t="shared" si="300"/>
        <v>561</v>
      </c>
      <c r="Q1380">
        <f t="shared" si="301"/>
        <v>6</v>
      </c>
      <c r="R1380" s="8">
        <f t="shared" si="307"/>
        <v>93.5</v>
      </c>
      <c r="S1380">
        <f t="shared" si="302"/>
        <v>43</v>
      </c>
      <c r="T1380">
        <f t="shared" si="303"/>
        <v>3542</v>
      </c>
      <c r="U1380" s="18">
        <f t="shared" si="308"/>
        <v>82.372093023255815</v>
      </c>
    </row>
    <row r="1381" spans="1:21" x14ac:dyDescent="0.3">
      <c r="A1381" s="3">
        <v>1380</v>
      </c>
      <c r="B1381" s="3" t="s">
        <v>281</v>
      </c>
      <c r="C1381" s="3" t="s">
        <v>63</v>
      </c>
      <c r="D1381" s="7">
        <f t="shared" si="304"/>
        <v>41581</v>
      </c>
      <c r="E1381" s="4">
        <v>0.31388888888888888</v>
      </c>
      <c r="F1381" s="3" t="s">
        <v>57</v>
      </c>
      <c r="G1381" s="3" t="str">
        <f t="shared" si="305"/>
        <v>UNPLANNED</v>
      </c>
      <c r="H1381" s="3" t="str">
        <f t="shared" si="295"/>
        <v>UNPLANNED</v>
      </c>
      <c r="I1381" s="1">
        <v>41587.312511886572</v>
      </c>
      <c r="J1381" s="1">
        <v>41587.39729197917</v>
      </c>
      <c r="K1381" s="5">
        <f t="shared" si="306"/>
        <v>122</v>
      </c>
      <c r="L1381" s="16">
        <f t="shared" si="296"/>
        <v>122</v>
      </c>
      <c r="M1381">
        <f t="shared" si="297"/>
        <v>2013</v>
      </c>
      <c r="N1381" t="str">
        <f t="shared" si="298"/>
        <v>Nov</v>
      </c>
      <c r="O1381" s="6">
        <f t="shared" si="299"/>
        <v>122</v>
      </c>
      <c r="P1381">
        <f t="shared" si="300"/>
        <v>238</v>
      </c>
      <c r="Q1381">
        <f t="shared" si="301"/>
        <v>2</v>
      </c>
      <c r="R1381" s="8">
        <f t="shared" si="307"/>
        <v>119</v>
      </c>
      <c r="S1381">
        <f t="shared" si="302"/>
        <v>43</v>
      </c>
      <c r="T1381">
        <f t="shared" si="303"/>
        <v>3542</v>
      </c>
      <c r="U1381" s="18">
        <f t="shared" si="308"/>
        <v>82.372093023255815</v>
      </c>
    </row>
    <row r="1382" spans="1:21" x14ac:dyDescent="0.3">
      <c r="A1382" s="3">
        <v>1381</v>
      </c>
      <c r="B1382" s="3" t="s">
        <v>281</v>
      </c>
      <c r="C1382" s="3" t="s">
        <v>63</v>
      </c>
      <c r="D1382" s="7">
        <f t="shared" si="304"/>
        <v>41581</v>
      </c>
      <c r="E1382" s="4">
        <v>0.61249999999999993</v>
      </c>
      <c r="F1382" s="3" t="s">
        <v>51</v>
      </c>
      <c r="G1382" s="3" t="str">
        <f t="shared" si="305"/>
        <v>PLANNED</v>
      </c>
      <c r="H1382" s="3" t="str">
        <f t="shared" si="295"/>
        <v>PLANNED - NOT SCHED</v>
      </c>
      <c r="I1382" s="1">
        <v>41587.564993784719</v>
      </c>
      <c r="J1382" s="1">
        <v>41587.645549340275</v>
      </c>
      <c r="K1382" s="5">
        <f t="shared" si="306"/>
        <v>116</v>
      </c>
      <c r="L1382" s="16">
        <f t="shared" si="296"/>
        <v>116</v>
      </c>
      <c r="M1382">
        <f t="shared" si="297"/>
        <v>2013</v>
      </c>
      <c r="N1382" t="str">
        <f t="shared" si="298"/>
        <v>Nov</v>
      </c>
      <c r="O1382" s="6">
        <f t="shared" si="299"/>
        <v>116</v>
      </c>
      <c r="P1382">
        <f t="shared" si="300"/>
        <v>238</v>
      </c>
      <c r="Q1382">
        <f t="shared" si="301"/>
        <v>2</v>
      </c>
      <c r="R1382" s="8">
        <f t="shared" si="307"/>
        <v>119</v>
      </c>
      <c r="S1382">
        <f t="shared" si="302"/>
        <v>43</v>
      </c>
      <c r="T1382">
        <f t="shared" si="303"/>
        <v>3542</v>
      </c>
      <c r="U1382" s="18">
        <f t="shared" si="308"/>
        <v>82.372093023255815</v>
      </c>
    </row>
    <row r="1383" spans="1:21" x14ac:dyDescent="0.3">
      <c r="A1383" s="3">
        <v>1382</v>
      </c>
      <c r="B1383" s="3" t="s">
        <v>282</v>
      </c>
      <c r="C1383" s="3" t="s">
        <v>65</v>
      </c>
      <c r="D1383" s="7">
        <f t="shared" si="304"/>
        <v>41581</v>
      </c>
      <c r="E1383" s="4">
        <v>0.2673611111111111</v>
      </c>
      <c r="F1383" s="3" t="s">
        <v>49</v>
      </c>
      <c r="G1383" s="3" t="str">
        <f t="shared" si="305"/>
        <v>UNPLANNED</v>
      </c>
      <c r="H1383" s="3" t="str">
        <f t="shared" si="295"/>
        <v>UNPLANNED</v>
      </c>
      <c r="I1383" s="1">
        <v>41588.266134525467</v>
      </c>
      <c r="J1383" s="1">
        <v>41588.305312766206</v>
      </c>
      <c r="K1383" s="5">
        <f t="shared" si="306"/>
        <v>56</v>
      </c>
      <c r="L1383" s="16">
        <f t="shared" si="296"/>
        <v>56</v>
      </c>
      <c r="M1383">
        <f t="shared" si="297"/>
        <v>2013</v>
      </c>
      <c r="N1383" t="str">
        <f t="shared" si="298"/>
        <v>Nov</v>
      </c>
      <c r="O1383" s="6">
        <f t="shared" si="299"/>
        <v>56</v>
      </c>
      <c r="P1383">
        <f t="shared" si="300"/>
        <v>337</v>
      </c>
      <c r="Q1383">
        <f t="shared" si="301"/>
        <v>4</v>
      </c>
      <c r="R1383" s="8">
        <f t="shared" si="307"/>
        <v>84.25</v>
      </c>
      <c r="S1383">
        <f t="shared" si="302"/>
        <v>43</v>
      </c>
      <c r="T1383">
        <f t="shared" si="303"/>
        <v>3542</v>
      </c>
      <c r="U1383" s="18">
        <f t="shared" si="308"/>
        <v>82.372093023255815</v>
      </c>
    </row>
    <row r="1384" spans="1:21" x14ac:dyDescent="0.3">
      <c r="A1384" s="3">
        <v>1383</v>
      </c>
      <c r="B1384" s="3" t="s">
        <v>282</v>
      </c>
      <c r="C1384" s="3" t="s">
        <v>65</v>
      </c>
      <c r="D1384" s="7">
        <f t="shared" si="304"/>
        <v>41581</v>
      </c>
      <c r="E1384" s="4">
        <v>0.37777777777777777</v>
      </c>
      <c r="F1384" s="3" t="s">
        <v>49</v>
      </c>
      <c r="G1384" s="3" t="str">
        <f t="shared" si="305"/>
        <v>UNPLANNED</v>
      </c>
      <c r="H1384" s="3" t="str">
        <f t="shared" si="295"/>
        <v>UNPLANNED</v>
      </c>
      <c r="I1384" s="1">
        <v>41588.33442230324</v>
      </c>
      <c r="J1384" s="1">
        <v>41588.411482488431</v>
      </c>
      <c r="K1384" s="5">
        <f t="shared" si="306"/>
        <v>110</v>
      </c>
      <c r="L1384" s="16">
        <f t="shared" si="296"/>
        <v>110</v>
      </c>
      <c r="M1384">
        <f t="shared" si="297"/>
        <v>2013</v>
      </c>
      <c r="N1384" t="str">
        <f t="shared" si="298"/>
        <v>Nov</v>
      </c>
      <c r="O1384" s="6">
        <f t="shared" si="299"/>
        <v>110</v>
      </c>
      <c r="P1384">
        <f t="shared" si="300"/>
        <v>337</v>
      </c>
      <c r="Q1384">
        <f t="shared" si="301"/>
        <v>4</v>
      </c>
      <c r="R1384" s="8">
        <f t="shared" si="307"/>
        <v>84.25</v>
      </c>
      <c r="S1384">
        <f t="shared" si="302"/>
        <v>43</v>
      </c>
      <c r="T1384">
        <f t="shared" si="303"/>
        <v>3542</v>
      </c>
      <c r="U1384" s="18">
        <f t="shared" si="308"/>
        <v>82.372093023255815</v>
      </c>
    </row>
    <row r="1385" spans="1:21" x14ac:dyDescent="0.3">
      <c r="A1385" s="3">
        <v>1384</v>
      </c>
      <c r="B1385" s="3" t="s">
        <v>282</v>
      </c>
      <c r="C1385" s="3" t="s">
        <v>65</v>
      </c>
      <c r="D1385" s="7">
        <f t="shared" si="304"/>
        <v>41581</v>
      </c>
      <c r="E1385" s="4">
        <v>0.47847222222222219</v>
      </c>
      <c r="F1385" s="3" t="s">
        <v>57</v>
      </c>
      <c r="G1385" s="3" t="str">
        <f t="shared" si="305"/>
        <v>UNPLANNED</v>
      </c>
      <c r="H1385" s="3" t="str">
        <f t="shared" si="295"/>
        <v>UNPLANNED</v>
      </c>
      <c r="I1385" s="1">
        <v>41588.470777696755</v>
      </c>
      <c r="J1385" s="1">
        <v>41588.510661956017</v>
      </c>
      <c r="K1385" s="5">
        <f t="shared" si="306"/>
        <v>57</v>
      </c>
      <c r="L1385" s="16">
        <f t="shared" si="296"/>
        <v>57</v>
      </c>
      <c r="M1385">
        <f t="shared" si="297"/>
        <v>2013</v>
      </c>
      <c r="N1385" t="str">
        <f t="shared" si="298"/>
        <v>Nov</v>
      </c>
      <c r="O1385" s="6">
        <f t="shared" si="299"/>
        <v>57</v>
      </c>
      <c r="P1385">
        <f t="shared" si="300"/>
        <v>337</v>
      </c>
      <c r="Q1385">
        <f t="shared" si="301"/>
        <v>4</v>
      </c>
      <c r="R1385" s="8">
        <f t="shared" si="307"/>
        <v>84.25</v>
      </c>
      <c r="S1385">
        <f t="shared" si="302"/>
        <v>43</v>
      </c>
      <c r="T1385">
        <f t="shared" si="303"/>
        <v>3542</v>
      </c>
      <c r="U1385" s="18">
        <f t="shared" si="308"/>
        <v>82.372093023255815</v>
      </c>
    </row>
    <row r="1386" spans="1:21" x14ac:dyDescent="0.3">
      <c r="A1386" s="3">
        <v>1385</v>
      </c>
      <c r="B1386" s="3" t="s">
        <v>282</v>
      </c>
      <c r="C1386" s="3" t="s">
        <v>65</v>
      </c>
      <c r="D1386" s="7">
        <f t="shared" si="304"/>
        <v>41581</v>
      </c>
      <c r="E1386" s="4">
        <v>0.625</v>
      </c>
      <c r="F1386" s="3" t="s">
        <v>49</v>
      </c>
      <c r="G1386" s="3" t="str">
        <f t="shared" si="305"/>
        <v>UNPLANNED</v>
      </c>
      <c r="H1386" s="3" t="str">
        <f t="shared" si="295"/>
        <v>UNPLANNED</v>
      </c>
      <c r="I1386" s="1">
        <v>41588.594582175931</v>
      </c>
      <c r="J1386" s="1">
        <v>41588.674234953702</v>
      </c>
      <c r="K1386" s="5">
        <f t="shared" si="306"/>
        <v>114</v>
      </c>
      <c r="L1386" s="16">
        <f t="shared" si="296"/>
        <v>114</v>
      </c>
      <c r="M1386">
        <f t="shared" si="297"/>
        <v>2013</v>
      </c>
      <c r="N1386" t="str">
        <f t="shared" si="298"/>
        <v>Nov</v>
      </c>
      <c r="O1386" s="6">
        <f t="shared" si="299"/>
        <v>114</v>
      </c>
      <c r="P1386">
        <f t="shared" si="300"/>
        <v>337</v>
      </c>
      <c r="Q1386">
        <f t="shared" si="301"/>
        <v>4</v>
      </c>
      <c r="R1386" s="8">
        <f t="shared" si="307"/>
        <v>84.25</v>
      </c>
      <c r="S1386">
        <f t="shared" si="302"/>
        <v>43</v>
      </c>
      <c r="T1386">
        <f t="shared" si="303"/>
        <v>3542</v>
      </c>
      <c r="U1386" s="18">
        <f t="shared" si="308"/>
        <v>82.372093023255815</v>
      </c>
    </row>
    <row r="1387" spans="1:21" x14ac:dyDescent="0.3">
      <c r="A1387" s="3">
        <v>1386</v>
      </c>
      <c r="B1387" s="3" t="s">
        <v>283</v>
      </c>
      <c r="C1387" s="3" t="s">
        <v>48</v>
      </c>
      <c r="D1387" s="7">
        <f t="shared" si="304"/>
        <v>41588</v>
      </c>
      <c r="E1387" s="4">
        <v>0.59861111111111109</v>
      </c>
      <c r="F1387" s="3" t="s">
        <v>49</v>
      </c>
      <c r="G1387" s="3" t="str">
        <f t="shared" si="305"/>
        <v>UNPLANNED</v>
      </c>
      <c r="H1387" s="3" t="str">
        <f t="shared" si="295"/>
        <v>UNPLANNED</v>
      </c>
      <c r="I1387" s="1">
        <v>41589.564902280094</v>
      </c>
      <c r="J1387" s="1">
        <v>41589.614184687503</v>
      </c>
      <c r="K1387" s="5">
        <f t="shared" si="306"/>
        <v>70</v>
      </c>
      <c r="L1387" s="16">
        <f t="shared" si="296"/>
        <v>70</v>
      </c>
      <c r="M1387">
        <f t="shared" si="297"/>
        <v>2013</v>
      </c>
      <c r="N1387" t="str">
        <f t="shared" si="298"/>
        <v>Nov</v>
      </c>
      <c r="O1387" s="6">
        <f t="shared" si="299"/>
        <v>70</v>
      </c>
      <c r="P1387">
        <f t="shared" si="300"/>
        <v>235</v>
      </c>
      <c r="Q1387">
        <f t="shared" si="301"/>
        <v>4</v>
      </c>
      <c r="R1387" s="8">
        <f t="shared" si="307"/>
        <v>58.75</v>
      </c>
      <c r="S1387">
        <f t="shared" si="302"/>
        <v>46</v>
      </c>
      <c r="T1387">
        <f t="shared" si="303"/>
        <v>4559</v>
      </c>
      <c r="U1387" s="18">
        <f t="shared" si="308"/>
        <v>99.108695652173907</v>
      </c>
    </row>
    <row r="1388" spans="1:21" x14ac:dyDescent="0.3">
      <c r="A1388" s="3">
        <v>1387</v>
      </c>
      <c r="B1388" s="3" t="s">
        <v>283</v>
      </c>
      <c r="C1388" s="3" t="s">
        <v>48</v>
      </c>
      <c r="D1388" s="7">
        <f t="shared" si="304"/>
        <v>41588</v>
      </c>
      <c r="E1388" s="4">
        <v>0.68125000000000002</v>
      </c>
      <c r="F1388" s="3" t="s">
        <v>49</v>
      </c>
      <c r="G1388" s="3" t="str">
        <f t="shared" si="305"/>
        <v>UNPLANNED</v>
      </c>
      <c r="H1388" s="3" t="str">
        <f t="shared" si="295"/>
        <v>UNPLANNED</v>
      </c>
      <c r="I1388" s="1">
        <v>41589.646386111111</v>
      </c>
      <c r="J1388" s="1" t="e">
        <v>#VALUE!</v>
      </c>
      <c r="K1388" s="5" t="e">
        <f t="shared" si="306"/>
        <v>#VALUE!</v>
      </c>
      <c r="L1388" s="16">
        <f t="shared" si="296"/>
        <v>58.75</v>
      </c>
      <c r="M1388">
        <f t="shared" si="297"/>
        <v>2013</v>
      </c>
      <c r="N1388" t="str">
        <f t="shared" si="298"/>
        <v>Nov</v>
      </c>
      <c r="O1388" s="6" t="e">
        <f t="shared" si="299"/>
        <v>#N/A</v>
      </c>
      <c r="P1388">
        <f t="shared" si="300"/>
        <v>235</v>
      </c>
      <c r="Q1388">
        <f t="shared" si="301"/>
        <v>4</v>
      </c>
      <c r="R1388" s="8">
        <f t="shared" si="307"/>
        <v>58.75</v>
      </c>
      <c r="S1388">
        <f t="shared" si="302"/>
        <v>46</v>
      </c>
      <c r="T1388">
        <f t="shared" si="303"/>
        <v>4559</v>
      </c>
      <c r="U1388" s="18">
        <f t="shared" si="308"/>
        <v>99.108695652173907</v>
      </c>
    </row>
    <row r="1389" spans="1:21" x14ac:dyDescent="0.3">
      <c r="A1389" s="3">
        <v>1388</v>
      </c>
      <c r="B1389" s="3" t="s">
        <v>283</v>
      </c>
      <c r="C1389" s="3" t="s">
        <v>48</v>
      </c>
      <c r="D1389" s="7">
        <f t="shared" si="304"/>
        <v>41588</v>
      </c>
      <c r="E1389" s="4">
        <v>0.8041666666666667</v>
      </c>
      <c r="F1389" s="3" t="s">
        <v>49</v>
      </c>
      <c r="G1389" s="3" t="str">
        <f t="shared" si="305"/>
        <v>UNPLANNED</v>
      </c>
      <c r="H1389" s="3" t="str">
        <f t="shared" si="295"/>
        <v>UNPLANNED</v>
      </c>
      <c r="I1389" s="1">
        <v>41589.778748807868</v>
      </c>
      <c r="J1389" s="1">
        <v>41589.836445567133</v>
      </c>
      <c r="K1389" s="5">
        <f t="shared" si="306"/>
        <v>83</v>
      </c>
      <c r="L1389" s="16">
        <f t="shared" si="296"/>
        <v>83</v>
      </c>
      <c r="M1389">
        <f t="shared" si="297"/>
        <v>2013</v>
      </c>
      <c r="N1389" t="str">
        <f t="shared" si="298"/>
        <v>Nov</v>
      </c>
      <c r="O1389" s="6">
        <f t="shared" si="299"/>
        <v>83</v>
      </c>
      <c r="P1389">
        <f t="shared" si="300"/>
        <v>235</v>
      </c>
      <c r="Q1389">
        <f t="shared" si="301"/>
        <v>4</v>
      </c>
      <c r="R1389" s="8">
        <f t="shared" si="307"/>
        <v>58.75</v>
      </c>
      <c r="S1389">
        <f t="shared" si="302"/>
        <v>46</v>
      </c>
      <c r="T1389">
        <f t="shared" si="303"/>
        <v>4559</v>
      </c>
      <c r="U1389" s="18">
        <f t="shared" si="308"/>
        <v>99.108695652173907</v>
      </c>
    </row>
    <row r="1390" spans="1:21" x14ac:dyDescent="0.3">
      <c r="A1390" s="3">
        <v>1389</v>
      </c>
      <c r="B1390" s="3" t="s">
        <v>283</v>
      </c>
      <c r="C1390" s="3" t="s">
        <v>48</v>
      </c>
      <c r="D1390" s="7">
        <f t="shared" si="304"/>
        <v>41588</v>
      </c>
      <c r="E1390" s="4">
        <v>0.84861111111111109</v>
      </c>
      <c r="F1390" s="3" t="s">
        <v>49</v>
      </c>
      <c r="G1390" s="3" t="str">
        <f t="shared" si="305"/>
        <v>UNPLANNED</v>
      </c>
      <c r="H1390" s="3" t="str">
        <f t="shared" si="295"/>
        <v>UNPLANNED</v>
      </c>
      <c r="I1390" s="1">
        <v>41589.836780787038</v>
      </c>
      <c r="J1390" s="1">
        <v>41589.893910416671</v>
      </c>
      <c r="K1390" s="5">
        <f t="shared" si="306"/>
        <v>82</v>
      </c>
      <c r="L1390" s="16">
        <f t="shared" si="296"/>
        <v>82</v>
      </c>
      <c r="M1390">
        <f t="shared" si="297"/>
        <v>2013</v>
      </c>
      <c r="N1390" t="str">
        <f t="shared" si="298"/>
        <v>Nov</v>
      </c>
      <c r="O1390" s="6">
        <f t="shared" si="299"/>
        <v>82</v>
      </c>
      <c r="P1390">
        <f t="shared" si="300"/>
        <v>235</v>
      </c>
      <c r="Q1390">
        <f t="shared" si="301"/>
        <v>4</v>
      </c>
      <c r="R1390" s="8">
        <f t="shared" si="307"/>
        <v>58.75</v>
      </c>
      <c r="S1390">
        <f t="shared" si="302"/>
        <v>46</v>
      </c>
      <c r="T1390">
        <f t="shared" si="303"/>
        <v>4559</v>
      </c>
      <c r="U1390" s="18">
        <f t="shared" si="308"/>
        <v>99.108695652173907</v>
      </c>
    </row>
    <row r="1391" spans="1:21" x14ac:dyDescent="0.3">
      <c r="A1391" s="3">
        <v>1390</v>
      </c>
      <c r="B1391" s="3" t="s">
        <v>284</v>
      </c>
      <c r="C1391" s="3" t="s">
        <v>53</v>
      </c>
      <c r="D1391" s="7">
        <f t="shared" si="304"/>
        <v>41588</v>
      </c>
      <c r="E1391" s="4">
        <v>2.9861111111111113E-2</v>
      </c>
      <c r="F1391" s="3" t="s">
        <v>49</v>
      </c>
      <c r="G1391" s="3" t="str">
        <f t="shared" si="305"/>
        <v>UNPLANNED</v>
      </c>
      <c r="H1391" s="3" t="str">
        <f t="shared" si="295"/>
        <v>UNPLANNED</v>
      </c>
      <c r="I1391" s="1">
        <v>41589.988764004629</v>
      </c>
      <c r="J1391" s="1">
        <v>41590.081345023151</v>
      </c>
      <c r="K1391" s="5">
        <f t="shared" si="306"/>
        <v>133</v>
      </c>
      <c r="L1391" s="16">
        <f t="shared" si="296"/>
        <v>133</v>
      </c>
      <c r="M1391">
        <f t="shared" si="297"/>
        <v>2013</v>
      </c>
      <c r="N1391" t="str">
        <f t="shared" si="298"/>
        <v>Nov</v>
      </c>
      <c r="O1391" s="6">
        <f t="shared" si="299"/>
        <v>133</v>
      </c>
      <c r="P1391">
        <f t="shared" si="300"/>
        <v>870</v>
      </c>
      <c r="Q1391">
        <f t="shared" si="301"/>
        <v>9</v>
      </c>
      <c r="R1391" s="8">
        <f t="shared" si="307"/>
        <v>96.666666666666671</v>
      </c>
      <c r="S1391">
        <f t="shared" si="302"/>
        <v>46</v>
      </c>
      <c r="T1391">
        <f t="shared" si="303"/>
        <v>4559</v>
      </c>
      <c r="U1391" s="18">
        <f t="shared" si="308"/>
        <v>99.108695652173907</v>
      </c>
    </row>
    <row r="1392" spans="1:21" x14ac:dyDescent="0.3">
      <c r="A1392" s="3">
        <v>1391</v>
      </c>
      <c r="B1392" s="3" t="s">
        <v>284</v>
      </c>
      <c r="C1392" s="3" t="s">
        <v>53</v>
      </c>
      <c r="D1392" s="7">
        <f t="shared" si="304"/>
        <v>41588</v>
      </c>
      <c r="E1392" s="4">
        <v>0.10416666666666667</v>
      </c>
      <c r="F1392" s="3" t="s">
        <v>51</v>
      </c>
      <c r="G1392" s="3" t="str">
        <f t="shared" si="305"/>
        <v>PLANNED</v>
      </c>
      <c r="H1392" s="3" t="str">
        <f t="shared" si="295"/>
        <v>PLANNED - NOT SCHED</v>
      </c>
      <c r="I1392" s="1">
        <v>41590.077649537037</v>
      </c>
      <c r="J1392" s="1">
        <v>41590.137649537035</v>
      </c>
      <c r="K1392" s="5">
        <f t="shared" si="306"/>
        <v>86</v>
      </c>
      <c r="L1392" s="16">
        <f t="shared" si="296"/>
        <v>86</v>
      </c>
      <c r="M1392">
        <f t="shared" si="297"/>
        <v>2013</v>
      </c>
      <c r="N1392" t="str">
        <f t="shared" si="298"/>
        <v>Nov</v>
      </c>
      <c r="O1392" s="6">
        <f t="shared" si="299"/>
        <v>86</v>
      </c>
      <c r="P1392">
        <f t="shared" si="300"/>
        <v>870</v>
      </c>
      <c r="Q1392">
        <f t="shared" si="301"/>
        <v>9</v>
      </c>
      <c r="R1392" s="8">
        <f t="shared" si="307"/>
        <v>96.666666666666671</v>
      </c>
      <c r="S1392">
        <f t="shared" si="302"/>
        <v>46</v>
      </c>
      <c r="T1392">
        <f t="shared" si="303"/>
        <v>4559</v>
      </c>
      <c r="U1392" s="18">
        <f t="shared" si="308"/>
        <v>99.108695652173907</v>
      </c>
    </row>
    <row r="1393" spans="1:21" x14ac:dyDescent="0.3">
      <c r="A1393" s="3">
        <v>1392</v>
      </c>
      <c r="B1393" s="3" t="s">
        <v>284</v>
      </c>
      <c r="C1393" s="3" t="s">
        <v>53</v>
      </c>
      <c r="D1393" s="7">
        <f t="shared" si="304"/>
        <v>41588</v>
      </c>
      <c r="E1393" s="4">
        <v>0.3527777777777778</v>
      </c>
      <c r="F1393" s="3" t="s">
        <v>54</v>
      </c>
      <c r="G1393" s="3" t="str">
        <f t="shared" si="305"/>
        <v>PLANNED</v>
      </c>
      <c r="H1393" s="3" t="str">
        <f t="shared" si="295"/>
        <v>PLANNED - SCHED</v>
      </c>
      <c r="I1393" s="1">
        <v>41590.319991863427</v>
      </c>
      <c r="J1393" s="1">
        <v>41590.387503437501</v>
      </c>
      <c r="K1393" s="5">
        <f t="shared" si="306"/>
        <v>97</v>
      </c>
      <c r="L1393" s="16">
        <f t="shared" si="296"/>
        <v>97</v>
      </c>
      <c r="M1393">
        <f t="shared" si="297"/>
        <v>2013</v>
      </c>
      <c r="N1393" t="str">
        <f t="shared" si="298"/>
        <v>Nov</v>
      </c>
      <c r="O1393" s="6">
        <f t="shared" si="299"/>
        <v>97</v>
      </c>
      <c r="P1393">
        <f t="shared" si="300"/>
        <v>870</v>
      </c>
      <c r="Q1393">
        <f t="shared" si="301"/>
        <v>9</v>
      </c>
      <c r="R1393" s="8">
        <f t="shared" si="307"/>
        <v>96.666666666666671</v>
      </c>
      <c r="S1393">
        <f t="shared" si="302"/>
        <v>46</v>
      </c>
      <c r="T1393">
        <f t="shared" si="303"/>
        <v>4559</v>
      </c>
      <c r="U1393" s="18">
        <f t="shared" si="308"/>
        <v>99.108695652173907</v>
      </c>
    </row>
    <row r="1394" spans="1:21" x14ac:dyDescent="0.3">
      <c r="A1394" s="3">
        <v>1393</v>
      </c>
      <c r="B1394" s="3" t="s">
        <v>284</v>
      </c>
      <c r="C1394" s="3" t="s">
        <v>53</v>
      </c>
      <c r="D1394" s="7">
        <f t="shared" si="304"/>
        <v>41588</v>
      </c>
      <c r="E1394" s="4">
        <v>0.41805555555555557</v>
      </c>
      <c r="F1394" s="3" t="s">
        <v>54</v>
      </c>
      <c r="G1394" s="3" t="str">
        <f t="shared" si="305"/>
        <v>PLANNED</v>
      </c>
      <c r="H1394" s="3" t="str">
        <f t="shared" si="295"/>
        <v>PLANNED - SCHED</v>
      </c>
      <c r="I1394" s="1">
        <v>41590.387708993054</v>
      </c>
      <c r="J1394" s="1">
        <v>41590.460174270833</v>
      </c>
      <c r="K1394" s="5">
        <f t="shared" si="306"/>
        <v>104</v>
      </c>
      <c r="L1394" s="16">
        <f t="shared" si="296"/>
        <v>104</v>
      </c>
      <c r="M1394">
        <f t="shared" si="297"/>
        <v>2013</v>
      </c>
      <c r="N1394" t="str">
        <f t="shared" si="298"/>
        <v>Nov</v>
      </c>
      <c r="O1394" s="6">
        <f t="shared" si="299"/>
        <v>104</v>
      </c>
      <c r="P1394">
        <f t="shared" si="300"/>
        <v>870</v>
      </c>
      <c r="Q1394">
        <f t="shared" si="301"/>
        <v>9</v>
      </c>
      <c r="R1394" s="8">
        <f t="shared" si="307"/>
        <v>96.666666666666671</v>
      </c>
      <c r="S1394">
        <f t="shared" si="302"/>
        <v>46</v>
      </c>
      <c r="T1394">
        <f t="shared" si="303"/>
        <v>4559</v>
      </c>
      <c r="U1394" s="18">
        <f t="shared" si="308"/>
        <v>99.108695652173907</v>
      </c>
    </row>
    <row r="1395" spans="1:21" x14ac:dyDescent="0.3">
      <c r="A1395" s="3">
        <v>1394</v>
      </c>
      <c r="B1395" s="3" t="s">
        <v>284</v>
      </c>
      <c r="C1395" s="3" t="s">
        <v>53</v>
      </c>
      <c r="D1395" s="7">
        <f t="shared" si="304"/>
        <v>41588</v>
      </c>
      <c r="E1395" s="4">
        <v>0.5083333333333333</v>
      </c>
      <c r="F1395" s="3" t="s">
        <v>54</v>
      </c>
      <c r="G1395" s="3" t="str">
        <f t="shared" si="305"/>
        <v>PLANNED</v>
      </c>
      <c r="H1395" s="3" t="str">
        <f t="shared" si="295"/>
        <v>PLANNED - SCHED</v>
      </c>
      <c r="I1395" s="1">
        <v>41590.472085960646</v>
      </c>
      <c r="J1395" s="1">
        <v>41590.545210960649</v>
      </c>
      <c r="K1395" s="5">
        <f t="shared" si="306"/>
        <v>105</v>
      </c>
      <c r="L1395" s="16">
        <f t="shared" si="296"/>
        <v>105</v>
      </c>
      <c r="M1395">
        <f t="shared" si="297"/>
        <v>2013</v>
      </c>
      <c r="N1395" t="str">
        <f t="shared" si="298"/>
        <v>Nov</v>
      </c>
      <c r="O1395" s="6">
        <f t="shared" si="299"/>
        <v>105</v>
      </c>
      <c r="P1395">
        <f t="shared" si="300"/>
        <v>870</v>
      </c>
      <c r="Q1395">
        <f t="shared" si="301"/>
        <v>9</v>
      </c>
      <c r="R1395" s="8">
        <f t="shared" si="307"/>
        <v>96.666666666666671</v>
      </c>
      <c r="S1395">
        <f t="shared" si="302"/>
        <v>46</v>
      </c>
      <c r="T1395">
        <f t="shared" si="303"/>
        <v>4559</v>
      </c>
      <c r="U1395" s="18">
        <f t="shared" si="308"/>
        <v>99.108695652173907</v>
      </c>
    </row>
    <row r="1396" spans="1:21" x14ac:dyDescent="0.3">
      <c r="A1396" s="3">
        <v>1395</v>
      </c>
      <c r="B1396" s="3" t="s">
        <v>284</v>
      </c>
      <c r="C1396" s="3" t="s">
        <v>53</v>
      </c>
      <c r="D1396" s="7">
        <f t="shared" si="304"/>
        <v>41588</v>
      </c>
      <c r="E1396" s="4">
        <v>0.52152777777777781</v>
      </c>
      <c r="F1396" s="3" t="s">
        <v>49</v>
      </c>
      <c r="G1396" s="3" t="str">
        <f t="shared" si="305"/>
        <v>UNPLANNED</v>
      </c>
      <c r="H1396" s="3" t="str">
        <f t="shared" si="295"/>
        <v>UNPLANNED</v>
      </c>
      <c r="I1396" s="1">
        <v>41590.462312268515</v>
      </c>
      <c r="J1396" s="1">
        <v>41590.573469675925</v>
      </c>
      <c r="K1396" s="5">
        <f t="shared" si="306"/>
        <v>160</v>
      </c>
      <c r="L1396" s="16">
        <f t="shared" si="296"/>
        <v>160</v>
      </c>
      <c r="M1396">
        <f t="shared" si="297"/>
        <v>2013</v>
      </c>
      <c r="N1396" t="str">
        <f t="shared" si="298"/>
        <v>Nov</v>
      </c>
      <c r="O1396" s="6">
        <f t="shared" si="299"/>
        <v>160</v>
      </c>
      <c r="P1396">
        <f t="shared" si="300"/>
        <v>870</v>
      </c>
      <c r="Q1396">
        <f t="shared" si="301"/>
        <v>9</v>
      </c>
      <c r="R1396" s="8">
        <f t="shared" si="307"/>
        <v>96.666666666666671</v>
      </c>
      <c r="S1396">
        <f t="shared" si="302"/>
        <v>46</v>
      </c>
      <c r="T1396">
        <f t="shared" si="303"/>
        <v>4559</v>
      </c>
      <c r="U1396" s="18">
        <f t="shared" si="308"/>
        <v>99.108695652173907</v>
      </c>
    </row>
    <row r="1397" spans="1:21" x14ac:dyDescent="0.3">
      <c r="A1397" s="3">
        <v>1396</v>
      </c>
      <c r="B1397" s="3" t="s">
        <v>284</v>
      </c>
      <c r="C1397" s="3" t="s">
        <v>53</v>
      </c>
      <c r="D1397" s="7">
        <f t="shared" si="304"/>
        <v>41588</v>
      </c>
      <c r="E1397" s="4">
        <v>0.59166666666666667</v>
      </c>
      <c r="F1397" s="3" t="s">
        <v>49</v>
      </c>
      <c r="G1397" s="3" t="str">
        <f t="shared" si="305"/>
        <v>UNPLANNED</v>
      </c>
      <c r="H1397" s="3" t="str">
        <f t="shared" si="295"/>
        <v>UNPLANNED</v>
      </c>
      <c r="I1397" s="1">
        <v>41590.556676157408</v>
      </c>
      <c r="J1397" s="1" t="e">
        <v>#VALUE!</v>
      </c>
      <c r="K1397" s="5" t="e">
        <f t="shared" si="306"/>
        <v>#VALUE!</v>
      </c>
      <c r="L1397" s="16">
        <f t="shared" si="296"/>
        <v>96.666666666666671</v>
      </c>
      <c r="M1397">
        <f t="shared" si="297"/>
        <v>2013</v>
      </c>
      <c r="N1397" t="str">
        <f t="shared" si="298"/>
        <v>Nov</v>
      </c>
      <c r="O1397" s="6" t="e">
        <f t="shared" si="299"/>
        <v>#N/A</v>
      </c>
      <c r="P1397">
        <f t="shared" si="300"/>
        <v>870</v>
      </c>
      <c r="Q1397">
        <f t="shared" si="301"/>
        <v>9</v>
      </c>
      <c r="R1397" s="8">
        <f t="shared" si="307"/>
        <v>96.666666666666671</v>
      </c>
      <c r="S1397">
        <f t="shared" si="302"/>
        <v>46</v>
      </c>
      <c r="T1397">
        <f t="shared" si="303"/>
        <v>4559</v>
      </c>
      <c r="U1397" s="18">
        <f t="shared" si="308"/>
        <v>99.108695652173907</v>
      </c>
    </row>
    <row r="1398" spans="1:21" x14ac:dyDescent="0.3">
      <c r="A1398" s="3">
        <v>1397</v>
      </c>
      <c r="B1398" s="3" t="s">
        <v>284</v>
      </c>
      <c r="C1398" s="3" t="s">
        <v>53</v>
      </c>
      <c r="D1398" s="7">
        <f t="shared" si="304"/>
        <v>41588</v>
      </c>
      <c r="E1398" s="4">
        <v>0.59375</v>
      </c>
      <c r="F1398" s="3" t="s">
        <v>54</v>
      </c>
      <c r="G1398" s="3" t="str">
        <f t="shared" si="305"/>
        <v>PLANNED</v>
      </c>
      <c r="H1398" s="3" t="str">
        <f t="shared" si="295"/>
        <v>PLANNED - SCHED</v>
      </c>
      <c r="I1398" s="1">
        <v>41590.564968287035</v>
      </c>
      <c r="J1398" s="1">
        <v>41590.629528472222</v>
      </c>
      <c r="K1398" s="5">
        <f t="shared" si="306"/>
        <v>92</v>
      </c>
      <c r="L1398" s="16">
        <f t="shared" si="296"/>
        <v>92</v>
      </c>
      <c r="M1398">
        <f t="shared" si="297"/>
        <v>2013</v>
      </c>
      <c r="N1398" t="str">
        <f t="shared" si="298"/>
        <v>Nov</v>
      </c>
      <c r="O1398" s="6">
        <f t="shared" si="299"/>
        <v>92</v>
      </c>
      <c r="P1398">
        <f t="shared" si="300"/>
        <v>870</v>
      </c>
      <c r="Q1398">
        <f t="shared" si="301"/>
        <v>9</v>
      </c>
      <c r="R1398" s="8">
        <f t="shared" si="307"/>
        <v>96.666666666666671</v>
      </c>
      <c r="S1398">
        <f t="shared" si="302"/>
        <v>46</v>
      </c>
      <c r="T1398">
        <f t="shared" si="303"/>
        <v>4559</v>
      </c>
      <c r="U1398" s="18">
        <f t="shared" si="308"/>
        <v>99.108695652173907</v>
      </c>
    </row>
    <row r="1399" spans="1:21" x14ac:dyDescent="0.3">
      <c r="A1399" s="3">
        <v>1398</v>
      </c>
      <c r="B1399" s="3" t="s">
        <v>284</v>
      </c>
      <c r="C1399" s="3" t="s">
        <v>53</v>
      </c>
      <c r="D1399" s="7">
        <f t="shared" si="304"/>
        <v>41588</v>
      </c>
      <c r="E1399" s="4">
        <v>0.68888888888888899</v>
      </c>
      <c r="F1399" s="3" t="s">
        <v>54</v>
      </c>
      <c r="G1399" s="3" t="str">
        <f t="shared" si="305"/>
        <v>PLANNED</v>
      </c>
      <c r="H1399" s="3" t="str">
        <f t="shared" si="295"/>
        <v>PLANNED - SCHED</v>
      </c>
      <c r="I1399" s="1">
        <v>41590.659618749996</v>
      </c>
      <c r="J1399" s="1">
        <v>41590.724711342591</v>
      </c>
      <c r="K1399" s="5">
        <f t="shared" si="306"/>
        <v>93</v>
      </c>
      <c r="L1399" s="16">
        <f t="shared" si="296"/>
        <v>93</v>
      </c>
      <c r="M1399">
        <f t="shared" si="297"/>
        <v>2013</v>
      </c>
      <c r="N1399" t="str">
        <f t="shared" si="298"/>
        <v>Nov</v>
      </c>
      <c r="O1399" s="6">
        <f t="shared" si="299"/>
        <v>93</v>
      </c>
      <c r="P1399">
        <f t="shared" si="300"/>
        <v>870</v>
      </c>
      <c r="Q1399">
        <f t="shared" si="301"/>
        <v>9</v>
      </c>
      <c r="R1399" s="8">
        <f t="shared" si="307"/>
        <v>96.666666666666671</v>
      </c>
      <c r="S1399">
        <f t="shared" si="302"/>
        <v>46</v>
      </c>
      <c r="T1399">
        <f t="shared" si="303"/>
        <v>4559</v>
      </c>
      <c r="U1399" s="18">
        <f t="shared" si="308"/>
        <v>99.108695652173907</v>
      </c>
    </row>
    <row r="1400" spans="1:21" x14ac:dyDescent="0.3">
      <c r="A1400" s="3">
        <v>1399</v>
      </c>
      <c r="B1400" s="3" t="s">
        <v>285</v>
      </c>
      <c r="C1400" s="3" t="s">
        <v>56</v>
      </c>
      <c r="D1400" s="7">
        <f t="shared" si="304"/>
        <v>41588</v>
      </c>
      <c r="E1400" s="4">
        <v>2.1527777777777781E-2</v>
      </c>
      <c r="F1400" s="3" t="s">
        <v>49</v>
      </c>
      <c r="G1400" s="3" t="str">
        <f t="shared" si="305"/>
        <v>UNPLANNED</v>
      </c>
      <c r="H1400" s="3" t="str">
        <f t="shared" si="295"/>
        <v>UNPLANNED</v>
      </c>
      <c r="I1400" s="1">
        <v>41591.004132835646</v>
      </c>
      <c r="J1400" s="1">
        <v>41591.062894409719</v>
      </c>
      <c r="K1400" s="5">
        <f t="shared" si="306"/>
        <v>84</v>
      </c>
      <c r="L1400" s="16">
        <f t="shared" si="296"/>
        <v>84</v>
      </c>
      <c r="M1400">
        <f t="shared" si="297"/>
        <v>2013</v>
      </c>
      <c r="N1400" t="str">
        <f t="shared" si="298"/>
        <v>Nov</v>
      </c>
      <c r="O1400" s="6">
        <f t="shared" si="299"/>
        <v>84</v>
      </c>
      <c r="P1400">
        <f t="shared" si="300"/>
        <v>809</v>
      </c>
      <c r="Q1400">
        <f t="shared" si="301"/>
        <v>8</v>
      </c>
      <c r="R1400" s="8">
        <f t="shared" si="307"/>
        <v>101.125</v>
      </c>
      <c r="S1400">
        <f t="shared" si="302"/>
        <v>46</v>
      </c>
      <c r="T1400">
        <f t="shared" si="303"/>
        <v>4559</v>
      </c>
      <c r="U1400" s="18">
        <f t="shared" si="308"/>
        <v>99.108695652173907</v>
      </c>
    </row>
    <row r="1401" spans="1:21" x14ac:dyDescent="0.3">
      <c r="A1401" s="3">
        <v>1400</v>
      </c>
      <c r="B1401" s="3" t="s">
        <v>285</v>
      </c>
      <c r="C1401" s="3" t="s">
        <v>56</v>
      </c>
      <c r="D1401" s="7">
        <f t="shared" si="304"/>
        <v>41588</v>
      </c>
      <c r="E1401" s="4">
        <v>0.34930555555555554</v>
      </c>
      <c r="F1401" s="3" t="s">
        <v>51</v>
      </c>
      <c r="G1401" s="3" t="str">
        <f t="shared" si="305"/>
        <v>PLANNED</v>
      </c>
      <c r="H1401" s="3" t="str">
        <f t="shared" si="295"/>
        <v>PLANNED - NOT SCHED</v>
      </c>
      <c r="I1401" s="1">
        <v>41591.315684606481</v>
      </c>
      <c r="J1401" s="1">
        <v>41591.382814236109</v>
      </c>
      <c r="K1401" s="5">
        <f t="shared" si="306"/>
        <v>96</v>
      </c>
      <c r="L1401" s="16">
        <f t="shared" si="296"/>
        <v>96</v>
      </c>
      <c r="M1401">
        <f t="shared" si="297"/>
        <v>2013</v>
      </c>
      <c r="N1401" t="str">
        <f t="shared" si="298"/>
        <v>Nov</v>
      </c>
      <c r="O1401" s="6">
        <f t="shared" si="299"/>
        <v>96</v>
      </c>
      <c r="P1401">
        <f t="shared" si="300"/>
        <v>809</v>
      </c>
      <c r="Q1401">
        <f t="shared" si="301"/>
        <v>8</v>
      </c>
      <c r="R1401" s="8">
        <f t="shared" si="307"/>
        <v>101.125</v>
      </c>
      <c r="S1401">
        <f t="shared" si="302"/>
        <v>46</v>
      </c>
      <c r="T1401">
        <f t="shared" si="303"/>
        <v>4559</v>
      </c>
      <c r="U1401" s="18">
        <f t="shared" si="308"/>
        <v>99.108695652173907</v>
      </c>
    </row>
    <row r="1402" spans="1:21" x14ac:dyDescent="0.3">
      <c r="A1402" s="3">
        <v>1401</v>
      </c>
      <c r="B1402" s="3" t="s">
        <v>285</v>
      </c>
      <c r="C1402" s="3" t="s">
        <v>56</v>
      </c>
      <c r="D1402" s="7">
        <f t="shared" si="304"/>
        <v>41588</v>
      </c>
      <c r="E1402" s="4">
        <v>0.4368055555555555</v>
      </c>
      <c r="F1402" s="3" t="s">
        <v>54</v>
      </c>
      <c r="G1402" s="3" t="str">
        <f t="shared" si="305"/>
        <v>PLANNED</v>
      </c>
      <c r="H1402" s="3" t="str">
        <f t="shared" si="295"/>
        <v>PLANNED - SCHED</v>
      </c>
      <c r="I1402" s="1">
        <v>41591.407710960644</v>
      </c>
      <c r="J1402" s="1">
        <v>41591.456541979169</v>
      </c>
      <c r="K1402" s="5">
        <f t="shared" si="306"/>
        <v>70</v>
      </c>
      <c r="L1402" s="16">
        <f t="shared" si="296"/>
        <v>70</v>
      </c>
      <c r="M1402">
        <f t="shared" si="297"/>
        <v>2013</v>
      </c>
      <c r="N1402" t="str">
        <f t="shared" si="298"/>
        <v>Nov</v>
      </c>
      <c r="O1402" s="6">
        <f t="shared" si="299"/>
        <v>70</v>
      </c>
      <c r="P1402">
        <f t="shared" si="300"/>
        <v>809</v>
      </c>
      <c r="Q1402">
        <f t="shared" si="301"/>
        <v>8</v>
      </c>
      <c r="R1402" s="8">
        <f t="shared" si="307"/>
        <v>101.125</v>
      </c>
      <c r="S1402">
        <f t="shared" si="302"/>
        <v>46</v>
      </c>
      <c r="T1402">
        <f t="shared" si="303"/>
        <v>4559</v>
      </c>
      <c r="U1402" s="18">
        <f t="shared" si="308"/>
        <v>99.108695652173907</v>
      </c>
    </row>
    <row r="1403" spans="1:21" x14ac:dyDescent="0.3">
      <c r="A1403" s="3">
        <v>1402</v>
      </c>
      <c r="B1403" s="3" t="s">
        <v>285</v>
      </c>
      <c r="C1403" s="3" t="s">
        <v>56</v>
      </c>
      <c r="D1403" s="7">
        <f t="shared" si="304"/>
        <v>41588</v>
      </c>
      <c r="E1403" s="4">
        <v>0.51458333333333328</v>
      </c>
      <c r="F1403" s="3" t="s">
        <v>54</v>
      </c>
      <c r="G1403" s="3" t="str">
        <f t="shared" si="305"/>
        <v>PLANNED</v>
      </c>
      <c r="H1403" s="3" t="str">
        <f t="shared" si="295"/>
        <v>PLANNED - SCHED</v>
      </c>
      <c r="I1403" s="1">
        <v>41591.469539814811</v>
      </c>
      <c r="J1403" s="1">
        <v>41591.539285185187</v>
      </c>
      <c r="K1403" s="5">
        <f t="shared" si="306"/>
        <v>100</v>
      </c>
      <c r="L1403" s="16">
        <f t="shared" si="296"/>
        <v>100</v>
      </c>
      <c r="M1403">
        <f t="shared" si="297"/>
        <v>2013</v>
      </c>
      <c r="N1403" t="str">
        <f t="shared" si="298"/>
        <v>Nov</v>
      </c>
      <c r="O1403" s="6">
        <f t="shared" si="299"/>
        <v>100</v>
      </c>
      <c r="P1403">
        <f t="shared" si="300"/>
        <v>809</v>
      </c>
      <c r="Q1403">
        <f t="shared" si="301"/>
        <v>8</v>
      </c>
      <c r="R1403" s="8">
        <f t="shared" si="307"/>
        <v>101.125</v>
      </c>
      <c r="S1403">
        <f t="shared" si="302"/>
        <v>46</v>
      </c>
      <c r="T1403">
        <f t="shared" si="303"/>
        <v>4559</v>
      </c>
      <c r="U1403" s="18">
        <f t="shared" si="308"/>
        <v>99.108695652173907</v>
      </c>
    </row>
    <row r="1404" spans="1:21" x14ac:dyDescent="0.3">
      <c r="A1404" s="3">
        <v>1403</v>
      </c>
      <c r="B1404" s="3" t="s">
        <v>285</v>
      </c>
      <c r="C1404" s="3" t="s">
        <v>56</v>
      </c>
      <c r="D1404" s="7">
        <f t="shared" si="304"/>
        <v>41588</v>
      </c>
      <c r="E1404" s="4">
        <v>0.60416666666666663</v>
      </c>
      <c r="F1404" s="3" t="s">
        <v>54</v>
      </c>
      <c r="G1404" s="3" t="str">
        <f t="shared" si="305"/>
        <v>PLANNED</v>
      </c>
      <c r="H1404" s="3" t="str">
        <f t="shared" si="295"/>
        <v>PLANNED - SCHED</v>
      </c>
      <c r="I1404" s="1">
        <v>41591.557519247683</v>
      </c>
      <c r="J1404" s="1">
        <v>41591.623896562502</v>
      </c>
      <c r="K1404" s="5">
        <f t="shared" si="306"/>
        <v>95</v>
      </c>
      <c r="L1404" s="16">
        <f t="shared" si="296"/>
        <v>95</v>
      </c>
      <c r="M1404">
        <f t="shared" si="297"/>
        <v>2013</v>
      </c>
      <c r="N1404" t="str">
        <f t="shared" si="298"/>
        <v>Nov</v>
      </c>
      <c r="O1404" s="6">
        <f t="shared" si="299"/>
        <v>95</v>
      </c>
      <c r="P1404">
        <f t="shared" si="300"/>
        <v>809</v>
      </c>
      <c r="Q1404">
        <f t="shared" si="301"/>
        <v>8</v>
      </c>
      <c r="R1404" s="8">
        <f t="shared" si="307"/>
        <v>101.125</v>
      </c>
      <c r="S1404">
        <f t="shared" si="302"/>
        <v>46</v>
      </c>
      <c r="T1404">
        <f t="shared" si="303"/>
        <v>4559</v>
      </c>
      <c r="U1404" s="18">
        <f t="shared" si="308"/>
        <v>99.108695652173907</v>
      </c>
    </row>
    <row r="1405" spans="1:21" x14ac:dyDescent="0.3">
      <c r="A1405" s="3">
        <v>1404</v>
      </c>
      <c r="B1405" s="3" t="s">
        <v>285</v>
      </c>
      <c r="C1405" s="3" t="s">
        <v>56</v>
      </c>
      <c r="D1405" s="7">
        <f t="shared" si="304"/>
        <v>41588</v>
      </c>
      <c r="E1405" s="4">
        <v>0.68333333333333324</v>
      </c>
      <c r="F1405" s="3" t="s">
        <v>54</v>
      </c>
      <c r="G1405" s="3" t="str">
        <f t="shared" si="305"/>
        <v>PLANNED</v>
      </c>
      <c r="H1405" s="3" t="str">
        <f t="shared" si="295"/>
        <v>PLANNED - SCHED</v>
      </c>
      <c r="I1405" s="1">
        <v>41591.648471793982</v>
      </c>
      <c r="J1405" s="1">
        <v>41591.736191701391</v>
      </c>
      <c r="K1405" s="5">
        <f t="shared" si="306"/>
        <v>126</v>
      </c>
      <c r="L1405" s="16">
        <f t="shared" si="296"/>
        <v>126</v>
      </c>
      <c r="M1405">
        <f t="shared" si="297"/>
        <v>2013</v>
      </c>
      <c r="N1405" t="str">
        <f t="shared" si="298"/>
        <v>Nov</v>
      </c>
      <c r="O1405" s="6">
        <f t="shared" si="299"/>
        <v>126</v>
      </c>
      <c r="P1405">
        <f t="shared" si="300"/>
        <v>809</v>
      </c>
      <c r="Q1405">
        <f t="shared" si="301"/>
        <v>8</v>
      </c>
      <c r="R1405" s="8">
        <f t="shared" si="307"/>
        <v>101.125</v>
      </c>
      <c r="S1405">
        <f t="shared" si="302"/>
        <v>46</v>
      </c>
      <c r="T1405">
        <f t="shared" si="303"/>
        <v>4559</v>
      </c>
      <c r="U1405" s="18">
        <f t="shared" si="308"/>
        <v>99.108695652173907</v>
      </c>
    </row>
    <row r="1406" spans="1:21" x14ac:dyDescent="0.3">
      <c r="A1406" s="3">
        <v>1405</v>
      </c>
      <c r="B1406" s="3" t="s">
        <v>285</v>
      </c>
      <c r="C1406" s="3" t="s">
        <v>56</v>
      </c>
      <c r="D1406" s="7">
        <f t="shared" si="304"/>
        <v>41588</v>
      </c>
      <c r="E1406" s="4">
        <v>0.79722222222222217</v>
      </c>
      <c r="F1406" s="3" t="s">
        <v>49</v>
      </c>
      <c r="G1406" s="3" t="str">
        <f t="shared" si="305"/>
        <v>UNPLANNED</v>
      </c>
      <c r="H1406" s="3" t="str">
        <f t="shared" si="295"/>
        <v>UNPLANNED</v>
      </c>
      <c r="I1406" s="1">
        <v>41591.757248692127</v>
      </c>
      <c r="J1406" s="1">
        <v>41591.8472602662</v>
      </c>
      <c r="K1406" s="5">
        <f t="shared" si="306"/>
        <v>129</v>
      </c>
      <c r="L1406" s="16">
        <f t="shared" si="296"/>
        <v>129</v>
      </c>
      <c r="M1406">
        <f t="shared" si="297"/>
        <v>2013</v>
      </c>
      <c r="N1406" t="str">
        <f t="shared" si="298"/>
        <v>Nov</v>
      </c>
      <c r="O1406" s="6">
        <f t="shared" si="299"/>
        <v>129</v>
      </c>
      <c r="P1406">
        <f t="shared" si="300"/>
        <v>809</v>
      </c>
      <c r="Q1406">
        <f t="shared" si="301"/>
        <v>8</v>
      </c>
      <c r="R1406" s="8">
        <f t="shared" si="307"/>
        <v>101.125</v>
      </c>
      <c r="S1406">
        <f t="shared" si="302"/>
        <v>46</v>
      </c>
      <c r="T1406">
        <f t="shared" si="303"/>
        <v>4559</v>
      </c>
      <c r="U1406" s="18">
        <f t="shared" si="308"/>
        <v>99.108695652173907</v>
      </c>
    </row>
    <row r="1407" spans="1:21" x14ac:dyDescent="0.3">
      <c r="A1407" s="3">
        <v>1406</v>
      </c>
      <c r="B1407" s="3" t="s">
        <v>285</v>
      </c>
      <c r="C1407" s="3" t="s">
        <v>56</v>
      </c>
      <c r="D1407" s="7">
        <f t="shared" si="304"/>
        <v>41588</v>
      </c>
      <c r="E1407" s="4">
        <v>0.87222222222222223</v>
      </c>
      <c r="F1407" s="3" t="s">
        <v>49</v>
      </c>
      <c r="G1407" s="3" t="str">
        <f t="shared" si="305"/>
        <v>UNPLANNED</v>
      </c>
      <c r="H1407" s="3" t="str">
        <f t="shared" si="295"/>
        <v>UNPLANNED</v>
      </c>
      <c r="I1407" s="1">
        <v>41591.843976006945</v>
      </c>
      <c r="J1407" s="1">
        <v>41591.920006099535</v>
      </c>
      <c r="K1407" s="5">
        <f t="shared" si="306"/>
        <v>109</v>
      </c>
      <c r="L1407" s="16">
        <f t="shared" si="296"/>
        <v>109</v>
      </c>
      <c r="M1407">
        <f t="shared" si="297"/>
        <v>2013</v>
      </c>
      <c r="N1407" t="str">
        <f t="shared" si="298"/>
        <v>Nov</v>
      </c>
      <c r="O1407" s="6">
        <f t="shared" si="299"/>
        <v>109</v>
      </c>
      <c r="P1407">
        <f t="shared" si="300"/>
        <v>809</v>
      </c>
      <c r="Q1407">
        <f t="shared" si="301"/>
        <v>8</v>
      </c>
      <c r="R1407" s="8">
        <f t="shared" si="307"/>
        <v>101.125</v>
      </c>
      <c r="S1407">
        <f t="shared" si="302"/>
        <v>46</v>
      </c>
      <c r="T1407">
        <f t="shared" si="303"/>
        <v>4559</v>
      </c>
      <c r="U1407" s="18">
        <f t="shared" si="308"/>
        <v>99.108695652173907</v>
      </c>
    </row>
    <row r="1408" spans="1:21" x14ac:dyDescent="0.3">
      <c r="A1408" s="3">
        <v>1407</v>
      </c>
      <c r="B1408" s="3" t="s">
        <v>286</v>
      </c>
      <c r="C1408" s="3" t="s">
        <v>59</v>
      </c>
      <c r="D1408" s="7">
        <f t="shared" si="304"/>
        <v>41588</v>
      </c>
      <c r="E1408" s="4">
        <v>1.0416666666666666E-2</v>
      </c>
      <c r="F1408" s="3" t="s">
        <v>49</v>
      </c>
      <c r="G1408" s="3" t="str">
        <f t="shared" si="305"/>
        <v>UNPLANNED</v>
      </c>
      <c r="H1408" s="3" t="str">
        <f t="shared" si="295"/>
        <v>UNPLANNED</v>
      </c>
      <c r="I1408" s="1">
        <v>41591.985852083337</v>
      </c>
      <c r="J1408" s="1">
        <v>41592.069845138889</v>
      </c>
      <c r="K1408" s="5">
        <f t="shared" si="306"/>
        <v>120</v>
      </c>
      <c r="L1408" s="16">
        <f t="shared" si="296"/>
        <v>120</v>
      </c>
      <c r="M1408">
        <f t="shared" si="297"/>
        <v>2013</v>
      </c>
      <c r="N1408" t="str">
        <f t="shared" si="298"/>
        <v>Nov</v>
      </c>
      <c r="O1408" s="6">
        <f t="shared" si="299"/>
        <v>120</v>
      </c>
      <c r="P1408">
        <f t="shared" si="300"/>
        <v>797</v>
      </c>
      <c r="Q1408">
        <f t="shared" si="301"/>
        <v>8</v>
      </c>
      <c r="R1408" s="8">
        <f t="shared" si="307"/>
        <v>99.625</v>
      </c>
      <c r="S1408">
        <f t="shared" si="302"/>
        <v>46</v>
      </c>
      <c r="T1408">
        <f t="shared" si="303"/>
        <v>4559</v>
      </c>
      <c r="U1408" s="18">
        <f t="shared" si="308"/>
        <v>99.108695652173907</v>
      </c>
    </row>
    <row r="1409" spans="1:21" x14ac:dyDescent="0.3">
      <c r="A1409" s="3">
        <v>1408</v>
      </c>
      <c r="B1409" s="3" t="s">
        <v>286</v>
      </c>
      <c r="C1409" s="3" t="s">
        <v>59</v>
      </c>
      <c r="D1409" s="7">
        <f t="shared" si="304"/>
        <v>41588</v>
      </c>
      <c r="E1409" s="4">
        <v>8.4027777777777771E-2</v>
      </c>
      <c r="F1409" s="3" t="s">
        <v>49</v>
      </c>
      <c r="G1409" s="3" t="str">
        <f t="shared" si="305"/>
        <v>UNPLANNED</v>
      </c>
      <c r="H1409" s="3" t="str">
        <f t="shared" si="295"/>
        <v>UNPLANNED</v>
      </c>
      <c r="I1409" s="1">
        <v>41592.045959803239</v>
      </c>
      <c r="J1409" s="1">
        <v>41592.137452858798</v>
      </c>
      <c r="K1409" s="5">
        <f t="shared" si="306"/>
        <v>131</v>
      </c>
      <c r="L1409" s="16">
        <f t="shared" si="296"/>
        <v>131</v>
      </c>
      <c r="M1409">
        <f t="shared" si="297"/>
        <v>2013</v>
      </c>
      <c r="N1409" t="str">
        <f t="shared" si="298"/>
        <v>Nov</v>
      </c>
      <c r="O1409" s="6">
        <f t="shared" si="299"/>
        <v>131</v>
      </c>
      <c r="P1409">
        <f t="shared" si="300"/>
        <v>797</v>
      </c>
      <c r="Q1409">
        <f t="shared" si="301"/>
        <v>8</v>
      </c>
      <c r="R1409" s="8">
        <f t="shared" si="307"/>
        <v>99.625</v>
      </c>
      <c r="S1409">
        <f t="shared" si="302"/>
        <v>46</v>
      </c>
      <c r="T1409">
        <f t="shared" si="303"/>
        <v>4559</v>
      </c>
      <c r="U1409" s="18">
        <f t="shared" si="308"/>
        <v>99.108695652173907</v>
      </c>
    </row>
    <row r="1410" spans="1:21" x14ac:dyDescent="0.3">
      <c r="A1410" s="3">
        <v>1409</v>
      </c>
      <c r="B1410" s="3" t="s">
        <v>286</v>
      </c>
      <c r="C1410" s="3" t="s">
        <v>59</v>
      </c>
      <c r="D1410" s="7">
        <f t="shared" si="304"/>
        <v>41588</v>
      </c>
      <c r="E1410" s="4">
        <v>0.13749999999999998</v>
      </c>
      <c r="F1410" s="3" t="s">
        <v>49</v>
      </c>
      <c r="G1410" s="3" t="str">
        <f t="shared" si="305"/>
        <v>UNPLANNED</v>
      </c>
      <c r="H1410" s="3" t="str">
        <f t="shared" ref="H1410:H1473" si="309">IF(ISNUMBER(SEARCH("Unplanned",F1410)),"UNPLANNED",IF(ISNUMBER(SEARCH("not as sched",F1410)),"PLANNED - NOT SCHED",IF(ISNUMBER(SEARCH("as scheduled",F1410)),"PLANNED - SCHED","OTHER")))</f>
        <v>UNPLANNED</v>
      </c>
      <c r="I1410" s="1">
        <v>41592.102053784722</v>
      </c>
      <c r="J1410" s="1">
        <v>41592.176428784718</v>
      </c>
      <c r="K1410" s="5">
        <f t="shared" si="306"/>
        <v>107</v>
      </c>
      <c r="L1410" s="16">
        <f t="shared" ref="L1410:L1473" si="310">IFERROR(O1410,R1410)</f>
        <v>107</v>
      </c>
      <c r="M1410">
        <f t="shared" ref="M1410:M1473" si="311">YEAR(B1410)</f>
        <v>2013</v>
      </c>
      <c r="N1410" t="str">
        <f t="shared" ref="N1410:N1473" si="312">TEXT(B1410,"MMM")</f>
        <v>Nov</v>
      </c>
      <c r="O1410" s="6">
        <f t="shared" ref="O1410:O1473" si="313">IFERROR(K1410,#N/A)</f>
        <v>107</v>
      </c>
      <c r="P1410">
        <f t="shared" ref="P1410:P1473" si="314">SUMIFS(O:O,B:B,B1410,O:O,"&lt;&gt;#N/A")</f>
        <v>797</v>
      </c>
      <c r="Q1410">
        <f t="shared" ref="Q1410:Q1473" si="315">COUNTIF(B:B,B1410)</f>
        <v>8</v>
      </c>
      <c r="R1410" s="8">
        <f t="shared" si="307"/>
        <v>99.625</v>
      </c>
      <c r="S1410">
        <f t="shared" ref="S1410:S1473" si="316">COUNTIF(D:D,D1410)</f>
        <v>46</v>
      </c>
      <c r="T1410">
        <f t="shared" ref="T1410:T1473" si="317">SUMIFS(O:O,D:D,D1410,O:O,"&lt;&gt;#N/A")</f>
        <v>4559</v>
      </c>
      <c r="U1410" s="18">
        <f t="shared" si="308"/>
        <v>99.108695652173907</v>
      </c>
    </row>
    <row r="1411" spans="1:21" x14ac:dyDescent="0.3">
      <c r="A1411" s="3">
        <v>1410</v>
      </c>
      <c r="B1411" s="3" t="s">
        <v>286</v>
      </c>
      <c r="C1411" s="3" t="s">
        <v>59</v>
      </c>
      <c r="D1411" s="7">
        <f t="shared" ref="D1411:D1474" si="318">B1411-WEEKDAY(B1411,11)</f>
        <v>41588</v>
      </c>
      <c r="E1411" s="4">
        <v>0.22013888888888888</v>
      </c>
      <c r="F1411" s="3" t="s">
        <v>49</v>
      </c>
      <c r="G1411" s="3" t="str">
        <f t="shared" ref="G1411:G1474" si="319">IF(ISNUMBER(SEARCH("unplanned",F1411)),"UNPLANNED",IF(ISNUMBER(SEARCH("PLANNED",F1411)),"PLANNED","OTHER"))</f>
        <v>UNPLANNED</v>
      </c>
      <c r="H1411" s="3" t="str">
        <f t="shared" si="309"/>
        <v>UNPLANNED</v>
      </c>
      <c r="I1411" s="1">
        <v>41592.216148645835</v>
      </c>
      <c r="J1411" s="1" t="e">
        <v>#VALUE!</v>
      </c>
      <c r="K1411" s="5" t="e">
        <f t="shared" ref="K1411:K1474" si="320">HOUR(J1411-I1411)*60+MINUTE(J1411-I1411)</f>
        <v>#VALUE!</v>
      </c>
      <c r="L1411" s="16">
        <f t="shared" si="310"/>
        <v>99.625</v>
      </c>
      <c r="M1411">
        <f t="shared" si="311"/>
        <v>2013</v>
      </c>
      <c r="N1411" t="str">
        <f t="shared" si="312"/>
        <v>Nov</v>
      </c>
      <c r="O1411" s="6" t="e">
        <f t="shared" si="313"/>
        <v>#N/A</v>
      </c>
      <c r="P1411">
        <f t="shared" si="314"/>
        <v>797</v>
      </c>
      <c r="Q1411">
        <f t="shared" si="315"/>
        <v>8</v>
      </c>
      <c r="R1411" s="8">
        <f t="shared" ref="R1411:R1474" si="321">P1411/Q1411</f>
        <v>99.625</v>
      </c>
      <c r="S1411">
        <f t="shared" si="316"/>
        <v>46</v>
      </c>
      <c r="T1411">
        <f t="shared" si="317"/>
        <v>4559</v>
      </c>
      <c r="U1411" s="18">
        <f t="shared" ref="U1411:U1474" si="322">T1411/S1411</f>
        <v>99.108695652173907</v>
      </c>
    </row>
    <row r="1412" spans="1:21" x14ac:dyDescent="0.3">
      <c r="A1412" s="3">
        <v>1411</v>
      </c>
      <c r="B1412" s="3" t="s">
        <v>286</v>
      </c>
      <c r="C1412" s="3" t="s">
        <v>59</v>
      </c>
      <c r="D1412" s="7">
        <f t="shared" si="318"/>
        <v>41588</v>
      </c>
      <c r="E1412" s="4">
        <v>0.44236111111111115</v>
      </c>
      <c r="F1412" s="3" t="s">
        <v>54</v>
      </c>
      <c r="G1412" s="3" t="str">
        <f t="shared" si="319"/>
        <v>PLANNED</v>
      </c>
      <c r="H1412" s="3" t="str">
        <f t="shared" si="309"/>
        <v>PLANNED - SCHED</v>
      </c>
      <c r="I1412" s="1">
        <v>41592.415241747687</v>
      </c>
      <c r="J1412" s="1">
        <v>41592.494744062496</v>
      </c>
      <c r="K1412" s="5">
        <f t="shared" si="320"/>
        <v>114</v>
      </c>
      <c r="L1412" s="16">
        <f t="shared" si="310"/>
        <v>114</v>
      </c>
      <c r="M1412">
        <f t="shared" si="311"/>
        <v>2013</v>
      </c>
      <c r="N1412" t="str">
        <f t="shared" si="312"/>
        <v>Nov</v>
      </c>
      <c r="O1412" s="6">
        <f t="shared" si="313"/>
        <v>114</v>
      </c>
      <c r="P1412">
        <f t="shared" si="314"/>
        <v>797</v>
      </c>
      <c r="Q1412">
        <f t="shared" si="315"/>
        <v>8</v>
      </c>
      <c r="R1412" s="8">
        <f t="shared" si="321"/>
        <v>99.625</v>
      </c>
      <c r="S1412">
        <f t="shared" si="316"/>
        <v>46</v>
      </c>
      <c r="T1412">
        <f t="shared" si="317"/>
        <v>4559</v>
      </c>
      <c r="U1412" s="18">
        <f t="shared" si="322"/>
        <v>99.108695652173907</v>
      </c>
    </row>
    <row r="1413" spans="1:21" x14ac:dyDescent="0.3">
      <c r="A1413" s="3">
        <v>1412</v>
      </c>
      <c r="B1413" s="3" t="s">
        <v>286</v>
      </c>
      <c r="C1413" s="3" t="s">
        <v>59</v>
      </c>
      <c r="D1413" s="7">
        <f t="shared" si="318"/>
        <v>41588</v>
      </c>
      <c r="E1413" s="4">
        <v>0.5395833333333333</v>
      </c>
      <c r="F1413" s="3" t="s">
        <v>54</v>
      </c>
      <c r="G1413" s="3" t="str">
        <f t="shared" si="319"/>
        <v>PLANNED</v>
      </c>
      <c r="H1413" s="3" t="str">
        <f t="shared" si="309"/>
        <v>PLANNED - SCHED</v>
      </c>
      <c r="I1413" s="1">
        <v>41592.521674537034</v>
      </c>
      <c r="J1413" s="1">
        <v>41592.579949999999</v>
      </c>
      <c r="K1413" s="5">
        <f t="shared" si="320"/>
        <v>83</v>
      </c>
      <c r="L1413" s="16">
        <f t="shared" si="310"/>
        <v>83</v>
      </c>
      <c r="M1413">
        <f t="shared" si="311"/>
        <v>2013</v>
      </c>
      <c r="N1413" t="str">
        <f t="shared" si="312"/>
        <v>Nov</v>
      </c>
      <c r="O1413" s="6">
        <f t="shared" si="313"/>
        <v>83</v>
      </c>
      <c r="P1413">
        <f t="shared" si="314"/>
        <v>797</v>
      </c>
      <c r="Q1413">
        <f t="shared" si="315"/>
        <v>8</v>
      </c>
      <c r="R1413" s="8">
        <f t="shared" si="321"/>
        <v>99.625</v>
      </c>
      <c r="S1413">
        <f t="shared" si="316"/>
        <v>46</v>
      </c>
      <c r="T1413">
        <f t="shared" si="317"/>
        <v>4559</v>
      </c>
      <c r="U1413" s="18">
        <f t="shared" si="322"/>
        <v>99.108695652173907</v>
      </c>
    </row>
    <row r="1414" spans="1:21" x14ac:dyDescent="0.3">
      <c r="A1414" s="3">
        <v>1413</v>
      </c>
      <c r="B1414" s="3" t="s">
        <v>286</v>
      </c>
      <c r="C1414" s="3" t="s">
        <v>59</v>
      </c>
      <c r="D1414" s="7">
        <f t="shared" si="318"/>
        <v>41588</v>
      </c>
      <c r="E1414" s="4">
        <v>0.63194444444444442</v>
      </c>
      <c r="F1414" s="3" t="s">
        <v>49</v>
      </c>
      <c r="G1414" s="3" t="str">
        <f t="shared" si="319"/>
        <v>UNPLANNED</v>
      </c>
      <c r="H1414" s="3" t="str">
        <f t="shared" si="309"/>
        <v>UNPLANNED</v>
      </c>
      <c r="I1414" s="1">
        <v>41592.618714849537</v>
      </c>
      <c r="J1414" s="1">
        <v>41592.6589116088</v>
      </c>
      <c r="K1414" s="5">
        <f t="shared" si="320"/>
        <v>57</v>
      </c>
      <c r="L1414" s="16">
        <f t="shared" si="310"/>
        <v>57</v>
      </c>
      <c r="M1414">
        <f t="shared" si="311"/>
        <v>2013</v>
      </c>
      <c r="N1414" t="str">
        <f t="shared" si="312"/>
        <v>Nov</v>
      </c>
      <c r="O1414" s="6">
        <f t="shared" si="313"/>
        <v>57</v>
      </c>
      <c r="P1414">
        <f t="shared" si="314"/>
        <v>797</v>
      </c>
      <c r="Q1414">
        <f t="shared" si="315"/>
        <v>8</v>
      </c>
      <c r="R1414" s="8">
        <f t="shared" si="321"/>
        <v>99.625</v>
      </c>
      <c r="S1414">
        <f t="shared" si="316"/>
        <v>46</v>
      </c>
      <c r="T1414">
        <f t="shared" si="317"/>
        <v>4559</v>
      </c>
      <c r="U1414" s="18">
        <f t="shared" si="322"/>
        <v>99.108695652173907</v>
      </c>
    </row>
    <row r="1415" spans="1:21" x14ac:dyDescent="0.3">
      <c r="A1415" s="3">
        <v>1414</v>
      </c>
      <c r="B1415" s="3" t="s">
        <v>286</v>
      </c>
      <c r="C1415" s="3" t="s">
        <v>59</v>
      </c>
      <c r="D1415" s="7">
        <f t="shared" si="318"/>
        <v>41588</v>
      </c>
      <c r="E1415" s="4">
        <v>0.875</v>
      </c>
      <c r="F1415" s="3" t="s">
        <v>57</v>
      </c>
      <c r="G1415" s="3" t="str">
        <f t="shared" si="319"/>
        <v>UNPLANNED</v>
      </c>
      <c r="H1415" s="3" t="str">
        <f t="shared" si="309"/>
        <v>UNPLANNED</v>
      </c>
      <c r="I1415" s="1">
        <v>41592.835170451392</v>
      </c>
      <c r="J1415" s="1">
        <v>41592.963654247687</v>
      </c>
      <c r="K1415" s="5">
        <f t="shared" si="320"/>
        <v>185</v>
      </c>
      <c r="L1415" s="16">
        <f t="shared" si="310"/>
        <v>185</v>
      </c>
      <c r="M1415">
        <f t="shared" si="311"/>
        <v>2013</v>
      </c>
      <c r="N1415" t="str">
        <f t="shared" si="312"/>
        <v>Nov</v>
      </c>
      <c r="O1415" s="6">
        <f t="shared" si="313"/>
        <v>185</v>
      </c>
      <c r="P1415">
        <f t="shared" si="314"/>
        <v>797</v>
      </c>
      <c r="Q1415">
        <f t="shared" si="315"/>
        <v>8</v>
      </c>
      <c r="R1415" s="8">
        <f t="shared" si="321"/>
        <v>99.625</v>
      </c>
      <c r="S1415">
        <f t="shared" si="316"/>
        <v>46</v>
      </c>
      <c r="T1415">
        <f t="shared" si="317"/>
        <v>4559</v>
      </c>
      <c r="U1415" s="18">
        <f t="shared" si="322"/>
        <v>99.108695652173907</v>
      </c>
    </row>
    <row r="1416" spans="1:21" x14ac:dyDescent="0.3">
      <c r="A1416" s="3">
        <v>1415</v>
      </c>
      <c r="B1416" s="3" t="s">
        <v>287</v>
      </c>
      <c r="C1416" s="3" t="s">
        <v>61</v>
      </c>
      <c r="D1416" s="7">
        <f t="shared" si="318"/>
        <v>41588</v>
      </c>
      <c r="E1416" s="4">
        <v>0.17013888888888887</v>
      </c>
      <c r="F1416" s="3" t="s">
        <v>57</v>
      </c>
      <c r="G1416" s="3" t="str">
        <f t="shared" si="319"/>
        <v>UNPLANNED</v>
      </c>
      <c r="H1416" s="3" t="str">
        <f t="shared" si="309"/>
        <v>UNPLANNED</v>
      </c>
      <c r="I1416" s="1">
        <v>41593.163404317129</v>
      </c>
      <c r="J1416" s="1">
        <v>41593.21630940972</v>
      </c>
      <c r="K1416" s="5">
        <f t="shared" si="320"/>
        <v>76</v>
      </c>
      <c r="L1416" s="16">
        <f t="shared" si="310"/>
        <v>76</v>
      </c>
      <c r="M1416">
        <f t="shared" si="311"/>
        <v>2013</v>
      </c>
      <c r="N1416" t="str">
        <f t="shared" si="312"/>
        <v>Nov</v>
      </c>
      <c r="O1416" s="6">
        <f t="shared" si="313"/>
        <v>76</v>
      </c>
      <c r="P1416">
        <f t="shared" si="314"/>
        <v>1033</v>
      </c>
      <c r="Q1416">
        <f t="shared" si="315"/>
        <v>10</v>
      </c>
      <c r="R1416" s="8">
        <f t="shared" si="321"/>
        <v>103.3</v>
      </c>
      <c r="S1416">
        <f t="shared" si="316"/>
        <v>46</v>
      </c>
      <c r="T1416">
        <f t="shared" si="317"/>
        <v>4559</v>
      </c>
      <c r="U1416" s="18">
        <f t="shared" si="322"/>
        <v>99.108695652173907</v>
      </c>
    </row>
    <row r="1417" spans="1:21" x14ac:dyDescent="0.3">
      <c r="A1417" s="3">
        <v>1416</v>
      </c>
      <c r="B1417" s="3" t="s">
        <v>287</v>
      </c>
      <c r="C1417" s="3" t="s">
        <v>61</v>
      </c>
      <c r="D1417" s="7">
        <f t="shared" si="318"/>
        <v>41588</v>
      </c>
      <c r="E1417" s="4">
        <v>0.29583333333333334</v>
      </c>
      <c r="F1417" s="3" t="s">
        <v>49</v>
      </c>
      <c r="G1417" s="3" t="str">
        <f t="shared" si="319"/>
        <v>UNPLANNED</v>
      </c>
      <c r="H1417" s="3" t="str">
        <f t="shared" si="309"/>
        <v>UNPLANNED</v>
      </c>
      <c r="I1417" s="1">
        <v>41593.257637349539</v>
      </c>
      <c r="J1417" s="1">
        <v>41593.325299386575</v>
      </c>
      <c r="K1417" s="5">
        <f t="shared" si="320"/>
        <v>97</v>
      </c>
      <c r="L1417" s="16">
        <f t="shared" si="310"/>
        <v>97</v>
      </c>
      <c r="M1417">
        <f t="shared" si="311"/>
        <v>2013</v>
      </c>
      <c r="N1417" t="str">
        <f t="shared" si="312"/>
        <v>Nov</v>
      </c>
      <c r="O1417" s="6">
        <f t="shared" si="313"/>
        <v>97</v>
      </c>
      <c r="P1417">
        <f t="shared" si="314"/>
        <v>1033</v>
      </c>
      <c r="Q1417">
        <f t="shared" si="315"/>
        <v>10</v>
      </c>
      <c r="R1417" s="8">
        <f t="shared" si="321"/>
        <v>103.3</v>
      </c>
      <c r="S1417">
        <f t="shared" si="316"/>
        <v>46</v>
      </c>
      <c r="T1417">
        <f t="shared" si="317"/>
        <v>4559</v>
      </c>
      <c r="U1417" s="18">
        <f t="shared" si="322"/>
        <v>99.108695652173907</v>
      </c>
    </row>
    <row r="1418" spans="1:21" x14ac:dyDescent="0.3">
      <c r="A1418" s="3">
        <v>1417</v>
      </c>
      <c r="B1418" s="3" t="s">
        <v>287</v>
      </c>
      <c r="C1418" s="3" t="s">
        <v>61</v>
      </c>
      <c r="D1418" s="7">
        <f t="shared" si="318"/>
        <v>41588</v>
      </c>
      <c r="E1418" s="4">
        <v>0.39513888888888887</v>
      </c>
      <c r="F1418" s="3" t="s">
        <v>54</v>
      </c>
      <c r="G1418" s="3" t="str">
        <f t="shared" si="319"/>
        <v>PLANNED</v>
      </c>
      <c r="H1418" s="3" t="str">
        <f t="shared" si="309"/>
        <v>PLANNED - SCHED</v>
      </c>
      <c r="I1418" s="1">
        <v>41593.364225543985</v>
      </c>
      <c r="J1418" s="1">
        <v>41593.435290358801</v>
      </c>
      <c r="K1418" s="5">
        <f t="shared" si="320"/>
        <v>102</v>
      </c>
      <c r="L1418" s="16">
        <f t="shared" si="310"/>
        <v>102</v>
      </c>
      <c r="M1418">
        <f t="shared" si="311"/>
        <v>2013</v>
      </c>
      <c r="N1418" t="str">
        <f t="shared" si="312"/>
        <v>Nov</v>
      </c>
      <c r="O1418" s="6">
        <f t="shared" si="313"/>
        <v>102</v>
      </c>
      <c r="P1418">
        <f t="shared" si="314"/>
        <v>1033</v>
      </c>
      <c r="Q1418">
        <f t="shared" si="315"/>
        <v>10</v>
      </c>
      <c r="R1418" s="8">
        <f t="shared" si="321"/>
        <v>103.3</v>
      </c>
      <c r="S1418">
        <f t="shared" si="316"/>
        <v>46</v>
      </c>
      <c r="T1418">
        <f t="shared" si="317"/>
        <v>4559</v>
      </c>
      <c r="U1418" s="18">
        <f t="shared" si="322"/>
        <v>99.108695652173907</v>
      </c>
    </row>
    <row r="1419" spans="1:21" x14ac:dyDescent="0.3">
      <c r="A1419" s="3">
        <v>1418</v>
      </c>
      <c r="B1419" s="3" t="s">
        <v>287</v>
      </c>
      <c r="C1419" s="3" t="s">
        <v>61</v>
      </c>
      <c r="D1419" s="7">
        <f t="shared" si="318"/>
        <v>41588</v>
      </c>
      <c r="E1419" s="4">
        <v>0.47986111111111113</v>
      </c>
      <c r="F1419" s="3" t="s">
        <v>54</v>
      </c>
      <c r="G1419" s="3" t="str">
        <f t="shared" si="319"/>
        <v>PLANNED</v>
      </c>
      <c r="H1419" s="3" t="str">
        <f t="shared" si="309"/>
        <v>PLANNED - SCHED</v>
      </c>
      <c r="I1419" s="1">
        <v>41593.441798611108</v>
      </c>
      <c r="J1419" s="1">
        <v>41593.507261574072</v>
      </c>
      <c r="K1419" s="5">
        <f t="shared" si="320"/>
        <v>94</v>
      </c>
      <c r="L1419" s="16">
        <f t="shared" si="310"/>
        <v>94</v>
      </c>
      <c r="M1419">
        <f t="shared" si="311"/>
        <v>2013</v>
      </c>
      <c r="N1419" t="str">
        <f t="shared" si="312"/>
        <v>Nov</v>
      </c>
      <c r="O1419" s="6">
        <f t="shared" si="313"/>
        <v>94</v>
      </c>
      <c r="P1419">
        <f t="shared" si="314"/>
        <v>1033</v>
      </c>
      <c r="Q1419">
        <f t="shared" si="315"/>
        <v>10</v>
      </c>
      <c r="R1419" s="8">
        <f t="shared" si="321"/>
        <v>103.3</v>
      </c>
      <c r="S1419">
        <f t="shared" si="316"/>
        <v>46</v>
      </c>
      <c r="T1419">
        <f t="shared" si="317"/>
        <v>4559</v>
      </c>
      <c r="U1419" s="18">
        <f t="shared" si="322"/>
        <v>99.108695652173907</v>
      </c>
    </row>
    <row r="1420" spans="1:21" x14ac:dyDescent="0.3">
      <c r="A1420" s="3">
        <v>1419</v>
      </c>
      <c r="B1420" s="3" t="s">
        <v>287</v>
      </c>
      <c r="C1420" s="3" t="s">
        <v>61</v>
      </c>
      <c r="D1420" s="7">
        <f t="shared" si="318"/>
        <v>41588</v>
      </c>
      <c r="E1420" s="4">
        <v>0.50902777777777775</v>
      </c>
      <c r="F1420" s="3" t="s">
        <v>54</v>
      </c>
      <c r="G1420" s="3" t="str">
        <f t="shared" si="319"/>
        <v>PLANNED</v>
      </c>
      <c r="H1420" s="3" t="str">
        <f t="shared" si="309"/>
        <v>PLANNED - SCHED</v>
      </c>
      <c r="I1420" s="1">
        <v>41593.481521145834</v>
      </c>
      <c r="J1420" s="1">
        <v>41593.543963275464</v>
      </c>
      <c r="K1420" s="5">
        <f t="shared" si="320"/>
        <v>89</v>
      </c>
      <c r="L1420" s="16">
        <f t="shared" si="310"/>
        <v>89</v>
      </c>
      <c r="M1420">
        <f t="shared" si="311"/>
        <v>2013</v>
      </c>
      <c r="N1420" t="str">
        <f t="shared" si="312"/>
        <v>Nov</v>
      </c>
      <c r="O1420" s="6">
        <f t="shared" si="313"/>
        <v>89</v>
      </c>
      <c r="P1420">
        <f t="shared" si="314"/>
        <v>1033</v>
      </c>
      <c r="Q1420">
        <f t="shared" si="315"/>
        <v>10</v>
      </c>
      <c r="R1420" s="8">
        <f t="shared" si="321"/>
        <v>103.3</v>
      </c>
      <c r="S1420">
        <f t="shared" si="316"/>
        <v>46</v>
      </c>
      <c r="T1420">
        <f t="shared" si="317"/>
        <v>4559</v>
      </c>
      <c r="U1420" s="18">
        <f t="shared" si="322"/>
        <v>99.108695652173907</v>
      </c>
    </row>
    <row r="1421" spans="1:21" x14ac:dyDescent="0.3">
      <c r="A1421" s="3">
        <v>1420</v>
      </c>
      <c r="B1421" s="3" t="s">
        <v>287</v>
      </c>
      <c r="C1421" s="3" t="s">
        <v>61</v>
      </c>
      <c r="D1421" s="7">
        <f t="shared" si="318"/>
        <v>41588</v>
      </c>
      <c r="E1421" s="4">
        <v>0.56666666666666665</v>
      </c>
      <c r="F1421" s="3" t="s">
        <v>54</v>
      </c>
      <c r="G1421" s="3" t="str">
        <f t="shared" si="319"/>
        <v>PLANNED</v>
      </c>
      <c r="H1421" s="3" t="str">
        <f t="shared" si="309"/>
        <v>PLANNED - SCHED</v>
      </c>
      <c r="I1421" s="1">
        <v>41593.53481655092</v>
      </c>
      <c r="J1421" s="1">
        <v>41593.591818865745</v>
      </c>
      <c r="K1421" s="5">
        <f t="shared" si="320"/>
        <v>82</v>
      </c>
      <c r="L1421" s="16">
        <f t="shared" si="310"/>
        <v>82</v>
      </c>
      <c r="M1421">
        <f t="shared" si="311"/>
        <v>2013</v>
      </c>
      <c r="N1421" t="str">
        <f t="shared" si="312"/>
        <v>Nov</v>
      </c>
      <c r="O1421" s="6">
        <f t="shared" si="313"/>
        <v>82</v>
      </c>
      <c r="P1421">
        <f t="shared" si="314"/>
        <v>1033</v>
      </c>
      <c r="Q1421">
        <f t="shared" si="315"/>
        <v>10</v>
      </c>
      <c r="R1421" s="8">
        <f t="shared" si="321"/>
        <v>103.3</v>
      </c>
      <c r="S1421">
        <f t="shared" si="316"/>
        <v>46</v>
      </c>
      <c r="T1421">
        <f t="shared" si="317"/>
        <v>4559</v>
      </c>
      <c r="U1421" s="18">
        <f t="shared" si="322"/>
        <v>99.108695652173907</v>
      </c>
    </row>
    <row r="1422" spans="1:21" x14ac:dyDescent="0.3">
      <c r="A1422" s="3">
        <v>1421</v>
      </c>
      <c r="B1422" s="3" t="s">
        <v>287</v>
      </c>
      <c r="C1422" s="3" t="s">
        <v>61</v>
      </c>
      <c r="D1422" s="7">
        <f t="shared" si="318"/>
        <v>41588</v>
      </c>
      <c r="E1422" s="4">
        <v>0.65208333333333335</v>
      </c>
      <c r="F1422" s="3" t="s">
        <v>54</v>
      </c>
      <c r="G1422" s="3" t="str">
        <f t="shared" si="319"/>
        <v>PLANNED</v>
      </c>
      <c r="H1422" s="3" t="str">
        <f t="shared" si="309"/>
        <v>PLANNED - SCHED</v>
      </c>
      <c r="I1422" s="1">
        <v>41593.617066817133</v>
      </c>
      <c r="J1422" s="1">
        <v>41593.711279780095</v>
      </c>
      <c r="K1422" s="5">
        <f t="shared" si="320"/>
        <v>135</v>
      </c>
      <c r="L1422" s="16">
        <f t="shared" si="310"/>
        <v>135</v>
      </c>
      <c r="M1422">
        <f t="shared" si="311"/>
        <v>2013</v>
      </c>
      <c r="N1422" t="str">
        <f t="shared" si="312"/>
        <v>Nov</v>
      </c>
      <c r="O1422" s="6">
        <f t="shared" si="313"/>
        <v>135</v>
      </c>
      <c r="P1422">
        <f t="shared" si="314"/>
        <v>1033</v>
      </c>
      <c r="Q1422">
        <f t="shared" si="315"/>
        <v>10</v>
      </c>
      <c r="R1422" s="8">
        <f t="shared" si="321"/>
        <v>103.3</v>
      </c>
      <c r="S1422">
        <f t="shared" si="316"/>
        <v>46</v>
      </c>
      <c r="T1422">
        <f t="shared" si="317"/>
        <v>4559</v>
      </c>
      <c r="U1422" s="18">
        <f t="shared" si="322"/>
        <v>99.108695652173907</v>
      </c>
    </row>
    <row r="1423" spans="1:21" x14ac:dyDescent="0.3">
      <c r="A1423" s="3">
        <v>1422</v>
      </c>
      <c r="B1423" s="3" t="s">
        <v>287</v>
      </c>
      <c r="C1423" s="3" t="s">
        <v>61</v>
      </c>
      <c r="D1423" s="7">
        <f t="shared" si="318"/>
        <v>41588</v>
      </c>
      <c r="E1423" s="4">
        <v>0.70277777777777783</v>
      </c>
      <c r="F1423" s="3" t="s">
        <v>49</v>
      </c>
      <c r="G1423" s="3" t="str">
        <f t="shared" si="319"/>
        <v>UNPLANNED</v>
      </c>
      <c r="H1423" s="3" t="str">
        <f t="shared" si="309"/>
        <v>UNPLANNED</v>
      </c>
      <c r="I1423" s="1">
        <v>41593.662448530093</v>
      </c>
      <c r="J1423" s="1">
        <v>41593.738096678244</v>
      </c>
      <c r="K1423" s="5">
        <f t="shared" si="320"/>
        <v>108</v>
      </c>
      <c r="L1423" s="16">
        <f t="shared" si="310"/>
        <v>108</v>
      </c>
      <c r="M1423">
        <f t="shared" si="311"/>
        <v>2013</v>
      </c>
      <c r="N1423" t="str">
        <f t="shared" si="312"/>
        <v>Nov</v>
      </c>
      <c r="O1423" s="6">
        <f t="shared" si="313"/>
        <v>108</v>
      </c>
      <c r="P1423">
        <f t="shared" si="314"/>
        <v>1033</v>
      </c>
      <c r="Q1423">
        <f t="shared" si="315"/>
        <v>10</v>
      </c>
      <c r="R1423" s="8">
        <f t="shared" si="321"/>
        <v>103.3</v>
      </c>
      <c r="S1423">
        <f t="shared" si="316"/>
        <v>46</v>
      </c>
      <c r="T1423">
        <f t="shared" si="317"/>
        <v>4559</v>
      </c>
      <c r="U1423" s="18">
        <f t="shared" si="322"/>
        <v>99.108695652173907</v>
      </c>
    </row>
    <row r="1424" spans="1:21" x14ac:dyDescent="0.3">
      <c r="A1424" s="3">
        <v>1423</v>
      </c>
      <c r="B1424" s="3" t="s">
        <v>287</v>
      </c>
      <c r="C1424" s="3" t="s">
        <v>61</v>
      </c>
      <c r="D1424" s="7">
        <f t="shared" si="318"/>
        <v>41588</v>
      </c>
      <c r="E1424" s="4">
        <v>0.83194444444444438</v>
      </c>
      <c r="F1424" s="3" t="s">
        <v>49</v>
      </c>
      <c r="G1424" s="3" t="str">
        <f t="shared" si="319"/>
        <v>UNPLANNED</v>
      </c>
      <c r="H1424" s="3" t="str">
        <f t="shared" si="309"/>
        <v>UNPLANNED</v>
      </c>
      <c r="I1424" s="1">
        <v>41593.760824224541</v>
      </c>
      <c r="J1424" s="1">
        <v>41593.872166817127</v>
      </c>
      <c r="K1424" s="5">
        <f t="shared" si="320"/>
        <v>160</v>
      </c>
      <c r="L1424" s="16">
        <f t="shared" si="310"/>
        <v>160</v>
      </c>
      <c r="M1424">
        <f t="shared" si="311"/>
        <v>2013</v>
      </c>
      <c r="N1424" t="str">
        <f t="shared" si="312"/>
        <v>Nov</v>
      </c>
      <c r="O1424" s="6">
        <f t="shared" si="313"/>
        <v>160</v>
      </c>
      <c r="P1424">
        <f t="shared" si="314"/>
        <v>1033</v>
      </c>
      <c r="Q1424">
        <f t="shared" si="315"/>
        <v>10</v>
      </c>
      <c r="R1424" s="8">
        <f t="shared" si="321"/>
        <v>103.3</v>
      </c>
      <c r="S1424">
        <f t="shared" si="316"/>
        <v>46</v>
      </c>
      <c r="T1424">
        <f t="shared" si="317"/>
        <v>4559</v>
      </c>
      <c r="U1424" s="18">
        <f t="shared" si="322"/>
        <v>99.108695652173907</v>
      </c>
    </row>
    <row r="1425" spans="1:21" x14ac:dyDescent="0.3">
      <c r="A1425" s="3">
        <v>1424</v>
      </c>
      <c r="B1425" s="3" t="s">
        <v>287</v>
      </c>
      <c r="C1425" s="3" t="s">
        <v>61</v>
      </c>
      <c r="D1425" s="7">
        <f t="shared" si="318"/>
        <v>41588</v>
      </c>
      <c r="E1425" s="4">
        <v>0.94444444444444453</v>
      </c>
      <c r="F1425" s="3" t="s">
        <v>49</v>
      </c>
      <c r="G1425" s="3" t="str">
        <f t="shared" si="319"/>
        <v>UNPLANNED</v>
      </c>
      <c r="H1425" s="3" t="str">
        <f t="shared" si="309"/>
        <v>UNPLANNED</v>
      </c>
      <c r="I1425" s="1">
        <v>41593.922238576393</v>
      </c>
      <c r="J1425" s="1">
        <v>41593.985305706017</v>
      </c>
      <c r="K1425" s="5">
        <f t="shared" si="320"/>
        <v>90</v>
      </c>
      <c r="L1425" s="16">
        <f t="shared" si="310"/>
        <v>90</v>
      </c>
      <c r="M1425">
        <f t="shared" si="311"/>
        <v>2013</v>
      </c>
      <c r="N1425" t="str">
        <f t="shared" si="312"/>
        <v>Nov</v>
      </c>
      <c r="O1425" s="6">
        <f t="shared" si="313"/>
        <v>90</v>
      </c>
      <c r="P1425">
        <f t="shared" si="314"/>
        <v>1033</v>
      </c>
      <c r="Q1425">
        <f t="shared" si="315"/>
        <v>10</v>
      </c>
      <c r="R1425" s="8">
        <f t="shared" si="321"/>
        <v>103.3</v>
      </c>
      <c r="S1425">
        <f t="shared" si="316"/>
        <v>46</v>
      </c>
      <c r="T1425">
        <f t="shared" si="317"/>
        <v>4559</v>
      </c>
      <c r="U1425" s="18">
        <f t="shared" si="322"/>
        <v>99.108695652173907</v>
      </c>
    </row>
    <row r="1426" spans="1:21" x14ac:dyDescent="0.3">
      <c r="A1426" s="3">
        <v>1425</v>
      </c>
      <c r="B1426" s="3" t="s">
        <v>288</v>
      </c>
      <c r="C1426" s="3" t="s">
        <v>63</v>
      </c>
      <c r="D1426" s="7">
        <f t="shared" si="318"/>
        <v>41588</v>
      </c>
      <c r="E1426" s="4">
        <v>0.29791666666666666</v>
      </c>
      <c r="F1426" s="3" t="s">
        <v>49</v>
      </c>
      <c r="G1426" s="3" t="str">
        <f t="shared" si="319"/>
        <v>UNPLANNED</v>
      </c>
      <c r="H1426" s="3" t="str">
        <f t="shared" si="309"/>
        <v>UNPLANNED</v>
      </c>
      <c r="I1426" s="1">
        <v>41594.264729166665</v>
      </c>
      <c r="J1426" s="1">
        <v>41594.376129629629</v>
      </c>
      <c r="K1426" s="5">
        <f t="shared" si="320"/>
        <v>160</v>
      </c>
      <c r="L1426" s="16">
        <f t="shared" si="310"/>
        <v>160</v>
      </c>
      <c r="M1426">
        <f t="shared" si="311"/>
        <v>2013</v>
      </c>
      <c r="N1426" t="str">
        <f t="shared" si="312"/>
        <v>Nov</v>
      </c>
      <c r="O1426" s="6">
        <f t="shared" si="313"/>
        <v>160</v>
      </c>
      <c r="P1426">
        <f t="shared" si="314"/>
        <v>294</v>
      </c>
      <c r="Q1426">
        <f t="shared" si="315"/>
        <v>2</v>
      </c>
      <c r="R1426" s="8">
        <f t="shared" si="321"/>
        <v>147</v>
      </c>
      <c r="S1426">
        <f t="shared" si="316"/>
        <v>46</v>
      </c>
      <c r="T1426">
        <f t="shared" si="317"/>
        <v>4559</v>
      </c>
      <c r="U1426" s="18">
        <f t="shared" si="322"/>
        <v>99.108695652173907</v>
      </c>
    </row>
    <row r="1427" spans="1:21" x14ac:dyDescent="0.3">
      <c r="A1427" s="3">
        <v>1426</v>
      </c>
      <c r="B1427" s="3" t="s">
        <v>288</v>
      </c>
      <c r="C1427" s="3" t="s">
        <v>63</v>
      </c>
      <c r="D1427" s="7">
        <f t="shared" si="318"/>
        <v>41588</v>
      </c>
      <c r="E1427" s="4">
        <v>0.72777777777777775</v>
      </c>
      <c r="F1427" s="3" t="s">
        <v>54</v>
      </c>
      <c r="G1427" s="3" t="str">
        <f t="shared" si="319"/>
        <v>PLANNED</v>
      </c>
      <c r="H1427" s="3" t="str">
        <f t="shared" si="309"/>
        <v>PLANNED - SCHED</v>
      </c>
      <c r="I1427" s="1">
        <v>41594.671842361109</v>
      </c>
      <c r="J1427" s="1">
        <v>41594.765002083332</v>
      </c>
      <c r="K1427" s="5">
        <f t="shared" si="320"/>
        <v>134</v>
      </c>
      <c r="L1427" s="16">
        <f t="shared" si="310"/>
        <v>134</v>
      </c>
      <c r="M1427">
        <f t="shared" si="311"/>
        <v>2013</v>
      </c>
      <c r="N1427" t="str">
        <f t="shared" si="312"/>
        <v>Nov</v>
      </c>
      <c r="O1427" s="6">
        <f t="shared" si="313"/>
        <v>134</v>
      </c>
      <c r="P1427">
        <f t="shared" si="314"/>
        <v>294</v>
      </c>
      <c r="Q1427">
        <f t="shared" si="315"/>
        <v>2</v>
      </c>
      <c r="R1427" s="8">
        <f t="shared" si="321"/>
        <v>147</v>
      </c>
      <c r="S1427">
        <f t="shared" si="316"/>
        <v>46</v>
      </c>
      <c r="T1427">
        <f t="shared" si="317"/>
        <v>4559</v>
      </c>
      <c r="U1427" s="18">
        <f t="shared" si="322"/>
        <v>99.108695652173907</v>
      </c>
    </row>
    <row r="1428" spans="1:21" x14ac:dyDescent="0.3">
      <c r="A1428" s="3">
        <v>1427</v>
      </c>
      <c r="B1428" s="3" t="s">
        <v>289</v>
      </c>
      <c r="C1428" s="3" t="s">
        <v>65</v>
      </c>
      <c r="D1428" s="7">
        <f t="shared" si="318"/>
        <v>41588</v>
      </c>
      <c r="E1428" s="4">
        <v>0.18611111111111112</v>
      </c>
      <c r="F1428" s="3" t="s">
        <v>51</v>
      </c>
      <c r="G1428" s="3" t="str">
        <f t="shared" si="319"/>
        <v>PLANNED</v>
      </c>
      <c r="H1428" s="3" t="str">
        <f t="shared" si="309"/>
        <v>PLANNED - NOT SCHED</v>
      </c>
      <c r="I1428" s="1">
        <v>41595.155501423615</v>
      </c>
      <c r="J1428" s="1">
        <v>41595.230188923611</v>
      </c>
      <c r="K1428" s="5">
        <f t="shared" si="320"/>
        <v>107</v>
      </c>
      <c r="L1428" s="16">
        <f t="shared" si="310"/>
        <v>107</v>
      </c>
      <c r="M1428">
        <f t="shared" si="311"/>
        <v>2013</v>
      </c>
      <c r="N1428" t="str">
        <f t="shared" si="312"/>
        <v>Nov</v>
      </c>
      <c r="O1428" s="6">
        <f t="shared" si="313"/>
        <v>107</v>
      </c>
      <c r="P1428">
        <f t="shared" si="314"/>
        <v>521</v>
      </c>
      <c r="Q1428">
        <f t="shared" si="315"/>
        <v>5</v>
      </c>
      <c r="R1428" s="8">
        <f t="shared" si="321"/>
        <v>104.2</v>
      </c>
      <c r="S1428">
        <f t="shared" si="316"/>
        <v>46</v>
      </c>
      <c r="T1428">
        <f t="shared" si="317"/>
        <v>4559</v>
      </c>
      <c r="U1428" s="18">
        <f t="shared" si="322"/>
        <v>99.108695652173907</v>
      </c>
    </row>
    <row r="1429" spans="1:21" x14ac:dyDescent="0.3">
      <c r="A1429" s="3">
        <v>1428</v>
      </c>
      <c r="B1429" s="3" t="s">
        <v>289</v>
      </c>
      <c r="C1429" s="3" t="s">
        <v>65</v>
      </c>
      <c r="D1429" s="7">
        <f t="shared" si="318"/>
        <v>41588</v>
      </c>
      <c r="E1429" s="4">
        <v>0.28611111111111115</v>
      </c>
      <c r="F1429" s="3" t="s">
        <v>49</v>
      </c>
      <c r="G1429" s="3" t="str">
        <f t="shared" si="319"/>
        <v>UNPLANNED</v>
      </c>
      <c r="H1429" s="3" t="str">
        <f t="shared" si="309"/>
        <v>UNPLANNED</v>
      </c>
      <c r="I1429" s="1">
        <v>41595.262314930558</v>
      </c>
      <c r="J1429" s="1">
        <v>41595.354838078703</v>
      </c>
      <c r="K1429" s="5">
        <f t="shared" si="320"/>
        <v>133</v>
      </c>
      <c r="L1429" s="16">
        <f t="shared" si="310"/>
        <v>133</v>
      </c>
      <c r="M1429">
        <f t="shared" si="311"/>
        <v>2013</v>
      </c>
      <c r="N1429" t="str">
        <f t="shared" si="312"/>
        <v>Nov</v>
      </c>
      <c r="O1429" s="6">
        <f t="shared" si="313"/>
        <v>133</v>
      </c>
      <c r="P1429">
        <f t="shared" si="314"/>
        <v>521</v>
      </c>
      <c r="Q1429">
        <f t="shared" si="315"/>
        <v>5</v>
      </c>
      <c r="R1429" s="8">
        <f t="shared" si="321"/>
        <v>104.2</v>
      </c>
      <c r="S1429">
        <f t="shared" si="316"/>
        <v>46</v>
      </c>
      <c r="T1429">
        <f t="shared" si="317"/>
        <v>4559</v>
      </c>
      <c r="U1429" s="18">
        <f t="shared" si="322"/>
        <v>99.108695652173907</v>
      </c>
    </row>
    <row r="1430" spans="1:21" x14ac:dyDescent="0.3">
      <c r="A1430" s="3">
        <v>1429</v>
      </c>
      <c r="B1430" s="3" t="s">
        <v>289</v>
      </c>
      <c r="C1430" s="3" t="s">
        <v>65</v>
      </c>
      <c r="D1430" s="7">
        <f t="shared" si="318"/>
        <v>41588</v>
      </c>
      <c r="E1430" s="4">
        <v>0.3347222222222222</v>
      </c>
      <c r="F1430" s="3" t="s">
        <v>49</v>
      </c>
      <c r="G1430" s="3" t="str">
        <f t="shared" si="319"/>
        <v>UNPLANNED</v>
      </c>
      <c r="H1430" s="3" t="str">
        <f t="shared" si="309"/>
        <v>UNPLANNED</v>
      </c>
      <c r="I1430" s="1">
        <v>41595.308537418983</v>
      </c>
      <c r="J1430" s="1">
        <v>41595.387727233792</v>
      </c>
      <c r="K1430" s="5">
        <f t="shared" si="320"/>
        <v>114</v>
      </c>
      <c r="L1430" s="16">
        <f t="shared" si="310"/>
        <v>114</v>
      </c>
      <c r="M1430">
        <f t="shared" si="311"/>
        <v>2013</v>
      </c>
      <c r="N1430" t="str">
        <f t="shared" si="312"/>
        <v>Nov</v>
      </c>
      <c r="O1430" s="6">
        <f t="shared" si="313"/>
        <v>114</v>
      </c>
      <c r="P1430">
        <f t="shared" si="314"/>
        <v>521</v>
      </c>
      <c r="Q1430">
        <f t="shared" si="315"/>
        <v>5</v>
      </c>
      <c r="R1430" s="8">
        <f t="shared" si="321"/>
        <v>104.2</v>
      </c>
      <c r="S1430">
        <f t="shared" si="316"/>
        <v>46</v>
      </c>
      <c r="T1430">
        <f t="shared" si="317"/>
        <v>4559</v>
      </c>
      <c r="U1430" s="18">
        <f t="shared" si="322"/>
        <v>99.108695652173907</v>
      </c>
    </row>
    <row r="1431" spans="1:21" x14ac:dyDescent="0.3">
      <c r="A1431" s="3">
        <v>1430</v>
      </c>
      <c r="B1431" s="3" t="s">
        <v>289</v>
      </c>
      <c r="C1431" s="3" t="s">
        <v>65</v>
      </c>
      <c r="D1431" s="7">
        <f t="shared" si="318"/>
        <v>41588</v>
      </c>
      <c r="E1431" s="4">
        <v>0.54652777777777783</v>
      </c>
      <c r="F1431" s="3" t="s">
        <v>49</v>
      </c>
      <c r="G1431" s="3" t="str">
        <f t="shared" si="319"/>
        <v>UNPLANNED</v>
      </c>
      <c r="H1431" s="3" t="str">
        <f t="shared" si="309"/>
        <v>UNPLANNED</v>
      </c>
      <c r="I1431" s="1">
        <v>41595.513664733793</v>
      </c>
      <c r="J1431" s="1">
        <v>41595.571245752319</v>
      </c>
      <c r="K1431" s="5">
        <f t="shared" si="320"/>
        <v>82</v>
      </c>
      <c r="L1431" s="16">
        <f t="shared" si="310"/>
        <v>82</v>
      </c>
      <c r="M1431">
        <f t="shared" si="311"/>
        <v>2013</v>
      </c>
      <c r="N1431" t="str">
        <f t="shared" si="312"/>
        <v>Nov</v>
      </c>
      <c r="O1431" s="6">
        <f t="shared" si="313"/>
        <v>82</v>
      </c>
      <c r="P1431">
        <f t="shared" si="314"/>
        <v>521</v>
      </c>
      <c r="Q1431">
        <f t="shared" si="315"/>
        <v>5</v>
      </c>
      <c r="R1431" s="8">
        <f t="shared" si="321"/>
        <v>104.2</v>
      </c>
      <c r="S1431">
        <f t="shared" si="316"/>
        <v>46</v>
      </c>
      <c r="T1431">
        <f t="shared" si="317"/>
        <v>4559</v>
      </c>
      <c r="U1431" s="18">
        <f t="shared" si="322"/>
        <v>99.108695652173907</v>
      </c>
    </row>
    <row r="1432" spans="1:21" x14ac:dyDescent="0.3">
      <c r="A1432" s="3">
        <v>1431</v>
      </c>
      <c r="B1432" s="3" t="s">
        <v>289</v>
      </c>
      <c r="C1432" s="3" t="s">
        <v>65</v>
      </c>
      <c r="D1432" s="7">
        <f t="shared" si="318"/>
        <v>41588</v>
      </c>
      <c r="E1432" s="4">
        <v>0.85416666666666663</v>
      </c>
      <c r="F1432" s="3" t="s">
        <v>49</v>
      </c>
      <c r="G1432" s="3" t="str">
        <f t="shared" si="319"/>
        <v>UNPLANNED</v>
      </c>
      <c r="H1432" s="3" t="str">
        <f t="shared" si="309"/>
        <v>UNPLANNED</v>
      </c>
      <c r="I1432" s="1">
        <v>41595.823205590277</v>
      </c>
      <c r="J1432" s="1">
        <v>41595.88265003472</v>
      </c>
      <c r="K1432" s="5">
        <f t="shared" si="320"/>
        <v>85</v>
      </c>
      <c r="L1432" s="16">
        <f t="shared" si="310"/>
        <v>85</v>
      </c>
      <c r="M1432">
        <f t="shared" si="311"/>
        <v>2013</v>
      </c>
      <c r="N1432" t="str">
        <f t="shared" si="312"/>
        <v>Nov</v>
      </c>
      <c r="O1432" s="6">
        <f t="shared" si="313"/>
        <v>85</v>
      </c>
      <c r="P1432">
        <f t="shared" si="314"/>
        <v>521</v>
      </c>
      <c r="Q1432">
        <f t="shared" si="315"/>
        <v>5</v>
      </c>
      <c r="R1432" s="8">
        <f t="shared" si="321"/>
        <v>104.2</v>
      </c>
      <c r="S1432">
        <f t="shared" si="316"/>
        <v>46</v>
      </c>
      <c r="T1432">
        <f t="shared" si="317"/>
        <v>4559</v>
      </c>
      <c r="U1432" s="18">
        <f t="shared" si="322"/>
        <v>99.108695652173907</v>
      </c>
    </row>
    <row r="1433" spans="1:21" x14ac:dyDescent="0.3">
      <c r="A1433" s="3">
        <v>1432</v>
      </c>
      <c r="B1433" s="3" t="s">
        <v>290</v>
      </c>
      <c r="C1433" s="3" t="s">
        <v>48</v>
      </c>
      <c r="D1433" s="7">
        <f t="shared" si="318"/>
        <v>41595</v>
      </c>
      <c r="E1433" s="4">
        <v>3.0555555555555555E-2</v>
      </c>
      <c r="F1433" s="3" t="s">
        <v>49</v>
      </c>
      <c r="G1433" s="3" t="str">
        <f t="shared" si="319"/>
        <v>UNPLANNED</v>
      </c>
      <c r="H1433" s="3" t="str">
        <f t="shared" si="309"/>
        <v>UNPLANNED</v>
      </c>
      <c r="I1433" s="1">
        <v>41596.010144293978</v>
      </c>
      <c r="J1433" s="1">
        <v>41596.059125775464</v>
      </c>
      <c r="K1433" s="5">
        <f t="shared" si="320"/>
        <v>70</v>
      </c>
      <c r="L1433" s="16">
        <f t="shared" si="310"/>
        <v>70</v>
      </c>
      <c r="M1433">
        <f t="shared" si="311"/>
        <v>2013</v>
      </c>
      <c r="N1433" t="str">
        <f t="shared" si="312"/>
        <v>Nov</v>
      </c>
      <c r="O1433" s="6">
        <f t="shared" si="313"/>
        <v>70</v>
      </c>
      <c r="P1433">
        <f t="shared" si="314"/>
        <v>827</v>
      </c>
      <c r="Q1433">
        <f t="shared" si="315"/>
        <v>10</v>
      </c>
      <c r="R1433" s="8">
        <f t="shared" si="321"/>
        <v>82.7</v>
      </c>
      <c r="S1433">
        <f t="shared" si="316"/>
        <v>39</v>
      </c>
      <c r="T1433">
        <f t="shared" si="317"/>
        <v>3284</v>
      </c>
      <c r="U1433" s="18">
        <f t="shared" si="322"/>
        <v>84.205128205128204</v>
      </c>
    </row>
    <row r="1434" spans="1:21" x14ac:dyDescent="0.3">
      <c r="A1434" s="3">
        <v>1433</v>
      </c>
      <c r="B1434" s="3" t="s">
        <v>290</v>
      </c>
      <c r="C1434" s="3" t="s">
        <v>48</v>
      </c>
      <c r="D1434" s="7">
        <f t="shared" si="318"/>
        <v>41595</v>
      </c>
      <c r="E1434" s="4">
        <v>0.35555555555555557</v>
      </c>
      <c r="F1434" s="3" t="s">
        <v>54</v>
      </c>
      <c r="G1434" s="3" t="str">
        <f t="shared" si="319"/>
        <v>PLANNED</v>
      </c>
      <c r="H1434" s="3" t="str">
        <f t="shared" si="309"/>
        <v>PLANNED - SCHED</v>
      </c>
      <c r="I1434" s="1">
        <v>41596.314204594906</v>
      </c>
      <c r="J1434" s="1">
        <v>41596.384100428244</v>
      </c>
      <c r="K1434" s="5">
        <f t="shared" si="320"/>
        <v>100</v>
      </c>
      <c r="L1434" s="16">
        <f t="shared" si="310"/>
        <v>100</v>
      </c>
      <c r="M1434">
        <f t="shared" si="311"/>
        <v>2013</v>
      </c>
      <c r="N1434" t="str">
        <f t="shared" si="312"/>
        <v>Nov</v>
      </c>
      <c r="O1434" s="6">
        <f t="shared" si="313"/>
        <v>100</v>
      </c>
      <c r="P1434">
        <f t="shared" si="314"/>
        <v>827</v>
      </c>
      <c r="Q1434">
        <f t="shared" si="315"/>
        <v>10</v>
      </c>
      <c r="R1434" s="8">
        <f t="shared" si="321"/>
        <v>82.7</v>
      </c>
      <c r="S1434">
        <f t="shared" si="316"/>
        <v>39</v>
      </c>
      <c r="T1434">
        <f t="shared" si="317"/>
        <v>3284</v>
      </c>
      <c r="U1434" s="18">
        <f t="shared" si="322"/>
        <v>84.205128205128204</v>
      </c>
    </row>
    <row r="1435" spans="1:21" x14ac:dyDescent="0.3">
      <c r="A1435" s="3">
        <v>1434</v>
      </c>
      <c r="B1435" s="3" t="s">
        <v>290</v>
      </c>
      <c r="C1435" s="3" t="s">
        <v>48</v>
      </c>
      <c r="D1435" s="7">
        <f t="shared" si="318"/>
        <v>41595</v>
      </c>
      <c r="E1435" s="4">
        <v>0.44861111111111113</v>
      </c>
      <c r="F1435" s="3" t="s">
        <v>54</v>
      </c>
      <c r="G1435" s="3" t="str">
        <f t="shared" si="319"/>
        <v>PLANNED</v>
      </c>
      <c r="H1435" s="3" t="str">
        <f t="shared" si="309"/>
        <v>PLANNED - SCHED</v>
      </c>
      <c r="I1435" s="1">
        <v>41596.409348692127</v>
      </c>
      <c r="J1435" s="1">
        <v>41596.479221377318</v>
      </c>
      <c r="K1435" s="5">
        <f t="shared" si="320"/>
        <v>100</v>
      </c>
      <c r="L1435" s="16">
        <f t="shared" si="310"/>
        <v>100</v>
      </c>
      <c r="M1435">
        <f t="shared" si="311"/>
        <v>2013</v>
      </c>
      <c r="N1435" t="str">
        <f t="shared" si="312"/>
        <v>Nov</v>
      </c>
      <c r="O1435" s="6">
        <f t="shared" si="313"/>
        <v>100</v>
      </c>
      <c r="P1435">
        <f t="shared" si="314"/>
        <v>827</v>
      </c>
      <c r="Q1435">
        <f t="shared" si="315"/>
        <v>10</v>
      </c>
      <c r="R1435" s="8">
        <f t="shared" si="321"/>
        <v>82.7</v>
      </c>
      <c r="S1435">
        <f t="shared" si="316"/>
        <v>39</v>
      </c>
      <c r="T1435">
        <f t="shared" si="317"/>
        <v>3284</v>
      </c>
      <c r="U1435" s="18">
        <f t="shared" si="322"/>
        <v>84.205128205128204</v>
      </c>
    </row>
    <row r="1436" spans="1:21" x14ac:dyDescent="0.3">
      <c r="A1436" s="3">
        <v>1435</v>
      </c>
      <c r="B1436" s="3" t="s">
        <v>290</v>
      </c>
      <c r="C1436" s="3" t="s">
        <v>48</v>
      </c>
      <c r="D1436" s="7">
        <f t="shared" si="318"/>
        <v>41595</v>
      </c>
      <c r="E1436" s="4">
        <v>0.50208333333333333</v>
      </c>
      <c r="F1436" s="3" t="s">
        <v>54</v>
      </c>
      <c r="G1436" s="3" t="str">
        <f t="shared" si="319"/>
        <v>PLANNED</v>
      </c>
      <c r="H1436" s="3" t="str">
        <f t="shared" si="309"/>
        <v>PLANNED - SCHED</v>
      </c>
      <c r="I1436" s="1">
        <v>41596.459521180557</v>
      </c>
      <c r="J1436" s="1">
        <v>41596.521546643518</v>
      </c>
      <c r="K1436" s="5">
        <f t="shared" si="320"/>
        <v>89</v>
      </c>
      <c r="L1436" s="16">
        <f t="shared" si="310"/>
        <v>89</v>
      </c>
      <c r="M1436">
        <f t="shared" si="311"/>
        <v>2013</v>
      </c>
      <c r="N1436" t="str">
        <f t="shared" si="312"/>
        <v>Nov</v>
      </c>
      <c r="O1436" s="6">
        <f t="shared" si="313"/>
        <v>89</v>
      </c>
      <c r="P1436">
        <f t="shared" si="314"/>
        <v>827</v>
      </c>
      <c r="Q1436">
        <f t="shared" si="315"/>
        <v>10</v>
      </c>
      <c r="R1436" s="8">
        <f t="shared" si="321"/>
        <v>82.7</v>
      </c>
      <c r="S1436">
        <f t="shared" si="316"/>
        <v>39</v>
      </c>
      <c r="T1436">
        <f t="shared" si="317"/>
        <v>3284</v>
      </c>
      <c r="U1436" s="18">
        <f t="shared" si="322"/>
        <v>84.205128205128204</v>
      </c>
    </row>
    <row r="1437" spans="1:21" x14ac:dyDescent="0.3">
      <c r="A1437" s="3">
        <v>1436</v>
      </c>
      <c r="B1437" s="3" t="s">
        <v>290</v>
      </c>
      <c r="C1437" s="3" t="s">
        <v>48</v>
      </c>
      <c r="D1437" s="7">
        <f t="shared" si="318"/>
        <v>41595</v>
      </c>
      <c r="E1437" s="4">
        <v>0.55347222222222225</v>
      </c>
      <c r="F1437" s="3" t="s">
        <v>49</v>
      </c>
      <c r="G1437" s="3" t="str">
        <f t="shared" si="319"/>
        <v>UNPLANNED</v>
      </c>
      <c r="H1437" s="3" t="str">
        <f t="shared" si="309"/>
        <v>UNPLANNED</v>
      </c>
      <c r="I1437" s="1">
        <v>41596.555380289348</v>
      </c>
      <c r="J1437" s="1" t="e">
        <v>#VALUE!</v>
      </c>
      <c r="K1437" s="5" t="e">
        <f t="shared" si="320"/>
        <v>#VALUE!</v>
      </c>
      <c r="L1437" s="16">
        <f t="shared" si="310"/>
        <v>82.7</v>
      </c>
      <c r="M1437">
        <f t="shared" si="311"/>
        <v>2013</v>
      </c>
      <c r="N1437" t="str">
        <f t="shared" si="312"/>
        <v>Nov</v>
      </c>
      <c r="O1437" s="6" t="e">
        <f t="shared" si="313"/>
        <v>#N/A</v>
      </c>
      <c r="P1437">
        <f t="shared" si="314"/>
        <v>827</v>
      </c>
      <c r="Q1437">
        <f t="shared" si="315"/>
        <v>10</v>
      </c>
      <c r="R1437" s="8">
        <f t="shared" si="321"/>
        <v>82.7</v>
      </c>
      <c r="S1437">
        <f t="shared" si="316"/>
        <v>39</v>
      </c>
      <c r="T1437">
        <f t="shared" si="317"/>
        <v>3284</v>
      </c>
      <c r="U1437" s="18">
        <f t="shared" si="322"/>
        <v>84.205128205128204</v>
      </c>
    </row>
    <row r="1438" spans="1:21" x14ac:dyDescent="0.3">
      <c r="A1438" s="3">
        <v>1437</v>
      </c>
      <c r="B1438" s="3" t="s">
        <v>290</v>
      </c>
      <c r="C1438" s="3" t="s">
        <v>48</v>
      </c>
      <c r="D1438" s="7">
        <f t="shared" si="318"/>
        <v>41595</v>
      </c>
      <c r="E1438" s="4">
        <v>0.60833333333333328</v>
      </c>
      <c r="F1438" s="3" t="s">
        <v>54</v>
      </c>
      <c r="G1438" s="3" t="str">
        <f t="shared" si="319"/>
        <v>PLANNED</v>
      </c>
      <c r="H1438" s="3" t="str">
        <f t="shared" si="309"/>
        <v>PLANNED - SCHED</v>
      </c>
      <c r="I1438" s="1">
        <v>41596.567831562505</v>
      </c>
      <c r="J1438" s="1">
        <v>41596.624417210653</v>
      </c>
      <c r="K1438" s="5">
        <f t="shared" si="320"/>
        <v>81</v>
      </c>
      <c r="L1438" s="16">
        <f t="shared" si="310"/>
        <v>81</v>
      </c>
      <c r="M1438">
        <f t="shared" si="311"/>
        <v>2013</v>
      </c>
      <c r="N1438" t="str">
        <f t="shared" si="312"/>
        <v>Nov</v>
      </c>
      <c r="O1438" s="6">
        <f t="shared" si="313"/>
        <v>81</v>
      </c>
      <c r="P1438">
        <f t="shared" si="314"/>
        <v>827</v>
      </c>
      <c r="Q1438">
        <f t="shared" si="315"/>
        <v>10</v>
      </c>
      <c r="R1438" s="8">
        <f t="shared" si="321"/>
        <v>82.7</v>
      </c>
      <c r="S1438">
        <f t="shared" si="316"/>
        <v>39</v>
      </c>
      <c r="T1438">
        <f t="shared" si="317"/>
        <v>3284</v>
      </c>
      <c r="U1438" s="18">
        <f t="shared" si="322"/>
        <v>84.205128205128204</v>
      </c>
    </row>
    <row r="1439" spans="1:21" x14ac:dyDescent="0.3">
      <c r="A1439" s="3">
        <v>1438</v>
      </c>
      <c r="B1439" s="3" t="s">
        <v>290</v>
      </c>
      <c r="C1439" s="3" t="s">
        <v>48</v>
      </c>
      <c r="D1439" s="7">
        <f t="shared" si="318"/>
        <v>41595</v>
      </c>
      <c r="E1439" s="4">
        <v>0.64097222222222217</v>
      </c>
      <c r="F1439" s="3" t="s">
        <v>49</v>
      </c>
      <c r="G1439" s="3" t="str">
        <f t="shared" si="319"/>
        <v>UNPLANNED</v>
      </c>
      <c r="H1439" s="3" t="str">
        <f t="shared" si="309"/>
        <v>UNPLANNED</v>
      </c>
      <c r="I1439" s="1">
        <v>41596.632911689812</v>
      </c>
      <c r="J1439" s="1">
        <v>41596.681650115745</v>
      </c>
      <c r="K1439" s="5">
        <f t="shared" si="320"/>
        <v>70</v>
      </c>
      <c r="L1439" s="16">
        <f t="shared" si="310"/>
        <v>70</v>
      </c>
      <c r="M1439">
        <f t="shared" si="311"/>
        <v>2013</v>
      </c>
      <c r="N1439" t="str">
        <f t="shared" si="312"/>
        <v>Nov</v>
      </c>
      <c r="O1439" s="6">
        <f t="shared" si="313"/>
        <v>70</v>
      </c>
      <c r="P1439">
        <f t="shared" si="314"/>
        <v>827</v>
      </c>
      <c r="Q1439">
        <f t="shared" si="315"/>
        <v>10</v>
      </c>
      <c r="R1439" s="8">
        <f t="shared" si="321"/>
        <v>82.7</v>
      </c>
      <c r="S1439">
        <f t="shared" si="316"/>
        <v>39</v>
      </c>
      <c r="T1439">
        <f t="shared" si="317"/>
        <v>3284</v>
      </c>
      <c r="U1439" s="18">
        <f t="shared" si="322"/>
        <v>84.205128205128204</v>
      </c>
    </row>
    <row r="1440" spans="1:21" x14ac:dyDescent="0.3">
      <c r="A1440" s="3">
        <v>1439</v>
      </c>
      <c r="B1440" s="3" t="s">
        <v>290</v>
      </c>
      <c r="C1440" s="3" t="s">
        <v>48</v>
      </c>
      <c r="D1440" s="7">
        <f t="shared" si="318"/>
        <v>41595</v>
      </c>
      <c r="E1440" s="4">
        <v>0.69791666666666663</v>
      </c>
      <c r="F1440" s="3" t="s">
        <v>54</v>
      </c>
      <c r="G1440" s="3" t="str">
        <f t="shared" si="319"/>
        <v>PLANNED</v>
      </c>
      <c r="H1440" s="3" t="str">
        <f t="shared" si="309"/>
        <v>PLANNED - SCHED</v>
      </c>
      <c r="I1440" s="1">
        <v>41596.662381828704</v>
      </c>
      <c r="J1440" s="1">
        <v>41596.722624884256</v>
      </c>
      <c r="K1440" s="5">
        <f t="shared" si="320"/>
        <v>86</v>
      </c>
      <c r="L1440" s="16">
        <f t="shared" si="310"/>
        <v>86</v>
      </c>
      <c r="M1440">
        <f t="shared" si="311"/>
        <v>2013</v>
      </c>
      <c r="N1440" t="str">
        <f t="shared" si="312"/>
        <v>Nov</v>
      </c>
      <c r="O1440" s="6">
        <f t="shared" si="313"/>
        <v>86</v>
      </c>
      <c r="P1440">
        <f t="shared" si="314"/>
        <v>827</v>
      </c>
      <c r="Q1440">
        <f t="shared" si="315"/>
        <v>10</v>
      </c>
      <c r="R1440" s="8">
        <f t="shared" si="321"/>
        <v>82.7</v>
      </c>
      <c r="S1440">
        <f t="shared" si="316"/>
        <v>39</v>
      </c>
      <c r="T1440">
        <f t="shared" si="317"/>
        <v>3284</v>
      </c>
      <c r="U1440" s="18">
        <f t="shared" si="322"/>
        <v>84.205128205128204</v>
      </c>
    </row>
    <row r="1441" spans="1:21" x14ac:dyDescent="0.3">
      <c r="A1441" s="3">
        <v>1440</v>
      </c>
      <c r="B1441" s="3" t="s">
        <v>290</v>
      </c>
      <c r="C1441" s="3" t="s">
        <v>48</v>
      </c>
      <c r="D1441" s="7">
        <f t="shared" si="318"/>
        <v>41595</v>
      </c>
      <c r="E1441" s="4">
        <v>0.79027777777777775</v>
      </c>
      <c r="F1441" s="3" t="s">
        <v>54</v>
      </c>
      <c r="G1441" s="3" t="str">
        <f t="shared" si="319"/>
        <v>PLANNED</v>
      </c>
      <c r="H1441" s="3" t="str">
        <f t="shared" si="309"/>
        <v>PLANNED - SCHED</v>
      </c>
      <c r="I1441" s="1">
        <v>41596.757433715276</v>
      </c>
      <c r="J1441" s="1">
        <v>41596.836137418984</v>
      </c>
      <c r="K1441" s="5">
        <f t="shared" si="320"/>
        <v>113</v>
      </c>
      <c r="L1441" s="16">
        <f t="shared" si="310"/>
        <v>113</v>
      </c>
      <c r="M1441">
        <f t="shared" si="311"/>
        <v>2013</v>
      </c>
      <c r="N1441" t="str">
        <f t="shared" si="312"/>
        <v>Nov</v>
      </c>
      <c r="O1441" s="6">
        <f t="shared" si="313"/>
        <v>113</v>
      </c>
      <c r="P1441">
        <f t="shared" si="314"/>
        <v>827</v>
      </c>
      <c r="Q1441">
        <f t="shared" si="315"/>
        <v>10</v>
      </c>
      <c r="R1441" s="8">
        <f t="shared" si="321"/>
        <v>82.7</v>
      </c>
      <c r="S1441">
        <f t="shared" si="316"/>
        <v>39</v>
      </c>
      <c r="T1441">
        <f t="shared" si="317"/>
        <v>3284</v>
      </c>
      <c r="U1441" s="18">
        <f t="shared" si="322"/>
        <v>84.205128205128204</v>
      </c>
    </row>
    <row r="1442" spans="1:21" x14ac:dyDescent="0.3">
      <c r="A1442" s="3">
        <v>1441</v>
      </c>
      <c r="B1442" s="3" t="s">
        <v>290</v>
      </c>
      <c r="C1442" s="3" t="s">
        <v>48</v>
      </c>
      <c r="D1442" s="7">
        <f t="shared" si="318"/>
        <v>41595</v>
      </c>
      <c r="E1442" s="4">
        <v>0.96736111111111101</v>
      </c>
      <c r="F1442" s="3" t="s">
        <v>49</v>
      </c>
      <c r="G1442" s="3" t="str">
        <f t="shared" si="319"/>
        <v>UNPLANNED</v>
      </c>
      <c r="H1442" s="3" t="str">
        <f t="shared" si="309"/>
        <v>UNPLANNED</v>
      </c>
      <c r="I1442" s="1">
        <v>41596.910477777776</v>
      </c>
      <c r="J1442" s="1">
        <v>41596.993058796295</v>
      </c>
      <c r="K1442" s="5">
        <f t="shared" si="320"/>
        <v>118</v>
      </c>
      <c r="L1442" s="16">
        <f t="shared" si="310"/>
        <v>118</v>
      </c>
      <c r="M1442">
        <f t="shared" si="311"/>
        <v>2013</v>
      </c>
      <c r="N1442" t="str">
        <f t="shared" si="312"/>
        <v>Nov</v>
      </c>
      <c r="O1442" s="6">
        <f t="shared" si="313"/>
        <v>118</v>
      </c>
      <c r="P1442">
        <f t="shared" si="314"/>
        <v>827</v>
      </c>
      <c r="Q1442">
        <f t="shared" si="315"/>
        <v>10</v>
      </c>
      <c r="R1442" s="8">
        <f t="shared" si="321"/>
        <v>82.7</v>
      </c>
      <c r="S1442">
        <f t="shared" si="316"/>
        <v>39</v>
      </c>
      <c r="T1442">
        <f t="shared" si="317"/>
        <v>3284</v>
      </c>
      <c r="U1442" s="18">
        <f t="shared" si="322"/>
        <v>84.205128205128204</v>
      </c>
    </row>
    <row r="1443" spans="1:21" x14ac:dyDescent="0.3">
      <c r="A1443" s="3">
        <v>1442</v>
      </c>
      <c r="B1443" s="3" t="s">
        <v>291</v>
      </c>
      <c r="C1443" s="3" t="s">
        <v>53</v>
      </c>
      <c r="D1443" s="7">
        <f t="shared" si="318"/>
        <v>41595</v>
      </c>
      <c r="E1443" s="4">
        <v>8.1250000000000003E-2</v>
      </c>
      <c r="F1443" s="3" t="s">
        <v>50</v>
      </c>
      <c r="G1443" s="3" t="str">
        <f t="shared" si="319"/>
        <v>OTHER</v>
      </c>
      <c r="H1443" s="3" t="str">
        <f t="shared" si="309"/>
        <v>OTHER</v>
      </c>
      <c r="I1443" s="1">
        <v>41597.039185914349</v>
      </c>
      <c r="J1443" s="1">
        <v>41597.112114155098</v>
      </c>
      <c r="K1443" s="5">
        <f t="shared" si="320"/>
        <v>105</v>
      </c>
      <c r="L1443" s="16">
        <f t="shared" si="310"/>
        <v>105</v>
      </c>
      <c r="M1443">
        <f t="shared" si="311"/>
        <v>2013</v>
      </c>
      <c r="N1443" t="str">
        <f t="shared" si="312"/>
        <v>Nov</v>
      </c>
      <c r="O1443" s="6">
        <f t="shared" si="313"/>
        <v>105</v>
      </c>
      <c r="P1443">
        <f t="shared" si="314"/>
        <v>314</v>
      </c>
      <c r="Q1443">
        <f t="shared" si="315"/>
        <v>4</v>
      </c>
      <c r="R1443" s="8">
        <f t="shared" si="321"/>
        <v>78.5</v>
      </c>
      <c r="S1443">
        <f t="shared" si="316"/>
        <v>39</v>
      </c>
      <c r="T1443">
        <f t="shared" si="317"/>
        <v>3284</v>
      </c>
      <c r="U1443" s="18">
        <f t="shared" si="322"/>
        <v>84.205128205128204</v>
      </c>
    </row>
    <row r="1444" spans="1:21" x14ac:dyDescent="0.3">
      <c r="A1444" s="3">
        <v>1443</v>
      </c>
      <c r="B1444" s="3" t="s">
        <v>291</v>
      </c>
      <c r="C1444" s="3" t="s">
        <v>53</v>
      </c>
      <c r="D1444" s="7">
        <f t="shared" si="318"/>
        <v>41595</v>
      </c>
      <c r="E1444" s="4">
        <v>0.3215277777777778</v>
      </c>
      <c r="F1444" s="3" t="s">
        <v>57</v>
      </c>
      <c r="G1444" s="3" t="str">
        <f t="shared" si="319"/>
        <v>UNPLANNED</v>
      </c>
      <c r="H1444" s="3" t="str">
        <f t="shared" si="309"/>
        <v>UNPLANNED</v>
      </c>
      <c r="I1444" s="1">
        <v>41597.317601157411</v>
      </c>
      <c r="J1444" s="1">
        <v>41597.360969212961</v>
      </c>
      <c r="K1444" s="5">
        <f t="shared" si="320"/>
        <v>62</v>
      </c>
      <c r="L1444" s="16">
        <f t="shared" si="310"/>
        <v>62</v>
      </c>
      <c r="M1444">
        <f t="shared" si="311"/>
        <v>2013</v>
      </c>
      <c r="N1444" t="str">
        <f t="shared" si="312"/>
        <v>Nov</v>
      </c>
      <c r="O1444" s="6">
        <f t="shared" si="313"/>
        <v>62</v>
      </c>
      <c r="P1444">
        <f t="shared" si="314"/>
        <v>314</v>
      </c>
      <c r="Q1444">
        <f t="shared" si="315"/>
        <v>4</v>
      </c>
      <c r="R1444" s="8">
        <f t="shared" si="321"/>
        <v>78.5</v>
      </c>
      <c r="S1444">
        <f t="shared" si="316"/>
        <v>39</v>
      </c>
      <c r="T1444">
        <f t="shared" si="317"/>
        <v>3284</v>
      </c>
      <c r="U1444" s="18">
        <f t="shared" si="322"/>
        <v>84.205128205128204</v>
      </c>
    </row>
    <row r="1445" spans="1:21" x14ac:dyDescent="0.3">
      <c r="A1445" s="3">
        <v>1444</v>
      </c>
      <c r="B1445" s="3" t="s">
        <v>291</v>
      </c>
      <c r="C1445" s="3" t="s">
        <v>53</v>
      </c>
      <c r="D1445" s="7">
        <f t="shared" si="318"/>
        <v>41595</v>
      </c>
      <c r="E1445" s="4">
        <v>0.44305555555555554</v>
      </c>
      <c r="F1445" s="3" t="s">
        <v>54</v>
      </c>
      <c r="G1445" s="3" t="str">
        <f t="shared" si="319"/>
        <v>PLANNED</v>
      </c>
      <c r="H1445" s="3" t="str">
        <f t="shared" si="309"/>
        <v>PLANNED - SCHED</v>
      </c>
      <c r="I1445" s="1">
        <v>41597.409413506939</v>
      </c>
      <c r="J1445" s="1">
        <v>41597.467596377319</v>
      </c>
      <c r="K1445" s="5">
        <f t="shared" si="320"/>
        <v>83</v>
      </c>
      <c r="L1445" s="16">
        <f t="shared" si="310"/>
        <v>83</v>
      </c>
      <c r="M1445">
        <f t="shared" si="311"/>
        <v>2013</v>
      </c>
      <c r="N1445" t="str">
        <f t="shared" si="312"/>
        <v>Nov</v>
      </c>
      <c r="O1445" s="6">
        <f t="shared" si="313"/>
        <v>83</v>
      </c>
      <c r="P1445">
        <f t="shared" si="314"/>
        <v>314</v>
      </c>
      <c r="Q1445">
        <f t="shared" si="315"/>
        <v>4</v>
      </c>
      <c r="R1445" s="8">
        <f t="shared" si="321"/>
        <v>78.5</v>
      </c>
      <c r="S1445">
        <f t="shared" si="316"/>
        <v>39</v>
      </c>
      <c r="T1445">
        <f t="shared" si="317"/>
        <v>3284</v>
      </c>
      <c r="U1445" s="18">
        <f t="shared" si="322"/>
        <v>84.205128205128204</v>
      </c>
    </row>
    <row r="1446" spans="1:21" x14ac:dyDescent="0.3">
      <c r="A1446" s="3">
        <v>1445</v>
      </c>
      <c r="B1446" s="3" t="s">
        <v>291</v>
      </c>
      <c r="C1446" s="3" t="s">
        <v>53</v>
      </c>
      <c r="D1446" s="7">
        <f t="shared" si="318"/>
        <v>41595</v>
      </c>
      <c r="E1446" s="4">
        <v>0.7909722222222223</v>
      </c>
      <c r="F1446" s="3" t="s">
        <v>51</v>
      </c>
      <c r="G1446" s="3" t="str">
        <f t="shared" si="319"/>
        <v>PLANNED</v>
      </c>
      <c r="H1446" s="3" t="str">
        <f t="shared" si="309"/>
        <v>PLANNED - NOT SCHED</v>
      </c>
      <c r="I1446" s="1">
        <v>41597.770177465274</v>
      </c>
      <c r="J1446" s="1">
        <v>41597.815096446757</v>
      </c>
      <c r="K1446" s="5">
        <f t="shared" si="320"/>
        <v>64</v>
      </c>
      <c r="L1446" s="16">
        <f t="shared" si="310"/>
        <v>64</v>
      </c>
      <c r="M1446">
        <f t="shared" si="311"/>
        <v>2013</v>
      </c>
      <c r="N1446" t="str">
        <f t="shared" si="312"/>
        <v>Nov</v>
      </c>
      <c r="O1446" s="6">
        <f t="shared" si="313"/>
        <v>64</v>
      </c>
      <c r="P1446">
        <f t="shared" si="314"/>
        <v>314</v>
      </c>
      <c r="Q1446">
        <f t="shared" si="315"/>
        <v>4</v>
      </c>
      <c r="R1446" s="8">
        <f t="shared" si="321"/>
        <v>78.5</v>
      </c>
      <c r="S1446">
        <f t="shared" si="316"/>
        <v>39</v>
      </c>
      <c r="T1446">
        <f t="shared" si="317"/>
        <v>3284</v>
      </c>
      <c r="U1446" s="18">
        <f t="shared" si="322"/>
        <v>84.205128205128204</v>
      </c>
    </row>
    <row r="1447" spans="1:21" x14ac:dyDescent="0.3">
      <c r="A1447" s="3">
        <v>1446</v>
      </c>
      <c r="B1447" s="3" t="s">
        <v>292</v>
      </c>
      <c r="C1447" s="3" t="s">
        <v>56</v>
      </c>
      <c r="D1447" s="7">
        <f t="shared" si="318"/>
        <v>41595</v>
      </c>
      <c r="E1447" s="4">
        <v>0.15</v>
      </c>
      <c r="F1447" s="3" t="s">
        <v>51</v>
      </c>
      <c r="G1447" s="3" t="str">
        <f t="shared" si="319"/>
        <v>PLANNED</v>
      </c>
      <c r="H1447" s="3" t="str">
        <f t="shared" si="309"/>
        <v>PLANNED - NOT SCHED</v>
      </c>
      <c r="I1447" s="1">
        <v>41598.113727118056</v>
      </c>
      <c r="J1447" s="1">
        <v>41598.200625266203</v>
      </c>
      <c r="K1447" s="5">
        <f t="shared" si="320"/>
        <v>125</v>
      </c>
      <c r="L1447" s="16">
        <f t="shared" si="310"/>
        <v>125</v>
      </c>
      <c r="M1447">
        <f t="shared" si="311"/>
        <v>2013</v>
      </c>
      <c r="N1447" t="str">
        <f t="shared" si="312"/>
        <v>Nov</v>
      </c>
      <c r="O1447" s="6">
        <f t="shared" si="313"/>
        <v>125</v>
      </c>
      <c r="P1447">
        <f t="shared" si="314"/>
        <v>758</v>
      </c>
      <c r="Q1447">
        <f t="shared" si="315"/>
        <v>8</v>
      </c>
      <c r="R1447" s="8">
        <f t="shared" si="321"/>
        <v>94.75</v>
      </c>
      <c r="S1447">
        <f t="shared" si="316"/>
        <v>39</v>
      </c>
      <c r="T1447">
        <f t="shared" si="317"/>
        <v>3284</v>
      </c>
      <c r="U1447" s="18">
        <f t="shared" si="322"/>
        <v>84.205128205128204</v>
      </c>
    </row>
    <row r="1448" spans="1:21" x14ac:dyDescent="0.3">
      <c r="A1448" s="3">
        <v>1447</v>
      </c>
      <c r="B1448" s="3" t="s">
        <v>292</v>
      </c>
      <c r="C1448" s="3" t="s">
        <v>56</v>
      </c>
      <c r="D1448" s="7">
        <f t="shared" si="318"/>
        <v>41595</v>
      </c>
      <c r="E1448" s="4">
        <v>0.23402777777777781</v>
      </c>
      <c r="F1448" s="3" t="s">
        <v>49</v>
      </c>
      <c r="G1448" s="3" t="str">
        <f t="shared" si="319"/>
        <v>UNPLANNED</v>
      </c>
      <c r="H1448" s="3" t="str">
        <f t="shared" si="309"/>
        <v>UNPLANNED</v>
      </c>
      <c r="I1448" s="1">
        <v>41598.209866087964</v>
      </c>
      <c r="J1448" s="1">
        <v>41598.263072106478</v>
      </c>
      <c r="K1448" s="5">
        <f t="shared" si="320"/>
        <v>76</v>
      </c>
      <c r="L1448" s="16">
        <f t="shared" si="310"/>
        <v>76</v>
      </c>
      <c r="M1448">
        <f t="shared" si="311"/>
        <v>2013</v>
      </c>
      <c r="N1448" t="str">
        <f t="shared" si="312"/>
        <v>Nov</v>
      </c>
      <c r="O1448" s="6">
        <f t="shared" si="313"/>
        <v>76</v>
      </c>
      <c r="P1448">
        <f t="shared" si="314"/>
        <v>758</v>
      </c>
      <c r="Q1448">
        <f t="shared" si="315"/>
        <v>8</v>
      </c>
      <c r="R1448" s="8">
        <f t="shared" si="321"/>
        <v>94.75</v>
      </c>
      <c r="S1448">
        <f t="shared" si="316"/>
        <v>39</v>
      </c>
      <c r="T1448">
        <f t="shared" si="317"/>
        <v>3284</v>
      </c>
      <c r="U1448" s="18">
        <f t="shared" si="322"/>
        <v>84.205128205128204</v>
      </c>
    </row>
    <row r="1449" spans="1:21" x14ac:dyDescent="0.3">
      <c r="A1449" s="3">
        <v>1448</v>
      </c>
      <c r="B1449" s="3" t="s">
        <v>292</v>
      </c>
      <c r="C1449" s="3" t="s">
        <v>56</v>
      </c>
      <c r="D1449" s="7">
        <f t="shared" si="318"/>
        <v>41595</v>
      </c>
      <c r="E1449" s="4">
        <v>0.35138888888888892</v>
      </c>
      <c r="F1449" s="3" t="s">
        <v>54</v>
      </c>
      <c r="G1449" s="3" t="str">
        <f t="shared" si="319"/>
        <v>PLANNED</v>
      </c>
      <c r="H1449" s="3" t="str">
        <f t="shared" si="309"/>
        <v>PLANNED - SCHED</v>
      </c>
      <c r="I1449" s="1">
        <v>41598.324797071757</v>
      </c>
      <c r="J1449" s="1">
        <v>41598.393373460647</v>
      </c>
      <c r="K1449" s="5">
        <f t="shared" si="320"/>
        <v>98</v>
      </c>
      <c r="L1449" s="16">
        <f t="shared" si="310"/>
        <v>98</v>
      </c>
      <c r="M1449">
        <f t="shared" si="311"/>
        <v>2013</v>
      </c>
      <c r="N1449" t="str">
        <f t="shared" si="312"/>
        <v>Nov</v>
      </c>
      <c r="O1449" s="6">
        <f t="shared" si="313"/>
        <v>98</v>
      </c>
      <c r="P1449">
        <f t="shared" si="314"/>
        <v>758</v>
      </c>
      <c r="Q1449">
        <f t="shared" si="315"/>
        <v>8</v>
      </c>
      <c r="R1449" s="8">
        <f t="shared" si="321"/>
        <v>94.75</v>
      </c>
      <c r="S1449">
        <f t="shared" si="316"/>
        <v>39</v>
      </c>
      <c r="T1449">
        <f t="shared" si="317"/>
        <v>3284</v>
      </c>
      <c r="U1449" s="18">
        <f t="shared" si="322"/>
        <v>84.205128205128204</v>
      </c>
    </row>
    <row r="1450" spans="1:21" x14ac:dyDescent="0.3">
      <c r="A1450" s="3">
        <v>1449</v>
      </c>
      <c r="B1450" s="3" t="s">
        <v>292</v>
      </c>
      <c r="C1450" s="3" t="s">
        <v>56</v>
      </c>
      <c r="D1450" s="7">
        <f t="shared" si="318"/>
        <v>41595</v>
      </c>
      <c r="E1450" s="4">
        <v>0.4465277777777778</v>
      </c>
      <c r="F1450" s="3" t="s">
        <v>54</v>
      </c>
      <c r="G1450" s="3" t="str">
        <f t="shared" si="319"/>
        <v>PLANNED</v>
      </c>
      <c r="H1450" s="3" t="str">
        <f t="shared" si="309"/>
        <v>PLANNED - SCHED</v>
      </c>
      <c r="I1450" s="1">
        <v>41598.397412118058</v>
      </c>
      <c r="J1450" s="1">
        <v>41598.478118136576</v>
      </c>
      <c r="K1450" s="5">
        <f t="shared" si="320"/>
        <v>116</v>
      </c>
      <c r="L1450" s="16">
        <f t="shared" si="310"/>
        <v>116</v>
      </c>
      <c r="M1450">
        <f t="shared" si="311"/>
        <v>2013</v>
      </c>
      <c r="N1450" t="str">
        <f t="shared" si="312"/>
        <v>Nov</v>
      </c>
      <c r="O1450" s="6">
        <f t="shared" si="313"/>
        <v>116</v>
      </c>
      <c r="P1450">
        <f t="shared" si="314"/>
        <v>758</v>
      </c>
      <c r="Q1450">
        <f t="shared" si="315"/>
        <v>8</v>
      </c>
      <c r="R1450" s="8">
        <f t="shared" si="321"/>
        <v>94.75</v>
      </c>
      <c r="S1450">
        <f t="shared" si="316"/>
        <v>39</v>
      </c>
      <c r="T1450">
        <f t="shared" si="317"/>
        <v>3284</v>
      </c>
      <c r="U1450" s="18">
        <f t="shared" si="322"/>
        <v>84.205128205128204</v>
      </c>
    </row>
    <row r="1451" spans="1:21" x14ac:dyDescent="0.3">
      <c r="A1451" s="3">
        <v>1450</v>
      </c>
      <c r="B1451" s="3" t="s">
        <v>292</v>
      </c>
      <c r="C1451" s="3" t="s">
        <v>56</v>
      </c>
      <c r="D1451" s="7">
        <f t="shared" si="318"/>
        <v>41595</v>
      </c>
      <c r="E1451" s="4">
        <v>0.53888888888888886</v>
      </c>
      <c r="F1451" s="3" t="s">
        <v>54</v>
      </c>
      <c r="G1451" s="3" t="str">
        <f t="shared" si="319"/>
        <v>PLANNED</v>
      </c>
      <c r="H1451" s="3" t="str">
        <f t="shared" si="309"/>
        <v>PLANNED - SCHED</v>
      </c>
      <c r="I1451" s="1">
        <v>41598.503508993053</v>
      </c>
      <c r="J1451" s="1">
        <v>41598.57078908565</v>
      </c>
      <c r="K1451" s="5">
        <f t="shared" si="320"/>
        <v>96</v>
      </c>
      <c r="L1451" s="16">
        <f t="shared" si="310"/>
        <v>96</v>
      </c>
      <c r="M1451">
        <f t="shared" si="311"/>
        <v>2013</v>
      </c>
      <c r="N1451" t="str">
        <f t="shared" si="312"/>
        <v>Nov</v>
      </c>
      <c r="O1451" s="6">
        <f t="shared" si="313"/>
        <v>96</v>
      </c>
      <c r="P1451">
        <f t="shared" si="314"/>
        <v>758</v>
      </c>
      <c r="Q1451">
        <f t="shared" si="315"/>
        <v>8</v>
      </c>
      <c r="R1451" s="8">
        <f t="shared" si="321"/>
        <v>94.75</v>
      </c>
      <c r="S1451">
        <f t="shared" si="316"/>
        <v>39</v>
      </c>
      <c r="T1451">
        <f t="shared" si="317"/>
        <v>3284</v>
      </c>
      <c r="U1451" s="18">
        <f t="shared" si="322"/>
        <v>84.205128205128204</v>
      </c>
    </row>
    <row r="1452" spans="1:21" x14ac:dyDescent="0.3">
      <c r="A1452" s="3">
        <v>1451</v>
      </c>
      <c r="B1452" s="3" t="s">
        <v>292</v>
      </c>
      <c r="C1452" s="3" t="s">
        <v>56</v>
      </c>
      <c r="D1452" s="7">
        <f t="shared" si="318"/>
        <v>41595</v>
      </c>
      <c r="E1452" s="4">
        <v>0.68472222222222223</v>
      </c>
      <c r="F1452" s="3" t="s">
        <v>54</v>
      </c>
      <c r="G1452" s="3" t="str">
        <f t="shared" si="319"/>
        <v>PLANNED</v>
      </c>
      <c r="H1452" s="3" t="str">
        <f t="shared" si="309"/>
        <v>PLANNED - SCHED</v>
      </c>
      <c r="I1452" s="1">
        <v>41598.655584803237</v>
      </c>
      <c r="J1452" s="1">
        <v>41598.731545451388</v>
      </c>
      <c r="K1452" s="5">
        <f t="shared" si="320"/>
        <v>109</v>
      </c>
      <c r="L1452" s="16">
        <f t="shared" si="310"/>
        <v>109</v>
      </c>
      <c r="M1452">
        <f t="shared" si="311"/>
        <v>2013</v>
      </c>
      <c r="N1452" t="str">
        <f t="shared" si="312"/>
        <v>Nov</v>
      </c>
      <c r="O1452" s="6">
        <f t="shared" si="313"/>
        <v>109</v>
      </c>
      <c r="P1452">
        <f t="shared" si="314"/>
        <v>758</v>
      </c>
      <c r="Q1452">
        <f t="shared" si="315"/>
        <v>8</v>
      </c>
      <c r="R1452" s="8">
        <f t="shared" si="321"/>
        <v>94.75</v>
      </c>
      <c r="S1452">
        <f t="shared" si="316"/>
        <v>39</v>
      </c>
      <c r="T1452">
        <f t="shared" si="317"/>
        <v>3284</v>
      </c>
      <c r="U1452" s="18">
        <f t="shared" si="322"/>
        <v>84.205128205128204</v>
      </c>
    </row>
    <row r="1453" spans="1:21" x14ac:dyDescent="0.3">
      <c r="A1453" s="3">
        <v>1452</v>
      </c>
      <c r="B1453" s="3" t="s">
        <v>292</v>
      </c>
      <c r="C1453" s="3" t="s">
        <v>56</v>
      </c>
      <c r="D1453" s="7">
        <f t="shared" si="318"/>
        <v>41595</v>
      </c>
      <c r="E1453" s="4">
        <v>0.78541666666666676</v>
      </c>
      <c r="F1453" s="3" t="s">
        <v>49</v>
      </c>
      <c r="G1453" s="3" t="str">
        <f t="shared" si="319"/>
        <v>UNPLANNED</v>
      </c>
      <c r="H1453" s="3" t="str">
        <f t="shared" si="309"/>
        <v>UNPLANNED</v>
      </c>
      <c r="I1453" s="1">
        <v>41598.761635451388</v>
      </c>
      <c r="J1453" s="1" t="e">
        <v>#VALUE!</v>
      </c>
      <c r="K1453" s="5" t="e">
        <f t="shared" si="320"/>
        <v>#VALUE!</v>
      </c>
      <c r="L1453" s="16">
        <f t="shared" si="310"/>
        <v>94.75</v>
      </c>
      <c r="M1453">
        <f t="shared" si="311"/>
        <v>2013</v>
      </c>
      <c r="N1453" t="str">
        <f t="shared" si="312"/>
        <v>Nov</v>
      </c>
      <c r="O1453" s="6" t="e">
        <f t="shared" si="313"/>
        <v>#N/A</v>
      </c>
      <c r="P1453">
        <f t="shared" si="314"/>
        <v>758</v>
      </c>
      <c r="Q1453">
        <f t="shared" si="315"/>
        <v>8</v>
      </c>
      <c r="R1453" s="8">
        <f t="shared" si="321"/>
        <v>94.75</v>
      </c>
      <c r="S1453">
        <f t="shared" si="316"/>
        <v>39</v>
      </c>
      <c r="T1453">
        <f t="shared" si="317"/>
        <v>3284</v>
      </c>
      <c r="U1453" s="18">
        <f t="shared" si="322"/>
        <v>84.205128205128204</v>
      </c>
    </row>
    <row r="1454" spans="1:21" x14ac:dyDescent="0.3">
      <c r="A1454" s="3">
        <v>1453</v>
      </c>
      <c r="B1454" s="3" t="s">
        <v>292</v>
      </c>
      <c r="C1454" s="3" t="s">
        <v>56</v>
      </c>
      <c r="D1454" s="7">
        <f t="shared" si="318"/>
        <v>41595</v>
      </c>
      <c r="E1454" s="4">
        <v>0.9291666666666667</v>
      </c>
      <c r="F1454" s="3" t="s">
        <v>49</v>
      </c>
      <c r="G1454" s="3" t="str">
        <f t="shared" si="319"/>
        <v>UNPLANNED</v>
      </c>
      <c r="H1454" s="3" t="str">
        <f t="shared" si="309"/>
        <v>UNPLANNED</v>
      </c>
      <c r="I1454" s="1">
        <v>41598.878022719909</v>
      </c>
      <c r="J1454" s="1">
        <v>41598.974481053236</v>
      </c>
      <c r="K1454" s="5">
        <f t="shared" si="320"/>
        <v>138</v>
      </c>
      <c r="L1454" s="16">
        <f t="shared" si="310"/>
        <v>138</v>
      </c>
      <c r="M1454">
        <f t="shared" si="311"/>
        <v>2013</v>
      </c>
      <c r="N1454" t="str">
        <f t="shared" si="312"/>
        <v>Nov</v>
      </c>
      <c r="O1454" s="6">
        <f t="shared" si="313"/>
        <v>138</v>
      </c>
      <c r="P1454">
        <f t="shared" si="314"/>
        <v>758</v>
      </c>
      <c r="Q1454">
        <f t="shared" si="315"/>
        <v>8</v>
      </c>
      <c r="R1454" s="8">
        <f t="shared" si="321"/>
        <v>94.75</v>
      </c>
      <c r="S1454">
        <f t="shared" si="316"/>
        <v>39</v>
      </c>
      <c r="T1454">
        <f t="shared" si="317"/>
        <v>3284</v>
      </c>
      <c r="U1454" s="18">
        <f t="shared" si="322"/>
        <v>84.205128205128204</v>
      </c>
    </row>
    <row r="1455" spans="1:21" x14ac:dyDescent="0.3">
      <c r="A1455" s="3">
        <v>1454</v>
      </c>
      <c r="B1455" s="3" t="s">
        <v>293</v>
      </c>
      <c r="C1455" s="3" t="s">
        <v>59</v>
      </c>
      <c r="D1455" s="7">
        <f t="shared" si="318"/>
        <v>41595</v>
      </c>
      <c r="E1455" s="4">
        <v>2.0833333333333332E-2</v>
      </c>
      <c r="F1455" s="3" t="s">
        <v>51</v>
      </c>
      <c r="G1455" s="3" t="str">
        <f t="shared" si="319"/>
        <v>PLANNED</v>
      </c>
      <c r="H1455" s="3" t="str">
        <f t="shared" si="309"/>
        <v>PLANNED - NOT SCHED</v>
      </c>
      <c r="I1455" s="1" t="e">
        <v>#VALUE!</v>
      </c>
      <c r="J1455" s="1">
        <v>41599.071821608792</v>
      </c>
      <c r="K1455" s="5" t="e">
        <f t="shared" si="320"/>
        <v>#VALUE!</v>
      </c>
      <c r="L1455" s="16">
        <f t="shared" si="310"/>
        <v>62.4</v>
      </c>
      <c r="M1455">
        <f t="shared" si="311"/>
        <v>2013</v>
      </c>
      <c r="N1455" t="str">
        <f t="shared" si="312"/>
        <v>Nov</v>
      </c>
      <c r="O1455" s="6" t="e">
        <f t="shared" si="313"/>
        <v>#N/A</v>
      </c>
      <c r="P1455">
        <f t="shared" si="314"/>
        <v>312</v>
      </c>
      <c r="Q1455">
        <f t="shared" si="315"/>
        <v>5</v>
      </c>
      <c r="R1455" s="8">
        <f t="shared" si="321"/>
        <v>62.4</v>
      </c>
      <c r="S1455">
        <f t="shared" si="316"/>
        <v>39</v>
      </c>
      <c r="T1455">
        <f t="shared" si="317"/>
        <v>3284</v>
      </c>
      <c r="U1455" s="18">
        <f t="shared" si="322"/>
        <v>84.205128205128204</v>
      </c>
    </row>
    <row r="1456" spans="1:21" x14ac:dyDescent="0.3">
      <c r="A1456" s="3">
        <v>1455</v>
      </c>
      <c r="B1456" s="3" t="s">
        <v>293</v>
      </c>
      <c r="C1456" s="3" t="s">
        <v>59</v>
      </c>
      <c r="D1456" s="7">
        <f t="shared" si="318"/>
        <v>41595</v>
      </c>
      <c r="E1456" s="4">
        <v>0.24513888888888888</v>
      </c>
      <c r="F1456" s="3" t="s">
        <v>49</v>
      </c>
      <c r="G1456" s="3" t="str">
        <f t="shared" si="319"/>
        <v>UNPLANNED</v>
      </c>
      <c r="H1456" s="3" t="str">
        <f t="shared" si="309"/>
        <v>UNPLANNED</v>
      </c>
      <c r="I1456" s="1">
        <v>41599.220525081015</v>
      </c>
      <c r="J1456" s="1">
        <v>41599.281520451383</v>
      </c>
      <c r="K1456" s="5">
        <f t="shared" si="320"/>
        <v>87</v>
      </c>
      <c r="L1456" s="16">
        <f t="shared" si="310"/>
        <v>87</v>
      </c>
      <c r="M1456">
        <f t="shared" si="311"/>
        <v>2013</v>
      </c>
      <c r="N1456" t="str">
        <f t="shared" si="312"/>
        <v>Nov</v>
      </c>
      <c r="O1456" s="6">
        <f t="shared" si="313"/>
        <v>87</v>
      </c>
      <c r="P1456">
        <f t="shared" si="314"/>
        <v>312</v>
      </c>
      <c r="Q1456">
        <f t="shared" si="315"/>
        <v>5</v>
      </c>
      <c r="R1456" s="8">
        <f t="shared" si="321"/>
        <v>62.4</v>
      </c>
      <c r="S1456">
        <f t="shared" si="316"/>
        <v>39</v>
      </c>
      <c r="T1456">
        <f t="shared" si="317"/>
        <v>3284</v>
      </c>
      <c r="U1456" s="18">
        <f t="shared" si="322"/>
        <v>84.205128205128204</v>
      </c>
    </row>
    <row r="1457" spans="1:21" x14ac:dyDescent="0.3">
      <c r="A1457" s="3">
        <v>1456</v>
      </c>
      <c r="B1457" s="3" t="s">
        <v>293</v>
      </c>
      <c r="C1457" s="3" t="s">
        <v>59</v>
      </c>
      <c r="D1457" s="7">
        <f t="shared" si="318"/>
        <v>41595</v>
      </c>
      <c r="E1457" s="4">
        <v>0.47222222222222227</v>
      </c>
      <c r="F1457" s="3" t="s">
        <v>54</v>
      </c>
      <c r="G1457" s="3" t="str">
        <f t="shared" si="319"/>
        <v>PLANNED</v>
      </c>
      <c r="H1457" s="3" t="str">
        <f t="shared" si="309"/>
        <v>PLANNED - SCHED</v>
      </c>
      <c r="I1457" s="1">
        <v>41599.451955358796</v>
      </c>
      <c r="J1457" s="1">
        <v>41599.502858136577</v>
      </c>
      <c r="K1457" s="5">
        <f t="shared" si="320"/>
        <v>73</v>
      </c>
      <c r="L1457" s="16">
        <f t="shared" si="310"/>
        <v>73</v>
      </c>
      <c r="M1457">
        <f t="shared" si="311"/>
        <v>2013</v>
      </c>
      <c r="N1457" t="str">
        <f t="shared" si="312"/>
        <v>Nov</v>
      </c>
      <c r="O1457" s="6">
        <f t="shared" si="313"/>
        <v>73</v>
      </c>
      <c r="P1457">
        <f t="shared" si="314"/>
        <v>312</v>
      </c>
      <c r="Q1457">
        <f t="shared" si="315"/>
        <v>5</v>
      </c>
      <c r="R1457" s="8">
        <f t="shared" si="321"/>
        <v>62.4</v>
      </c>
      <c r="S1457">
        <f t="shared" si="316"/>
        <v>39</v>
      </c>
      <c r="T1457">
        <f t="shared" si="317"/>
        <v>3284</v>
      </c>
      <c r="U1457" s="18">
        <f t="shared" si="322"/>
        <v>84.205128205128204</v>
      </c>
    </row>
    <row r="1458" spans="1:21" x14ac:dyDescent="0.3">
      <c r="A1458" s="3">
        <v>1457</v>
      </c>
      <c r="B1458" s="3" t="s">
        <v>293</v>
      </c>
      <c r="C1458" s="3" t="s">
        <v>59</v>
      </c>
      <c r="D1458" s="7">
        <f t="shared" si="318"/>
        <v>41595</v>
      </c>
      <c r="E1458" s="4">
        <v>0.60277777777777775</v>
      </c>
      <c r="F1458" s="3" t="s">
        <v>49</v>
      </c>
      <c r="G1458" s="3" t="str">
        <f t="shared" si="319"/>
        <v>UNPLANNED</v>
      </c>
      <c r="H1458" s="3" t="str">
        <f t="shared" si="309"/>
        <v>UNPLANNED</v>
      </c>
      <c r="I1458" s="1">
        <v>41599.581626504631</v>
      </c>
      <c r="J1458" s="1">
        <v>41599.629485300924</v>
      </c>
      <c r="K1458" s="5">
        <f t="shared" si="320"/>
        <v>68</v>
      </c>
      <c r="L1458" s="16">
        <f t="shared" si="310"/>
        <v>68</v>
      </c>
      <c r="M1458">
        <f t="shared" si="311"/>
        <v>2013</v>
      </c>
      <c r="N1458" t="str">
        <f t="shared" si="312"/>
        <v>Nov</v>
      </c>
      <c r="O1458" s="6">
        <f t="shared" si="313"/>
        <v>68</v>
      </c>
      <c r="P1458">
        <f t="shared" si="314"/>
        <v>312</v>
      </c>
      <c r="Q1458">
        <f t="shared" si="315"/>
        <v>5</v>
      </c>
      <c r="R1458" s="8">
        <f t="shared" si="321"/>
        <v>62.4</v>
      </c>
      <c r="S1458">
        <f t="shared" si="316"/>
        <v>39</v>
      </c>
      <c r="T1458">
        <f t="shared" si="317"/>
        <v>3284</v>
      </c>
      <c r="U1458" s="18">
        <f t="shared" si="322"/>
        <v>84.205128205128204</v>
      </c>
    </row>
    <row r="1459" spans="1:21" x14ac:dyDescent="0.3">
      <c r="A1459" s="3">
        <v>1458</v>
      </c>
      <c r="B1459" s="3" t="s">
        <v>293</v>
      </c>
      <c r="C1459" s="3" t="s">
        <v>59</v>
      </c>
      <c r="D1459" s="7">
        <f t="shared" si="318"/>
        <v>41595</v>
      </c>
      <c r="E1459" s="4">
        <v>0.81458333333333333</v>
      </c>
      <c r="F1459" s="3" t="s">
        <v>49</v>
      </c>
      <c r="G1459" s="3" t="str">
        <f t="shared" si="319"/>
        <v>UNPLANNED</v>
      </c>
      <c r="H1459" s="3" t="str">
        <f t="shared" si="309"/>
        <v>UNPLANNED</v>
      </c>
      <c r="I1459" s="1">
        <v>41599.780605636573</v>
      </c>
      <c r="J1459" s="1">
        <v>41599.839610266208</v>
      </c>
      <c r="K1459" s="5">
        <f t="shared" si="320"/>
        <v>84</v>
      </c>
      <c r="L1459" s="16">
        <f t="shared" si="310"/>
        <v>84</v>
      </c>
      <c r="M1459">
        <f t="shared" si="311"/>
        <v>2013</v>
      </c>
      <c r="N1459" t="str">
        <f t="shared" si="312"/>
        <v>Nov</v>
      </c>
      <c r="O1459" s="6">
        <f t="shared" si="313"/>
        <v>84</v>
      </c>
      <c r="P1459">
        <f t="shared" si="314"/>
        <v>312</v>
      </c>
      <c r="Q1459">
        <f t="shared" si="315"/>
        <v>5</v>
      </c>
      <c r="R1459" s="8">
        <f t="shared" si="321"/>
        <v>62.4</v>
      </c>
      <c r="S1459">
        <f t="shared" si="316"/>
        <v>39</v>
      </c>
      <c r="T1459">
        <f t="shared" si="317"/>
        <v>3284</v>
      </c>
      <c r="U1459" s="18">
        <f t="shared" si="322"/>
        <v>84.205128205128204</v>
      </c>
    </row>
    <row r="1460" spans="1:21" x14ac:dyDescent="0.3">
      <c r="A1460" s="3">
        <v>1459</v>
      </c>
      <c r="B1460" s="3" t="s">
        <v>294</v>
      </c>
      <c r="C1460" s="3" t="s">
        <v>61</v>
      </c>
      <c r="D1460" s="7">
        <f t="shared" si="318"/>
        <v>41595</v>
      </c>
      <c r="E1460" s="4">
        <v>0.4055555555555555</v>
      </c>
      <c r="F1460" s="3" t="s">
        <v>54</v>
      </c>
      <c r="G1460" s="3" t="str">
        <f t="shared" si="319"/>
        <v>PLANNED</v>
      </c>
      <c r="H1460" s="3" t="str">
        <f t="shared" si="309"/>
        <v>PLANNED - SCHED</v>
      </c>
      <c r="I1460" s="1">
        <v>41600.363220451392</v>
      </c>
      <c r="J1460" s="1">
        <v>41600.433463506946</v>
      </c>
      <c r="K1460" s="5">
        <f t="shared" si="320"/>
        <v>101</v>
      </c>
      <c r="L1460" s="16">
        <f t="shared" si="310"/>
        <v>101</v>
      </c>
      <c r="M1460">
        <f t="shared" si="311"/>
        <v>2013</v>
      </c>
      <c r="N1460" t="str">
        <f t="shared" si="312"/>
        <v>Nov</v>
      </c>
      <c r="O1460" s="6">
        <f t="shared" si="313"/>
        <v>101</v>
      </c>
      <c r="P1460">
        <f t="shared" si="314"/>
        <v>824</v>
      </c>
      <c r="Q1460">
        <f t="shared" si="315"/>
        <v>9</v>
      </c>
      <c r="R1460" s="8">
        <f t="shared" si="321"/>
        <v>91.555555555555557</v>
      </c>
      <c r="S1460">
        <f t="shared" si="316"/>
        <v>39</v>
      </c>
      <c r="T1460">
        <f t="shared" si="317"/>
        <v>3284</v>
      </c>
      <c r="U1460" s="18">
        <f t="shared" si="322"/>
        <v>84.205128205128204</v>
      </c>
    </row>
    <row r="1461" spans="1:21" x14ac:dyDescent="0.3">
      <c r="A1461" s="3">
        <v>1460</v>
      </c>
      <c r="B1461" s="3" t="s">
        <v>294</v>
      </c>
      <c r="C1461" s="3" t="s">
        <v>61</v>
      </c>
      <c r="D1461" s="7">
        <f t="shared" si="318"/>
        <v>41595</v>
      </c>
      <c r="E1461" s="4">
        <v>0.43333333333333335</v>
      </c>
      <c r="F1461" s="3" t="s">
        <v>54</v>
      </c>
      <c r="G1461" s="3" t="str">
        <f t="shared" si="319"/>
        <v>PLANNED</v>
      </c>
      <c r="H1461" s="3" t="str">
        <f t="shared" si="309"/>
        <v>PLANNED - SCHED</v>
      </c>
      <c r="I1461" s="1">
        <v>41600.392319212966</v>
      </c>
      <c r="J1461" s="1">
        <v>41600.495768287037</v>
      </c>
      <c r="K1461" s="5">
        <f t="shared" si="320"/>
        <v>148</v>
      </c>
      <c r="L1461" s="16">
        <f t="shared" si="310"/>
        <v>148</v>
      </c>
      <c r="M1461">
        <f t="shared" si="311"/>
        <v>2013</v>
      </c>
      <c r="N1461" t="str">
        <f t="shared" si="312"/>
        <v>Nov</v>
      </c>
      <c r="O1461" s="6">
        <f t="shared" si="313"/>
        <v>148</v>
      </c>
      <c r="P1461">
        <f t="shared" si="314"/>
        <v>824</v>
      </c>
      <c r="Q1461">
        <f t="shared" si="315"/>
        <v>9</v>
      </c>
      <c r="R1461" s="8">
        <f t="shared" si="321"/>
        <v>91.555555555555557</v>
      </c>
      <c r="S1461">
        <f t="shared" si="316"/>
        <v>39</v>
      </c>
      <c r="T1461">
        <f t="shared" si="317"/>
        <v>3284</v>
      </c>
      <c r="U1461" s="18">
        <f t="shared" si="322"/>
        <v>84.205128205128204</v>
      </c>
    </row>
    <row r="1462" spans="1:21" x14ac:dyDescent="0.3">
      <c r="A1462" s="3">
        <v>1461</v>
      </c>
      <c r="B1462" s="3" t="s">
        <v>294</v>
      </c>
      <c r="C1462" s="3" t="s">
        <v>61</v>
      </c>
      <c r="D1462" s="7">
        <f t="shared" si="318"/>
        <v>41595</v>
      </c>
      <c r="E1462" s="4">
        <v>0.4770833333333333</v>
      </c>
      <c r="F1462" s="3" t="s">
        <v>54</v>
      </c>
      <c r="G1462" s="3" t="str">
        <f t="shared" si="319"/>
        <v>PLANNED</v>
      </c>
      <c r="H1462" s="3" t="str">
        <f t="shared" si="309"/>
        <v>PLANNED - SCHED</v>
      </c>
      <c r="I1462" s="1">
        <v>41600.454946643513</v>
      </c>
      <c r="J1462" s="1">
        <v>41600.50556006944</v>
      </c>
      <c r="K1462" s="5">
        <f t="shared" si="320"/>
        <v>72</v>
      </c>
      <c r="L1462" s="16">
        <f t="shared" si="310"/>
        <v>72</v>
      </c>
      <c r="M1462">
        <f t="shared" si="311"/>
        <v>2013</v>
      </c>
      <c r="N1462" t="str">
        <f t="shared" si="312"/>
        <v>Nov</v>
      </c>
      <c r="O1462" s="6">
        <f t="shared" si="313"/>
        <v>72</v>
      </c>
      <c r="P1462">
        <f t="shared" si="314"/>
        <v>824</v>
      </c>
      <c r="Q1462">
        <f t="shared" si="315"/>
        <v>9</v>
      </c>
      <c r="R1462" s="8">
        <f t="shared" si="321"/>
        <v>91.555555555555557</v>
      </c>
      <c r="S1462">
        <f t="shared" si="316"/>
        <v>39</v>
      </c>
      <c r="T1462">
        <f t="shared" si="317"/>
        <v>3284</v>
      </c>
      <c r="U1462" s="18">
        <f t="shared" si="322"/>
        <v>84.205128205128204</v>
      </c>
    </row>
    <row r="1463" spans="1:21" x14ac:dyDescent="0.3">
      <c r="A1463" s="3">
        <v>1462</v>
      </c>
      <c r="B1463" s="3" t="s">
        <v>294</v>
      </c>
      <c r="C1463" s="3" t="s">
        <v>61</v>
      </c>
      <c r="D1463" s="7">
        <f t="shared" si="318"/>
        <v>41595</v>
      </c>
      <c r="E1463" s="4">
        <v>0.55694444444444446</v>
      </c>
      <c r="F1463" s="3" t="s">
        <v>49</v>
      </c>
      <c r="G1463" s="3" t="str">
        <f t="shared" si="319"/>
        <v>UNPLANNED</v>
      </c>
      <c r="H1463" s="3" t="str">
        <f t="shared" si="309"/>
        <v>UNPLANNED</v>
      </c>
      <c r="I1463" s="1">
        <v>41600.516670567129</v>
      </c>
      <c r="J1463" s="1">
        <v>41600.586103437505</v>
      </c>
      <c r="K1463" s="5">
        <f t="shared" si="320"/>
        <v>99</v>
      </c>
      <c r="L1463" s="16">
        <f t="shared" si="310"/>
        <v>99</v>
      </c>
      <c r="M1463">
        <f t="shared" si="311"/>
        <v>2013</v>
      </c>
      <c r="N1463" t="str">
        <f t="shared" si="312"/>
        <v>Nov</v>
      </c>
      <c r="O1463" s="6">
        <f t="shared" si="313"/>
        <v>99</v>
      </c>
      <c r="P1463">
        <f t="shared" si="314"/>
        <v>824</v>
      </c>
      <c r="Q1463">
        <f t="shared" si="315"/>
        <v>9</v>
      </c>
      <c r="R1463" s="8">
        <f t="shared" si="321"/>
        <v>91.555555555555557</v>
      </c>
      <c r="S1463">
        <f t="shared" si="316"/>
        <v>39</v>
      </c>
      <c r="T1463">
        <f t="shared" si="317"/>
        <v>3284</v>
      </c>
      <c r="U1463" s="18">
        <f t="shared" si="322"/>
        <v>84.205128205128204</v>
      </c>
    </row>
    <row r="1464" spans="1:21" x14ac:dyDescent="0.3">
      <c r="A1464" s="3">
        <v>1463</v>
      </c>
      <c r="B1464" s="3" t="s">
        <v>294</v>
      </c>
      <c r="C1464" s="3" t="s">
        <v>61</v>
      </c>
      <c r="D1464" s="7">
        <f t="shared" si="318"/>
        <v>41595</v>
      </c>
      <c r="E1464" s="4">
        <v>0.56736111111111109</v>
      </c>
      <c r="F1464" s="3" t="s">
        <v>54</v>
      </c>
      <c r="G1464" s="3" t="str">
        <f t="shared" si="319"/>
        <v>PLANNED</v>
      </c>
      <c r="H1464" s="3" t="str">
        <f t="shared" si="309"/>
        <v>PLANNED - SCHED</v>
      </c>
      <c r="I1464" s="1">
        <v>41600.538468668979</v>
      </c>
      <c r="J1464" s="1">
        <v>41600.602612187504</v>
      </c>
      <c r="K1464" s="5">
        <f t="shared" si="320"/>
        <v>92</v>
      </c>
      <c r="L1464" s="16">
        <f t="shared" si="310"/>
        <v>92</v>
      </c>
      <c r="M1464">
        <f t="shared" si="311"/>
        <v>2013</v>
      </c>
      <c r="N1464" t="str">
        <f t="shared" si="312"/>
        <v>Nov</v>
      </c>
      <c r="O1464" s="6">
        <f t="shared" si="313"/>
        <v>92</v>
      </c>
      <c r="P1464">
        <f t="shared" si="314"/>
        <v>824</v>
      </c>
      <c r="Q1464">
        <f t="shared" si="315"/>
        <v>9</v>
      </c>
      <c r="R1464" s="8">
        <f t="shared" si="321"/>
        <v>91.555555555555557</v>
      </c>
      <c r="S1464">
        <f t="shared" si="316"/>
        <v>39</v>
      </c>
      <c r="T1464">
        <f t="shared" si="317"/>
        <v>3284</v>
      </c>
      <c r="U1464" s="18">
        <f t="shared" si="322"/>
        <v>84.205128205128204</v>
      </c>
    </row>
    <row r="1465" spans="1:21" x14ac:dyDescent="0.3">
      <c r="A1465" s="3">
        <v>1464</v>
      </c>
      <c r="B1465" s="3" t="s">
        <v>294</v>
      </c>
      <c r="C1465" s="3" t="s">
        <v>61</v>
      </c>
      <c r="D1465" s="7">
        <f t="shared" si="318"/>
        <v>41595</v>
      </c>
      <c r="E1465" s="4">
        <v>0.64374999999999993</v>
      </c>
      <c r="F1465" s="3" t="s">
        <v>54</v>
      </c>
      <c r="G1465" s="3" t="str">
        <f t="shared" si="319"/>
        <v>PLANNED</v>
      </c>
      <c r="H1465" s="3" t="str">
        <f t="shared" si="309"/>
        <v>PLANNED - SCHED</v>
      </c>
      <c r="I1465" s="1">
        <v>41600.618188194443</v>
      </c>
      <c r="J1465" s="1">
        <v>41600.6836974537</v>
      </c>
      <c r="K1465" s="5">
        <f t="shared" si="320"/>
        <v>94</v>
      </c>
      <c r="L1465" s="16">
        <f t="shared" si="310"/>
        <v>94</v>
      </c>
      <c r="M1465">
        <f t="shared" si="311"/>
        <v>2013</v>
      </c>
      <c r="N1465" t="str">
        <f t="shared" si="312"/>
        <v>Nov</v>
      </c>
      <c r="O1465" s="6">
        <f t="shared" si="313"/>
        <v>94</v>
      </c>
      <c r="P1465">
        <f t="shared" si="314"/>
        <v>824</v>
      </c>
      <c r="Q1465">
        <f t="shared" si="315"/>
        <v>9</v>
      </c>
      <c r="R1465" s="8">
        <f t="shared" si="321"/>
        <v>91.555555555555557</v>
      </c>
      <c r="S1465">
        <f t="shared" si="316"/>
        <v>39</v>
      </c>
      <c r="T1465">
        <f t="shared" si="317"/>
        <v>3284</v>
      </c>
      <c r="U1465" s="18">
        <f t="shared" si="322"/>
        <v>84.205128205128204</v>
      </c>
    </row>
    <row r="1466" spans="1:21" x14ac:dyDescent="0.3">
      <c r="A1466" s="3">
        <v>1465</v>
      </c>
      <c r="B1466" s="3" t="s">
        <v>294</v>
      </c>
      <c r="C1466" s="3" t="s">
        <v>61</v>
      </c>
      <c r="D1466" s="7">
        <f t="shared" si="318"/>
        <v>41595</v>
      </c>
      <c r="E1466" s="4">
        <v>0.66111111111111109</v>
      </c>
      <c r="F1466" s="3" t="s">
        <v>50</v>
      </c>
      <c r="G1466" s="3" t="str">
        <f t="shared" si="319"/>
        <v>OTHER</v>
      </c>
      <c r="H1466" s="3" t="str">
        <f t="shared" si="309"/>
        <v>OTHER</v>
      </c>
      <c r="I1466" s="1">
        <v>41600.647411342594</v>
      </c>
      <c r="J1466" s="1">
        <v>41600.698163657406</v>
      </c>
      <c r="K1466" s="5">
        <f t="shared" si="320"/>
        <v>73</v>
      </c>
      <c r="L1466" s="16">
        <f t="shared" si="310"/>
        <v>73</v>
      </c>
      <c r="M1466">
        <f t="shared" si="311"/>
        <v>2013</v>
      </c>
      <c r="N1466" t="str">
        <f t="shared" si="312"/>
        <v>Nov</v>
      </c>
      <c r="O1466" s="6">
        <f t="shared" si="313"/>
        <v>73</v>
      </c>
      <c r="P1466">
        <f t="shared" si="314"/>
        <v>824</v>
      </c>
      <c r="Q1466">
        <f t="shared" si="315"/>
        <v>9</v>
      </c>
      <c r="R1466" s="8">
        <f t="shared" si="321"/>
        <v>91.555555555555557</v>
      </c>
      <c r="S1466">
        <f t="shared" si="316"/>
        <v>39</v>
      </c>
      <c r="T1466">
        <f t="shared" si="317"/>
        <v>3284</v>
      </c>
      <c r="U1466" s="18">
        <f t="shared" si="322"/>
        <v>84.205128205128204</v>
      </c>
    </row>
    <row r="1467" spans="1:21" x14ac:dyDescent="0.3">
      <c r="A1467" s="3">
        <v>1466</v>
      </c>
      <c r="B1467" s="3" t="s">
        <v>294</v>
      </c>
      <c r="C1467" s="3" t="s">
        <v>61</v>
      </c>
      <c r="D1467" s="7">
        <f t="shared" si="318"/>
        <v>41595</v>
      </c>
      <c r="E1467" s="4">
        <v>0.75486111111111109</v>
      </c>
      <c r="F1467" s="3" t="s">
        <v>49</v>
      </c>
      <c r="G1467" s="3" t="str">
        <f t="shared" si="319"/>
        <v>UNPLANNED</v>
      </c>
      <c r="H1467" s="3" t="str">
        <f t="shared" si="309"/>
        <v>UNPLANNED</v>
      </c>
      <c r="I1467" s="1">
        <v>41600.724664085654</v>
      </c>
      <c r="J1467" s="1">
        <v>41600.784166400459</v>
      </c>
      <c r="K1467" s="5">
        <f t="shared" si="320"/>
        <v>85</v>
      </c>
      <c r="L1467" s="16">
        <f t="shared" si="310"/>
        <v>85</v>
      </c>
      <c r="M1467">
        <f t="shared" si="311"/>
        <v>2013</v>
      </c>
      <c r="N1467" t="str">
        <f t="shared" si="312"/>
        <v>Nov</v>
      </c>
      <c r="O1467" s="6">
        <f t="shared" si="313"/>
        <v>85</v>
      </c>
      <c r="P1467">
        <f t="shared" si="314"/>
        <v>824</v>
      </c>
      <c r="Q1467">
        <f t="shared" si="315"/>
        <v>9</v>
      </c>
      <c r="R1467" s="8">
        <f t="shared" si="321"/>
        <v>91.555555555555557</v>
      </c>
      <c r="S1467">
        <f t="shared" si="316"/>
        <v>39</v>
      </c>
      <c r="T1467">
        <f t="shared" si="317"/>
        <v>3284</v>
      </c>
      <c r="U1467" s="18">
        <f t="shared" si="322"/>
        <v>84.205128205128204</v>
      </c>
    </row>
    <row r="1468" spans="1:21" x14ac:dyDescent="0.3">
      <c r="A1468" s="3">
        <v>1467</v>
      </c>
      <c r="B1468" s="3" t="s">
        <v>294</v>
      </c>
      <c r="C1468" s="3" t="s">
        <v>61</v>
      </c>
      <c r="D1468" s="7">
        <f t="shared" si="318"/>
        <v>41595</v>
      </c>
      <c r="E1468" s="4">
        <v>0.87430555555555556</v>
      </c>
      <c r="F1468" s="3" t="s">
        <v>49</v>
      </c>
      <c r="G1468" s="3" t="str">
        <f t="shared" si="319"/>
        <v>UNPLANNED</v>
      </c>
      <c r="H1468" s="3" t="str">
        <f t="shared" si="309"/>
        <v>UNPLANNED</v>
      </c>
      <c r="I1468" s="1">
        <v>41600.862427812499</v>
      </c>
      <c r="J1468" s="1">
        <v>41600.904487997686</v>
      </c>
      <c r="K1468" s="5">
        <f t="shared" si="320"/>
        <v>60</v>
      </c>
      <c r="L1468" s="16">
        <f t="shared" si="310"/>
        <v>60</v>
      </c>
      <c r="M1468">
        <f t="shared" si="311"/>
        <v>2013</v>
      </c>
      <c r="N1468" t="str">
        <f t="shared" si="312"/>
        <v>Nov</v>
      </c>
      <c r="O1468" s="6">
        <f t="shared" si="313"/>
        <v>60</v>
      </c>
      <c r="P1468">
        <f t="shared" si="314"/>
        <v>824</v>
      </c>
      <c r="Q1468">
        <f t="shared" si="315"/>
        <v>9</v>
      </c>
      <c r="R1468" s="8">
        <f t="shared" si="321"/>
        <v>91.555555555555557</v>
      </c>
      <c r="S1468">
        <f t="shared" si="316"/>
        <v>39</v>
      </c>
      <c r="T1468">
        <f t="shared" si="317"/>
        <v>3284</v>
      </c>
      <c r="U1468" s="18">
        <f t="shared" si="322"/>
        <v>84.205128205128204</v>
      </c>
    </row>
    <row r="1469" spans="1:21" x14ac:dyDescent="0.3">
      <c r="A1469" s="3">
        <v>1468</v>
      </c>
      <c r="B1469" s="3" t="s">
        <v>295</v>
      </c>
      <c r="C1469" s="3" t="s">
        <v>63</v>
      </c>
      <c r="D1469" s="7">
        <f t="shared" si="318"/>
        <v>41595</v>
      </c>
      <c r="E1469" s="4">
        <v>0.10208333333333335</v>
      </c>
      <c r="F1469" s="3" t="s">
        <v>51</v>
      </c>
      <c r="G1469" s="3" t="str">
        <f t="shared" si="319"/>
        <v>PLANNED</v>
      </c>
      <c r="H1469" s="3" t="str">
        <f t="shared" si="309"/>
        <v>PLANNED - NOT SCHED</v>
      </c>
      <c r="I1469" s="1">
        <v>41601.078675810182</v>
      </c>
      <c r="J1469" s="1">
        <v>41601.125840162036</v>
      </c>
      <c r="K1469" s="5">
        <f t="shared" si="320"/>
        <v>67</v>
      </c>
      <c r="L1469" s="16">
        <f t="shared" si="310"/>
        <v>67</v>
      </c>
      <c r="M1469">
        <f t="shared" si="311"/>
        <v>2013</v>
      </c>
      <c r="N1469" t="str">
        <f t="shared" si="312"/>
        <v>Nov</v>
      </c>
      <c r="O1469" s="6">
        <f t="shared" si="313"/>
        <v>67</v>
      </c>
      <c r="P1469">
        <f t="shared" si="314"/>
        <v>147</v>
      </c>
      <c r="Q1469">
        <f t="shared" si="315"/>
        <v>2</v>
      </c>
      <c r="R1469" s="8">
        <f t="shared" si="321"/>
        <v>73.5</v>
      </c>
      <c r="S1469">
        <f t="shared" si="316"/>
        <v>39</v>
      </c>
      <c r="T1469">
        <f t="shared" si="317"/>
        <v>3284</v>
      </c>
      <c r="U1469" s="18">
        <f t="shared" si="322"/>
        <v>84.205128205128204</v>
      </c>
    </row>
    <row r="1470" spans="1:21" x14ac:dyDescent="0.3">
      <c r="A1470" s="3">
        <v>1469</v>
      </c>
      <c r="B1470" s="3" t="s">
        <v>295</v>
      </c>
      <c r="C1470" s="3" t="s">
        <v>63</v>
      </c>
      <c r="D1470" s="7">
        <f t="shared" si="318"/>
        <v>41595</v>
      </c>
      <c r="E1470" s="4">
        <v>0.16666666666666666</v>
      </c>
      <c r="F1470" s="3" t="s">
        <v>51</v>
      </c>
      <c r="G1470" s="3" t="str">
        <f t="shared" si="319"/>
        <v>PLANNED</v>
      </c>
      <c r="H1470" s="3" t="str">
        <f t="shared" si="309"/>
        <v>PLANNED - NOT SCHED</v>
      </c>
      <c r="I1470" s="1">
        <v>41601.160427395829</v>
      </c>
      <c r="J1470" s="1">
        <v>41601.216318599538</v>
      </c>
      <c r="K1470" s="5">
        <f t="shared" si="320"/>
        <v>80</v>
      </c>
      <c r="L1470" s="16">
        <f t="shared" si="310"/>
        <v>80</v>
      </c>
      <c r="M1470">
        <f t="shared" si="311"/>
        <v>2013</v>
      </c>
      <c r="N1470" t="str">
        <f t="shared" si="312"/>
        <v>Nov</v>
      </c>
      <c r="O1470" s="6">
        <f t="shared" si="313"/>
        <v>80</v>
      </c>
      <c r="P1470">
        <f t="shared" si="314"/>
        <v>147</v>
      </c>
      <c r="Q1470">
        <f t="shared" si="315"/>
        <v>2</v>
      </c>
      <c r="R1470" s="8">
        <f t="shared" si="321"/>
        <v>73.5</v>
      </c>
      <c r="S1470">
        <f t="shared" si="316"/>
        <v>39</v>
      </c>
      <c r="T1470">
        <f t="shared" si="317"/>
        <v>3284</v>
      </c>
      <c r="U1470" s="18">
        <f t="shared" si="322"/>
        <v>84.205128205128204</v>
      </c>
    </row>
    <row r="1471" spans="1:21" x14ac:dyDescent="0.3">
      <c r="A1471" s="3">
        <v>1470</v>
      </c>
      <c r="B1471" s="3" t="s">
        <v>296</v>
      </c>
      <c r="C1471" s="3" t="s">
        <v>65</v>
      </c>
      <c r="D1471" s="7">
        <f t="shared" si="318"/>
        <v>41595</v>
      </c>
      <c r="E1471" s="4">
        <v>0.3659722222222222</v>
      </c>
      <c r="F1471" s="3" t="s">
        <v>54</v>
      </c>
      <c r="G1471" s="3" t="str">
        <f t="shared" si="319"/>
        <v>PLANNED</v>
      </c>
      <c r="H1471" s="3" t="str">
        <f t="shared" si="309"/>
        <v>PLANNED - SCHED</v>
      </c>
      <c r="I1471" s="1">
        <v>41602.336504594903</v>
      </c>
      <c r="J1471" s="1">
        <v>41602.407893483796</v>
      </c>
      <c r="K1471" s="5">
        <f t="shared" si="320"/>
        <v>102</v>
      </c>
      <c r="L1471" s="16">
        <f t="shared" si="310"/>
        <v>102</v>
      </c>
      <c r="M1471">
        <f t="shared" si="311"/>
        <v>2013</v>
      </c>
      <c r="N1471" t="str">
        <f t="shared" si="312"/>
        <v>Nov</v>
      </c>
      <c r="O1471" s="6">
        <f t="shared" si="313"/>
        <v>102</v>
      </c>
      <c r="P1471">
        <f t="shared" si="314"/>
        <v>102</v>
      </c>
      <c r="Q1471">
        <f t="shared" si="315"/>
        <v>1</v>
      </c>
      <c r="R1471" s="8">
        <f t="shared" si="321"/>
        <v>102</v>
      </c>
      <c r="S1471">
        <f t="shared" si="316"/>
        <v>39</v>
      </c>
      <c r="T1471">
        <f t="shared" si="317"/>
        <v>3284</v>
      </c>
      <c r="U1471" s="18">
        <f t="shared" si="322"/>
        <v>84.205128205128204</v>
      </c>
    </row>
    <row r="1472" spans="1:21" x14ac:dyDescent="0.3">
      <c r="A1472" s="3">
        <v>1471</v>
      </c>
      <c r="B1472" s="3" t="s">
        <v>297</v>
      </c>
      <c r="C1472" s="3" t="s">
        <v>48</v>
      </c>
      <c r="D1472" s="7">
        <f t="shared" si="318"/>
        <v>41602</v>
      </c>
      <c r="E1472" s="4">
        <v>0.35069444444444442</v>
      </c>
      <c r="F1472" s="3" t="s">
        <v>54</v>
      </c>
      <c r="G1472" s="3" t="str">
        <f t="shared" si="319"/>
        <v>PLANNED</v>
      </c>
      <c r="H1472" s="3" t="str">
        <f t="shared" si="309"/>
        <v>PLANNED - SCHED</v>
      </c>
      <c r="I1472" s="1">
        <v>41603.320090046298</v>
      </c>
      <c r="J1472" s="1">
        <v>41603.381444212966</v>
      </c>
      <c r="K1472" s="5">
        <f t="shared" si="320"/>
        <v>88</v>
      </c>
      <c r="L1472" s="16">
        <f t="shared" si="310"/>
        <v>88</v>
      </c>
      <c r="M1472">
        <f t="shared" si="311"/>
        <v>2013</v>
      </c>
      <c r="N1472" t="str">
        <f t="shared" si="312"/>
        <v>Nov</v>
      </c>
      <c r="O1472" s="6">
        <f t="shared" si="313"/>
        <v>88</v>
      </c>
      <c r="P1472">
        <f t="shared" si="314"/>
        <v>811</v>
      </c>
      <c r="Q1472">
        <f t="shared" si="315"/>
        <v>8</v>
      </c>
      <c r="R1472" s="8">
        <f t="shared" si="321"/>
        <v>101.375</v>
      </c>
      <c r="S1472">
        <f t="shared" si="316"/>
        <v>36</v>
      </c>
      <c r="T1472">
        <f t="shared" si="317"/>
        <v>3185</v>
      </c>
      <c r="U1472" s="18">
        <f t="shared" si="322"/>
        <v>88.472222222222229</v>
      </c>
    </row>
    <row r="1473" spans="1:21" x14ac:dyDescent="0.3">
      <c r="A1473" s="3">
        <v>1472</v>
      </c>
      <c r="B1473" s="3" t="s">
        <v>297</v>
      </c>
      <c r="C1473" s="3" t="s">
        <v>48</v>
      </c>
      <c r="D1473" s="7">
        <f t="shared" si="318"/>
        <v>41602</v>
      </c>
      <c r="E1473" s="4">
        <v>0.40347222222222223</v>
      </c>
      <c r="F1473" s="3" t="s">
        <v>54</v>
      </c>
      <c r="G1473" s="3" t="str">
        <f t="shared" si="319"/>
        <v>PLANNED</v>
      </c>
      <c r="H1473" s="3" t="str">
        <f t="shared" si="309"/>
        <v>PLANNED - SCHED</v>
      </c>
      <c r="I1473" s="1">
        <v>41603.374978553242</v>
      </c>
      <c r="J1473" s="1">
        <v>41603.440256331014</v>
      </c>
      <c r="K1473" s="5">
        <f t="shared" si="320"/>
        <v>94</v>
      </c>
      <c r="L1473" s="16">
        <f t="shared" si="310"/>
        <v>94</v>
      </c>
      <c r="M1473">
        <f t="shared" si="311"/>
        <v>2013</v>
      </c>
      <c r="N1473" t="str">
        <f t="shared" si="312"/>
        <v>Nov</v>
      </c>
      <c r="O1473" s="6">
        <f t="shared" si="313"/>
        <v>94</v>
      </c>
      <c r="P1473">
        <f t="shared" si="314"/>
        <v>811</v>
      </c>
      <c r="Q1473">
        <f t="shared" si="315"/>
        <v>8</v>
      </c>
      <c r="R1473" s="8">
        <f t="shared" si="321"/>
        <v>101.375</v>
      </c>
      <c r="S1473">
        <f t="shared" si="316"/>
        <v>36</v>
      </c>
      <c r="T1473">
        <f t="shared" si="317"/>
        <v>3185</v>
      </c>
      <c r="U1473" s="18">
        <f t="shared" si="322"/>
        <v>88.472222222222229</v>
      </c>
    </row>
    <row r="1474" spans="1:21" x14ac:dyDescent="0.3">
      <c r="A1474" s="3">
        <v>1473</v>
      </c>
      <c r="B1474" s="3" t="s">
        <v>297</v>
      </c>
      <c r="C1474" s="3" t="s">
        <v>48</v>
      </c>
      <c r="D1474" s="7">
        <f t="shared" si="318"/>
        <v>41602</v>
      </c>
      <c r="E1474" s="4">
        <v>0.44236111111111115</v>
      </c>
      <c r="F1474" s="3" t="s">
        <v>54</v>
      </c>
      <c r="G1474" s="3" t="str">
        <f t="shared" si="319"/>
        <v>PLANNED</v>
      </c>
      <c r="H1474" s="3" t="str">
        <f t="shared" ref="H1474:H1537" si="323">IF(ISNUMBER(SEARCH("Unplanned",F1474)),"UNPLANNED",IF(ISNUMBER(SEARCH("not as sched",F1474)),"PLANNED - NOT SCHED",IF(ISNUMBER(SEARCH("as scheduled",F1474)),"PLANNED - SCHED","OTHER")))</f>
        <v>PLANNED - SCHED</v>
      </c>
      <c r="I1474" s="1">
        <v>41603.403230405092</v>
      </c>
      <c r="J1474" s="1">
        <v>41603.476297534726</v>
      </c>
      <c r="K1474" s="5">
        <f t="shared" si="320"/>
        <v>105</v>
      </c>
      <c r="L1474" s="16">
        <f t="shared" ref="L1474:L1537" si="324">IFERROR(O1474,R1474)</f>
        <v>105</v>
      </c>
      <c r="M1474">
        <f t="shared" ref="M1474:M1537" si="325">YEAR(B1474)</f>
        <v>2013</v>
      </c>
      <c r="N1474" t="str">
        <f t="shared" ref="N1474:N1537" si="326">TEXT(B1474,"MMM")</f>
        <v>Nov</v>
      </c>
      <c r="O1474" s="6">
        <f t="shared" ref="O1474:O1537" si="327">IFERROR(K1474,#N/A)</f>
        <v>105</v>
      </c>
      <c r="P1474">
        <f t="shared" ref="P1474:P1537" si="328">SUMIFS(O:O,B:B,B1474,O:O,"&lt;&gt;#N/A")</f>
        <v>811</v>
      </c>
      <c r="Q1474">
        <f t="shared" ref="Q1474:Q1537" si="329">COUNTIF(B:B,B1474)</f>
        <v>8</v>
      </c>
      <c r="R1474" s="8">
        <f t="shared" si="321"/>
        <v>101.375</v>
      </c>
      <c r="S1474">
        <f t="shared" ref="S1474:S1537" si="330">COUNTIF(D:D,D1474)</f>
        <v>36</v>
      </c>
      <c r="T1474">
        <f t="shared" ref="T1474:T1537" si="331">SUMIFS(O:O,D:D,D1474,O:O,"&lt;&gt;#N/A")</f>
        <v>3185</v>
      </c>
      <c r="U1474" s="18">
        <f t="shared" si="322"/>
        <v>88.472222222222229</v>
      </c>
    </row>
    <row r="1475" spans="1:21" x14ac:dyDescent="0.3">
      <c r="A1475" s="3">
        <v>1474</v>
      </c>
      <c r="B1475" s="3" t="s">
        <v>297</v>
      </c>
      <c r="C1475" s="3" t="s">
        <v>48</v>
      </c>
      <c r="D1475" s="7">
        <f t="shared" ref="D1475:D1538" si="332">B1475-WEEKDAY(B1475,11)</f>
        <v>41602</v>
      </c>
      <c r="E1475" s="4">
        <v>0.56944444444444442</v>
      </c>
      <c r="F1475" s="3" t="s">
        <v>50</v>
      </c>
      <c r="G1475" s="3" t="str">
        <f t="shared" ref="G1475:G1538" si="333">IF(ISNUMBER(SEARCH("unplanned",F1475)),"UNPLANNED",IF(ISNUMBER(SEARCH("PLANNED",F1475)),"PLANNED","OTHER"))</f>
        <v>OTHER</v>
      </c>
      <c r="H1475" s="3" t="str">
        <f t="shared" si="323"/>
        <v>OTHER</v>
      </c>
      <c r="I1475" s="1">
        <v>41603.483366701388</v>
      </c>
      <c r="J1475" s="1">
        <v>41603.583285682864</v>
      </c>
      <c r="K1475" s="5">
        <f t="shared" ref="K1475:K1538" si="334">HOUR(J1475-I1475)*60+MINUTE(J1475-I1475)</f>
        <v>143</v>
      </c>
      <c r="L1475" s="16">
        <f t="shared" si="324"/>
        <v>143</v>
      </c>
      <c r="M1475">
        <f t="shared" si="325"/>
        <v>2013</v>
      </c>
      <c r="N1475" t="str">
        <f t="shared" si="326"/>
        <v>Nov</v>
      </c>
      <c r="O1475" s="6">
        <f t="shared" si="327"/>
        <v>143</v>
      </c>
      <c r="P1475">
        <f t="shared" si="328"/>
        <v>811</v>
      </c>
      <c r="Q1475">
        <f t="shared" si="329"/>
        <v>8</v>
      </c>
      <c r="R1475" s="8">
        <f t="shared" ref="R1475:R1538" si="335">P1475/Q1475</f>
        <v>101.375</v>
      </c>
      <c r="S1475">
        <f t="shared" si="330"/>
        <v>36</v>
      </c>
      <c r="T1475">
        <f t="shared" si="331"/>
        <v>3185</v>
      </c>
      <c r="U1475" s="18">
        <f t="shared" ref="U1475:U1538" si="336">T1475/S1475</f>
        <v>88.472222222222229</v>
      </c>
    </row>
    <row r="1476" spans="1:21" x14ac:dyDescent="0.3">
      <c r="A1476" s="3">
        <v>1475</v>
      </c>
      <c r="B1476" s="3" t="s">
        <v>297</v>
      </c>
      <c r="C1476" s="3" t="s">
        <v>48</v>
      </c>
      <c r="D1476" s="7">
        <f t="shared" si="332"/>
        <v>41602</v>
      </c>
      <c r="E1476" s="4">
        <v>0.57430555555555551</v>
      </c>
      <c r="F1476" s="3" t="s">
        <v>54</v>
      </c>
      <c r="G1476" s="3" t="str">
        <f t="shared" si="333"/>
        <v>PLANNED</v>
      </c>
      <c r="H1476" s="3" t="str">
        <f t="shared" si="323"/>
        <v>PLANNED - SCHED</v>
      </c>
      <c r="I1476" s="1">
        <v>41603.526708993057</v>
      </c>
      <c r="J1476" s="1">
        <v>41603.61971825231</v>
      </c>
      <c r="K1476" s="5">
        <f t="shared" si="334"/>
        <v>133</v>
      </c>
      <c r="L1476" s="16">
        <f t="shared" si="324"/>
        <v>133</v>
      </c>
      <c r="M1476">
        <f t="shared" si="325"/>
        <v>2013</v>
      </c>
      <c r="N1476" t="str">
        <f t="shared" si="326"/>
        <v>Nov</v>
      </c>
      <c r="O1476" s="6">
        <f t="shared" si="327"/>
        <v>133</v>
      </c>
      <c r="P1476">
        <f t="shared" si="328"/>
        <v>811</v>
      </c>
      <c r="Q1476">
        <f t="shared" si="329"/>
        <v>8</v>
      </c>
      <c r="R1476" s="8">
        <f t="shared" si="335"/>
        <v>101.375</v>
      </c>
      <c r="S1476">
        <f t="shared" si="330"/>
        <v>36</v>
      </c>
      <c r="T1476">
        <f t="shared" si="331"/>
        <v>3185</v>
      </c>
      <c r="U1476" s="18">
        <f t="shared" si="336"/>
        <v>88.472222222222229</v>
      </c>
    </row>
    <row r="1477" spans="1:21" x14ac:dyDescent="0.3">
      <c r="A1477" s="3">
        <v>1476</v>
      </c>
      <c r="B1477" s="3" t="s">
        <v>297</v>
      </c>
      <c r="C1477" s="3" t="s">
        <v>48</v>
      </c>
      <c r="D1477" s="7">
        <f t="shared" si="332"/>
        <v>41602</v>
      </c>
      <c r="E1477" s="4">
        <v>0.64652777777777781</v>
      </c>
      <c r="F1477" s="3" t="s">
        <v>51</v>
      </c>
      <c r="G1477" s="3" t="str">
        <f t="shared" si="333"/>
        <v>PLANNED</v>
      </c>
      <c r="H1477" s="3" t="str">
        <f t="shared" si="323"/>
        <v>PLANNED - NOT SCHED</v>
      </c>
      <c r="I1477" s="1">
        <v>41603.608050034723</v>
      </c>
      <c r="J1477" s="1">
        <v>41603.678686608793</v>
      </c>
      <c r="K1477" s="5">
        <f t="shared" si="334"/>
        <v>101</v>
      </c>
      <c r="L1477" s="16">
        <f t="shared" si="324"/>
        <v>101</v>
      </c>
      <c r="M1477">
        <f t="shared" si="325"/>
        <v>2013</v>
      </c>
      <c r="N1477" t="str">
        <f t="shared" si="326"/>
        <v>Nov</v>
      </c>
      <c r="O1477" s="6">
        <f t="shared" si="327"/>
        <v>101</v>
      </c>
      <c r="P1477">
        <f t="shared" si="328"/>
        <v>811</v>
      </c>
      <c r="Q1477">
        <f t="shared" si="329"/>
        <v>8</v>
      </c>
      <c r="R1477" s="8">
        <f t="shared" si="335"/>
        <v>101.375</v>
      </c>
      <c r="S1477">
        <f t="shared" si="330"/>
        <v>36</v>
      </c>
      <c r="T1477">
        <f t="shared" si="331"/>
        <v>3185</v>
      </c>
      <c r="U1477" s="18">
        <f t="shared" si="336"/>
        <v>88.472222222222229</v>
      </c>
    </row>
    <row r="1478" spans="1:21" x14ac:dyDescent="0.3">
      <c r="A1478" s="3">
        <v>1477</v>
      </c>
      <c r="B1478" s="3" t="s">
        <v>297</v>
      </c>
      <c r="C1478" s="3" t="s">
        <v>48</v>
      </c>
      <c r="D1478" s="7">
        <f t="shared" si="332"/>
        <v>41602</v>
      </c>
      <c r="E1478" s="4">
        <v>0.67499999999999993</v>
      </c>
      <c r="F1478" s="3" t="s">
        <v>54</v>
      </c>
      <c r="G1478" s="3" t="str">
        <f t="shared" si="333"/>
        <v>PLANNED</v>
      </c>
      <c r="H1478" s="3" t="str">
        <f t="shared" si="323"/>
        <v>PLANNED - SCHED</v>
      </c>
      <c r="I1478" s="1">
        <v>41603.643192974538</v>
      </c>
      <c r="J1478" s="1">
        <v>41603.704836493052</v>
      </c>
      <c r="K1478" s="5">
        <f t="shared" si="334"/>
        <v>88</v>
      </c>
      <c r="L1478" s="16">
        <f t="shared" si="324"/>
        <v>88</v>
      </c>
      <c r="M1478">
        <f t="shared" si="325"/>
        <v>2013</v>
      </c>
      <c r="N1478" t="str">
        <f t="shared" si="326"/>
        <v>Nov</v>
      </c>
      <c r="O1478" s="6">
        <f t="shared" si="327"/>
        <v>88</v>
      </c>
      <c r="P1478">
        <f t="shared" si="328"/>
        <v>811</v>
      </c>
      <c r="Q1478">
        <f t="shared" si="329"/>
        <v>8</v>
      </c>
      <c r="R1478" s="8">
        <f t="shared" si="335"/>
        <v>101.375</v>
      </c>
      <c r="S1478">
        <f t="shared" si="330"/>
        <v>36</v>
      </c>
      <c r="T1478">
        <f t="shared" si="331"/>
        <v>3185</v>
      </c>
      <c r="U1478" s="18">
        <f t="shared" si="336"/>
        <v>88.472222222222229</v>
      </c>
    </row>
    <row r="1479" spans="1:21" x14ac:dyDescent="0.3">
      <c r="A1479" s="3">
        <v>1478</v>
      </c>
      <c r="B1479" s="3" t="s">
        <v>297</v>
      </c>
      <c r="C1479" s="3" t="s">
        <v>48</v>
      </c>
      <c r="D1479" s="7">
        <f t="shared" si="332"/>
        <v>41602</v>
      </c>
      <c r="E1479" s="4">
        <v>0.91875000000000007</v>
      </c>
      <c r="F1479" s="3" t="s">
        <v>49</v>
      </c>
      <c r="G1479" s="3" t="str">
        <f t="shared" si="333"/>
        <v>UNPLANNED</v>
      </c>
      <c r="H1479" s="3" t="str">
        <f t="shared" si="323"/>
        <v>UNPLANNED</v>
      </c>
      <c r="I1479" s="1">
        <v>41603.90042056713</v>
      </c>
      <c r="J1479" s="1">
        <v>41603.941971493055</v>
      </c>
      <c r="K1479" s="5">
        <f t="shared" si="334"/>
        <v>59</v>
      </c>
      <c r="L1479" s="16">
        <f t="shared" si="324"/>
        <v>59</v>
      </c>
      <c r="M1479">
        <f t="shared" si="325"/>
        <v>2013</v>
      </c>
      <c r="N1479" t="str">
        <f t="shared" si="326"/>
        <v>Nov</v>
      </c>
      <c r="O1479" s="6">
        <f t="shared" si="327"/>
        <v>59</v>
      </c>
      <c r="P1479">
        <f t="shared" si="328"/>
        <v>811</v>
      </c>
      <c r="Q1479">
        <f t="shared" si="329"/>
        <v>8</v>
      </c>
      <c r="R1479" s="8">
        <f t="shared" si="335"/>
        <v>101.375</v>
      </c>
      <c r="S1479">
        <f t="shared" si="330"/>
        <v>36</v>
      </c>
      <c r="T1479">
        <f t="shared" si="331"/>
        <v>3185</v>
      </c>
      <c r="U1479" s="18">
        <f t="shared" si="336"/>
        <v>88.472222222222229</v>
      </c>
    </row>
    <row r="1480" spans="1:21" x14ac:dyDescent="0.3">
      <c r="A1480" s="3">
        <v>1479</v>
      </c>
      <c r="B1480" s="3" t="s">
        <v>298</v>
      </c>
      <c r="C1480" s="3" t="s">
        <v>53</v>
      </c>
      <c r="D1480" s="7">
        <f t="shared" si="332"/>
        <v>41602</v>
      </c>
      <c r="E1480" s="4">
        <v>0.3520833333333333</v>
      </c>
      <c r="F1480" s="3" t="s">
        <v>54</v>
      </c>
      <c r="G1480" s="3" t="str">
        <f t="shared" si="333"/>
        <v>PLANNED</v>
      </c>
      <c r="H1480" s="3" t="str">
        <f t="shared" si="323"/>
        <v>PLANNED - SCHED</v>
      </c>
      <c r="I1480" s="1">
        <v>41604.312736261578</v>
      </c>
      <c r="J1480" s="1">
        <v>41604.37051403935</v>
      </c>
      <c r="K1480" s="5">
        <f t="shared" si="334"/>
        <v>83</v>
      </c>
      <c r="L1480" s="16">
        <f t="shared" si="324"/>
        <v>83</v>
      </c>
      <c r="M1480">
        <f t="shared" si="325"/>
        <v>2013</v>
      </c>
      <c r="N1480" t="str">
        <f t="shared" si="326"/>
        <v>Nov</v>
      </c>
      <c r="O1480" s="6">
        <f t="shared" si="327"/>
        <v>83</v>
      </c>
      <c r="P1480">
        <f t="shared" si="328"/>
        <v>555</v>
      </c>
      <c r="Q1480">
        <f t="shared" si="329"/>
        <v>6</v>
      </c>
      <c r="R1480" s="8">
        <f t="shared" si="335"/>
        <v>92.5</v>
      </c>
      <c r="S1480">
        <f t="shared" si="330"/>
        <v>36</v>
      </c>
      <c r="T1480">
        <f t="shared" si="331"/>
        <v>3185</v>
      </c>
      <c r="U1480" s="18">
        <f t="shared" si="336"/>
        <v>88.472222222222229</v>
      </c>
    </row>
    <row r="1481" spans="1:21" x14ac:dyDescent="0.3">
      <c r="A1481" s="3">
        <v>1480</v>
      </c>
      <c r="B1481" s="3" t="s">
        <v>298</v>
      </c>
      <c r="C1481" s="3" t="s">
        <v>53</v>
      </c>
      <c r="D1481" s="7">
        <f t="shared" si="332"/>
        <v>41602</v>
      </c>
      <c r="E1481" s="4">
        <v>0.41944444444444445</v>
      </c>
      <c r="F1481" s="3" t="s">
        <v>54</v>
      </c>
      <c r="G1481" s="3" t="str">
        <f t="shared" si="333"/>
        <v>PLANNED</v>
      </c>
      <c r="H1481" s="3" t="str">
        <f t="shared" si="323"/>
        <v>PLANNED - SCHED</v>
      </c>
      <c r="I1481" s="1">
        <v>41604.400201354169</v>
      </c>
      <c r="J1481" s="1">
        <v>41604.451902743051</v>
      </c>
      <c r="K1481" s="5">
        <f t="shared" si="334"/>
        <v>74</v>
      </c>
      <c r="L1481" s="16">
        <f t="shared" si="324"/>
        <v>74</v>
      </c>
      <c r="M1481">
        <f t="shared" si="325"/>
        <v>2013</v>
      </c>
      <c r="N1481" t="str">
        <f t="shared" si="326"/>
        <v>Nov</v>
      </c>
      <c r="O1481" s="6">
        <f t="shared" si="327"/>
        <v>74</v>
      </c>
      <c r="P1481">
        <f t="shared" si="328"/>
        <v>555</v>
      </c>
      <c r="Q1481">
        <f t="shared" si="329"/>
        <v>6</v>
      </c>
      <c r="R1481" s="8">
        <f t="shared" si="335"/>
        <v>92.5</v>
      </c>
      <c r="S1481">
        <f t="shared" si="330"/>
        <v>36</v>
      </c>
      <c r="T1481">
        <f t="shared" si="331"/>
        <v>3185</v>
      </c>
      <c r="U1481" s="18">
        <f t="shared" si="336"/>
        <v>88.472222222222229</v>
      </c>
    </row>
    <row r="1482" spans="1:21" x14ac:dyDescent="0.3">
      <c r="A1482" s="3">
        <v>1481</v>
      </c>
      <c r="B1482" s="3" t="s">
        <v>298</v>
      </c>
      <c r="C1482" s="3" t="s">
        <v>53</v>
      </c>
      <c r="D1482" s="7">
        <f t="shared" si="332"/>
        <v>41602</v>
      </c>
      <c r="E1482" s="4">
        <v>0.51111111111111118</v>
      </c>
      <c r="F1482" s="3" t="s">
        <v>54</v>
      </c>
      <c r="G1482" s="3" t="str">
        <f t="shared" si="333"/>
        <v>PLANNED</v>
      </c>
      <c r="H1482" s="3" t="str">
        <f t="shared" si="323"/>
        <v>PLANNED - SCHED</v>
      </c>
      <c r="I1482" s="1">
        <v>41604.4707571412</v>
      </c>
      <c r="J1482" s="1">
        <v>41604.538118252312</v>
      </c>
      <c r="K1482" s="5">
        <f t="shared" si="334"/>
        <v>97</v>
      </c>
      <c r="L1482" s="16">
        <f t="shared" si="324"/>
        <v>97</v>
      </c>
      <c r="M1482">
        <f t="shared" si="325"/>
        <v>2013</v>
      </c>
      <c r="N1482" t="str">
        <f t="shared" si="326"/>
        <v>Nov</v>
      </c>
      <c r="O1482" s="6">
        <f t="shared" si="327"/>
        <v>97</v>
      </c>
      <c r="P1482">
        <f t="shared" si="328"/>
        <v>555</v>
      </c>
      <c r="Q1482">
        <f t="shared" si="329"/>
        <v>6</v>
      </c>
      <c r="R1482" s="8">
        <f t="shared" si="335"/>
        <v>92.5</v>
      </c>
      <c r="S1482">
        <f t="shared" si="330"/>
        <v>36</v>
      </c>
      <c r="T1482">
        <f t="shared" si="331"/>
        <v>3185</v>
      </c>
      <c r="U1482" s="18">
        <f t="shared" si="336"/>
        <v>88.472222222222229</v>
      </c>
    </row>
    <row r="1483" spans="1:21" x14ac:dyDescent="0.3">
      <c r="A1483" s="3">
        <v>1482</v>
      </c>
      <c r="B1483" s="3" t="s">
        <v>298</v>
      </c>
      <c r="C1483" s="3" t="s">
        <v>53</v>
      </c>
      <c r="D1483" s="7">
        <f t="shared" si="332"/>
        <v>41602</v>
      </c>
      <c r="E1483" s="4">
        <v>0.59375</v>
      </c>
      <c r="F1483" s="3" t="s">
        <v>54</v>
      </c>
      <c r="G1483" s="3" t="str">
        <f t="shared" si="333"/>
        <v>PLANNED</v>
      </c>
      <c r="H1483" s="3" t="str">
        <f t="shared" si="323"/>
        <v>PLANNED - SCHED</v>
      </c>
      <c r="I1483" s="1">
        <v>41604.562331562498</v>
      </c>
      <c r="J1483" s="1">
        <v>41604.651313043985</v>
      </c>
      <c r="K1483" s="5">
        <f t="shared" si="334"/>
        <v>128</v>
      </c>
      <c r="L1483" s="16">
        <f t="shared" si="324"/>
        <v>128</v>
      </c>
      <c r="M1483">
        <f t="shared" si="325"/>
        <v>2013</v>
      </c>
      <c r="N1483" t="str">
        <f t="shared" si="326"/>
        <v>Nov</v>
      </c>
      <c r="O1483" s="6">
        <f t="shared" si="327"/>
        <v>128</v>
      </c>
      <c r="P1483">
        <f t="shared" si="328"/>
        <v>555</v>
      </c>
      <c r="Q1483">
        <f t="shared" si="329"/>
        <v>6</v>
      </c>
      <c r="R1483" s="8">
        <f t="shared" si="335"/>
        <v>92.5</v>
      </c>
      <c r="S1483">
        <f t="shared" si="330"/>
        <v>36</v>
      </c>
      <c r="T1483">
        <f t="shared" si="331"/>
        <v>3185</v>
      </c>
      <c r="U1483" s="18">
        <f t="shared" si="336"/>
        <v>88.472222222222229</v>
      </c>
    </row>
    <row r="1484" spans="1:21" x14ac:dyDescent="0.3">
      <c r="A1484" s="3">
        <v>1483</v>
      </c>
      <c r="B1484" s="3" t="s">
        <v>298</v>
      </c>
      <c r="C1484" s="3" t="s">
        <v>53</v>
      </c>
      <c r="D1484" s="7">
        <f t="shared" si="332"/>
        <v>41602</v>
      </c>
      <c r="E1484" s="4">
        <v>0.88541666666666663</v>
      </c>
      <c r="F1484" s="3" t="s">
        <v>49</v>
      </c>
      <c r="G1484" s="3" t="str">
        <f t="shared" si="333"/>
        <v>UNPLANNED</v>
      </c>
      <c r="H1484" s="3" t="str">
        <f t="shared" si="323"/>
        <v>UNPLANNED</v>
      </c>
      <c r="I1484" s="1">
        <v>41604.858552696758</v>
      </c>
      <c r="J1484" s="1">
        <v>41604.9327309375</v>
      </c>
      <c r="K1484" s="5">
        <f t="shared" si="334"/>
        <v>106</v>
      </c>
      <c r="L1484" s="16">
        <f t="shared" si="324"/>
        <v>106</v>
      </c>
      <c r="M1484">
        <f t="shared" si="325"/>
        <v>2013</v>
      </c>
      <c r="N1484" t="str">
        <f t="shared" si="326"/>
        <v>Nov</v>
      </c>
      <c r="O1484" s="6">
        <f t="shared" si="327"/>
        <v>106</v>
      </c>
      <c r="P1484">
        <f t="shared" si="328"/>
        <v>555</v>
      </c>
      <c r="Q1484">
        <f t="shared" si="329"/>
        <v>6</v>
      </c>
      <c r="R1484" s="8">
        <f t="shared" si="335"/>
        <v>92.5</v>
      </c>
      <c r="S1484">
        <f t="shared" si="330"/>
        <v>36</v>
      </c>
      <c r="T1484">
        <f t="shared" si="331"/>
        <v>3185</v>
      </c>
      <c r="U1484" s="18">
        <f t="shared" si="336"/>
        <v>88.472222222222229</v>
      </c>
    </row>
    <row r="1485" spans="1:21" x14ac:dyDescent="0.3">
      <c r="A1485" s="3">
        <v>1484</v>
      </c>
      <c r="B1485" s="3" t="s">
        <v>298</v>
      </c>
      <c r="C1485" s="3" t="s">
        <v>53</v>
      </c>
      <c r="D1485" s="7">
        <f t="shared" si="332"/>
        <v>41602</v>
      </c>
      <c r="E1485" s="4">
        <v>0.93611111111111101</v>
      </c>
      <c r="F1485" s="3" t="s">
        <v>49</v>
      </c>
      <c r="G1485" s="3" t="str">
        <f t="shared" si="333"/>
        <v>UNPLANNED</v>
      </c>
      <c r="H1485" s="3" t="str">
        <f t="shared" si="323"/>
        <v>UNPLANNED</v>
      </c>
      <c r="I1485" s="1">
        <v>41604.931242708335</v>
      </c>
      <c r="J1485" s="1">
        <v>41604.977828356481</v>
      </c>
      <c r="K1485" s="5">
        <f t="shared" si="334"/>
        <v>67</v>
      </c>
      <c r="L1485" s="16">
        <f t="shared" si="324"/>
        <v>67</v>
      </c>
      <c r="M1485">
        <f t="shared" si="325"/>
        <v>2013</v>
      </c>
      <c r="N1485" t="str">
        <f t="shared" si="326"/>
        <v>Nov</v>
      </c>
      <c r="O1485" s="6">
        <f t="shared" si="327"/>
        <v>67</v>
      </c>
      <c r="P1485">
        <f t="shared" si="328"/>
        <v>555</v>
      </c>
      <c r="Q1485">
        <f t="shared" si="329"/>
        <v>6</v>
      </c>
      <c r="R1485" s="8">
        <f t="shared" si="335"/>
        <v>92.5</v>
      </c>
      <c r="S1485">
        <f t="shared" si="330"/>
        <v>36</v>
      </c>
      <c r="T1485">
        <f t="shared" si="331"/>
        <v>3185</v>
      </c>
      <c r="U1485" s="18">
        <f t="shared" si="336"/>
        <v>88.472222222222229</v>
      </c>
    </row>
    <row r="1486" spans="1:21" x14ac:dyDescent="0.3">
      <c r="A1486" s="3">
        <v>1485</v>
      </c>
      <c r="B1486" s="3" t="s">
        <v>299</v>
      </c>
      <c r="C1486" s="3" t="s">
        <v>56</v>
      </c>
      <c r="D1486" s="7">
        <f t="shared" si="332"/>
        <v>41602</v>
      </c>
      <c r="E1486" s="4">
        <v>9.7222222222222224E-3</v>
      </c>
      <c r="F1486" s="3" t="s">
        <v>49</v>
      </c>
      <c r="G1486" s="3" t="str">
        <f t="shared" si="333"/>
        <v>UNPLANNED</v>
      </c>
      <c r="H1486" s="3" t="str">
        <f t="shared" si="323"/>
        <v>UNPLANNED</v>
      </c>
      <c r="I1486" s="1">
        <v>41604.985285648145</v>
      </c>
      <c r="J1486" s="1">
        <v>41605.024162962967</v>
      </c>
      <c r="K1486" s="5">
        <f t="shared" si="334"/>
        <v>55</v>
      </c>
      <c r="L1486" s="16">
        <f t="shared" si="324"/>
        <v>55</v>
      </c>
      <c r="M1486">
        <f t="shared" si="325"/>
        <v>2013</v>
      </c>
      <c r="N1486" t="str">
        <f t="shared" si="326"/>
        <v>Nov</v>
      </c>
      <c r="O1486" s="6">
        <f t="shared" si="327"/>
        <v>55</v>
      </c>
      <c r="P1486">
        <f t="shared" si="328"/>
        <v>405</v>
      </c>
      <c r="Q1486">
        <f t="shared" si="329"/>
        <v>6</v>
      </c>
      <c r="R1486" s="8">
        <f t="shared" si="335"/>
        <v>67.5</v>
      </c>
      <c r="S1486">
        <f t="shared" si="330"/>
        <v>36</v>
      </c>
      <c r="T1486">
        <f t="shared" si="331"/>
        <v>3185</v>
      </c>
      <c r="U1486" s="18">
        <f t="shared" si="336"/>
        <v>88.472222222222229</v>
      </c>
    </row>
    <row r="1487" spans="1:21" x14ac:dyDescent="0.3">
      <c r="A1487" s="3">
        <v>1486</v>
      </c>
      <c r="B1487" s="3" t="s">
        <v>299</v>
      </c>
      <c r="C1487" s="3" t="s">
        <v>56</v>
      </c>
      <c r="D1487" s="7">
        <f t="shared" si="332"/>
        <v>41602</v>
      </c>
      <c r="E1487" s="4">
        <v>0.22152777777777777</v>
      </c>
      <c r="F1487" s="3" t="s">
        <v>49</v>
      </c>
      <c r="G1487" s="3" t="str">
        <f t="shared" si="333"/>
        <v>UNPLANNED</v>
      </c>
      <c r="H1487" s="3" t="str">
        <f t="shared" si="323"/>
        <v>UNPLANNED</v>
      </c>
      <c r="I1487" s="1">
        <v>41605.191316284727</v>
      </c>
      <c r="J1487" s="1">
        <v>41605.26675609954</v>
      </c>
      <c r="K1487" s="5">
        <f t="shared" si="334"/>
        <v>108</v>
      </c>
      <c r="L1487" s="16">
        <f t="shared" si="324"/>
        <v>108</v>
      </c>
      <c r="M1487">
        <f t="shared" si="325"/>
        <v>2013</v>
      </c>
      <c r="N1487" t="str">
        <f t="shared" si="326"/>
        <v>Nov</v>
      </c>
      <c r="O1487" s="6">
        <f t="shared" si="327"/>
        <v>108</v>
      </c>
      <c r="P1487">
        <f t="shared" si="328"/>
        <v>405</v>
      </c>
      <c r="Q1487">
        <f t="shared" si="329"/>
        <v>6</v>
      </c>
      <c r="R1487" s="8">
        <f t="shared" si="335"/>
        <v>67.5</v>
      </c>
      <c r="S1487">
        <f t="shared" si="330"/>
        <v>36</v>
      </c>
      <c r="T1487">
        <f t="shared" si="331"/>
        <v>3185</v>
      </c>
      <c r="U1487" s="18">
        <f t="shared" si="336"/>
        <v>88.472222222222229</v>
      </c>
    </row>
    <row r="1488" spans="1:21" x14ac:dyDescent="0.3">
      <c r="A1488" s="3">
        <v>1487</v>
      </c>
      <c r="B1488" s="3" t="s">
        <v>299</v>
      </c>
      <c r="C1488" s="3" t="s">
        <v>56</v>
      </c>
      <c r="D1488" s="7">
        <f t="shared" si="332"/>
        <v>41602</v>
      </c>
      <c r="E1488" s="4">
        <v>0.35625000000000001</v>
      </c>
      <c r="F1488" s="3" t="s">
        <v>54</v>
      </c>
      <c r="G1488" s="3" t="str">
        <f t="shared" si="333"/>
        <v>PLANNED</v>
      </c>
      <c r="H1488" s="3" t="str">
        <f t="shared" si="323"/>
        <v>PLANNED - SCHED</v>
      </c>
      <c r="I1488" s="1">
        <v>41605.323015312504</v>
      </c>
      <c r="J1488" s="1">
        <v>41605.394010682874</v>
      </c>
      <c r="K1488" s="5">
        <f t="shared" si="334"/>
        <v>102</v>
      </c>
      <c r="L1488" s="16">
        <f t="shared" si="324"/>
        <v>102</v>
      </c>
      <c r="M1488">
        <f t="shared" si="325"/>
        <v>2013</v>
      </c>
      <c r="N1488" t="str">
        <f t="shared" si="326"/>
        <v>Nov</v>
      </c>
      <c r="O1488" s="6">
        <f t="shared" si="327"/>
        <v>102</v>
      </c>
      <c r="P1488">
        <f t="shared" si="328"/>
        <v>405</v>
      </c>
      <c r="Q1488">
        <f t="shared" si="329"/>
        <v>6</v>
      </c>
      <c r="R1488" s="8">
        <f t="shared" si="335"/>
        <v>67.5</v>
      </c>
      <c r="S1488">
        <f t="shared" si="330"/>
        <v>36</v>
      </c>
      <c r="T1488">
        <f t="shared" si="331"/>
        <v>3185</v>
      </c>
      <c r="U1488" s="18">
        <f t="shared" si="336"/>
        <v>88.472222222222229</v>
      </c>
    </row>
    <row r="1489" spans="1:21" x14ac:dyDescent="0.3">
      <c r="A1489" s="3">
        <v>1488</v>
      </c>
      <c r="B1489" s="3" t="s">
        <v>299</v>
      </c>
      <c r="C1489" s="3" t="s">
        <v>56</v>
      </c>
      <c r="D1489" s="7">
        <f t="shared" si="332"/>
        <v>41602</v>
      </c>
      <c r="E1489" s="4">
        <v>0.4368055555555555</v>
      </c>
      <c r="F1489" s="3" t="s">
        <v>54</v>
      </c>
      <c r="G1489" s="3" t="str">
        <f t="shared" si="333"/>
        <v>PLANNED</v>
      </c>
      <c r="H1489" s="3" t="str">
        <f t="shared" si="323"/>
        <v>PLANNED - SCHED</v>
      </c>
      <c r="I1489" s="1">
        <v>41605.405497569445</v>
      </c>
      <c r="J1489" s="1">
        <v>41605.454884143517</v>
      </c>
      <c r="K1489" s="5">
        <f t="shared" si="334"/>
        <v>71</v>
      </c>
      <c r="L1489" s="16">
        <f t="shared" si="324"/>
        <v>71</v>
      </c>
      <c r="M1489">
        <f t="shared" si="325"/>
        <v>2013</v>
      </c>
      <c r="N1489" t="str">
        <f t="shared" si="326"/>
        <v>Nov</v>
      </c>
      <c r="O1489" s="6">
        <f t="shared" si="327"/>
        <v>71</v>
      </c>
      <c r="P1489">
        <f t="shared" si="328"/>
        <v>405</v>
      </c>
      <c r="Q1489">
        <f t="shared" si="329"/>
        <v>6</v>
      </c>
      <c r="R1489" s="8">
        <f t="shared" si="335"/>
        <v>67.5</v>
      </c>
      <c r="S1489">
        <f t="shared" si="330"/>
        <v>36</v>
      </c>
      <c r="T1489">
        <f t="shared" si="331"/>
        <v>3185</v>
      </c>
      <c r="U1489" s="18">
        <f t="shared" si="336"/>
        <v>88.472222222222229</v>
      </c>
    </row>
    <row r="1490" spans="1:21" x14ac:dyDescent="0.3">
      <c r="A1490" s="3">
        <v>1489</v>
      </c>
      <c r="B1490" s="3" t="s">
        <v>299</v>
      </c>
      <c r="C1490" s="3" t="s">
        <v>56</v>
      </c>
      <c r="D1490" s="7">
        <f t="shared" si="332"/>
        <v>41602</v>
      </c>
      <c r="E1490" s="4">
        <v>0.56180555555555556</v>
      </c>
      <c r="F1490" s="3" t="s">
        <v>49</v>
      </c>
      <c r="G1490" s="3" t="str">
        <f t="shared" si="333"/>
        <v>UNPLANNED</v>
      </c>
      <c r="H1490" s="3" t="str">
        <f t="shared" si="323"/>
        <v>UNPLANNED</v>
      </c>
      <c r="I1490" s="1">
        <v>41605.511859224534</v>
      </c>
      <c r="J1490" s="1" t="e">
        <v>#VALUE!</v>
      </c>
      <c r="K1490" s="5" t="e">
        <f t="shared" si="334"/>
        <v>#VALUE!</v>
      </c>
      <c r="L1490" s="16">
        <f t="shared" si="324"/>
        <v>67.5</v>
      </c>
      <c r="M1490">
        <f t="shared" si="325"/>
        <v>2013</v>
      </c>
      <c r="N1490" t="str">
        <f t="shared" si="326"/>
        <v>Nov</v>
      </c>
      <c r="O1490" s="6" t="e">
        <f t="shared" si="327"/>
        <v>#N/A</v>
      </c>
      <c r="P1490">
        <f t="shared" si="328"/>
        <v>405</v>
      </c>
      <c r="Q1490">
        <f t="shared" si="329"/>
        <v>6</v>
      </c>
      <c r="R1490" s="8">
        <f t="shared" si="335"/>
        <v>67.5</v>
      </c>
      <c r="S1490">
        <f t="shared" si="330"/>
        <v>36</v>
      </c>
      <c r="T1490">
        <f t="shared" si="331"/>
        <v>3185</v>
      </c>
      <c r="U1490" s="18">
        <f t="shared" si="336"/>
        <v>88.472222222222229</v>
      </c>
    </row>
    <row r="1491" spans="1:21" x14ac:dyDescent="0.3">
      <c r="A1491" s="3">
        <v>1490</v>
      </c>
      <c r="B1491" s="3" t="s">
        <v>299</v>
      </c>
      <c r="C1491" s="3" t="s">
        <v>56</v>
      </c>
      <c r="D1491" s="7">
        <f t="shared" si="332"/>
        <v>41602</v>
      </c>
      <c r="E1491" s="4">
        <v>0.66875000000000007</v>
      </c>
      <c r="F1491" s="3" t="s">
        <v>54</v>
      </c>
      <c r="G1491" s="3" t="str">
        <f t="shared" si="333"/>
        <v>PLANNED</v>
      </c>
      <c r="H1491" s="3" t="str">
        <f t="shared" si="323"/>
        <v>PLANNED - SCHED</v>
      </c>
      <c r="I1491" s="1">
        <v>41605.645777743055</v>
      </c>
      <c r="J1491" s="1">
        <v>41605.694134224541</v>
      </c>
      <c r="K1491" s="5">
        <f t="shared" si="334"/>
        <v>69</v>
      </c>
      <c r="L1491" s="16">
        <f t="shared" si="324"/>
        <v>69</v>
      </c>
      <c r="M1491">
        <f t="shared" si="325"/>
        <v>2013</v>
      </c>
      <c r="N1491" t="str">
        <f t="shared" si="326"/>
        <v>Nov</v>
      </c>
      <c r="O1491" s="6">
        <f t="shared" si="327"/>
        <v>69</v>
      </c>
      <c r="P1491">
        <f t="shared" si="328"/>
        <v>405</v>
      </c>
      <c r="Q1491">
        <f t="shared" si="329"/>
        <v>6</v>
      </c>
      <c r="R1491" s="8">
        <f t="shared" si="335"/>
        <v>67.5</v>
      </c>
      <c r="S1491">
        <f t="shared" si="330"/>
        <v>36</v>
      </c>
      <c r="T1491">
        <f t="shared" si="331"/>
        <v>3185</v>
      </c>
      <c r="U1491" s="18">
        <f t="shared" si="336"/>
        <v>88.472222222222229</v>
      </c>
    </row>
    <row r="1492" spans="1:21" x14ac:dyDescent="0.3">
      <c r="A1492" s="3">
        <v>1491</v>
      </c>
      <c r="B1492" s="3" t="s">
        <v>300</v>
      </c>
      <c r="C1492" s="3" t="s">
        <v>59</v>
      </c>
      <c r="D1492" s="7">
        <f t="shared" si="332"/>
        <v>41602</v>
      </c>
      <c r="E1492" s="4">
        <v>4.9305555555555554E-2</v>
      </c>
      <c r="F1492" s="3" t="s">
        <v>51</v>
      </c>
      <c r="G1492" s="3" t="str">
        <f t="shared" si="333"/>
        <v>PLANNED</v>
      </c>
      <c r="H1492" s="3" t="str">
        <f t="shared" si="323"/>
        <v>PLANNED - NOT SCHED</v>
      </c>
      <c r="I1492" s="1">
        <v>41606.017030983799</v>
      </c>
      <c r="J1492" s="1">
        <v>41606.105757835649</v>
      </c>
      <c r="K1492" s="5">
        <f t="shared" si="334"/>
        <v>127</v>
      </c>
      <c r="L1492" s="16">
        <f t="shared" si="324"/>
        <v>127</v>
      </c>
      <c r="M1492">
        <f t="shared" si="325"/>
        <v>2013</v>
      </c>
      <c r="N1492" t="str">
        <f t="shared" si="326"/>
        <v>Nov</v>
      </c>
      <c r="O1492" s="6">
        <f t="shared" si="327"/>
        <v>127</v>
      </c>
      <c r="P1492">
        <f t="shared" si="328"/>
        <v>753</v>
      </c>
      <c r="Q1492">
        <f t="shared" si="329"/>
        <v>7</v>
      </c>
      <c r="R1492" s="8">
        <f t="shared" si="335"/>
        <v>107.57142857142857</v>
      </c>
      <c r="S1492">
        <f t="shared" si="330"/>
        <v>36</v>
      </c>
      <c r="T1492">
        <f t="shared" si="331"/>
        <v>3185</v>
      </c>
      <c r="U1492" s="18">
        <f t="shared" si="336"/>
        <v>88.472222222222229</v>
      </c>
    </row>
    <row r="1493" spans="1:21" x14ac:dyDescent="0.3">
      <c r="A1493" s="3">
        <v>1492</v>
      </c>
      <c r="B1493" s="3" t="s">
        <v>300</v>
      </c>
      <c r="C1493" s="3" t="s">
        <v>59</v>
      </c>
      <c r="D1493" s="7">
        <f t="shared" si="332"/>
        <v>41602</v>
      </c>
      <c r="E1493" s="4">
        <v>0.30624999999999997</v>
      </c>
      <c r="F1493" s="3" t="s">
        <v>49</v>
      </c>
      <c r="G1493" s="3" t="str">
        <f t="shared" si="333"/>
        <v>UNPLANNED</v>
      </c>
      <c r="H1493" s="3" t="str">
        <f t="shared" si="323"/>
        <v>UNPLANNED</v>
      </c>
      <c r="I1493" s="1">
        <v>41606.28453665509</v>
      </c>
      <c r="J1493" s="1">
        <v>41606.331018136574</v>
      </c>
      <c r="K1493" s="5">
        <f t="shared" si="334"/>
        <v>66</v>
      </c>
      <c r="L1493" s="16">
        <f t="shared" si="324"/>
        <v>66</v>
      </c>
      <c r="M1493">
        <f t="shared" si="325"/>
        <v>2013</v>
      </c>
      <c r="N1493" t="str">
        <f t="shared" si="326"/>
        <v>Nov</v>
      </c>
      <c r="O1493" s="6">
        <f t="shared" si="327"/>
        <v>66</v>
      </c>
      <c r="P1493">
        <f t="shared" si="328"/>
        <v>753</v>
      </c>
      <c r="Q1493">
        <f t="shared" si="329"/>
        <v>7</v>
      </c>
      <c r="R1493" s="8">
        <f t="shared" si="335"/>
        <v>107.57142857142857</v>
      </c>
      <c r="S1493">
        <f t="shared" si="330"/>
        <v>36</v>
      </c>
      <c r="T1493">
        <f t="shared" si="331"/>
        <v>3185</v>
      </c>
      <c r="U1493" s="18">
        <f t="shared" si="336"/>
        <v>88.472222222222229</v>
      </c>
    </row>
    <row r="1494" spans="1:21" x14ac:dyDescent="0.3">
      <c r="A1494" s="3">
        <v>1493</v>
      </c>
      <c r="B1494" s="3" t="s">
        <v>300</v>
      </c>
      <c r="C1494" s="3" t="s">
        <v>59</v>
      </c>
      <c r="D1494" s="7">
        <f t="shared" si="332"/>
        <v>41602</v>
      </c>
      <c r="E1494" s="4">
        <v>0.39444444444444443</v>
      </c>
      <c r="F1494" s="3" t="s">
        <v>51</v>
      </c>
      <c r="G1494" s="3" t="str">
        <f t="shared" si="333"/>
        <v>PLANNED</v>
      </c>
      <c r="H1494" s="3" t="str">
        <f t="shared" si="323"/>
        <v>PLANNED - NOT SCHED</v>
      </c>
      <c r="I1494" s="1">
        <v>41606.363624305559</v>
      </c>
      <c r="J1494" s="1">
        <v>41606.442466898145</v>
      </c>
      <c r="K1494" s="5">
        <f t="shared" si="334"/>
        <v>113</v>
      </c>
      <c r="L1494" s="16">
        <f t="shared" si="324"/>
        <v>113</v>
      </c>
      <c r="M1494">
        <f t="shared" si="325"/>
        <v>2013</v>
      </c>
      <c r="N1494" t="str">
        <f t="shared" si="326"/>
        <v>Nov</v>
      </c>
      <c r="O1494" s="6">
        <f t="shared" si="327"/>
        <v>113</v>
      </c>
      <c r="P1494">
        <f t="shared" si="328"/>
        <v>753</v>
      </c>
      <c r="Q1494">
        <f t="shared" si="329"/>
        <v>7</v>
      </c>
      <c r="R1494" s="8">
        <f t="shared" si="335"/>
        <v>107.57142857142857</v>
      </c>
      <c r="S1494">
        <f t="shared" si="330"/>
        <v>36</v>
      </c>
      <c r="T1494">
        <f t="shared" si="331"/>
        <v>3185</v>
      </c>
      <c r="U1494" s="18">
        <f t="shared" si="336"/>
        <v>88.472222222222229</v>
      </c>
    </row>
    <row r="1495" spans="1:21" x14ac:dyDescent="0.3">
      <c r="A1495" s="3">
        <v>1494</v>
      </c>
      <c r="B1495" s="3" t="s">
        <v>300</v>
      </c>
      <c r="C1495" s="3" t="s">
        <v>59</v>
      </c>
      <c r="D1495" s="7">
        <f t="shared" si="332"/>
        <v>41602</v>
      </c>
      <c r="E1495" s="4">
        <v>0.46527777777777773</v>
      </c>
      <c r="F1495" s="3" t="s">
        <v>49</v>
      </c>
      <c r="G1495" s="3" t="str">
        <f t="shared" si="333"/>
        <v>UNPLANNED</v>
      </c>
      <c r="H1495" s="3" t="str">
        <f t="shared" si="323"/>
        <v>UNPLANNED</v>
      </c>
      <c r="I1495" s="1">
        <v>41606.432867210642</v>
      </c>
      <c r="J1495" s="1">
        <v>41606.515089432869</v>
      </c>
      <c r="K1495" s="5">
        <f t="shared" si="334"/>
        <v>118</v>
      </c>
      <c r="L1495" s="16">
        <f t="shared" si="324"/>
        <v>118</v>
      </c>
      <c r="M1495">
        <f t="shared" si="325"/>
        <v>2013</v>
      </c>
      <c r="N1495" t="str">
        <f t="shared" si="326"/>
        <v>Nov</v>
      </c>
      <c r="O1495" s="6">
        <f t="shared" si="327"/>
        <v>118</v>
      </c>
      <c r="P1495">
        <f t="shared" si="328"/>
        <v>753</v>
      </c>
      <c r="Q1495">
        <f t="shared" si="329"/>
        <v>7</v>
      </c>
      <c r="R1495" s="8">
        <f t="shared" si="335"/>
        <v>107.57142857142857</v>
      </c>
      <c r="S1495">
        <f t="shared" si="330"/>
        <v>36</v>
      </c>
      <c r="T1495">
        <f t="shared" si="331"/>
        <v>3185</v>
      </c>
      <c r="U1495" s="18">
        <f t="shared" si="336"/>
        <v>88.472222222222229</v>
      </c>
    </row>
    <row r="1496" spans="1:21" x14ac:dyDescent="0.3">
      <c r="A1496" s="3">
        <v>1495</v>
      </c>
      <c r="B1496" s="3" t="s">
        <v>300</v>
      </c>
      <c r="C1496" s="3" t="s">
        <v>59</v>
      </c>
      <c r="D1496" s="7">
        <f t="shared" si="332"/>
        <v>41602</v>
      </c>
      <c r="E1496" s="4">
        <v>0.57777777777777783</v>
      </c>
      <c r="F1496" s="3" t="s">
        <v>49</v>
      </c>
      <c r="G1496" s="3" t="str">
        <f t="shared" si="333"/>
        <v>UNPLANNED</v>
      </c>
      <c r="H1496" s="3" t="str">
        <f t="shared" si="323"/>
        <v>UNPLANNED</v>
      </c>
      <c r="I1496" s="1">
        <v>41606.532084293984</v>
      </c>
      <c r="J1496" s="1">
        <v>41606.606285682872</v>
      </c>
      <c r="K1496" s="5">
        <f t="shared" si="334"/>
        <v>106</v>
      </c>
      <c r="L1496" s="16">
        <f t="shared" si="324"/>
        <v>106</v>
      </c>
      <c r="M1496">
        <f t="shared" si="325"/>
        <v>2013</v>
      </c>
      <c r="N1496" t="str">
        <f t="shared" si="326"/>
        <v>Nov</v>
      </c>
      <c r="O1496" s="6">
        <f t="shared" si="327"/>
        <v>106</v>
      </c>
      <c r="P1496">
        <f t="shared" si="328"/>
        <v>753</v>
      </c>
      <c r="Q1496">
        <f t="shared" si="329"/>
        <v>7</v>
      </c>
      <c r="R1496" s="8">
        <f t="shared" si="335"/>
        <v>107.57142857142857</v>
      </c>
      <c r="S1496">
        <f t="shared" si="330"/>
        <v>36</v>
      </c>
      <c r="T1496">
        <f t="shared" si="331"/>
        <v>3185</v>
      </c>
      <c r="U1496" s="18">
        <f t="shared" si="336"/>
        <v>88.472222222222229</v>
      </c>
    </row>
    <row r="1497" spans="1:21" x14ac:dyDescent="0.3">
      <c r="A1497" s="3">
        <v>1496</v>
      </c>
      <c r="B1497" s="3" t="s">
        <v>300</v>
      </c>
      <c r="C1497" s="3" t="s">
        <v>59</v>
      </c>
      <c r="D1497" s="7">
        <f t="shared" si="332"/>
        <v>41602</v>
      </c>
      <c r="E1497" s="4">
        <v>0.69097222222222221</v>
      </c>
      <c r="F1497" s="3" t="s">
        <v>54</v>
      </c>
      <c r="G1497" s="3" t="str">
        <f t="shared" si="333"/>
        <v>PLANNED</v>
      </c>
      <c r="H1497" s="3" t="str">
        <f t="shared" si="323"/>
        <v>PLANNED - SCHED</v>
      </c>
      <c r="I1497" s="1">
        <v>41606.640963773149</v>
      </c>
      <c r="J1497" s="1">
        <v>41606.727202199072</v>
      </c>
      <c r="K1497" s="5">
        <f t="shared" si="334"/>
        <v>124</v>
      </c>
      <c r="L1497" s="16">
        <f t="shared" si="324"/>
        <v>124</v>
      </c>
      <c r="M1497">
        <f t="shared" si="325"/>
        <v>2013</v>
      </c>
      <c r="N1497" t="str">
        <f t="shared" si="326"/>
        <v>Nov</v>
      </c>
      <c r="O1497" s="6">
        <f t="shared" si="327"/>
        <v>124</v>
      </c>
      <c r="P1497">
        <f t="shared" si="328"/>
        <v>753</v>
      </c>
      <c r="Q1497">
        <f t="shared" si="329"/>
        <v>7</v>
      </c>
      <c r="R1497" s="8">
        <f t="shared" si="335"/>
        <v>107.57142857142857</v>
      </c>
      <c r="S1497">
        <f t="shared" si="330"/>
        <v>36</v>
      </c>
      <c r="T1497">
        <f t="shared" si="331"/>
        <v>3185</v>
      </c>
      <c r="U1497" s="18">
        <f t="shared" si="336"/>
        <v>88.472222222222229</v>
      </c>
    </row>
    <row r="1498" spans="1:21" x14ac:dyDescent="0.3">
      <c r="A1498" s="3">
        <v>1497</v>
      </c>
      <c r="B1498" s="3" t="s">
        <v>300</v>
      </c>
      <c r="C1498" s="3" t="s">
        <v>59</v>
      </c>
      <c r="D1498" s="7">
        <f t="shared" si="332"/>
        <v>41602</v>
      </c>
      <c r="E1498" s="4">
        <v>0.78402777777777777</v>
      </c>
      <c r="F1498" s="3" t="s">
        <v>51</v>
      </c>
      <c r="G1498" s="3" t="str">
        <f t="shared" si="333"/>
        <v>PLANNED</v>
      </c>
      <c r="H1498" s="3" t="str">
        <f t="shared" si="323"/>
        <v>PLANNED - NOT SCHED</v>
      </c>
      <c r="I1498" s="1">
        <v>41606.762709340277</v>
      </c>
      <c r="J1498" s="1">
        <v>41606.83204961806</v>
      </c>
      <c r="K1498" s="5">
        <f t="shared" si="334"/>
        <v>99</v>
      </c>
      <c r="L1498" s="16">
        <f t="shared" si="324"/>
        <v>99</v>
      </c>
      <c r="M1498">
        <f t="shared" si="325"/>
        <v>2013</v>
      </c>
      <c r="N1498" t="str">
        <f t="shared" si="326"/>
        <v>Nov</v>
      </c>
      <c r="O1498" s="6">
        <f t="shared" si="327"/>
        <v>99</v>
      </c>
      <c r="P1498">
        <f t="shared" si="328"/>
        <v>753</v>
      </c>
      <c r="Q1498">
        <f t="shared" si="329"/>
        <v>7</v>
      </c>
      <c r="R1498" s="8">
        <f t="shared" si="335"/>
        <v>107.57142857142857</v>
      </c>
      <c r="S1498">
        <f t="shared" si="330"/>
        <v>36</v>
      </c>
      <c r="T1498">
        <f t="shared" si="331"/>
        <v>3185</v>
      </c>
      <c r="U1498" s="18">
        <f t="shared" si="336"/>
        <v>88.472222222222229</v>
      </c>
    </row>
    <row r="1499" spans="1:21" x14ac:dyDescent="0.3">
      <c r="A1499" s="3">
        <v>1498</v>
      </c>
      <c r="B1499" s="3" t="s">
        <v>301</v>
      </c>
      <c r="C1499" s="3" t="s">
        <v>61</v>
      </c>
      <c r="D1499" s="7">
        <f t="shared" si="332"/>
        <v>41602</v>
      </c>
      <c r="E1499" s="4">
        <v>0.25486111111111109</v>
      </c>
      <c r="F1499" s="3" t="s">
        <v>49</v>
      </c>
      <c r="G1499" s="3" t="str">
        <f t="shared" si="333"/>
        <v>UNPLANNED</v>
      </c>
      <c r="H1499" s="3" t="str">
        <f t="shared" si="323"/>
        <v>UNPLANNED</v>
      </c>
      <c r="I1499" s="1">
        <v>41607.237662465275</v>
      </c>
      <c r="J1499" s="1">
        <v>41607.290590706019</v>
      </c>
      <c r="K1499" s="5">
        <f t="shared" si="334"/>
        <v>76</v>
      </c>
      <c r="L1499" s="16">
        <f t="shared" si="324"/>
        <v>76</v>
      </c>
      <c r="M1499">
        <f t="shared" si="325"/>
        <v>2013</v>
      </c>
      <c r="N1499" t="str">
        <f t="shared" si="326"/>
        <v>Nov</v>
      </c>
      <c r="O1499" s="6">
        <f t="shared" si="327"/>
        <v>76</v>
      </c>
      <c r="P1499">
        <f t="shared" si="328"/>
        <v>243</v>
      </c>
      <c r="Q1499">
        <f t="shared" si="329"/>
        <v>3</v>
      </c>
      <c r="R1499" s="8">
        <f t="shared" si="335"/>
        <v>81</v>
      </c>
      <c r="S1499">
        <f t="shared" si="330"/>
        <v>36</v>
      </c>
      <c r="T1499">
        <f t="shared" si="331"/>
        <v>3185</v>
      </c>
      <c r="U1499" s="18">
        <f t="shared" si="336"/>
        <v>88.472222222222229</v>
      </c>
    </row>
    <row r="1500" spans="1:21" x14ac:dyDescent="0.3">
      <c r="A1500" s="3">
        <v>1499</v>
      </c>
      <c r="B1500" s="3" t="s">
        <v>301</v>
      </c>
      <c r="C1500" s="3" t="s">
        <v>61</v>
      </c>
      <c r="D1500" s="7">
        <f t="shared" si="332"/>
        <v>41602</v>
      </c>
      <c r="E1500" s="4">
        <v>0.70972222222222225</v>
      </c>
      <c r="F1500" s="3" t="s">
        <v>49</v>
      </c>
      <c r="G1500" s="3" t="str">
        <f t="shared" si="333"/>
        <v>UNPLANNED</v>
      </c>
      <c r="H1500" s="3" t="str">
        <f t="shared" si="323"/>
        <v>UNPLANNED</v>
      </c>
      <c r="I1500" s="1">
        <v>41607.683688229161</v>
      </c>
      <c r="J1500" s="1">
        <v>41607.742079432872</v>
      </c>
      <c r="K1500" s="5">
        <f t="shared" si="334"/>
        <v>84</v>
      </c>
      <c r="L1500" s="16">
        <f t="shared" si="324"/>
        <v>84</v>
      </c>
      <c r="M1500">
        <f t="shared" si="325"/>
        <v>2013</v>
      </c>
      <c r="N1500" t="str">
        <f t="shared" si="326"/>
        <v>Nov</v>
      </c>
      <c r="O1500" s="6">
        <f t="shared" si="327"/>
        <v>84</v>
      </c>
      <c r="P1500">
        <f t="shared" si="328"/>
        <v>243</v>
      </c>
      <c r="Q1500">
        <f t="shared" si="329"/>
        <v>3</v>
      </c>
      <c r="R1500" s="8">
        <f t="shared" si="335"/>
        <v>81</v>
      </c>
      <c r="S1500">
        <f t="shared" si="330"/>
        <v>36</v>
      </c>
      <c r="T1500">
        <f t="shared" si="331"/>
        <v>3185</v>
      </c>
      <c r="U1500" s="18">
        <f t="shared" si="336"/>
        <v>88.472222222222229</v>
      </c>
    </row>
    <row r="1501" spans="1:21" x14ac:dyDescent="0.3">
      <c r="A1501" s="3">
        <v>1500</v>
      </c>
      <c r="B1501" s="3" t="s">
        <v>301</v>
      </c>
      <c r="C1501" s="3" t="s">
        <v>61</v>
      </c>
      <c r="D1501" s="7">
        <f t="shared" si="332"/>
        <v>41602</v>
      </c>
      <c r="E1501" s="4">
        <v>0.90972222222222221</v>
      </c>
      <c r="F1501" s="3" t="s">
        <v>49</v>
      </c>
      <c r="G1501" s="3" t="str">
        <f t="shared" si="333"/>
        <v>UNPLANNED</v>
      </c>
      <c r="H1501" s="3" t="str">
        <f t="shared" si="323"/>
        <v>UNPLANNED</v>
      </c>
      <c r="I1501" s="1">
        <v>41607.878261307873</v>
      </c>
      <c r="J1501" s="1">
        <v>41607.936444178238</v>
      </c>
      <c r="K1501" s="5">
        <f t="shared" si="334"/>
        <v>83</v>
      </c>
      <c r="L1501" s="16">
        <f t="shared" si="324"/>
        <v>83</v>
      </c>
      <c r="M1501">
        <f t="shared" si="325"/>
        <v>2013</v>
      </c>
      <c r="N1501" t="str">
        <f t="shared" si="326"/>
        <v>Nov</v>
      </c>
      <c r="O1501" s="6">
        <f t="shared" si="327"/>
        <v>83</v>
      </c>
      <c r="P1501">
        <f t="shared" si="328"/>
        <v>243</v>
      </c>
      <c r="Q1501">
        <f t="shared" si="329"/>
        <v>3</v>
      </c>
      <c r="R1501" s="8">
        <f t="shared" si="335"/>
        <v>81</v>
      </c>
      <c r="S1501">
        <f t="shared" si="330"/>
        <v>36</v>
      </c>
      <c r="T1501">
        <f t="shared" si="331"/>
        <v>3185</v>
      </c>
      <c r="U1501" s="18">
        <f t="shared" si="336"/>
        <v>88.472222222222229</v>
      </c>
    </row>
    <row r="1502" spans="1:21" x14ac:dyDescent="0.3">
      <c r="A1502" s="3">
        <v>1501</v>
      </c>
      <c r="B1502" s="3" t="s">
        <v>302</v>
      </c>
      <c r="C1502" s="3" t="s">
        <v>63</v>
      </c>
      <c r="D1502" s="7">
        <f t="shared" si="332"/>
        <v>41602</v>
      </c>
      <c r="E1502" s="4">
        <v>0.62777777777777777</v>
      </c>
      <c r="F1502" s="3" t="s">
        <v>57</v>
      </c>
      <c r="G1502" s="3" t="str">
        <f t="shared" si="333"/>
        <v>UNPLANNED</v>
      </c>
      <c r="H1502" s="3" t="str">
        <f t="shared" si="323"/>
        <v>UNPLANNED</v>
      </c>
      <c r="I1502" s="1">
        <v>41608.612357986116</v>
      </c>
      <c r="J1502" s="1">
        <v>41608.66756631944</v>
      </c>
      <c r="K1502" s="5">
        <f t="shared" si="334"/>
        <v>79</v>
      </c>
      <c r="L1502" s="16">
        <f t="shared" si="324"/>
        <v>79</v>
      </c>
      <c r="M1502">
        <f t="shared" si="325"/>
        <v>2013</v>
      </c>
      <c r="N1502" t="str">
        <f t="shared" si="326"/>
        <v>Nov</v>
      </c>
      <c r="O1502" s="6">
        <f t="shared" si="327"/>
        <v>79</v>
      </c>
      <c r="P1502">
        <f t="shared" si="328"/>
        <v>79</v>
      </c>
      <c r="Q1502">
        <f t="shared" si="329"/>
        <v>2</v>
      </c>
      <c r="R1502" s="8">
        <f t="shared" si="335"/>
        <v>39.5</v>
      </c>
      <c r="S1502">
        <f t="shared" si="330"/>
        <v>36</v>
      </c>
      <c r="T1502">
        <f t="shared" si="331"/>
        <v>3185</v>
      </c>
      <c r="U1502" s="18">
        <f t="shared" si="336"/>
        <v>88.472222222222229</v>
      </c>
    </row>
    <row r="1503" spans="1:21" x14ac:dyDescent="0.3">
      <c r="A1503" s="3">
        <v>1502</v>
      </c>
      <c r="B1503" s="3" t="s">
        <v>302</v>
      </c>
      <c r="C1503" s="3" t="s">
        <v>63</v>
      </c>
      <c r="D1503" s="7">
        <f t="shared" si="332"/>
        <v>41602</v>
      </c>
      <c r="E1503" s="4">
        <v>0.95208333333333339</v>
      </c>
      <c r="F1503" s="3" t="s">
        <v>51</v>
      </c>
      <c r="G1503" s="3" t="str">
        <f t="shared" si="333"/>
        <v>PLANNED</v>
      </c>
      <c r="H1503" s="3" t="str">
        <f t="shared" si="323"/>
        <v>PLANNED - NOT SCHED</v>
      </c>
      <c r="I1503" s="1">
        <v>41608.923485381943</v>
      </c>
      <c r="J1503" s="1" t="e">
        <v>#VALUE!</v>
      </c>
      <c r="K1503" s="5" t="e">
        <f t="shared" si="334"/>
        <v>#VALUE!</v>
      </c>
      <c r="L1503" s="16">
        <f t="shared" si="324"/>
        <v>39.5</v>
      </c>
      <c r="M1503">
        <f t="shared" si="325"/>
        <v>2013</v>
      </c>
      <c r="N1503" t="str">
        <f t="shared" si="326"/>
        <v>Nov</v>
      </c>
      <c r="O1503" s="6" t="e">
        <f t="shared" si="327"/>
        <v>#N/A</v>
      </c>
      <c r="P1503">
        <f t="shared" si="328"/>
        <v>79</v>
      </c>
      <c r="Q1503">
        <f t="shared" si="329"/>
        <v>2</v>
      </c>
      <c r="R1503" s="8">
        <f t="shared" si="335"/>
        <v>39.5</v>
      </c>
      <c r="S1503">
        <f t="shared" si="330"/>
        <v>36</v>
      </c>
      <c r="T1503">
        <f t="shared" si="331"/>
        <v>3185</v>
      </c>
      <c r="U1503" s="18">
        <f t="shared" si="336"/>
        <v>88.472222222222229</v>
      </c>
    </row>
    <row r="1504" spans="1:21" x14ac:dyDescent="0.3">
      <c r="A1504" s="3">
        <v>1503</v>
      </c>
      <c r="B1504" s="3" t="s">
        <v>303</v>
      </c>
      <c r="C1504" s="3" t="s">
        <v>65</v>
      </c>
      <c r="D1504" s="7">
        <f t="shared" si="332"/>
        <v>41602</v>
      </c>
      <c r="E1504" s="4">
        <v>0.23680555555555557</v>
      </c>
      <c r="F1504" s="3" t="s">
        <v>49</v>
      </c>
      <c r="G1504" s="3" t="str">
        <f t="shared" si="333"/>
        <v>UNPLANNED</v>
      </c>
      <c r="H1504" s="3" t="str">
        <f t="shared" si="323"/>
        <v>UNPLANNED</v>
      </c>
      <c r="I1504" s="1">
        <v>41609.218174456022</v>
      </c>
      <c r="J1504" s="1">
        <v>41609.265581863423</v>
      </c>
      <c r="K1504" s="5">
        <f t="shared" si="334"/>
        <v>68</v>
      </c>
      <c r="L1504" s="16">
        <f t="shared" si="324"/>
        <v>68</v>
      </c>
      <c r="M1504">
        <f t="shared" si="325"/>
        <v>2013</v>
      </c>
      <c r="N1504" t="str">
        <f t="shared" si="326"/>
        <v>Dec</v>
      </c>
      <c r="O1504" s="6">
        <f t="shared" si="327"/>
        <v>68</v>
      </c>
      <c r="P1504">
        <f t="shared" si="328"/>
        <v>339</v>
      </c>
      <c r="Q1504">
        <f t="shared" si="329"/>
        <v>4</v>
      </c>
      <c r="R1504" s="8">
        <f t="shared" si="335"/>
        <v>84.75</v>
      </c>
      <c r="S1504">
        <f t="shared" si="330"/>
        <v>36</v>
      </c>
      <c r="T1504">
        <f t="shared" si="331"/>
        <v>3185</v>
      </c>
      <c r="U1504" s="18">
        <f t="shared" si="336"/>
        <v>88.472222222222229</v>
      </c>
    </row>
    <row r="1505" spans="1:21" x14ac:dyDescent="0.3">
      <c r="A1505" s="3">
        <v>1504</v>
      </c>
      <c r="B1505" s="3" t="s">
        <v>303</v>
      </c>
      <c r="C1505" s="3" t="s">
        <v>65</v>
      </c>
      <c r="D1505" s="7">
        <f t="shared" si="332"/>
        <v>41602</v>
      </c>
      <c r="E1505" s="4">
        <v>0.29791666666666666</v>
      </c>
      <c r="F1505" s="3" t="s">
        <v>49</v>
      </c>
      <c r="G1505" s="3" t="str">
        <f t="shared" si="333"/>
        <v>UNPLANNED</v>
      </c>
      <c r="H1505" s="3" t="str">
        <f t="shared" si="323"/>
        <v>UNPLANNED</v>
      </c>
      <c r="I1505" s="1">
        <v>41609.275759062504</v>
      </c>
      <c r="J1505" s="1">
        <v>41609.325562303246</v>
      </c>
      <c r="K1505" s="5">
        <f t="shared" si="334"/>
        <v>71</v>
      </c>
      <c r="L1505" s="16">
        <f t="shared" si="324"/>
        <v>71</v>
      </c>
      <c r="M1505">
        <f t="shared" si="325"/>
        <v>2013</v>
      </c>
      <c r="N1505" t="str">
        <f t="shared" si="326"/>
        <v>Dec</v>
      </c>
      <c r="O1505" s="6">
        <f t="shared" si="327"/>
        <v>71</v>
      </c>
      <c r="P1505">
        <f t="shared" si="328"/>
        <v>339</v>
      </c>
      <c r="Q1505">
        <f t="shared" si="329"/>
        <v>4</v>
      </c>
      <c r="R1505" s="8">
        <f t="shared" si="335"/>
        <v>84.75</v>
      </c>
      <c r="S1505">
        <f t="shared" si="330"/>
        <v>36</v>
      </c>
      <c r="T1505">
        <f t="shared" si="331"/>
        <v>3185</v>
      </c>
      <c r="U1505" s="18">
        <f t="shared" si="336"/>
        <v>88.472222222222229</v>
      </c>
    </row>
    <row r="1506" spans="1:21" x14ac:dyDescent="0.3">
      <c r="A1506" s="3">
        <v>1505</v>
      </c>
      <c r="B1506" s="3" t="s">
        <v>303</v>
      </c>
      <c r="C1506" s="3" t="s">
        <v>65</v>
      </c>
      <c r="D1506" s="7">
        <f t="shared" si="332"/>
        <v>41602</v>
      </c>
      <c r="E1506" s="4">
        <v>0.58680555555555558</v>
      </c>
      <c r="F1506" s="3" t="s">
        <v>51</v>
      </c>
      <c r="G1506" s="3" t="str">
        <f t="shared" si="333"/>
        <v>PLANNED</v>
      </c>
      <c r="H1506" s="3" t="str">
        <f t="shared" si="323"/>
        <v>PLANNED - NOT SCHED</v>
      </c>
      <c r="I1506" s="1">
        <v>41609.552687962961</v>
      </c>
      <c r="J1506" s="1">
        <v>41609.63507222222</v>
      </c>
      <c r="K1506" s="5">
        <f t="shared" si="334"/>
        <v>118</v>
      </c>
      <c r="L1506" s="16">
        <f t="shared" si="324"/>
        <v>118</v>
      </c>
      <c r="M1506">
        <f t="shared" si="325"/>
        <v>2013</v>
      </c>
      <c r="N1506" t="str">
        <f t="shared" si="326"/>
        <v>Dec</v>
      </c>
      <c r="O1506" s="6">
        <f t="shared" si="327"/>
        <v>118</v>
      </c>
      <c r="P1506">
        <f t="shared" si="328"/>
        <v>339</v>
      </c>
      <c r="Q1506">
        <f t="shared" si="329"/>
        <v>4</v>
      </c>
      <c r="R1506" s="8">
        <f t="shared" si="335"/>
        <v>84.75</v>
      </c>
      <c r="S1506">
        <f t="shared" si="330"/>
        <v>36</v>
      </c>
      <c r="T1506">
        <f t="shared" si="331"/>
        <v>3185</v>
      </c>
      <c r="U1506" s="18">
        <f t="shared" si="336"/>
        <v>88.472222222222229</v>
      </c>
    </row>
    <row r="1507" spans="1:21" x14ac:dyDescent="0.3">
      <c r="A1507" s="3">
        <v>1506</v>
      </c>
      <c r="B1507" s="3" t="s">
        <v>303</v>
      </c>
      <c r="C1507" s="3" t="s">
        <v>65</v>
      </c>
      <c r="D1507" s="7">
        <f t="shared" si="332"/>
        <v>41602</v>
      </c>
      <c r="E1507" s="4">
        <v>0.93680555555555556</v>
      </c>
      <c r="F1507" s="3" t="s">
        <v>49</v>
      </c>
      <c r="G1507" s="3" t="str">
        <f t="shared" si="333"/>
        <v>UNPLANNED</v>
      </c>
      <c r="H1507" s="3" t="str">
        <f t="shared" si="323"/>
        <v>UNPLANNED</v>
      </c>
      <c r="I1507" s="1">
        <v>41609.909920335645</v>
      </c>
      <c r="J1507" s="1">
        <v>41609.96729302084</v>
      </c>
      <c r="K1507" s="5">
        <f t="shared" si="334"/>
        <v>82</v>
      </c>
      <c r="L1507" s="16">
        <f t="shared" si="324"/>
        <v>82</v>
      </c>
      <c r="M1507">
        <f t="shared" si="325"/>
        <v>2013</v>
      </c>
      <c r="N1507" t="str">
        <f t="shared" si="326"/>
        <v>Dec</v>
      </c>
      <c r="O1507" s="6">
        <f t="shared" si="327"/>
        <v>82</v>
      </c>
      <c r="P1507">
        <f t="shared" si="328"/>
        <v>339</v>
      </c>
      <c r="Q1507">
        <f t="shared" si="329"/>
        <v>4</v>
      </c>
      <c r="R1507" s="8">
        <f t="shared" si="335"/>
        <v>84.75</v>
      </c>
      <c r="S1507">
        <f t="shared" si="330"/>
        <v>36</v>
      </c>
      <c r="T1507">
        <f t="shared" si="331"/>
        <v>3185</v>
      </c>
      <c r="U1507" s="18">
        <f t="shared" si="336"/>
        <v>88.472222222222229</v>
      </c>
    </row>
    <row r="1508" spans="1:21" x14ac:dyDescent="0.3">
      <c r="A1508" s="3">
        <v>1507</v>
      </c>
      <c r="B1508" s="3" t="s">
        <v>304</v>
      </c>
      <c r="C1508" s="3" t="s">
        <v>48</v>
      </c>
      <c r="D1508" s="7">
        <f t="shared" si="332"/>
        <v>41609</v>
      </c>
      <c r="E1508" s="4">
        <v>0.3</v>
      </c>
      <c r="F1508" s="3" t="s">
        <v>49</v>
      </c>
      <c r="G1508" s="3" t="str">
        <f t="shared" si="333"/>
        <v>UNPLANNED</v>
      </c>
      <c r="H1508" s="3" t="str">
        <f t="shared" si="323"/>
        <v>UNPLANNED</v>
      </c>
      <c r="I1508" s="1">
        <v>41610.276820636573</v>
      </c>
      <c r="J1508" s="1" t="e">
        <v>#VALUE!</v>
      </c>
      <c r="K1508" s="5" t="e">
        <f t="shared" si="334"/>
        <v>#VALUE!</v>
      </c>
      <c r="L1508" s="16">
        <f t="shared" si="324"/>
        <v>103</v>
      </c>
      <c r="M1508">
        <f t="shared" si="325"/>
        <v>2013</v>
      </c>
      <c r="N1508" t="str">
        <f t="shared" si="326"/>
        <v>Dec</v>
      </c>
      <c r="O1508" s="6" t="e">
        <f t="shared" si="327"/>
        <v>#N/A</v>
      </c>
      <c r="P1508">
        <f t="shared" si="328"/>
        <v>824</v>
      </c>
      <c r="Q1508">
        <f t="shared" si="329"/>
        <v>8</v>
      </c>
      <c r="R1508" s="8">
        <f t="shared" si="335"/>
        <v>103</v>
      </c>
      <c r="S1508">
        <f t="shared" si="330"/>
        <v>50</v>
      </c>
      <c r="T1508">
        <f t="shared" si="331"/>
        <v>4398</v>
      </c>
      <c r="U1508" s="18">
        <f t="shared" si="336"/>
        <v>87.96</v>
      </c>
    </row>
    <row r="1509" spans="1:21" x14ac:dyDescent="0.3">
      <c r="A1509" s="3">
        <v>1508</v>
      </c>
      <c r="B1509" s="3" t="s">
        <v>304</v>
      </c>
      <c r="C1509" s="3" t="s">
        <v>48</v>
      </c>
      <c r="D1509" s="7">
        <f t="shared" si="332"/>
        <v>41609</v>
      </c>
      <c r="E1509" s="4">
        <v>0.35486111111111113</v>
      </c>
      <c r="F1509" s="3" t="s">
        <v>54</v>
      </c>
      <c r="G1509" s="3" t="str">
        <f t="shared" si="333"/>
        <v>PLANNED</v>
      </c>
      <c r="H1509" s="3" t="str">
        <f t="shared" si="323"/>
        <v>PLANNED - SCHED</v>
      </c>
      <c r="I1509" s="1">
        <v>41610.324675115735</v>
      </c>
      <c r="J1509" s="1">
        <v>41610.399362615746</v>
      </c>
      <c r="K1509" s="5">
        <f t="shared" si="334"/>
        <v>107</v>
      </c>
      <c r="L1509" s="16">
        <f t="shared" si="324"/>
        <v>107</v>
      </c>
      <c r="M1509">
        <f t="shared" si="325"/>
        <v>2013</v>
      </c>
      <c r="N1509" t="str">
        <f t="shared" si="326"/>
        <v>Dec</v>
      </c>
      <c r="O1509" s="6">
        <f t="shared" si="327"/>
        <v>107</v>
      </c>
      <c r="P1509">
        <f t="shared" si="328"/>
        <v>824</v>
      </c>
      <c r="Q1509">
        <f t="shared" si="329"/>
        <v>8</v>
      </c>
      <c r="R1509" s="8">
        <f t="shared" si="335"/>
        <v>103</v>
      </c>
      <c r="S1509">
        <f t="shared" si="330"/>
        <v>50</v>
      </c>
      <c r="T1509">
        <f t="shared" si="331"/>
        <v>4398</v>
      </c>
      <c r="U1509" s="18">
        <f t="shared" si="336"/>
        <v>87.96</v>
      </c>
    </row>
    <row r="1510" spans="1:21" x14ac:dyDescent="0.3">
      <c r="A1510" s="3">
        <v>1509</v>
      </c>
      <c r="B1510" s="3" t="s">
        <v>304</v>
      </c>
      <c r="C1510" s="3" t="s">
        <v>48</v>
      </c>
      <c r="D1510" s="7">
        <f t="shared" si="332"/>
        <v>41609</v>
      </c>
      <c r="E1510" s="4">
        <v>0.44513888888888892</v>
      </c>
      <c r="F1510" s="3" t="s">
        <v>54</v>
      </c>
      <c r="G1510" s="3" t="str">
        <f t="shared" si="333"/>
        <v>PLANNED</v>
      </c>
      <c r="H1510" s="3" t="str">
        <f t="shared" si="323"/>
        <v>PLANNED - SCHED</v>
      </c>
      <c r="I1510" s="1">
        <v>41610.414281215271</v>
      </c>
      <c r="J1510" s="1">
        <v>41610.484304363425</v>
      </c>
      <c r="K1510" s="5">
        <f t="shared" si="334"/>
        <v>100</v>
      </c>
      <c r="L1510" s="16">
        <f t="shared" si="324"/>
        <v>100</v>
      </c>
      <c r="M1510">
        <f t="shared" si="325"/>
        <v>2013</v>
      </c>
      <c r="N1510" t="str">
        <f t="shared" si="326"/>
        <v>Dec</v>
      </c>
      <c r="O1510" s="6">
        <f t="shared" si="327"/>
        <v>100</v>
      </c>
      <c r="P1510">
        <f t="shared" si="328"/>
        <v>824</v>
      </c>
      <c r="Q1510">
        <f t="shared" si="329"/>
        <v>8</v>
      </c>
      <c r="R1510" s="8">
        <f t="shared" si="335"/>
        <v>103</v>
      </c>
      <c r="S1510">
        <f t="shared" si="330"/>
        <v>50</v>
      </c>
      <c r="T1510">
        <f t="shared" si="331"/>
        <v>4398</v>
      </c>
      <c r="U1510" s="18">
        <f t="shared" si="336"/>
        <v>87.96</v>
      </c>
    </row>
    <row r="1511" spans="1:21" x14ac:dyDescent="0.3">
      <c r="A1511" s="3">
        <v>1510</v>
      </c>
      <c r="B1511" s="3" t="s">
        <v>304</v>
      </c>
      <c r="C1511" s="3" t="s">
        <v>48</v>
      </c>
      <c r="D1511" s="7">
        <f t="shared" si="332"/>
        <v>41609</v>
      </c>
      <c r="E1511" s="4">
        <v>0.4604166666666667</v>
      </c>
      <c r="F1511" s="3" t="s">
        <v>54</v>
      </c>
      <c r="G1511" s="3" t="str">
        <f t="shared" si="333"/>
        <v>PLANNED</v>
      </c>
      <c r="H1511" s="3" t="str">
        <f t="shared" si="323"/>
        <v>PLANNED - SCHED</v>
      </c>
      <c r="I1511" s="1">
        <v>41610.427371331018</v>
      </c>
      <c r="J1511" s="1">
        <v>41610.511688460647</v>
      </c>
      <c r="K1511" s="5">
        <f t="shared" si="334"/>
        <v>121</v>
      </c>
      <c r="L1511" s="16">
        <f t="shared" si="324"/>
        <v>121</v>
      </c>
      <c r="M1511">
        <f t="shared" si="325"/>
        <v>2013</v>
      </c>
      <c r="N1511" t="str">
        <f t="shared" si="326"/>
        <v>Dec</v>
      </c>
      <c r="O1511" s="6">
        <f t="shared" si="327"/>
        <v>121</v>
      </c>
      <c r="P1511">
        <f t="shared" si="328"/>
        <v>824</v>
      </c>
      <c r="Q1511">
        <f t="shared" si="329"/>
        <v>8</v>
      </c>
      <c r="R1511" s="8">
        <f t="shared" si="335"/>
        <v>103</v>
      </c>
      <c r="S1511">
        <f t="shared" si="330"/>
        <v>50</v>
      </c>
      <c r="T1511">
        <f t="shared" si="331"/>
        <v>4398</v>
      </c>
      <c r="U1511" s="18">
        <f t="shared" si="336"/>
        <v>87.96</v>
      </c>
    </row>
    <row r="1512" spans="1:21" x14ac:dyDescent="0.3">
      <c r="A1512" s="3">
        <v>1511</v>
      </c>
      <c r="B1512" s="3" t="s">
        <v>304</v>
      </c>
      <c r="C1512" s="3" t="s">
        <v>48</v>
      </c>
      <c r="D1512" s="7">
        <f t="shared" si="332"/>
        <v>41609</v>
      </c>
      <c r="E1512" s="4">
        <v>0.54861111111111105</v>
      </c>
      <c r="F1512" s="3" t="s">
        <v>50</v>
      </c>
      <c r="G1512" s="3" t="str">
        <f t="shared" si="333"/>
        <v>OTHER</v>
      </c>
      <c r="H1512" s="3" t="str">
        <f t="shared" si="323"/>
        <v>OTHER</v>
      </c>
      <c r="I1512" s="1">
        <v>41610.512164780092</v>
      </c>
      <c r="J1512" s="1">
        <v>41610.631389317132</v>
      </c>
      <c r="K1512" s="5">
        <f t="shared" si="334"/>
        <v>171</v>
      </c>
      <c r="L1512" s="16">
        <f t="shared" si="324"/>
        <v>171</v>
      </c>
      <c r="M1512">
        <f t="shared" si="325"/>
        <v>2013</v>
      </c>
      <c r="N1512" t="str">
        <f t="shared" si="326"/>
        <v>Dec</v>
      </c>
      <c r="O1512" s="6">
        <f t="shared" si="327"/>
        <v>171</v>
      </c>
      <c r="P1512">
        <f t="shared" si="328"/>
        <v>824</v>
      </c>
      <c r="Q1512">
        <f t="shared" si="329"/>
        <v>8</v>
      </c>
      <c r="R1512" s="8">
        <f t="shared" si="335"/>
        <v>103</v>
      </c>
      <c r="S1512">
        <f t="shared" si="330"/>
        <v>50</v>
      </c>
      <c r="T1512">
        <f t="shared" si="331"/>
        <v>4398</v>
      </c>
      <c r="U1512" s="18">
        <f t="shared" si="336"/>
        <v>87.96</v>
      </c>
    </row>
    <row r="1513" spans="1:21" x14ac:dyDescent="0.3">
      <c r="A1513" s="3">
        <v>1512</v>
      </c>
      <c r="B1513" s="3" t="s">
        <v>304</v>
      </c>
      <c r="C1513" s="3" t="s">
        <v>48</v>
      </c>
      <c r="D1513" s="7">
        <f t="shared" si="332"/>
        <v>41609</v>
      </c>
      <c r="E1513" s="4">
        <v>0.68263888888888891</v>
      </c>
      <c r="F1513" s="3" t="s">
        <v>54</v>
      </c>
      <c r="G1513" s="3" t="str">
        <f t="shared" si="333"/>
        <v>PLANNED</v>
      </c>
      <c r="H1513" s="3" t="str">
        <f t="shared" si="323"/>
        <v>PLANNED - SCHED</v>
      </c>
      <c r="I1513" s="1">
        <v>41610.653080405093</v>
      </c>
      <c r="J1513" s="1">
        <v>41610.727663738428</v>
      </c>
      <c r="K1513" s="5">
        <f t="shared" si="334"/>
        <v>107</v>
      </c>
      <c r="L1513" s="16">
        <f t="shared" si="324"/>
        <v>107</v>
      </c>
      <c r="M1513">
        <f t="shared" si="325"/>
        <v>2013</v>
      </c>
      <c r="N1513" t="str">
        <f t="shared" si="326"/>
        <v>Dec</v>
      </c>
      <c r="O1513" s="6">
        <f t="shared" si="327"/>
        <v>107</v>
      </c>
      <c r="P1513">
        <f t="shared" si="328"/>
        <v>824</v>
      </c>
      <c r="Q1513">
        <f t="shared" si="329"/>
        <v>8</v>
      </c>
      <c r="R1513" s="8">
        <f t="shared" si="335"/>
        <v>103</v>
      </c>
      <c r="S1513">
        <f t="shared" si="330"/>
        <v>50</v>
      </c>
      <c r="T1513">
        <f t="shared" si="331"/>
        <v>4398</v>
      </c>
      <c r="U1513" s="18">
        <f t="shared" si="336"/>
        <v>87.96</v>
      </c>
    </row>
    <row r="1514" spans="1:21" x14ac:dyDescent="0.3">
      <c r="A1514" s="3">
        <v>1513</v>
      </c>
      <c r="B1514" s="3" t="s">
        <v>304</v>
      </c>
      <c r="C1514" s="3" t="s">
        <v>48</v>
      </c>
      <c r="D1514" s="7">
        <f t="shared" si="332"/>
        <v>41609</v>
      </c>
      <c r="E1514" s="4">
        <v>0.88124999999999998</v>
      </c>
      <c r="F1514" s="3" t="s">
        <v>49</v>
      </c>
      <c r="G1514" s="3" t="str">
        <f t="shared" si="333"/>
        <v>UNPLANNED</v>
      </c>
      <c r="H1514" s="3" t="str">
        <f t="shared" si="323"/>
        <v>UNPLANNED</v>
      </c>
      <c r="I1514" s="1">
        <v>41610.848788969903</v>
      </c>
      <c r="J1514" s="1">
        <v>41610.915930173607</v>
      </c>
      <c r="K1514" s="5">
        <f t="shared" si="334"/>
        <v>96</v>
      </c>
      <c r="L1514" s="16">
        <f t="shared" si="324"/>
        <v>96</v>
      </c>
      <c r="M1514">
        <f t="shared" si="325"/>
        <v>2013</v>
      </c>
      <c r="N1514" t="str">
        <f t="shared" si="326"/>
        <v>Dec</v>
      </c>
      <c r="O1514" s="6">
        <f t="shared" si="327"/>
        <v>96</v>
      </c>
      <c r="P1514">
        <f t="shared" si="328"/>
        <v>824</v>
      </c>
      <c r="Q1514">
        <f t="shared" si="329"/>
        <v>8</v>
      </c>
      <c r="R1514" s="8">
        <f t="shared" si="335"/>
        <v>103</v>
      </c>
      <c r="S1514">
        <f t="shared" si="330"/>
        <v>50</v>
      </c>
      <c r="T1514">
        <f t="shared" si="331"/>
        <v>4398</v>
      </c>
      <c r="U1514" s="18">
        <f t="shared" si="336"/>
        <v>87.96</v>
      </c>
    </row>
    <row r="1515" spans="1:21" x14ac:dyDescent="0.3">
      <c r="A1515" s="3">
        <v>1514</v>
      </c>
      <c r="B1515" s="3" t="s">
        <v>304</v>
      </c>
      <c r="C1515" s="3" t="s">
        <v>48</v>
      </c>
      <c r="D1515" s="7">
        <f t="shared" si="332"/>
        <v>41609</v>
      </c>
      <c r="E1515" s="4">
        <v>0.94861111111111107</v>
      </c>
      <c r="F1515" s="3" t="s">
        <v>49</v>
      </c>
      <c r="G1515" s="3" t="str">
        <f t="shared" si="333"/>
        <v>UNPLANNED</v>
      </c>
      <c r="H1515" s="3" t="str">
        <f t="shared" si="323"/>
        <v>UNPLANNED</v>
      </c>
      <c r="I1515" s="1">
        <v>41610.916971724531</v>
      </c>
      <c r="J1515" s="1">
        <v>41611.001983298615</v>
      </c>
      <c r="K1515" s="5">
        <f t="shared" si="334"/>
        <v>122</v>
      </c>
      <c r="L1515" s="16">
        <f t="shared" si="324"/>
        <v>122</v>
      </c>
      <c r="M1515">
        <f t="shared" si="325"/>
        <v>2013</v>
      </c>
      <c r="N1515" t="str">
        <f t="shared" si="326"/>
        <v>Dec</v>
      </c>
      <c r="O1515" s="6">
        <f t="shared" si="327"/>
        <v>122</v>
      </c>
      <c r="P1515">
        <f t="shared" si="328"/>
        <v>824</v>
      </c>
      <c r="Q1515">
        <f t="shared" si="329"/>
        <v>8</v>
      </c>
      <c r="R1515" s="8">
        <f t="shared" si="335"/>
        <v>103</v>
      </c>
      <c r="S1515">
        <f t="shared" si="330"/>
        <v>50</v>
      </c>
      <c r="T1515">
        <f t="shared" si="331"/>
        <v>4398</v>
      </c>
      <c r="U1515" s="18">
        <f t="shared" si="336"/>
        <v>87.96</v>
      </c>
    </row>
    <row r="1516" spans="1:21" x14ac:dyDescent="0.3">
      <c r="A1516" s="3">
        <v>1515</v>
      </c>
      <c r="B1516" s="3" t="s">
        <v>305</v>
      </c>
      <c r="C1516" s="3" t="s">
        <v>53</v>
      </c>
      <c r="D1516" s="7">
        <f t="shared" si="332"/>
        <v>41609</v>
      </c>
      <c r="E1516" s="4">
        <v>2.2916666666666669E-2</v>
      </c>
      <c r="F1516" s="3" t="s">
        <v>49</v>
      </c>
      <c r="G1516" s="3" t="str">
        <f t="shared" si="333"/>
        <v>UNPLANNED</v>
      </c>
      <c r="H1516" s="3" t="str">
        <f t="shared" si="323"/>
        <v>UNPLANNED</v>
      </c>
      <c r="I1516" s="1">
        <v>41610.98713927083</v>
      </c>
      <c r="J1516" s="1">
        <v>41611.063863807874</v>
      </c>
      <c r="K1516" s="5">
        <f t="shared" si="334"/>
        <v>110</v>
      </c>
      <c r="L1516" s="16">
        <f t="shared" si="324"/>
        <v>110</v>
      </c>
      <c r="M1516">
        <f t="shared" si="325"/>
        <v>2013</v>
      </c>
      <c r="N1516" t="str">
        <f t="shared" si="326"/>
        <v>Dec</v>
      </c>
      <c r="O1516" s="6">
        <f t="shared" si="327"/>
        <v>110</v>
      </c>
      <c r="P1516">
        <f t="shared" si="328"/>
        <v>1073</v>
      </c>
      <c r="Q1516">
        <f t="shared" si="329"/>
        <v>10</v>
      </c>
      <c r="R1516" s="8">
        <f t="shared" si="335"/>
        <v>107.3</v>
      </c>
      <c r="S1516">
        <f t="shared" si="330"/>
        <v>50</v>
      </c>
      <c r="T1516">
        <f t="shared" si="331"/>
        <v>4398</v>
      </c>
      <c r="U1516" s="18">
        <f t="shared" si="336"/>
        <v>87.96</v>
      </c>
    </row>
    <row r="1517" spans="1:21" x14ac:dyDescent="0.3">
      <c r="A1517" s="3">
        <v>1516</v>
      </c>
      <c r="B1517" s="3" t="s">
        <v>305</v>
      </c>
      <c r="C1517" s="3" t="s">
        <v>53</v>
      </c>
      <c r="D1517" s="7">
        <f t="shared" si="332"/>
        <v>41609</v>
      </c>
      <c r="E1517" s="4">
        <v>0.10347222222222223</v>
      </c>
      <c r="F1517" s="3" t="s">
        <v>49</v>
      </c>
      <c r="G1517" s="3" t="str">
        <f t="shared" si="333"/>
        <v>UNPLANNED</v>
      </c>
      <c r="H1517" s="3" t="str">
        <f t="shared" si="323"/>
        <v>UNPLANNED</v>
      </c>
      <c r="I1517" s="1">
        <v>41611.070488923608</v>
      </c>
      <c r="J1517" s="1">
        <v>41611.127653275464</v>
      </c>
      <c r="K1517" s="5">
        <f t="shared" si="334"/>
        <v>82</v>
      </c>
      <c r="L1517" s="16">
        <f t="shared" si="324"/>
        <v>82</v>
      </c>
      <c r="M1517">
        <f t="shared" si="325"/>
        <v>2013</v>
      </c>
      <c r="N1517" t="str">
        <f t="shared" si="326"/>
        <v>Dec</v>
      </c>
      <c r="O1517" s="6">
        <f t="shared" si="327"/>
        <v>82</v>
      </c>
      <c r="P1517">
        <f t="shared" si="328"/>
        <v>1073</v>
      </c>
      <c r="Q1517">
        <f t="shared" si="329"/>
        <v>10</v>
      </c>
      <c r="R1517" s="8">
        <f t="shared" si="335"/>
        <v>107.3</v>
      </c>
      <c r="S1517">
        <f t="shared" si="330"/>
        <v>50</v>
      </c>
      <c r="T1517">
        <f t="shared" si="331"/>
        <v>4398</v>
      </c>
      <c r="U1517" s="18">
        <f t="shared" si="336"/>
        <v>87.96</v>
      </c>
    </row>
    <row r="1518" spans="1:21" x14ac:dyDescent="0.3">
      <c r="A1518" s="3">
        <v>1517</v>
      </c>
      <c r="B1518" s="3" t="s">
        <v>305</v>
      </c>
      <c r="C1518" s="3" t="s">
        <v>53</v>
      </c>
      <c r="D1518" s="7">
        <f t="shared" si="332"/>
        <v>41609</v>
      </c>
      <c r="E1518" s="4">
        <v>0.30694444444444441</v>
      </c>
      <c r="F1518" s="3" t="s">
        <v>49</v>
      </c>
      <c r="G1518" s="3" t="str">
        <f t="shared" si="333"/>
        <v>UNPLANNED</v>
      </c>
      <c r="H1518" s="3" t="str">
        <f t="shared" si="323"/>
        <v>UNPLANNED</v>
      </c>
      <c r="I1518" s="1">
        <v>41611.275999270831</v>
      </c>
      <c r="J1518" s="1">
        <v>41611.359205289351</v>
      </c>
      <c r="K1518" s="5">
        <f t="shared" si="334"/>
        <v>119</v>
      </c>
      <c r="L1518" s="16">
        <f t="shared" si="324"/>
        <v>119</v>
      </c>
      <c r="M1518">
        <f t="shared" si="325"/>
        <v>2013</v>
      </c>
      <c r="N1518" t="str">
        <f t="shared" si="326"/>
        <v>Dec</v>
      </c>
      <c r="O1518" s="6">
        <f t="shared" si="327"/>
        <v>119</v>
      </c>
      <c r="P1518">
        <f t="shared" si="328"/>
        <v>1073</v>
      </c>
      <c r="Q1518">
        <f t="shared" si="329"/>
        <v>10</v>
      </c>
      <c r="R1518" s="8">
        <f t="shared" si="335"/>
        <v>107.3</v>
      </c>
      <c r="S1518">
        <f t="shared" si="330"/>
        <v>50</v>
      </c>
      <c r="T1518">
        <f t="shared" si="331"/>
        <v>4398</v>
      </c>
      <c r="U1518" s="18">
        <f t="shared" si="336"/>
        <v>87.96</v>
      </c>
    </row>
    <row r="1519" spans="1:21" x14ac:dyDescent="0.3">
      <c r="A1519" s="3">
        <v>1518</v>
      </c>
      <c r="B1519" s="3" t="s">
        <v>305</v>
      </c>
      <c r="C1519" s="3" t="s">
        <v>53</v>
      </c>
      <c r="D1519" s="7">
        <f t="shared" si="332"/>
        <v>41609</v>
      </c>
      <c r="E1519" s="4">
        <v>0.43194444444444446</v>
      </c>
      <c r="F1519" s="3" t="s">
        <v>54</v>
      </c>
      <c r="G1519" s="3" t="str">
        <f t="shared" si="333"/>
        <v>PLANNED</v>
      </c>
      <c r="H1519" s="3" t="str">
        <f t="shared" si="323"/>
        <v>PLANNED - SCHED</v>
      </c>
      <c r="I1519" s="1">
        <v>41611.386377858798</v>
      </c>
      <c r="J1519" s="1">
        <v>41611.469051469903</v>
      </c>
      <c r="K1519" s="5">
        <f t="shared" si="334"/>
        <v>119</v>
      </c>
      <c r="L1519" s="16">
        <f t="shared" si="324"/>
        <v>119</v>
      </c>
      <c r="M1519">
        <f t="shared" si="325"/>
        <v>2013</v>
      </c>
      <c r="N1519" t="str">
        <f t="shared" si="326"/>
        <v>Dec</v>
      </c>
      <c r="O1519" s="6">
        <f t="shared" si="327"/>
        <v>119</v>
      </c>
      <c r="P1519">
        <f t="shared" si="328"/>
        <v>1073</v>
      </c>
      <c r="Q1519">
        <f t="shared" si="329"/>
        <v>10</v>
      </c>
      <c r="R1519" s="8">
        <f t="shared" si="335"/>
        <v>107.3</v>
      </c>
      <c r="S1519">
        <f t="shared" si="330"/>
        <v>50</v>
      </c>
      <c r="T1519">
        <f t="shared" si="331"/>
        <v>4398</v>
      </c>
      <c r="U1519" s="18">
        <f t="shared" si="336"/>
        <v>87.96</v>
      </c>
    </row>
    <row r="1520" spans="1:21" x14ac:dyDescent="0.3">
      <c r="A1520" s="3">
        <v>1519</v>
      </c>
      <c r="B1520" s="3" t="s">
        <v>305</v>
      </c>
      <c r="C1520" s="3" t="s">
        <v>53</v>
      </c>
      <c r="D1520" s="7">
        <f t="shared" si="332"/>
        <v>41609</v>
      </c>
      <c r="E1520" s="4">
        <v>0.4548611111111111</v>
      </c>
      <c r="F1520" s="3" t="s">
        <v>51</v>
      </c>
      <c r="G1520" s="3" t="str">
        <f t="shared" si="333"/>
        <v>PLANNED</v>
      </c>
      <c r="H1520" s="3" t="str">
        <f t="shared" si="323"/>
        <v>PLANNED - NOT SCHED</v>
      </c>
      <c r="I1520" s="1">
        <v>41611.399954432869</v>
      </c>
      <c r="J1520" s="1">
        <v>41611.500579432868</v>
      </c>
      <c r="K1520" s="5">
        <f t="shared" si="334"/>
        <v>144</v>
      </c>
      <c r="L1520" s="16">
        <f t="shared" si="324"/>
        <v>144</v>
      </c>
      <c r="M1520">
        <f t="shared" si="325"/>
        <v>2013</v>
      </c>
      <c r="N1520" t="str">
        <f t="shared" si="326"/>
        <v>Dec</v>
      </c>
      <c r="O1520" s="6">
        <f t="shared" si="327"/>
        <v>144</v>
      </c>
      <c r="P1520">
        <f t="shared" si="328"/>
        <v>1073</v>
      </c>
      <c r="Q1520">
        <f t="shared" si="329"/>
        <v>10</v>
      </c>
      <c r="R1520" s="8">
        <f t="shared" si="335"/>
        <v>107.3</v>
      </c>
      <c r="S1520">
        <f t="shared" si="330"/>
        <v>50</v>
      </c>
      <c r="T1520">
        <f t="shared" si="331"/>
        <v>4398</v>
      </c>
      <c r="U1520" s="18">
        <f t="shared" si="336"/>
        <v>87.96</v>
      </c>
    </row>
    <row r="1521" spans="1:21" x14ac:dyDescent="0.3">
      <c r="A1521" s="3">
        <v>1520</v>
      </c>
      <c r="B1521" s="3" t="s">
        <v>305</v>
      </c>
      <c r="C1521" s="3" t="s">
        <v>53</v>
      </c>
      <c r="D1521" s="7">
        <f t="shared" si="332"/>
        <v>41609</v>
      </c>
      <c r="E1521" s="4">
        <v>0.52777777777777779</v>
      </c>
      <c r="F1521" s="3" t="s">
        <v>54</v>
      </c>
      <c r="G1521" s="3" t="str">
        <f t="shared" si="333"/>
        <v>PLANNED</v>
      </c>
      <c r="H1521" s="3" t="str">
        <f t="shared" si="323"/>
        <v>PLANNED - SCHED</v>
      </c>
      <c r="I1521" s="1">
        <v>41611.495031747683</v>
      </c>
      <c r="J1521" s="1">
        <v>41611.570182210649</v>
      </c>
      <c r="K1521" s="5">
        <f t="shared" si="334"/>
        <v>108</v>
      </c>
      <c r="L1521" s="16">
        <f t="shared" si="324"/>
        <v>108</v>
      </c>
      <c r="M1521">
        <f t="shared" si="325"/>
        <v>2013</v>
      </c>
      <c r="N1521" t="str">
        <f t="shared" si="326"/>
        <v>Dec</v>
      </c>
      <c r="O1521" s="6">
        <f t="shared" si="327"/>
        <v>108</v>
      </c>
      <c r="P1521">
        <f t="shared" si="328"/>
        <v>1073</v>
      </c>
      <c r="Q1521">
        <f t="shared" si="329"/>
        <v>10</v>
      </c>
      <c r="R1521" s="8">
        <f t="shared" si="335"/>
        <v>107.3</v>
      </c>
      <c r="S1521">
        <f t="shared" si="330"/>
        <v>50</v>
      </c>
      <c r="T1521">
        <f t="shared" si="331"/>
        <v>4398</v>
      </c>
      <c r="U1521" s="18">
        <f t="shared" si="336"/>
        <v>87.96</v>
      </c>
    </row>
    <row r="1522" spans="1:21" x14ac:dyDescent="0.3">
      <c r="A1522" s="3">
        <v>1521</v>
      </c>
      <c r="B1522" s="3" t="s">
        <v>305</v>
      </c>
      <c r="C1522" s="3" t="s">
        <v>53</v>
      </c>
      <c r="D1522" s="7">
        <f t="shared" si="332"/>
        <v>41609</v>
      </c>
      <c r="E1522" s="4">
        <v>0.53402777777777777</v>
      </c>
      <c r="F1522" s="3" t="s">
        <v>54</v>
      </c>
      <c r="G1522" s="3" t="str">
        <f t="shared" si="333"/>
        <v>PLANNED</v>
      </c>
      <c r="H1522" s="3" t="str">
        <f t="shared" si="323"/>
        <v>PLANNED - SCHED</v>
      </c>
      <c r="I1522" s="1">
        <v>41611.479234027771</v>
      </c>
      <c r="J1522" s="1">
        <v>41611.545368287036</v>
      </c>
      <c r="K1522" s="5">
        <f t="shared" si="334"/>
        <v>95</v>
      </c>
      <c r="L1522" s="16">
        <f t="shared" si="324"/>
        <v>95</v>
      </c>
      <c r="M1522">
        <f t="shared" si="325"/>
        <v>2013</v>
      </c>
      <c r="N1522" t="str">
        <f t="shared" si="326"/>
        <v>Dec</v>
      </c>
      <c r="O1522" s="6">
        <f t="shared" si="327"/>
        <v>95</v>
      </c>
      <c r="P1522">
        <f t="shared" si="328"/>
        <v>1073</v>
      </c>
      <c r="Q1522">
        <f t="shared" si="329"/>
        <v>10</v>
      </c>
      <c r="R1522" s="8">
        <f t="shared" si="335"/>
        <v>107.3</v>
      </c>
      <c r="S1522">
        <f t="shared" si="330"/>
        <v>50</v>
      </c>
      <c r="T1522">
        <f t="shared" si="331"/>
        <v>4398</v>
      </c>
      <c r="U1522" s="18">
        <f t="shared" si="336"/>
        <v>87.96</v>
      </c>
    </row>
    <row r="1523" spans="1:21" x14ac:dyDescent="0.3">
      <c r="A1523" s="3">
        <v>1522</v>
      </c>
      <c r="B1523" s="3" t="s">
        <v>305</v>
      </c>
      <c r="C1523" s="3" t="s">
        <v>53</v>
      </c>
      <c r="D1523" s="7">
        <f t="shared" si="332"/>
        <v>41609</v>
      </c>
      <c r="E1523" s="4">
        <v>0.64930555555555558</v>
      </c>
      <c r="F1523" s="3" t="s">
        <v>54</v>
      </c>
      <c r="G1523" s="3" t="str">
        <f t="shared" si="333"/>
        <v>PLANNED</v>
      </c>
      <c r="H1523" s="3" t="str">
        <f t="shared" si="323"/>
        <v>PLANNED - SCHED</v>
      </c>
      <c r="I1523" s="1">
        <v>41611.608917094905</v>
      </c>
      <c r="J1523" s="1">
        <v>41611.670780520835</v>
      </c>
      <c r="K1523" s="5">
        <f t="shared" si="334"/>
        <v>89</v>
      </c>
      <c r="L1523" s="16">
        <f t="shared" si="324"/>
        <v>89</v>
      </c>
      <c r="M1523">
        <f t="shared" si="325"/>
        <v>2013</v>
      </c>
      <c r="N1523" t="str">
        <f t="shared" si="326"/>
        <v>Dec</v>
      </c>
      <c r="O1523" s="6">
        <f t="shared" si="327"/>
        <v>89</v>
      </c>
      <c r="P1523">
        <f t="shared" si="328"/>
        <v>1073</v>
      </c>
      <c r="Q1523">
        <f t="shared" si="329"/>
        <v>10</v>
      </c>
      <c r="R1523" s="8">
        <f t="shared" si="335"/>
        <v>107.3</v>
      </c>
      <c r="S1523">
        <f t="shared" si="330"/>
        <v>50</v>
      </c>
      <c r="T1523">
        <f t="shared" si="331"/>
        <v>4398</v>
      </c>
      <c r="U1523" s="18">
        <f t="shared" si="336"/>
        <v>87.96</v>
      </c>
    </row>
    <row r="1524" spans="1:21" x14ac:dyDescent="0.3">
      <c r="A1524" s="3">
        <v>1523</v>
      </c>
      <c r="B1524" s="3" t="s">
        <v>305</v>
      </c>
      <c r="C1524" s="3" t="s">
        <v>53</v>
      </c>
      <c r="D1524" s="7">
        <f t="shared" si="332"/>
        <v>41609</v>
      </c>
      <c r="E1524" s="4">
        <v>0.68402777777777779</v>
      </c>
      <c r="F1524" s="3" t="s">
        <v>54</v>
      </c>
      <c r="G1524" s="3" t="str">
        <f t="shared" si="333"/>
        <v>PLANNED</v>
      </c>
      <c r="H1524" s="3" t="str">
        <f t="shared" si="323"/>
        <v>PLANNED - SCHED</v>
      </c>
      <c r="I1524" s="1">
        <v>41611.623941203703</v>
      </c>
      <c r="J1524" s="1">
        <v>41611.7142537037</v>
      </c>
      <c r="K1524" s="5">
        <f t="shared" si="334"/>
        <v>130</v>
      </c>
      <c r="L1524" s="16">
        <f t="shared" si="324"/>
        <v>130</v>
      </c>
      <c r="M1524">
        <f t="shared" si="325"/>
        <v>2013</v>
      </c>
      <c r="N1524" t="str">
        <f t="shared" si="326"/>
        <v>Dec</v>
      </c>
      <c r="O1524" s="6">
        <f t="shared" si="327"/>
        <v>130</v>
      </c>
      <c r="P1524">
        <f t="shared" si="328"/>
        <v>1073</v>
      </c>
      <c r="Q1524">
        <f t="shared" si="329"/>
        <v>10</v>
      </c>
      <c r="R1524" s="8">
        <f t="shared" si="335"/>
        <v>107.3</v>
      </c>
      <c r="S1524">
        <f t="shared" si="330"/>
        <v>50</v>
      </c>
      <c r="T1524">
        <f t="shared" si="331"/>
        <v>4398</v>
      </c>
      <c r="U1524" s="18">
        <f t="shared" si="336"/>
        <v>87.96</v>
      </c>
    </row>
    <row r="1525" spans="1:21" x14ac:dyDescent="0.3">
      <c r="A1525" s="3">
        <v>1524</v>
      </c>
      <c r="B1525" s="3" t="s">
        <v>305</v>
      </c>
      <c r="C1525" s="3" t="s">
        <v>53</v>
      </c>
      <c r="D1525" s="7">
        <f t="shared" si="332"/>
        <v>41609</v>
      </c>
      <c r="E1525" s="4">
        <v>0.99097222222222225</v>
      </c>
      <c r="F1525" s="3" t="s">
        <v>57</v>
      </c>
      <c r="G1525" s="3" t="str">
        <f t="shared" si="333"/>
        <v>UNPLANNED</v>
      </c>
      <c r="H1525" s="3" t="str">
        <f t="shared" si="323"/>
        <v>UNPLANNED</v>
      </c>
      <c r="I1525" s="1">
        <v>41611.974049039352</v>
      </c>
      <c r="J1525" s="1">
        <v>41612.027752743059</v>
      </c>
      <c r="K1525" s="5">
        <f t="shared" si="334"/>
        <v>77</v>
      </c>
      <c r="L1525" s="16">
        <f t="shared" si="324"/>
        <v>77</v>
      </c>
      <c r="M1525">
        <f t="shared" si="325"/>
        <v>2013</v>
      </c>
      <c r="N1525" t="str">
        <f t="shared" si="326"/>
        <v>Dec</v>
      </c>
      <c r="O1525" s="6">
        <f t="shared" si="327"/>
        <v>77</v>
      </c>
      <c r="P1525">
        <f t="shared" si="328"/>
        <v>1073</v>
      </c>
      <c r="Q1525">
        <f t="shared" si="329"/>
        <v>10</v>
      </c>
      <c r="R1525" s="8">
        <f t="shared" si="335"/>
        <v>107.3</v>
      </c>
      <c r="S1525">
        <f t="shared" si="330"/>
        <v>50</v>
      </c>
      <c r="T1525">
        <f t="shared" si="331"/>
        <v>4398</v>
      </c>
      <c r="U1525" s="18">
        <f t="shared" si="336"/>
        <v>87.96</v>
      </c>
    </row>
    <row r="1526" spans="1:21" x14ac:dyDescent="0.3">
      <c r="A1526" s="3">
        <v>1525</v>
      </c>
      <c r="B1526" s="3" t="s">
        <v>306</v>
      </c>
      <c r="C1526" s="3" t="s">
        <v>56</v>
      </c>
      <c r="D1526" s="7">
        <f t="shared" si="332"/>
        <v>41609</v>
      </c>
      <c r="E1526" s="4">
        <v>0.26944444444444443</v>
      </c>
      <c r="F1526" s="3" t="s">
        <v>49</v>
      </c>
      <c r="G1526" s="3" t="str">
        <f t="shared" si="333"/>
        <v>UNPLANNED</v>
      </c>
      <c r="H1526" s="3" t="str">
        <f t="shared" si="323"/>
        <v>UNPLANNED</v>
      </c>
      <c r="I1526" s="1">
        <v>41612.247890706014</v>
      </c>
      <c r="J1526" s="1">
        <v>41612.299059687502</v>
      </c>
      <c r="K1526" s="5">
        <f t="shared" si="334"/>
        <v>73</v>
      </c>
      <c r="L1526" s="16">
        <f t="shared" si="324"/>
        <v>73</v>
      </c>
      <c r="M1526">
        <f t="shared" si="325"/>
        <v>2013</v>
      </c>
      <c r="N1526" t="str">
        <f t="shared" si="326"/>
        <v>Dec</v>
      </c>
      <c r="O1526" s="6">
        <f t="shared" si="327"/>
        <v>73</v>
      </c>
      <c r="P1526">
        <f t="shared" si="328"/>
        <v>662</v>
      </c>
      <c r="Q1526">
        <f t="shared" si="329"/>
        <v>9</v>
      </c>
      <c r="R1526" s="8">
        <f t="shared" si="335"/>
        <v>73.555555555555557</v>
      </c>
      <c r="S1526">
        <f t="shared" si="330"/>
        <v>50</v>
      </c>
      <c r="T1526">
        <f t="shared" si="331"/>
        <v>4398</v>
      </c>
      <c r="U1526" s="18">
        <f t="shared" si="336"/>
        <v>87.96</v>
      </c>
    </row>
    <row r="1527" spans="1:21" x14ac:dyDescent="0.3">
      <c r="A1527" s="3">
        <v>1526</v>
      </c>
      <c r="B1527" s="3" t="s">
        <v>306</v>
      </c>
      <c r="C1527" s="3" t="s">
        <v>56</v>
      </c>
      <c r="D1527" s="7">
        <f t="shared" si="332"/>
        <v>41609</v>
      </c>
      <c r="E1527" s="4">
        <v>0.3527777777777778</v>
      </c>
      <c r="F1527" s="3" t="s">
        <v>54</v>
      </c>
      <c r="G1527" s="3" t="str">
        <f t="shared" si="333"/>
        <v>PLANNED</v>
      </c>
      <c r="H1527" s="3" t="str">
        <f t="shared" si="323"/>
        <v>PLANNED - SCHED</v>
      </c>
      <c r="I1527" s="1">
        <v>41612.334964467591</v>
      </c>
      <c r="J1527" s="1">
        <v>41612.371411226857</v>
      </c>
      <c r="K1527" s="5">
        <f t="shared" si="334"/>
        <v>52</v>
      </c>
      <c r="L1527" s="16">
        <f t="shared" si="324"/>
        <v>52</v>
      </c>
      <c r="M1527">
        <f t="shared" si="325"/>
        <v>2013</v>
      </c>
      <c r="N1527" t="str">
        <f t="shared" si="326"/>
        <v>Dec</v>
      </c>
      <c r="O1527" s="6">
        <f t="shared" si="327"/>
        <v>52</v>
      </c>
      <c r="P1527">
        <f t="shared" si="328"/>
        <v>662</v>
      </c>
      <c r="Q1527">
        <f t="shared" si="329"/>
        <v>9</v>
      </c>
      <c r="R1527" s="8">
        <f t="shared" si="335"/>
        <v>73.555555555555557</v>
      </c>
      <c r="S1527">
        <f t="shared" si="330"/>
        <v>50</v>
      </c>
      <c r="T1527">
        <f t="shared" si="331"/>
        <v>4398</v>
      </c>
      <c r="U1527" s="18">
        <f t="shared" si="336"/>
        <v>87.96</v>
      </c>
    </row>
    <row r="1528" spans="1:21" x14ac:dyDescent="0.3">
      <c r="A1528" s="3">
        <v>1527</v>
      </c>
      <c r="B1528" s="3" t="s">
        <v>306</v>
      </c>
      <c r="C1528" s="3" t="s">
        <v>56</v>
      </c>
      <c r="D1528" s="7">
        <f t="shared" si="332"/>
        <v>41609</v>
      </c>
      <c r="E1528" s="4">
        <v>0.37291666666666662</v>
      </c>
      <c r="F1528" s="3" t="s">
        <v>50</v>
      </c>
      <c r="G1528" s="3" t="str">
        <f t="shared" si="333"/>
        <v>OTHER</v>
      </c>
      <c r="H1528" s="3" t="str">
        <f t="shared" si="323"/>
        <v>OTHER</v>
      </c>
      <c r="I1528" s="1">
        <v>41612.350167789351</v>
      </c>
      <c r="J1528" s="1">
        <v>41612.420445567128</v>
      </c>
      <c r="K1528" s="5">
        <f t="shared" si="334"/>
        <v>101</v>
      </c>
      <c r="L1528" s="16">
        <f t="shared" si="324"/>
        <v>101</v>
      </c>
      <c r="M1528">
        <f t="shared" si="325"/>
        <v>2013</v>
      </c>
      <c r="N1528" t="str">
        <f t="shared" si="326"/>
        <v>Dec</v>
      </c>
      <c r="O1528" s="6">
        <f t="shared" si="327"/>
        <v>101</v>
      </c>
      <c r="P1528">
        <f t="shared" si="328"/>
        <v>662</v>
      </c>
      <c r="Q1528">
        <f t="shared" si="329"/>
        <v>9</v>
      </c>
      <c r="R1528" s="8">
        <f t="shared" si="335"/>
        <v>73.555555555555557</v>
      </c>
      <c r="S1528">
        <f t="shared" si="330"/>
        <v>50</v>
      </c>
      <c r="T1528">
        <f t="shared" si="331"/>
        <v>4398</v>
      </c>
      <c r="U1528" s="18">
        <f t="shared" si="336"/>
        <v>87.96</v>
      </c>
    </row>
    <row r="1529" spans="1:21" x14ac:dyDescent="0.3">
      <c r="A1529" s="3">
        <v>1528</v>
      </c>
      <c r="B1529" s="3" t="s">
        <v>306</v>
      </c>
      <c r="C1529" s="3" t="s">
        <v>56</v>
      </c>
      <c r="D1529" s="7">
        <f t="shared" si="332"/>
        <v>41609</v>
      </c>
      <c r="E1529" s="4">
        <v>0.45833333333333331</v>
      </c>
      <c r="F1529" s="3" t="s">
        <v>54</v>
      </c>
      <c r="G1529" s="3" t="str">
        <f t="shared" si="333"/>
        <v>PLANNED</v>
      </c>
      <c r="H1529" s="3" t="str">
        <f t="shared" si="323"/>
        <v>PLANNED - SCHED</v>
      </c>
      <c r="I1529" s="1">
        <v>41612.431869212967</v>
      </c>
      <c r="J1529" s="1">
        <v>41612.485804398144</v>
      </c>
      <c r="K1529" s="5">
        <f t="shared" si="334"/>
        <v>77</v>
      </c>
      <c r="L1529" s="16">
        <f t="shared" si="324"/>
        <v>77</v>
      </c>
      <c r="M1529">
        <f t="shared" si="325"/>
        <v>2013</v>
      </c>
      <c r="N1529" t="str">
        <f t="shared" si="326"/>
        <v>Dec</v>
      </c>
      <c r="O1529" s="6">
        <f t="shared" si="327"/>
        <v>77</v>
      </c>
      <c r="P1529">
        <f t="shared" si="328"/>
        <v>662</v>
      </c>
      <c r="Q1529">
        <f t="shared" si="329"/>
        <v>9</v>
      </c>
      <c r="R1529" s="8">
        <f t="shared" si="335"/>
        <v>73.555555555555557</v>
      </c>
      <c r="S1529">
        <f t="shared" si="330"/>
        <v>50</v>
      </c>
      <c r="T1529">
        <f t="shared" si="331"/>
        <v>4398</v>
      </c>
      <c r="U1529" s="18">
        <f t="shared" si="336"/>
        <v>87.96</v>
      </c>
    </row>
    <row r="1530" spans="1:21" x14ac:dyDescent="0.3">
      <c r="A1530" s="3">
        <v>1529</v>
      </c>
      <c r="B1530" s="3" t="s">
        <v>306</v>
      </c>
      <c r="C1530" s="3" t="s">
        <v>56</v>
      </c>
      <c r="D1530" s="7">
        <f t="shared" si="332"/>
        <v>41609</v>
      </c>
      <c r="E1530" s="4">
        <v>0.47013888888888888</v>
      </c>
      <c r="F1530" s="3" t="s">
        <v>49</v>
      </c>
      <c r="G1530" s="3" t="str">
        <f t="shared" si="333"/>
        <v>UNPLANNED</v>
      </c>
      <c r="H1530" s="3" t="str">
        <f t="shared" si="323"/>
        <v>UNPLANNED</v>
      </c>
      <c r="I1530" s="1">
        <v>41612.457531365741</v>
      </c>
      <c r="J1530" s="1">
        <v>41612.501617013892</v>
      </c>
      <c r="K1530" s="5">
        <f t="shared" si="334"/>
        <v>63</v>
      </c>
      <c r="L1530" s="16">
        <f t="shared" si="324"/>
        <v>63</v>
      </c>
      <c r="M1530">
        <f t="shared" si="325"/>
        <v>2013</v>
      </c>
      <c r="N1530" t="str">
        <f t="shared" si="326"/>
        <v>Dec</v>
      </c>
      <c r="O1530" s="6">
        <f t="shared" si="327"/>
        <v>63</v>
      </c>
      <c r="P1530">
        <f t="shared" si="328"/>
        <v>662</v>
      </c>
      <c r="Q1530">
        <f t="shared" si="329"/>
        <v>9</v>
      </c>
      <c r="R1530" s="8">
        <f t="shared" si="335"/>
        <v>73.555555555555557</v>
      </c>
      <c r="S1530">
        <f t="shared" si="330"/>
        <v>50</v>
      </c>
      <c r="T1530">
        <f t="shared" si="331"/>
        <v>4398</v>
      </c>
      <c r="U1530" s="18">
        <f t="shared" si="336"/>
        <v>87.96</v>
      </c>
    </row>
    <row r="1531" spans="1:21" x14ac:dyDescent="0.3">
      <c r="A1531" s="3">
        <v>1530</v>
      </c>
      <c r="B1531" s="3" t="s">
        <v>306</v>
      </c>
      <c r="C1531" s="3" t="s">
        <v>56</v>
      </c>
      <c r="D1531" s="7">
        <f t="shared" si="332"/>
        <v>41609</v>
      </c>
      <c r="E1531" s="4">
        <v>0.53472222222222221</v>
      </c>
      <c r="F1531" s="3" t="s">
        <v>50</v>
      </c>
      <c r="G1531" s="3" t="str">
        <f t="shared" si="333"/>
        <v>OTHER</v>
      </c>
      <c r="H1531" s="3" t="str">
        <f t="shared" si="323"/>
        <v>OTHER</v>
      </c>
      <c r="I1531" s="1">
        <v>41612.507537152778</v>
      </c>
      <c r="J1531" s="1">
        <v>41612.561877430555</v>
      </c>
      <c r="K1531" s="5">
        <f t="shared" si="334"/>
        <v>78</v>
      </c>
      <c r="L1531" s="16">
        <f t="shared" si="324"/>
        <v>78</v>
      </c>
      <c r="M1531">
        <f t="shared" si="325"/>
        <v>2013</v>
      </c>
      <c r="N1531" t="str">
        <f t="shared" si="326"/>
        <v>Dec</v>
      </c>
      <c r="O1531" s="6">
        <f t="shared" si="327"/>
        <v>78</v>
      </c>
      <c r="P1531">
        <f t="shared" si="328"/>
        <v>662</v>
      </c>
      <c r="Q1531">
        <f t="shared" si="329"/>
        <v>9</v>
      </c>
      <c r="R1531" s="8">
        <f t="shared" si="335"/>
        <v>73.555555555555557</v>
      </c>
      <c r="S1531">
        <f t="shared" si="330"/>
        <v>50</v>
      </c>
      <c r="T1531">
        <f t="shared" si="331"/>
        <v>4398</v>
      </c>
      <c r="U1531" s="18">
        <f t="shared" si="336"/>
        <v>87.96</v>
      </c>
    </row>
    <row r="1532" spans="1:21" x14ac:dyDescent="0.3">
      <c r="A1532" s="3">
        <v>1531</v>
      </c>
      <c r="B1532" s="3" t="s">
        <v>306</v>
      </c>
      <c r="C1532" s="3" t="s">
        <v>56</v>
      </c>
      <c r="D1532" s="7">
        <f t="shared" si="332"/>
        <v>41609</v>
      </c>
      <c r="E1532" s="4">
        <v>0.60069444444444442</v>
      </c>
      <c r="F1532" s="3" t="s">
        <v>54</v>
      </c>
      <c r="G1532" s="3" t="str">
        <f t="shared" si="333"/>
        <v>PLANNED</v>
      </c>
      <c r="H1532" s="3" t="str">
        <f t="shared" si="323"/>
        <v>PLANNED - SCHED</v>
      </c>
      <c r="I1532" s="1">
        <v>41612.570438391202</v>
      </c>
      <c r="J1532" s="1">
        <v>41612.641862002318</v>
      </c>
      <c r="K1532" s="5">
        <f t="shared" si="334"/>
        <v>102</v>
      </c>
      <c r="L1532" s="16">
        <f t="shared" si="324"/>
        <v>102</v>
      </c>
      <c r="M1532">
        <f t="shared" si="325"/>
        <v>2013</v>
      </c>
      <c r="N1532" t="str">
        <f t="shared" si="326"/>
        <v>Dec</v>
      </c>
      <c r="O1532" s="6">
        <f t="shared" si="327"/>
        <v>102</v>
      </c>
      <c r="P1532">
        <f t="shared" si="328"/>
        <v>662</v>
      </c>
      <c r="Q1532">
        <f t="shared" si="329"/>
        <v>9</v>
      </c>
      <c r="R1532" s="8">
        <f t="shared" si="335"/>
        <v>73.555555555555557</v>
      </c>
      <c r="S1532">
        <f t="shared" si="330"/>
        <v>50</v>
      </c>
      <c r="T1532">
        <f t="shared" si="331"/>
        <v>4398</v>
      </c>
      <c r="U1532" s="18">
        <f t="shared" si="336"/>
        <v>87.96</v>
      </c>
    </row>
    <row r="1533" spans="1:21" x14ac:dyDescent="0.3">
      <c r="A1533" s="3">
        <v>1532</v>
      </c>
      <c r="B1533" s="3" t="s">
        <v>306</v>
      </c>
      <c r="C1533" s="3" t="s">
        <v>56</v>
      </c>
      <c r="D1533" s="7">
        <f t="shared" si="332"/>
        <v>41609</v>
      </c>
      <c r="E1533" s="4">
        <v>0.67638888888888893</v>
      </c>
      <c r="F1533" s="3" t="s">
        <v>54</v>
      </c>
      <c r="G1533" s="3" t="str">
        <f t="shared" si="333"/>
        <v>PLANNED</v>
      </c>
      <c r="H1533" s="3" t="str">
        <f t="shared" si="323"/>
        <v>PLANNED - SCHED</v>
      </c>
      <c r="I1533" s="1">
        <v>41612.656286342593</v>
      </c>
      <c r="J1533" s="1">
        <v>41612.723022453698</v>
      </c>
      <c r="K1533" s="5">
        <f t="shared" si="334"/>
        <v>96</v>
      </c>
      <c r="L1533" s="16">
        <f t="shared" si="324"/>
        <v>96</v>
      </c>
      <c r="M1533">
        <f t="shared" si="325"/>
        <v>2013</v>
      </c>
      <c r="N1533" t="str">
        <f t="shared" si="326"/>
        <v>Dec</v>
      </c>
      <c r="O1533" s="6">
        <f t="shared" si="327"/>
        <v>96</v>
      </c>
      <c r="P1533">
        <f t="shared" si="328"/>
        <v>662</v>
      </c>
      <c r="Q1533">
        <f t="shared" si="329"/>
        <v>9</v>
      </c>
      <c r="R1533" s="8">
        <f t="shared" si="335"/>
        <v>73.555555555555557</v>
      </c>
      <c r="S1533">
        <f t="shared" si="330"/>
        <v>50</v>
      </c>
      <c r="T1533">
        <f t="shared" si="331"/>
        <v>4398</v>
      </c>
      <c r="U1533" s="18">
        <f t="shared" si="336"/>
        <v>87.96</v>
      </c>
    </row>
    <row r="1534" spans="1:21" x14ac:dyDescent="0.3">
      <c r="A1534" s="3">
        <v>1533</v>
      </c>
      <c r="B1534" s="3" t="s">
        <v>306</v>
      </c>
      <c r="C1534" s="3" t="s">
        <v>56</v>
      </c>
      <c r="D1534" s="7">
        <f t="shared" si="332"/>
        <v>41609</v>
      </c>
      <c r="E1534" s="4">
        <v>0.71319444444444446</v>
      </c>
      <c r="F1534" s="3" t="s">
        <v>57</v>
      </c>
      <c r="G1534" s="3" t="str">
        <f t="shared" si="333"/>
        <v>UNPLANNED</v>
      </c>
      <c r="H1534" s="3" t="str">
        <f t="shared" si="323"/>
        <v>UNPLANNED</v>
      </c>
      <c r="I1534" s="1">
        <v>41612.728167592591</v>
      </c>
      <c r="J1534" s="1">
        <v>41612.74258888889</v>
      </c>
      <c r="K1534" s="5">
        <f t="shared" si="334"/>
        <v>20</v>
      </c>
      <c r="L1534" s="16">
        <f t="shared" si="324"/>
        <v>20</v>
      </c>
      <c r="M1534">
        <f t="shared" si="325"/>
        <v>2013</v>
      </c>
      <c r="N1534" t="str">
        <f t="shared" si="326"/>
        <v>Dec</v>
      </c>
      <c r="O1534" s="6">
        <f t="shared" si="327"/>
        <v>20</v>
      </c>
      <c r="P1534">
        <f t="shared" si="328"/>
        <v>662</v>
      </c>
      <c r="Q1534">
        <f t="shared" si="329"/>
        <v>9</v>
      </c>
      <c r="R1534" s="8">
        <f t="shared" si="335"/>
        <v>73.555555555555557</v>
      </c>
      <c r="S1534">
        <f t="shared" si="330"/>
        <v>50</v>
      </c>
      <c r="T1534">
        <f t="shared" si="331"/>
        <v>4398</v>
      </c>
      <c r="U1534" s="18">
        <f t="shared" si="336"/>
        <v>87.96</v>
      </c>
    </row>
    <row r="1535" spans="1:21" x14ac:dyDescent="0.3">
      <c r="A1535" s="3">
        <v>1534</v>
      </c>
      <c r="B1535" s="3" t="s">
        <v>307</v>
      </c>
      <c r="C1535" s="3" t="s">
        <v>59</v>
      </c>
      <c r="D1535" s="7">
        <f t="shared" si="332"/>
        <v>41609</v>
      </c>
      <c r="E1535" s="4">
        <v>2.361111111111111E-2</v>
      </c>
      <c r="F1535" s="3" t="s">
        <v>49</v>
      </c>
      <c r="G1535" s="3" t="str">
        <f t="shared" si="333"/>
        <v>UNPLANNED</v>
      </c>
      <c r="H1535" s="3" t="str">
        <f t="shared" si="323"/>
        <v>UNPLANNED</v>
      </c>
      <c r="I1535" s="1">
        <v>41612.99278839121</v>
      </c>
      <c r="J1535" s="1" t="e">
        <v>#VALUE!</v>
      </c>
      <c r="K1535" s="5" t="e">
        <f t="shared" si="334"/>
        <v>#VALUE!</v>
      </c>
      <c r="L1535" s="16">
        <f t="shared" si="324"/>
        <v>86.111111111111114</v>
      </c>
      <c r="M1535">
        <f t="shared" si="325"/>
        <v>2013</v>
      </c>
      <c r="N1535" t="str">
        <f t="shared" si="326"/>
        <v>Dec</v>
      </c>
      <c r="O1535" s="6" t="e">
        <f t="shared" si="327"/>
        <v>#N/A</v>
      </c>
      <c r="P1535">
        <f t="shared" si="328"/>
        <v>775</v>
      </c>
      <c r="Q1535">
        <f t="shared" si="329"/>
        <v>9</v>
      </c>
      <c r="R1535" s="8">
        <f t="shared" si="335"/>
        <v>86.111111111111114</v>
      </c>
      <c r="S1535">
        <f t="shared" si="330"/>
        <v>50</v>
      </c>
      <c r="T1535">
        <f t="shared" si="331"/>
        <v>4398</v>
      </c>
      <c r="U1535" s="18">
        <f t="shared" si="336"/>
        <v>87.96</v>
      </c>
    </row>
    <row r="1536" spans="1:21" x14ac:dyDescent="0.3">
      <c r="A1536" s="3">
        <v>1535</v>
      </c>
      <c r="B1536" s="3" t="s">
        <v>307</v>
      </c>
      <c r="C1536" s="3" t="s">
        <v>59</v>
      </c>
      <c r="D1536" s="7">
        <f t="shared" si="332"/>
        <v>41609</v>
      </c>
      <c r="E1536" s="4">
        <v>0.23194444444444443</v>
      </c>
      <c r="F1536" s="3" t="s">
        <v>49</v>
      </c>
      <c r="G1536" s="3" t="str">
        <f t="shared" si="333"/>
        <v>UNPLANNED</v>
      </c>
      <c r="H1536" s="3" t="str">
        <f t="shared" si="323"/>
        <v>UNPLANNED</v>
      </c>
      <c r="I1536" s="1">
        <v>41613.222028472221</v>
      </c>
      <c r="J1536" s="1">
        <v>41613.258695138888</v>
      </c>
      <c r="K1536" s="5">
        <f t="shared" si="334"/>
        <v>52</v>
      </c>
      <c r="L1536" s="16">
        <f t="shared" si="324"/>
        <v>52</v>
      </c>
      <c r="M1536">
        <f t="shared" si="325"/>
        <v>2013</v>
      </c>
      <c r="N1536" t="str">
        <f t="shared" si="326"/>
        <v>Dec</v>
      </c>
      <c r="O1536" s="6">
        <f t="shared" si="327"/>
        <v>52</v>
      </c>
      <c r="P1536">
        <f t="shared" si="328"/>
        <v>775</v>
      </c>
      <c r="Q1536">
        <f t="shared" si="329"/>
        <v>9</v>
      </c>
      <c r="R1536" s="8">
        <f t="shared" si="335"/>
        <v>86.111111111111114</v>
      </c>
      <c r="S1536">
        <f t="shared" si="330"/>
        <v>50</v>
      </c>
      <c r="T1536">
        <f t="shared" si="331"/>
        <v>4398</v>
      </c>
      <c r="U1536" s="18">
        <f t="shared" si="336"/>
        <v>87.96</v>
      </c>
    </row>
    <row r="1537" spans="1:21" x14ac:dyDescent="0.3">
      <c r="A1537" s="3">
        <v>1536</v>
      </c>
      <c r="B1537" s="3" t="s">
        <v>307</v>
      </c>
      <c r="C1537" s="3" t="s">
        <v>59</v>
      </c>
      <c r="D1537" s="7">
        <f t="shared" si="332"/>
        <v>41609</v>
      </c>
      <c r="E1537" s="4">
        <v>0.31041666666666667</v>
      </c>
      <c r="F1537" s="3" t="s">
        <v>51</v>
      </c>
      <c r="G1537" s="3" t="str">
        <f t="shared" si="333"/>
        <v>PLANNED</v>
      </c>
      <c r="H1537" s="3" t="str">
        <f t="shared" si="323"/>
        <v>PLANNED - NOT SCHED</v>
      </c>
      <c r="I1537" s="1">
        <v>41613.272807905094</v>
      </c>
      <c r="J1537" s="1">
        <v>41613.35101392361</v>
      </c>
      <c r="K1537" s="5">
        <f t="shared" si="334"/>
        <v>112</v>
      </c>
      <c r="L1537" s="16">
        <f t="shared" si="324"/>
        <v>112</v>
      </c>
      <c r="M1537">
        <f t="shared" si="325"/>
        <v>2013</v>
      </c>
      <c r="N1537" t="str">
        <f t="shared" si="326"/>
        <v>Dec</v>
      </c>
      <c r="O1537" s="6">
        <f t="shared" si="327"/>
        <v>112</v>
      </c>
      <c r="P1537">
        <f t="shared" si="328"/>
        <v>775</v>
      </c>
      <c r="Q1537">
        <f t="shared" si="329"/>
        <v>9</v>
      </c>
      <c r="R1537" s="8">
        <f t="shared" si="335"/>
        <v>86.111111111111114</v>
      </c>
      <c r="S1537">
        <f t="shared" si="330"/>
        <v>50</v>
      </c>
      <c r="T1537">
        <f t="shared" si="331"/>
        <v>4398</v>
      </c>
      <c r="U1537" s="18">
        <f t="shared" si="336"/>
        <v>87.96</v>
      </c>
    </row>
    <row r="1538" spans="1:21" x14ac:dyDescent="0.3">
      <c r="A1538" s="3">
        <v>1537</v>
      </c>
      <c r="B1538" s="3" t="s">
        <v>307</v>
      </c>
      <c r="C1538" s="3" t="s">
        <v>59</v>
      </c>
      <c r="D1538" s="7">
        <f t="shared" si="332"/>
        <v>41609</v>
      </c>
      <c r="E1538" s="4">
        <v>0.47361111111111115</v>
      </c>
      <c r="F1538" s="3" t="s">
        <v>54</v>
      </c>
      <c r="G1538" s="3" t="str">
        <f t="shared" si="333"/>
        <v>PLANNED</v>
      </c>
      <c r="H1538" s="3" t="str">
        <f t="shared" ref="H1538:H1601" si="337">IF(ISNUMBER(SEARCH("Unplanned",F1538)),"UNPLANNED",IF(ISNUMBER(SEARCH("not as sched",F1538)),"PLANNED - NOT SCHED",IF(ISNUMBER(SEARCH("as scheduled",F1538)),"PLANNED - SCHED","OTHER")))</f>
        <v>PLANNED - SCHED</v>
      </c>
      <c r="I1538" s="1">
        <v>41613.424776539352</v>
      </c>
      <c r="J1538" s="1">
        <v>41613.517183946758</v>
      </c>
      <c r="K1538" s="5">
        <f t="shared" si="334"/>
        <v>133</v>
      </c>
      <c r="L1538" s="16">
        <f t="shared" ref="L1538:L1601" si="338">IFERROR(O1538,R1538)</f>
        <v>133</v>
      </c>
      <c r="M1538">
        <f t="shared" ref="M1538:M1601" si="339">YEAR(B1538)</f>
        <v>2013</v>
      </c>
      <c r="N1538" t="str">
        <f t="shared" ref="N1538:N1601" si="340">TEXT(B1538,"MMM")</f>
        <v>Dec</v>
      </c>
      <c r="O1538" s="6">
        <f t="shared" ref="O1538:O1601" si="341">IFERROR(K1538,#N/A)</f>
        <v>133</v>
      </c>
      <c r="P1538">
        <f t="shared" ref="P1538:P1601" si="342">SUMIFS(O:O,B:B,B1538,O:O,"&lt;&gt;#N/A")</f>
        <v>775</v>
      </c>
      <c r="Q1538">
        <f t="shared" ref="Q1538:Q1601" si="343">COUNTIF(B:B,B1538)</f>
        <v>9</v>
      </c>
      <c r="R1538" s="8">
        <f t="shared" si="335"/>
        <v>86.111111111111114</v>
      </c>
      <c r="S1538">
        <f t="shared" ref="S1538:S1601" si="344">COUNTIF(D:D,D1538)</f>
        <v>50</v>
      </c>
      <c r="T1538">
        <f t="shared" ref="T1538:T1601" si="345">SUMIFS(O:O,D:D,D1538,O:O,"&lt;&gt;#N/A")</f>
        <v>4398</v>
      </c>
      <c r="U1538" s="18">
        <f t="shared" si="336"/>
        <v>87.96</v>
      </c>
    </row>
    <row r="1539" spans="1:21" x14ac:dyDescent="0.3">
      <c r="A1539" s="3">
        <v>1538</v>
      </c>
      <c r="B1539" s="3" t="s">
        <v>307</v>
      </c>
      <c r="C1539" s="3" t="s">
        <v>59</v>
      </c>
      <c r="D1539" s="7">
        <f t="shared" ref="D1539:D1602" si="346">B1539-WEEKDAY(B1539,11)</f>
        <v>41609</v>
      </c>
      <c r="E1539" s="4">
        <v>0.54513888888888895</v>
      </c>
      <c r="F1539" s="3" t="s">
        <v>49</v>
      </c>
      <c r="G1539" s="3" t="str">
        <f t="shared" ref="G1539:G1602" si="347">IF(ISNUMBER(SEARCH("unplanned",F1539)),"UNPLANNED",IF(ISNUMBER(SEARCH("PLANNED",F1539)),"PLANNED","OTHER"))</f>
        <v>UNPLANNED</v>
      </c>
      <c r="H1539" s="3" t="str">
        <f t="shared" si="337"/>
        <v>UNPLANNED</v>
      </c>
      <c r="I1539" s="1">
        <v>41613.514227164349</v>
      </c>
      <c r="J1539" s="1">
        <v>41613.583416979163</v>
      </c>
      <c r="K1539" s="5">
        <f t="shared" ref="K1539:K1602" si="348">HOUR(J1539-I1539)*60+MINUTE(J1539-I1539)</f>
        <v>99</v>
      </c>
      <c r="L1539" s="16">
        <f t="shared" si="338"/>
        <v>99</v>
      </c>
      <c r="M1539">
        <f t="shared" si="339"/>
        <v>2013</v>
      </c>
      <c r="N1539" t="str">
        <f t="shared" si="340"/>
        <v>Dec</v>
      </c>
      <c r="O1539" s="6">
        <f t="shared" si="341"/>
        <v>99</v>
      </c>
      <c r="P1539">
        <f t="shared" si="342"/>
        <v>775</v>
      </c>
      <c r="Q1539">
        <f t="shared" si="343"/>
        <v>9</v>
      </c>
      <c r="R1539" s="8">
        <f t="shared" ref="R1539:R1602" si="349">P1539/Q1539</f>
        <v>86.111111111111114</v>
      </c>
      <c r="S1539">
        <f t="shared" si="344"/>
        <v>50</v>
      </c>
      <c r="T1539">
        <f t="shared" si="345"/>
        <v>4398</v>
      </c>
      <c r="U1539" s="18">
        <f t="shared" ref="U1539:U1602" si="350">T1539/S1539</f>
        <v>87.96</v>
      </c>
    </row>
    <row r="1540" spans="1:21" x14ac:dyDescent="0.3">
      <c r="A1540" s="3">
        <v>1539</v>
      </c>
      <c r="B1540" s="3" t="s">
        <v>307</v>
      </c>
      <c r="C1540" s="3" t="s">
        <v>59</v>
      </c>
      <c r="D1540" s="7">
        <f t="shared" si="346"/>
        <v>41609</v>
      </c>
      <c r="E1540" s="4">
        <v>0.61805555555555558</v>
      </c>
      <c r="F1540" s="3" t="s">
        <v>54</v>
      </c>
      <c r="G1540" s="3" t="str">
        <f t="shared" si="347"/>
        <v>PLANNED</v>
      </c>
      <c r="H1540" s="3" t="str">
        <f t="shared" si="337"/>
        <v>PLANNED - SCHED</v>
      </c>
      <c r="I1540" s="1">
        <v>41613.60050659722</v>
      </c>
      <c r="J1540" s="1">
        <v>41613.654383912042</v>
      </c>
      <c r="K1540" s="5">
        <f t="shared" si="348"/>
        <v>77</v>
      </c>
      <c r="L1540" s="16">
        <f t="shared" si="338"/>
        <v>77</v>
      </c>
      <c r="M1540">
        <f t="shared" si="339"/>
        <v>2013</v>
      </c>
      <c r="N1540" t="str">
        <f t="shared" si="340"/>
        <v>Dec</v>
      </c>
      <c r="O1540" s="6">
        <f t="shared" si="341"/>
        <v>77</v>
      </c>
      <c r="P1540">
        <f t="shared" si="342"/>
        <v>775</v>
      </c>
      <c r="Q1540">
        <f t="shared" si="343"/>
        <v>9</v>
      </c>
      <c r="R1540" s="8">
        <f t="shared" si="349"/>
        <v>86.111111111111114</v>
      </c>
      <c r="S1540">
        <f t="shared" si="344"/>
        <v>50</v>
      </c>
      <c r="T1540">
        <f t="shared" si="345"/>
        <v>4398</v>
      </c>
      <c r="U1540" s="18">
        <f t="shared" si="350"/>
        <v>87.96</v>
      </c>
    </row>
    <row r="1541" spans="1:21" x14ac:dyDescent="0.3">
      <c r="A1541" s="3">
        <v>1540</v>
      </c>
      <c r="B1541" s="3" t="s">
        <v>307</v>
      </c>
      <c r="C1541" s="3" t="s">
        <v>59</v>
      </c>
      <c r="D1541" s="7">
        <f t="shared" si="346"/>
        <v>41609</v>
      </c>
      <c r="E1541" s="4">
        <v>0.67499999999999993</v>
      </c>
      <c r="F1541" s="3" t="s">
        <v>49</v>
      </c>
      <c r="G1541" s="3" t="str">
        <f t="shared" si="347"/>
        <v>UNPLANNED</v>
      </c>
      <c r="H1541" s="3" t="str">
        <f t="shared" si="337"/>
        <v>UNPLANNED</v>
      </c>
      <c r="I1541" s="1">
        <v>41613.647468946758</v>
      </c>
      <c r="J1541" s="1">
        <v>41613.706948113431</v>
      </c>
      <c r="K1541" s="5">
        <f t="shared" si="348"/>
        <v>85</v>
      </c>
      <c r="L1541" s="16">
        <f t="shared" si="338"/>
        <v>85</v>
      </c>
      <c r="M1541">
        <f t="shared" si="339"/>
        <v>2013</v>
      </c>
      <c r="N1541" t="str">
        <f t="shared" si="340"/>
        <v>Dec</v>
      </c>
      <c r="O1541" s="6">
        <f t="shared" si="341"/>
        <v>85</v>
      </c>
      <c r="P1541">
        <f t="shared" si="342"/>
        <v>775</v>
      </c>
      <c r="Q1541">
        <f t="shared" si="343"/>
        <v>9</v>
      </c>
      <c r="R1541" s="8">
        <f t="shared" si="349"/>
        <v>86.111111111111114</v>
      </c>
      <c r="S1541">
        <f t="shared" si="344"/>
        <v>50</v>
      </c>
      <c r="T1541">
        <f t="shared" si="345"/>
        <v>4398</v>
      </c>
      <c r="U1541" s="18">
        <f t="shared" si="350"/>
        <v>87.96</v>
      </c>
    </row>
    <row r="1542" spans="1:21" x14ac:dyDescent="0.3">
      <c r="A1542" s="3">
        <v>1541</v>
      </c>
      <c r="B1542" s="3" t="s">
        <v>307</v>
      </c>
      <c r="C1542" s="3" t="s">
        <v>59</v>
      </c>
      <c r="D1542" s="7">
        <f t="shared" si="346"/>
        <v>41609</v>
      </c>
      <c r="E1542" s="4">
        <v>0.86736111111111114</v>
      </c>
      <c r="F1542" s="3" t="s">
        <v>49</v>
      </c>
      <c r="G1542" s="3" t="str">
        <f t="shared" si="347"/>
        <v>UNPLANNED</v>
      </c>
      <c r="H1542" s="3" t="str">
        <f t="shared" si="337"/>
        <v>UNPLANNED</v>
      </c>
      <c r="I1542" s="1">
        <v>41613.832647106487</v>
      </c>
      <c r="J1542" s="1">
        <v>41613.902380902779</v>
      </c>
      <c r="K1542" s="5">
        <f t="shared" si="348"/>
        <v>100</v>
      </c>
      <c r="L1542" s="16">
        <f t="shared" si="338"/>
        <v>100</v>
      </c>
      <c r="M1542">
        <f t="shared" si="339"/>
        <v>2013</v>
      </c>
      <c r="N1542" t="str">
        <f t="shared" si="340"/>
        <v>Dec</v>
      </c>
      <c r="O1542" s="6">
        <f t="shared" si="341"/>
        <v>100</v>
      </c>
      <c r="P1542">
        <f t="shared" si="342"/>
        <v>775</v>
      </c>
      <c r="Q1542">
        <f t="shared" si="343"/>
        <v>9</v>
      </c>
      <c r="R1542" s="8">
        <f t="shared" si="349"/>
        <v>86.111111111111114</v>
      </c>
      <c r="S1542">
        <f t="shared" si="344"/>
        <v>50</v>
      </c>
      <c r="T1542">
        <f t="shared" si="345"/>
        <v>4398</v>
      </c>
      <c r="U1542" s="18">
        <f t="shared" si="350"/>
        <v>87.96</v>
      </c>
    </row>
    <row r="1543" spans="1:21" x14ac:dyDescent="0.3">
      <c r="A1543" s="3">
        <v>1542</v>
      </c>
      <c r="B1543" s="3" t="s">
        <v>307</v>
      </c>
      <c r="C1543" s="3" t="s">
        <v>59</v>
      </c>
      <c r="D1543" s="7">
        <f t="shared" si="346"/>
        <v>41609</v>
      </c>
      <c r="E1543" s="4">
        <v>0.95416666666666661</v>
      </c>
      <c r="F1543" s="3" t="s">
        <v>51</v>
      </c>
      <c r="G1543" s="3" t="str">
        <f t="shared" si="347"/>
        <v>PLANNED</v>
      </c>
      <c r="H1543" s="3" t="str">
        <f t="shared" si="337"/>
        <v>PLANNED - NOT SCHED</v>
      </c>
      <c r="I1543" s="1">
        <v>41613.933282523147</v>
      </c>
      <c r="J1543" s="1">
        <v>41614.014995486112</v>
      </c>
      <c r="K1543" s="5">
        <f t="shared" si="348"/>
        <v>117</v>
      </c>
      <c r="L1543" s="16">
        <f t="shared" si="338"/>
        <v>117</v>
      </c>
      <c r="M1543">
        <f t="shared" si="339"/>
        <v>2013</v>
      </c>
      <c r="N1543" t="str">
        <f t="shared" si="340"/>
        <v>Dec</v>
      </c>
      <c r="O1543" s="6">
        <f t="shared" si="341"/>
        <v>117</v>
      </c>
      <c r="P1543">
        <f t="shared" si="342"/>
        <v>775</v>
      </c>
      <c r="Q1543">
        <f t="shared" si="343"/>
        <v>9</v>
      </c>
      <c r="R1543" s="8">
        <f t="shared" si="349"/>
        <v>86.111111111111114</v>
      </c>
      <c r="S1543">
        <f t="shared" si="344"/>
        <v>50</v>
      </c>
      <c r="T1543">
        <f t="shared" si="345"/>
        <v>4398</v>
      </c>
      <c r="U1543" s="18">
        <f t="shared" si="350"/>
        <v>87.96</v>
      </c>
    </row>
    <row r="1544" spans="1:21" x14ac:dyDescent="0.3">
      <c r="A1544" s="3">
        <v>1543</v>
      </c>
      <c r="B1544" s="3" t="s">
        <v>308</v>
      </c>
      <c r="C1544" s="3" t="s">
        <v>61</v>
      </c>
      <c r="D1544" s="7">
        <f t="shared" si="346"/>
        <v>41609</v>
      </c>
      <c r="E1544" s="4">
        <v>0.25208333333333333</v>
      </c>
      <c r="F1544" s="3" t="s">
        <v>49</v>
      </c>
      <c r="G1544" s="3" t="str">
        <f t="shared" si="347"/>
        <v>UNPLANNED</v>
      </c>
      <c r="H1544" s="3" t="str">
        <f t="shared" si="337"/>
        <v>UNPLANNED</v>
      </c>
      <c r="I1544" s="1">
        <v>41614.227071527777</v>
      </c>
      <c r="J1544" s="1">
        <v>41614.293356249997</v>
      </c>
      <c r="K1544" s="5">
        <f t="shared" si="348"/>
        <v>95</v>
      </c>
      <c r="L1544" s="16">
        <f t="shared" si="338"/>
        <v>95</v>
      </c>
      <c r="M1544">
        <f t="shared" si="339"/>
        <v>2013</v>
      </c>
      <c r="N1544" t="str">
        <f t="shared" si="340"/>
        <v>Dec</v>
      </c>
      <c r="O1544" s="6">
        <f t="shared" si="341"/>
        <v>95</v>
      </c>
      <c r="P1544">
        <f t="shared" si="342"/>
        <v>709</v>
      </c>
      <c r="Q1544">
        <f t="shared" si="343"/>
        <v>9</v>
      </c>
      <c r="R1544" s="8">
        <f t="shared" si="349"/>
        <v>78.777777777777771</v>
      </c>
      <c r="S1544">
        <f t="shared" si="344"/>
        <v>50</v>
      </c>
      <c r="T1544">
        <f t="shared" si="345"/>
        <v>4398</v>
      </c>
      <c r="U1544" s="18">
        <f t="shared" si="350"/>
        <v>87.96</v>
      </c>
    </row>
    <row r="1545" spans="1:21" x14ac:dyDescent="0.3">
      <c r="A1545" s="3">
        <v>1544</v>
      </c>
      <c r="B1545" s="3" t="s">
        <v>308</v>
      </c>
      <c r="C1545" s="3" t="s">
        <v>61</v>
      </c>
      <c r="D1545" s="7">
        <f t="shared" si="346"/>
        <v>41609</v>
      </c>
      <c r="E1545" s="4">
        <v>0.46527777777777773</v>
      </c>
      <c r="F1545" s="3" t="s">
        <v>54</v>
      </c>
      <c r="G1545" s="3" t="str">
        <f t="shared" si="347"/>
        <v>PLANNED</v>
      </c>
      <c r="H1545" s="3" t="str">
        <f t="shared" si="337"/>
        <v>PLANNED - SCHED</v>
      </c>
      <c r="I1545" s="1">
        <v>41614.423824074074</v>
      </c>
      <c r="J1545" s="1" t="e">
        <v>#VALUE!</v>
      </c>
      <c r="K1545" s="5" t="e">
        <f t="shared" si="348"/>
        <v>#VALUE!</v>
      </c>
      <c r="L1545" s="16">
        <f t="shared" si="338"/>
        <v>78.777777777777771</v>
      </c>
      <c r="M1545">
        <f t="shared" si="339"/>
        <v>2013</v>
      </c>
      <c r="N1545" t="str">
        <f t="shared" si="340"/>
        <v>Dec</v>
      </c>
      <c r="O1545" s="6" t="e">
        <f t="shared" si="341"/>
        <v>#N/A</v>
      </c>
      <c r="P1545">
        <f t="shared" si="342"/>
        <v>709</v>
      </c>
      <c r="Q1545">
        <f t="shared" si="343"/>
        <v>9</v>
      </c>
      <c r="R1545" s="8">
        <f t="shared" si="349"/>
        <v>78.777777777777771</v>
      </c>
      <c r="S1545">
        <f t="shared" si="344"/>
        <v>50</v>
      </c>
      <c r="T1545">
        <f t="shared" si="345"/>
        <v>4398</v>
      </c>
      <c r="U1545" s="18">
        <f t="shared" si="350"/>
        <v>87.96</v>
      </c>
    </row>
    <row r="1546" spans="1:21" x14ac:dyDescent="0.3">
      <c r="A1546" s="3">
        <v>1545</v>
      </c>
      <c r="B1546" s="3" t="s">
        <v>308</v>
      </c>
      <c r="C1546" s="3" t="s">
        <v>61</v>
      </c>
      <c r="D1546" s="7">
        <f t="shared" si="346"/>
        <v>41609</v>
      </c>
      <c r="E1546" s="4">
        <v>0.46111111111111108</v>
      </c>
      <c r="F1546" s="3" t="s">
        <v>54</v>
      </c>
      <c r="G1546" s="3" t="str">
        <f t="shared" si="347"/>
        <v>PLANNED</v>
      </c>
      <c r="H1546" s="3" t="str">
        <f t="shared" si="337"/>
        <v>PLANNED - SCHED</v>
      </c>
      <c r="I1546" s="1">
        <v>41614.446280208336</v>
      </c>
      <c r="J1546" s="1">
        <v>41614.495840393523</v>
      </c>
      <c r="K1546" s="5">
        <f t="shared" si="348"/>
        <v>71</v>
      </c>
      <c r="L1546" s="16">
        <f t="shared" si="338"/>
        <v>71</v>
      </c>
      <c r="M1546">
        <f t="shared" si="339"/>
        <v>2013</v>
      </c>
      <c r="N1546" t="str">
        <f t="shared" si="340"/>
        <v>Dec</v>
      </c>
      <c r="O1546" s="6">
        <f t="shared" si="341"/>
        <v>71</v>
      </c>
      <c r="P1546">
        <f t="shared" si="342"/>
        <v>709</v>
      </c>
      <c r="Q1546">
        <f t="shared" si="343"/>
        <v>9</v>
      </c>
      <c r="R1546" s="8">
        <f t="shared" si="349"/>
        <v>78.777777777777771</v>
      </c>
      <c r="S1546">
        <f t="shared" si="344"/>
        <v>50</v>
      </c>
      <c r="T1546">
        <f t="shared" si="345"/>
        <v>4398</v>
      </c>
      <c r="U1546" s="18">
        <f t="shared" si="350"/>
        <v>87.96</v>
      </c>
    </row>
    <row r="1547" spans="1:21" x14ac:dyDescent="0.3">
      <c r="A1547" s="3">
        <v>1546</v>
      </c>
      <c r="B1547" s="3" t="s">
        <v>308</v>
      </c>
      <c r="C1547" s="3" t="s">
        <v>61</v>
      </c>
      <c r="D1547" s="7">
        <f t="shared" si="346"/>
        <v>41609</v>
      </c>
      <c r="E1547" s="4">
        <v>0.5805555555555556</v>
      </c>
      <c r="F1547" s="3" t="s">
        <v>54</v>
      </c>
      <c r="G1547" s="3" t="str">
        <f t="shared" si="347"/>
        <v>PLANNED</v>
      </c>
      <c r="H1547" s="3" t="str">
        <f t="shared" si="337"/>
        <v>PLANNED - SCHED</v>
      </c>
      <c r="I1547" s="1">
        <v>41614.546511921297</v>
      </c>
      <c r="J1547" s="1">
        <v>41614.610551273145</v>
      </c>
      <c r="K1547" s="5">
        <f t="shared" si="348"/>
        <v>92</v>
      </c>
      <c r="L1547" s="16">
        <f t="shared" si="338"/>
        <v>92</v>
      </c>
      <c r="M1547">
        <f t="shared" si="339"/>
        <v>2013</v>
      </c>
      <c r="N1547" t="str">
        <f t="shared" si="340"/>
        <v>Dec</v>
      </c>
      <c r="O1547" s="6">
        <f t="shared" si="341"/>
        <v>92</v>
      </c>
      <c r="P1547">
        <f t="shared" si="342"/>
        <v>709</v>
      </c>
      <c r="Q1547">
        <f t="shared" si="343"/>
        <v>9</v>
      </c>
      <c r="R1547" s="8">
        <f t="shared" si="349"/>
        <v>78.777777777777771</v>
      </c>
      <c r="S1547">
        <f t="shared" si="344"/>
        <v>50</v>
      </c>
      <c r="T1547">
        <f t="shared" si="345"/>
        <v>4398</v>
      </c>
      <c r="U1547" s="18">
        <f t="shared" si="350"/>
        <v>87.96</v>
      </c>
    </row>
    <row r="1548" spans="1:21" x14ac:dyDescent="0.3">
      <c r="A1548" s="3">
        <v>1547</v>
      </c>
      <c r="B1548" s="3" t="s">
        <v>308</v>
      </c>
      <c r="C1548" s="3" t="s">
        <v>61</v>
      </c>
      <c r="D1548" s="7">
        <f t="shared" si="346"/>
        <v>41609</v>
      </c>
      <c r="E1548" s="4">
        <v>0.65902777777777777</v>
      </c>
      <c r="F1548" s="3" t="s">
        <v>54</v>
      </c>
      <c r="G1548" s="3" t="str">
        <f t="shared" si="347"/>
        <v>PLANNED</v>
      </c>
      <c r="H1548" s="3" t="str">
        <f t="shared" si="337"/>
        <v>PLANNED - SCHED</v>
      </c>
      <c r="I1548" s="1">
        <v>41614.627884803245</v>
      </c>
      <c r="J1548" s="1">
        <v>41614.689759803245</v>
      </c>
      <c r="K1548" s="5">
        <f t="shared" si="348"/>
        <v>89</v>
      </c>
      <c r="L1548" s="16">
        <f t="shared" si="338"/>
        <v>89</v>
      </c>
      <c r="M1548">
        <f t="shared" si="339"/>
        <v>2013</v>
      </c>
      <c r="N1548" t="str">
        <f t="shared" si="340"/>
        <v>Dec</v>
      </c>
      <c r="O1548" s="6">
        <f t="shared" si="341"/>
        <v>89</v>
      </c>
      <c r="P1548">
        <f t="shared" si="342"/>
        <v>709</v>
      </c>
      <c r="Q1548">
        <f t="shared" si="343"/>
        <v>9</v>
      </c>
      <c r="R1548" s="8">
        <f t="shared" si="349"/>
        <v>78.777777777777771</v>
      </c>
      <c r="S1548">
        <f t="shared" si="344"/>
        <v>50</v>
      </c>
      <c r="T1548">
        <f t="shared" si="345"/>
        <v>4398</v>
      </c>
      <c r="U1548" s="18">
        <f t="shared" si="350"/>
        <v>87.96</v>
      </c>
    </row>
    <row r="1549" spans="1:21" x14ac:dyDescent="0.3">
      <c r="A1549" s="3">
        <v>1548</v>
      </c>
      <c r="B1549" s="3" t="s">
        <v>308</v>
      </c>
      <c r="C1549" s="3" t="s">
        <v>61</v>
      </c>
      <c r="D1549" s="7">
        <f t="shared" si="346"/>
        <v>41609</v>
      </c>
      <c r="E1549" s="4">
        <v>0.66875000000000007</v>
      </c>
      <c r="F1549" s="3" t="s">
        <v>49</v>
      </c>
      <c r="G1549" s="3" t="str">
        <f t="shared" si="347"/>
        <v>UNPLANNED</v>
      </c>
      <c r="H1549" s="3" t="str">
        <f t="shared" si="337"/>
        <v>UNPLANNED</v>
      </c>
      <c r="I1549" s="1">
        <v>41614.627806597222</v>
      </c>
      <c r="J1549" s="1">
        <v>41614.721591319445</v>
      </c>
      <c r="K1549" s="5">
        <f t="shared" si="348"/>
        <v>135</v>
      </c>
      <c r="L1549" s="16">
        <f t="shared" si="338"/>
        <v>135</v>
      </c>
      <c r="M1549">
        <f t="shared" si="339"/>
        <v>2013</v>
      </c>
      <c r="N1549" t="str">
        <f t="shared" si="340"/>
        <v>Dec</v>
      </c>
      <c r="O1549" s="6">
        <f t="shared" si="341"/>
        <v>135</v>
      </c>
      <c r="P1549">
        <f t="shared" si="342"/>
        <v>709</v>
      </c>
      <c r="Q1549">
        <f t="shared" si="343"/>
        <v>9</v>
      </c>
      <c r="R1549" s="8">
        <f t="shared" si="349"/>
        <v>78.777777777777771</v>
      </c>
      <c r="S1549">
        <f t="shared" si="344"/>
        <v>50</v>
      </c>
      <c r="T1549">
        <f t="shared" si="345"/>
        <v>4398</v>
      </c>
      <c r="U1549" s="18">
        <f t="shared" si="350"/>
        <v>87.96</v>
      </c>
    </row>
    <row r="1550" spans="1:21" x14ac:dyDescent="0.3">
      <c r="A1550" s="3">
        <v>1549</v>
      </c>
      <c r="B1550" s="3" t="s">
        <v>308</v>
      </c>
      <c r="C1550" s="3" t="s">
        <v>61</v>
      </c>
      <c r="D1550" s="7">
        <f t="shared" si="346"/>
        <v>41609</v>
      </c>
      <c r="E1550" s="4">
        <v>0.71527777777777779</v>
      </c>
      <c r="F1550" s="3" t="s">
        <v>57</v>
      </c>
      <c r="G1550" s="3" t="str">
        <f t="shared" si="347"/>
        <v>UNPLANNED</v>
      </c>
      <c r="H1550" s="3" t="str">
        <f t="shared" si="337"/>
        <v>UNPLANNED</v>
      </c>
      <c r="I1550" s="1">
        <v>41614.709809571759</v>
      </c>
      <c r="J1550" s="1" t="e">
        <v>#VALUE!</v>
      </c>
      <c r="K1550" s="5" t="e">
        <f t="shared" si="348"/>
        <v>#VALUE!</v>
      </c>
      <c r="L1550" s="16">
        <f t="shared" si="338"/>
        <v>78.777777777777771</v>
      </c>
      <c r="M1550">
        <f t="shared" si="339"/>
        <v>2013</v>
      </c>
      <c r="N1550" t="str">
        <f t="shared" si="340"/>
        <v>Dec</v>
      </c>
      <c r="O1550" s="6" t="e">
        <f t="shared" si="341"/>
        <v>#N/A</v>
      </c>
      <c r="P1550">
        <f t="shared" si="342"/>
        <v>709</v>
      </c>
      <c r="Q1550">
        <f t="shared" si="343"/>
        <v>9</v>
      </c>
      <c r="R1550" s="8">
        <f t="shared" si="349"/>
        <v>78.777777777777771</v>
      </c>
      <c r="S1550">
        <f t="shared" si="344"/>
        <v>50</v>
      </c>
      <c r="T1550">
        <f t="shared" si="345"/>
        <v>4398</v>
      </c>
      <c r="U1550" s="18">
        <f t="shared" si="350"/>
        <v>87.96</v>
      </c>
    </row>
    <row r="1551" spans="1:21" x14ac:dyDescent="0.3">
      <c r="A1551" s="3">
        <v>1550</v>
      </c>
      <c r="B1551" s="3" t="s">
        <v>308</v>
      </c>
      <c r="C1551" s="3" t="s">
        <v>61</v>
      </c>
      <c r="D1551" s="7">
        <f t="shared" si="346"/>
        <v>41609</v>
      </c>
      <c r="E1551" s="4">
        <v>0.81388888888888899</v>
      </c>
      <c r="F1551" s="3" t="s">
        <v>49</v>
      </c>
      <c r="G1551" s="3" t="str">
        <f t="shared" si="347"/>
        <v>UNPLANNED</v>
      </c>
      <c r="H1551" s="3" t="str">
        <f t="shared" si="337"/>
        <v>UNPLANNED</v>
      </c>
      <c r="I1551" s="1">
        <v>41614.798619942128</v>
      </c>
      <c r="J1551" s="1">
        <v>41614.838515775467</v>
      </c>
      <c r="K1551" s="5">
        <f t="shared" si="348"/>
        <v>57</v>
      </c>
      <c r="L1551" s="16">
        <f t="shared" si="338"/>
        <v>57</v>
      </c>
      <c r="M1551">
        <f t="shared" si="339"/>
        <v>2013</v>
      </c>
      <c r="N1551" t="str">
        <f t="shared" si="340"/>
        <v>Dec</v>
      </c>
      <c r="O1551" s="6">
        <f t="shared" si="341"/>
        <v>57</v>
      </c>
      <c r="P1551">
        <f t="shared" si="342"/>
        <v>709</v>
      </c>
      <c r="Q1551">
        <f t="shared" si="343"/>
        <v>9</v>
      </c>
      <c r="R1551" s="8">
        <f t="shared" si="349"/>
        <v>78.777777777777771</v>
      </c>
      <c r="S1551">
        <f t="shared" si="344"/>
        <v>50</v>
      </c>
      <c r="T1551">
        <f t="shared" si="345"/>
        <v>4398</v>
      </c>
      <c r="U1551" s="18">
        <f t="shared" si="350"/>
        <v>87.96</v>
      </c>
    </row>
    <row r="1552" spans="1:21" x14ac:dyDescent="0.3">
      <c r="A1552" s="3">
        <v>1551</v>
      </c>
      <c r="B1552" s="3" t="s">
        <v>308</v>
      </c>
      <c r="C1552" s="3" t="s">
        <v>61</v>
      </c>
      <c r="D1552" s="7">
        <f t="shared" si="346"/>
        <v>41609</v>
      </c>
      <c r="E1552" s="4">
        <v>0.92291666666666661</v>
      </c>
      <c r="F1552" s="3" t="s">
        <v>49</v>
      </c>
      <c r="G1552" s="3" t="str">
        <f t="shared" si="347"/>
        <v>UNPLANNED</v>
      </c>
      <c r="H1552" s="3" t="str">
        <f t="shared" si="337"/>
        <v>UNPLANNED</v>
      </c>
      <c r="I1552" s="1">
        <v>41614.901468483797</v>
      </c>
      <c r="J1552" s="1">
        <v>41615.019836539352</v>
      </c>
      <c r="K1552" s="5">
        <f t="shared" si="348"/>
        <v>170</v>
      </c>
      <c r="L1552" s="16">
        <f t="shared" si="338"/>
        <v>170</v>
      </c>
      <c r="M1552">
        <f t="shared" si="339"/>
        <v>2013</v>
      </c>
      <c r="N1552" t="str">
        <f t="shared" si="340"/>
        <v>Dec</v>
      </c>
      <c r="O1552" s="6">
        <f t="shared" si="341"/>
        <v>170</v>
      </c>
      <c r="P1552">
        <f t="shared" si="342"/>
        <v>709</v>
      </c>
      <c r="Q1552">
        <f t="shared" si="343"/>
        <v>9</v>
      </c>
      <c r="R1552" s="8">
        <f t="shared" si="349"/>
        <v>78.777777777777771</v>
      </c>
      <c r="S1552">
        <f t="shared" si="344"/>
        <v>50</v>
      </c>
      <c r="T1552">
        <f t="shared" si="345"/>
        <v>4398</v>
      </c>
      <c r="U1552" s="18">
        <f t="shared" si="350"/>
        <v>87.96</v>
      </c>
    </row>
    <row r="1553" spans="1:21" x14ac:dyDescent="0.3">
      <c r="A1553" s="3">
        <v>1552</v>
      </c>
      <c r="B1553" s="3" t="s">
        <v>309</v>
      </c>
      <c r="C1553" s="3" t="s">
        <v>63</v>
      </c>
      <c r="D1553" s="7">
        <f t="shared" si="346"/>
        <v>41609</v>
      </c>
      <c r="E1553" s="4">
        <v>0.84097222222222223</v>
      </c>
      <c r="F1553" s="3" t="s">
        <v>49</v>
      </c>
      <c r="G1553" s="3" t="str">
        <f t="shared" si="347"/>
        <v>UNPLANNED</v>
      </c>
      <c r="H1553" s="3" t="str">
        <f t="shared" si="337"/>
        <v>UNPLANNED</v>
      </c>
      <c r="I1553" s="1">
        <v>41615.817775150463</v>
      </c>
      <c r="J1553" s="1">
        <v>41615.866062187502</v>
      </c>
      <c r="K1553" s="5">
        <f t="shared" si="348"/>
        <v>69</v>
      </c>
      <c r="L1553" s="16">
        <f t="shared" si="338"/>
        <v>69</v>
      </c>
      <c r="M1553">
        <f t="shared" si="339"/>
        <v>2013</v>
      </c>
      <c r="N1553" t="str">
        <f t="shared" si="340"/>
        <v>Dec</v>
      </c>
      <c r="O1553" s="6">
        <f t="shared" si="341"/>
        <v>69</v>
      </c>
      <c r="P1553">
        <f t="shared" si="342"/>
        <v>69</v>
      </c>
      <c r="Q1553">
        <f t="shared" si="343"/>
        <v>1</v>
      </c>
      <c r="R1553" s="8">
        <f t="shared" si="349"/>
        <v>69</v>
      </c>
      <c r="S1553">
        <f t="shared" si="344"/>
        <v>50</v>
      </c>
      <c r="T1553">
        <f t="shared" si="345"/>
        <v>4398</v>
      </c>
      <c r="U1553" s="18">
        <f t="shared" si="350"/>
        <v>87.96</v>
      </c>
    </row>
    <row r="1554" spans="1:21" x14ac:dyDescent="0.3">
      <c r="A1554" s="3">
        <v>1553</v>
      </c>
      <c r="B1554" s="3" t="s">
        <v>310</v>
      </c>
      <c r="C1554" s="3" t="s">
        <v>65</v>
      </c>
      <c r="D1554" s="7">
        <f t="shared" si="346"/>
        <v>41609</v>
      </c>
      <c r="E1554" s="4">
        <v>7.9166666666666663E-2</v>
      </c>
      <c r="F1554" s="3" t="s">
        <v>49</v>
      </c>
      <c r="G1554" s="3" t="str">
        <f t="shared" si="347"/>
        <v>UNPLANNED</v>
      </c>
      <c r="H1554" s="3" t="str">
        <f t="shared" si="337"/>
        <v>UNPLANNED</v>
      </c>
      <c r="I1554" s="1">
        <v>41616.050221875004</v>
      </c>
      <c r="J1554" s="1">
        <v>41616.122282060183</v>
      </c>
      <c r="K1554" s="5">
        <f t="shared" si="348"/>
        <v>103</v>
      </c>
      <c r="L1554" s="16">
        <f t="shared" si="338"/>
        <v>103</v>
      </c>
      <c r="M1554">
        <f t="shared" si="339"/>
        <v>2013</v>
      </c>
      <c r="N1554" t="str">
        <f t="shared" si="340"/>
        <v>Dec</v>
      </c>
      <c r="O1554" s="6">
        <f t="shared" si="341"/>
        <v>103</v>
      </c>
      <c r="P1554">
        <f t="shared" si="342"/>
        <v>286</v>
      </c>
      <c r="Q1554">
        <f t="shared" si="343"/>
        <v>4</v>
      </c>
      <c r="R1554" s="8">
        <f t="shared" si="349"/>
        <v>71.5</v>
      </c>
      <c r="S1554">
        <f t="shared" si="344"/>
        <v>50</v>
      </c>
      <c r="T1554">
        <f t="shared" si="345"/>
        <v>4398</v>
      </c>
      <c r="U1554" s="18">
        <f t="shared" si="350"/>
        <v>87.96</v>
      </c>
    </row>
    <row r="1555" spans="1:21" x14ac:dyDescent="0.3">
      <c r="A1555" s="3">
        <v>1554</v>
      </c>
      <c r="B1555" s="3" t="s">
        <v>310</v>
      </c>
      <c r="C1555" s="3" t="s">
        <v>65</v>
      </c>
      <c r="D1555" s="7">
        <f t="shared" si="346"/>
        <v>41609</v>
      </c>
      <c r="E1555" s="4">
        <v>0.23541666666666669</v>
      </c>
      <c r="F1555" s="3" t="s">
        <v>49</v>
      </c>
      <c r="G1555" s="3" t="str">
        <f t="shared" si="347"/>
        <v>UNPLANNED</v>
      </c>
      <c r="H1555" s="3" t="str">
        <f t="shared" si="337"/>
        <v>UNPLANNED</v>
      </c>
      <c r="I1555" s="1">
        <v>41616.198727048606</v>
      </c>
      <c r="J1555" s="1">
        <v>41616.282708530096</v>
      </c>
      <c r="K1555" s="5">
        <f t="shared" si="348"/>
        <v>120</v>
      </c>
      <c r="L1555" s="16">
        <f t="shared" si="338"/>
        <v>120</v>
      </c>
      <c r="M1555">
        <f t="shared" si="339"/>
        <v>2013</v>
      </c>
      <c r="N1555" t="str">
        <f t="shared" si="340"/>
        <v>Dec</v>
      </c>
      <c r="O1555" s="6">
        <f t="shared" si="341"/>
        <v>120</v>
      </c>
      <c r="P1555">
        <f t="shared" si="342"/>
        <v>286</v>
      </c>
      <c r="Q1555">
        <f t="shared" si="343"/>
        <v>4</v>
      </c>
      <c r="R1555" s="8">
        <f t="shared" si="349"/>
        <v>71.5</v>
      </c>
      <c r="S1555">
        <f t="shared" si="344"/>
        <v>50</v>
      </c>
      <c r="T1555">
        <f t="shared" si="345"/>
        <v>4398</v>
      </c>
      <c r="U1555" s="18">
        <f t="shared" si="350"/>
        <v>87.96</v>
      </c>
    </row>
    <row r="1556" spans="1:21" x14ac:dyDescent="0.3">
      <c r="A1556" s="3">
        <v>1555</v>
      </c>
      <c r="B1556" s="3" t="s">
        <v>310</v>
      </c>
      <c r="C1556" s="3" t="s">
        <v>65</v>
      </c>
      <c r="D1556" s="7">
        <f t="shared" si="346"/>
        <v>41609</v>
      </c>
      <c r="E1556" s="4">
        <v>0.4993055555555555</v>
      </c>
      <c r="F1556" s="3" t="s">
        <v>51</v>
      </c>
      <c r="G1556" s="3" t="str">
        <f t="shared" si="347"/>
        <v>PLANNED</v>
      </c>
      <c r="H1556" s="3" t="str">
        <f t="shared" si="337"/>
        <v>PLANNED - NOT SCHED</v>
      </c>
      <c r="I1556" s="1">
        <v>41616.477083483798</v>
      </c>
      <c r="J1556" s="1" t="e">
        <v>#VALUE!</v>
      </c>
      <c r="K1556" s="5" t="e">
        <f t="shared" si="348"/>
        <v>#VALUE!</v>
      </c>
      <c r="L1556" s="16">
        <f t="shared" si="338"/>
        <v>71.5</v>
      </c>
      <c r="M1556">
        <f t="shared" si="339"/>
        <v>2013</v>
      </c>
      <c r="N1556" t="str">
        <f t="shared" si="340"/>
        <v>Dec</v>
      </c>
      <c r="O1556" s="6" t="e">
        <f t="shared" si="341"/>
        <v>#N/A</v>
      </c>
      <c r="P1556">
        <f t="shared" si="342"/>
        <v>286</v>
      </c>
      <c r="Q1556">
        <f t="shared" si="343"/>
        <v>4</v>
      </c>
      <c r="R1556" s="8">
        <f t="shared" si="349"/>
        <v>71.5</v>
      </c>
      <c r="S1556">
        <f t="shared" si="344"/>
        <v>50</v>
      </c>
      <c r="T1556">
        <f t="shared" si="345"/>
        <v>4398</v>
      </c>
      <c r="U1556" s="18">
        <f t="shared" si="350"/>
        <v>87.96</v>
      </c>
    </row>
    <row r="1557" spans="1:21" x14ac:dyDescent="0.3">
      <c r="A1557" s="3">
        <v>1556</v>
      </c>
      <c r="B1557" s="3" t="s">
        <v>310</v>
      </c>
      <c r="C1557" s="3" t="s">
        <v>65</v>
      </c>
      <c r="D1557" s="7">
        <f t="shared" si="346"/>
        <v>41609</v>
      </c>
      <c r="E1557" s="4">
        <v>0.95486111111111116</v>
      </c>
      <c r="F1557" s="3" t="s">
        <v>49</v>
      </c>
      <c r="G1557" s="3" t="str">
        <f t="shared" si="347"/>
        <v>UNPLANNED</v>
      </c>
      <c r="H1557" s="3" t="str">
        <f t="shared" si="337"/>
        <v>UNPLANNED</v>
      </c>
      <c r="I1557" s="1">
        <v>41616.937935034723</v>
      </c>
      <c r="J1557" s="1">
        <v>41616.982032256943</v>
      </c>
      <c r="K1557" s="5">
        <f t="shared" si="348"/>
        <v>63</v>
      </c>
      <c r="L1557" s="16">
        <f t="shared" si="338"/>
        <v>63</v>
      </c>
      <c r="M1557">
        <f t="shared" si="339"/>
        <v>2013</v>
      </c>
      <c r="N1557" t="str">
        <f t="shared" si="340"/>
        <v>Dec</v>
      </c>
      <c r="O1557" s="6">
        <f t="shared" si="341"/>
        <v>63</v>
      </c>
      <c r="P1557">
        <f t="shared" si="342"/>
        <v>286</v>
      </c>
      <c r="Q1557">
        <f t="shared" si="343"/>
        <v>4</v>
      </c>
      <c r="R1557" s="8">
        <f t="shared" si="349"/>
        <v>71.5</v>
      </c>
      <c r="S1557">
        <f t="shared" si="344"/>
        <v>50</v>
      </c>
      <c r="T1557">
        <f t="shared" si="345"/>
        <v>4398</v>
      </c>
      <c r="U1557" s="18">
        <f t="shared" si="350"/>
        <v>87.96</v>
      </c>
    </row>
    <row r="1558" spans="1:21" x14ac:dyDescent="0.3">
      <c r="A1558" s="3">
        <v>1557</v>
      </c>
      <c r="B1558" s="3" t="s">
        <v>311</v>
      </c>
      <c r="C1558" s="3" t="s">
        <v>48</v>
      </c>
      <c r="D1558" s="7">
        <f t="shared" si="346"/>
        <v>41616</v>
      </c>
      <c r="E1558" s="4">
        <v>0.42291666666666666</v>
      </c>
      <c r="F1558" s="3" t="s">
        <v>54</v>
      </c>
      <c r="G1558" s="3" t="str">
        <f t="shared" si="347"/>
        <v>PLANNED</v>
      </c>
      <c r="H1558" s="3" t="str">
        <f t="shared" si="337"/>
        <v>PLANNED - SCHED</v>
      </c>
      <c r="I1558" s="1">
        <v>41617.374955057865</v>
      </c>
      <c r="J1558" s="1">
        <v>41617.464908761576</v>
      </c>
      <c r="K1558" s="5">
        <f t="shared" si="348"/>
        <v>129</v>
      </c>
      <c r="L1558" s="16">
        <f t="shared" si="338"/>
        <v>129</v>
      </c>
      <c r="M1558">
        <f t="shared" si="339"/>
        <v>2013</v>
      </c>
      <c r="N1558" t="str">
        <f t="shared" si="340"/>
        <v>Dec</v>
      </c>
      <c r="O1558" s="6">
        <f t="shared" si="341"/>
        <v>129</v>
      </c>
      <c r="P1558">
        <f t="shared" si="342"/>
        <v>527</v>
      </c>
      <c r="Q1558">
        <f t="shared" si="343"/>
        <v>6</v>
      </c>
      <c r="R1558" s="8">
        <f t="shared" si="349"/>
        <v>87.833333333333329</v>
      </c>
      <c r="S1558">
        <f t="shared" si="344"/>
        <v>36</v>
      </c>
      <c r="T1558">
        <f t="shared" si="345"/>
        <v>3448</v>
      </c>
      <c r="U1558" s="18">
        <f t="shared" si="350"/>
        <v>95.777777777777771</v>
      </c>
    </row>
    <row r="1559" spans="1:21" x14ac:dyDescent="0.3">
      <c r="A1559" s="3">
        <v>1558</v>
      </c>
      <c r="B1559" s="3" t="s">
        <v>311</v>
      </c>
      <c r="C1559" s="3" t="s">
        <v>48</v>
      </c>
      <c r="D1559" s="7">
        <f t="shared" si="346"/>
        <v>41616</v>
      </c>
      <c r="E1559" s="4">
        <v>0.46249999999999997</v>
      </c>
      <c r="F1559" s="3" t="s">
        <v>54</v>
      </c>
      <c r="G1559" s="3" t="str">
        <f t="shared" si="347"/>
        <v>PLANNED</v>
      </c>
      <c r="H1559" s="3" t="str">
        <f t="shared" si="337"/>
        <v>PLANNED - SCHED</v>
      </c>
      <c r="I1559" s="1">
        <v>41617.337377743053</v>
      </c>
      <c r="J1559" s="1" t="e">
        <v>#VALUE!</v>
      </c>
      <c r="K1559" s="5" t="e">
        <f t="shared" si="348"/>
        <v>#VALUE!</v>
      </c>
      <c r="L1559" s="16">
        <f t="shared" si="338"/>
        <v>87.833333333333329</v>
      </c>
      <c r="M1559">
        <f t="shared" si="339"/>
        <v>2013</v>
      </c>
      <c r="N1559" t="str">
        <f t="shared" si="340"/>
        <v>Dec</v>
      </c>
      <c r="O1559" s="6" t="e">
        <f t="shared" si="341"/>
        <v>#N/A</v>
      </c>
      <c r="P1559">
        <f t="shared" si="342"/>
        <v>527</v>
      </c>
      <c r="Q1559">
        <f t="shared" si="343"/>
        <v>6</v>
      </c>
      <c r="R1559" s="8">
        <f t="shared" si="349"/>
        <v>87.833333333333329</v>
      </c>
      <c r="S1559">
        <f t="shared" si="344"/>
        <v>36</v>
      </c>
      <c r="T1559">
        <f t="shared" si="345"/>
        <v>3448</v>
      </c>
      <c r="U1559" s="18">
        <f t="shared" si="350"/>
        <v>95.777777777777771</v>
      </c>
    </row>
    <row r="1560" spans="1:21" x14ac:dyDescent="0.3">
      <c r="A1560" s="3">
        <v>1559</v>
      </c>
      <c r="B1560" s="3" t="s">
        <v>311</v>
      </c>
      <c r="C1560" s="3" t="s">
        <v>48</v>
      </c>
      <c r="D1560" s="7">
        <f t="shared" si="346"/>
        <v>41616</v>
      </c>
      <c r="E1560" s="4">
        <v>0.50694444444444442</v>
      </c>
      <c r="F1560" s="3" t="s">
        <v>49</v>
      </c>
      <c r="G1560" s="3" t="str">
        <f t="shared" si="347"/>
        <v>UNPLANNED</v>
      </c>
      <c r="H1560" s="3" t="str">
        <f t="shared" si="337"/>
        <v>UNPLANNED</v>
      </c>
      <c r="I1560" s="1">
        <v>41617.479002349537</v>
      </c>
      <c r="J1560" s="1">
        <v>41617.540402812498</v>
      </c>
      <c r="K1560" s="5">
        <f t="shared" si="348"/>
        <v>88</v>
      </c>
      <c r="L1560" s="16">
        <f t="shared" si="338"/>
        <v>88</v>
      </c>
      <c r="M1560">
        <f t="shared" si="339"/>
        <v>2013</v>
      </c>
      <c r="N1560" t="str">
        <f t="shared" si="340"/>
        <v>Dec</v>
      </c>
      <c r="O1560" s="6">
        <f t="shared" si="341"/>
        <v>88</v>
      </c>
      <c r="P1560">
        <f t="shared" si="342"/>
        <v>527</v>
      </c>
      <c r="Q1560">
        <f t="shared" si="343"/>
        <v>6</v>
      </c>
      <c r="R1560" s="8">
        <f t="shared" si="349"/>
        <v>87.833333333333329</v>
      </c>
      <c r="S1560">
        <f t="shared" si="344"/>
        <v>36</v>
      </c>
      <c r="T1560">
        <f t="shared" si="345"/>
        <v>3448</v>
      </c>
      <c r="U1560" s="18">
        <f t="shared" si="350"/>
        <v>95.777777777777771</v>
      </c>
    </row>
    <row r="1561" spans="1:21" x14ac:dyDescent="0.3">
      <c r="A1561" s="3">
        <v>1560</v>
      </c>
      <c r="B1561" s="3" t="s">
        <v>311</v>
      </c>
      <c r="C1561" s="3" t="s">
        <v>48</v>
      </c>
      <c r="D1561" s="7">
        <f t="shared" si="346"/>
        <v>41616</v>
      </c>
      <c r="E1561" s="4">
        <v>0.59444444444444444</v>
      </c>
      <c r="F1561" s="3" t="s">
        <v>54</v>
      </c>
      <c r="G1561" s="3" t="str">
        <f t="shared" si="347"/>
        <v>PLANNED</v>
      </c>
      <c r="H1561" s="3" t="str">
        <f t="shared" si="337"/>
        <v>PLANNED - SCHED</v>
      </c>
      <c r="I1561" s="1">
        <v>41617.553760300929</v>
      </c>
      <c r="J1561" s="1">
        <v>41617.615751041667</v>
      </c>
      <c r="K1561" s="5">
        <f t="shared" si="348"/>
        <v>89</v>
      </c>
      <c r="L1561" s="16">
        <f t="shared" si="338"/>
        <v>89</v>
      </c>
      <c r="M1561">
        <f t="shared" si="339"/>
        <v>2013</v>
      </c>
      <c r="N1561" t="str">
        <f t="shared" si="340"/>
        <v>Dec</v>
      </c>
      <c r="O1561" s="6">
        <f t="shared" si="341"/>
        <v>89</v>
      </c>
      <c r="P1561">
        <f t="shared" si="342"/>
        <v>527</v>
      </c>
      <c r="Q1561">
        <f t="shared" si="343"/>
        <v>6</v>
      </c>
      <c r="R1561" s="8">
        <f t="shared" si="349"/>
        <v>87.833333333333329</v>
      </c>
      <c r="S1561">
        <f t="shared" si="344"/>
        <v>36</v>
      </c>
      <c r="T1561">
        <f t="shared" si="345"/>
        <v>3448</v>
      </c>
      <c r="U1561" s="18">
        <f t="shared" si="350"/>
        <v>95.777777777777771</v>
      </c>
    </row>
    <row r="1562" spans="1:21" x14ac:dyDescent="0.3">
      <c r="A1562" s="3">
        <v>1561</v>
      </c>
      <c r="B1562" s="3" t="s">
        <v>311</v>
      </c>
      <c r="C1562" s="3" t="s">
        <v>48</v>
      </c>
      <c r="D1562" s="7">
        <f t="shared" si="346"/>
        <v>41616</v>
      </c>
      <c r="E1562" s="4">
        <v>0.67638888888888893</v>
      </c>
      <c r="F1562" s="3" t="s">
        <v>54</v>
      </c>
      <c r="G1562" s="3" t="str">
        <f t="shared" si="347"/>
        <v>PLANNED</v>
      </c>
      <c r="H1562" s="3" t="str">
        <f t="shared" si="337"/>
        <v>PLANNED - SCHED</v>
      </c>
      <c r="I1562" s="1">
        <v>41617.647366168982</v>
      </c>
      <c r="J1562" s="1">
        <v>41617.703199502321</v>
      </c>
      <c r="K1562" s="5">
        <f t="shared" si="348"/>
        <v>80</v>
      </c>
      <c r="L1562" s="16">
        <f t="shared" si="338"/>
        <v>80</v>
      </c>
      <c r="M1562">
        <f t="shared" si="339"/>
        <v>2013</v>
      </c>
      <c r="N1562" t="str">
        <f t="shared" si="340"/>
        <v>Dec</v>
      </c>
      <c r="O1562" s="6">
        <f t="shared" si="341"/>
        <v>80</v>
      </c>
      <c r="P1562">
        <f t="shared" si="342"/>
        <v>527</v>
      </c>
      <c r="Q1562">
        <f t="shared" si="343"/>
        <v>6</v>
      </c>
      <c r="R1562" s="8">
        <f t="shared" si="349"/>
        <v>87.833333333333329</v>
      </c>
      <c r="S1562">
        <f t="shared" si="344"/>
        <v>36</v>
      </c>
      <c r="T1562">
        <f t="shared" si="345"/>
        <v>3448</v>
      </c>
      <c r="U1562" s="18">
        <f t="shared" si="350"/>
        <v>95.777777777777771</v>
      </c>
    </row>
    <row r="1563" spans="1:21" x14ac:dyDescent="0.3">
      <c r="A1563" s="3">
        <v>1562</v>
      </c>
      <c r="B1563" s="3" t="s">
        <v>311</v>
      </c>
      <c r="C1563" s="3" t="s">
        <v>48</v>
      </c>
      <c r="D1563" s="7">
        <f t="shared" si="346"/>
        <v>41616</v>
      </c>
      <c r="E1563" s="4">
        <v>0.875</v>
      </c>
      <c r="F1563" s="3" t="s">
        <v>51</v>
      </c>
      <c r="G1563" s="3" t="str">
        <f t="shared" si="347"/>
        <v>PLANNED</v>
      </c>
      <c r="H1563" s="3" t="str">
        <f t="shared" si="337"/>
        <v>PLANNED - NOT SCHED</v>
      </c>
      <c r="I1563" s="1">
        <v>41617.842874965281</v>
      </c>
      <c r="J1563" s="1">
        <v>41617.940861076386</v>
      </c>
      <c r="K1563" s="5">
        <f t="shared" si="348"/>
        <v>141</v>
      </c>
      <c r="L1563" s="16">
        <f t="shared" si="338"/>
        <v>141</v>
      </c>
      <c r="M1563">
        <f t="shared" si="339"/>
        <v>2013</v>
      </c>
      <c r="N1563" t="str">
        <f t="shared" si="340"/>
        <v>Dec</v>
      </c>
      <c r="O1563" s="6">
        <f t="shared" si="341"/>
        <v>141</v>
      </c>
      <c r="P1563">
        <f t="shared" si="342"/>
        <v>527</v>
      </c>
      <c r="Q1563">
        <f t="shared" si="343"/>
        <v>6</v>
      </c>
      <c r="R1563" s="8">
        <f t="shared" si="349"/>
        <v>87.833333333333329</v>
      </c>
      <c r="S1563">
        <f t="shared" si="344"/>
        <v>36</v>
      </c>
      <c r="T1563">
        <f t="shared" si="345"/>
        <v>3448</v>
      </c>
      <c r="U1563" s="18">
        <f t="shared" si="350"/>
        <v>95.777777777777771</v>
      </c>
    </row>
    <row r="1564" spans="1:21" x14ac:dyDescent="0.3">
      <c r="A1564" s="3">
        <v>1563</v>
      </c>
      <c r="B1564" s="3" t="s">
        <v>312</v>
      </c>
      <c r="C1564" s="3" t="s">
        <v>53</v>
      </c>
      <c r="D1564" s="7">
        <f t="shared" si="346"/>
        <v>41616</v>
      </c>
      <c r="E1564" s="4">
        <v>0.10625</v>
      </c>
      <c r="F1564" s="3" t="s">
        <v>51</v>
      </c>
      <c r="G1564" s="3" t="str">
        <f t="shared" si="347"/>
        <v>PLANNED</v>
      </c>
      <c r="H1564" s="3" t="str">
        <f t="shared" si="337"/>
        <v>PLANNED - NOT SCHED</v>
      </c>
      <c r="I1564" s="1">
        <v>41618.063368287039</v>
      </c>
      <c r="J1564" s="1">
        <v>41618.168090509258</v>
      </c>
      <c r="K1564" s="5">
        <f t="shared" si="348"/>
        <v>150</v>
      </c>
      <c r="L1564" s="16">
        <f t="shared" si="338"/>
        <v>150</v>
      </c>
      <c r="M1564">
        <f t="shared" si="339"/>
        <v>2013</v>
      </c>
      <c r="N1564" t="str">
        <f t="shared" si="340"/>
        <v>Dec</v>
      </c>
      <c r="O1564" s="6">
        <f t="shared" si="341"/>
        <v>150</v>
      </c>
      <c r="P1564">
        <f t="shared" si="342"/>
        <v>360</v>
      </c>
      <c r="Q1564">
        <f t="shared" si="343"/>
        <v>4</v>
      </c>
      <c r="R1564" s="8">
        <f t="shared" si="349"/>
        <v>90</v>
      </c>
      <c r="S1564">
        <f t="shared" si="344"/>
        <v>36</v>
      </c>
      <c r="T1564">
        <f t="shared" si="345"/>
        <v>3448</v>
      </c>
      <c r="U1564" s="18">
        <f t="shared" si="350"/>
        <v>95.777777777777771</v>
      </c>
    </row>
    <row r="1565" spans="1:21" x14ac:dyDescent="0.3">
      <c r="A1565" s="3">
        <v>1564</v>
      </c>
      <c r="B1565" s="3" t="s">
        <v>312</v>
      </c>
      <c r="C1565" s="3" t="s">
        <v>53</v>
      </c>
      <c r="D1565" s="7">
        <f t="shared" si="346"/>
        <v>41616</v>
      </c>
      <c r="E1565" s="4">
        <v>0.45694444444444443</v>
      </c>
      <c r="F1565" s="3" t="s">
        <v>54</v>
      </c>
      <c r="G1565" s="3" t="str">
        <f t="shared" si="347"/>
        <v>PLANNED</v>
      </c>
      <c r="H1565" s="3" t="str">
        <f t="shared" si="337"/>
        <v>PLANNED - SCHED</v>
      </c>
      <c r="I1565" s="1">
        <v>41618.355932719904</v>
      </c>
      <c r="J1565" s="1" t="e">
        <v>#VALUE!</v>
      </c>
      <c r="K1565" s="5" t="e">
        <f t="shared" si="348"/>
        <v>#VALUE!</v>
      </c>
      <c r="L1565" s="16">
        <f t="shared" si="338"/>
        <v>90</v>
      </c>
      <c r="M1565">
        <f t="shared" si="339"/>
        <v>2013</v>
      </c>
      <c r="N1565" t="str">
        <f t="shared" si="340"/>
        <v>Dec</v>
      </c>
      <c r="O1565" s="6" t="e">
        <f t="shared" si="341"/>
        <v>#N/A</v>
      </c>
      <c r="P1565">
        <f t="shared" si="342"/>
        <v>360</v>
      </c>
      <c r="Q1565">
        <f t="shared" si="343"/>
        <v>4</v>
      </c>
      <c r="R1565" s="8">
        <f t="shared" si="349"/>
        <v>90</v>
      </c>
      <c r="S1565">
        <f t="shared" si="344"/>
        <v>36</v>
      </c>
      <c r="T1565">
        <f t="shared" si="345"/>
        <v>3448</v>
      </c>
      <c r="U1565" s="18">
        <f t="shared" si="350"/>
        <v>95.777777777777771</v>
      </c>
    </row>
    <row r="1566" spans="1:21" x14ac:dyDescent="0.3">
      <c r="A1566" s="3">
        <v>1565</v>
      </c>
      <c r="B1566" s="3" t="s">
        <v>312</v>
      </c>
      <c r="C1566" s="3" t="s">
        <v>53</v>
      </c>
      <c r="D1566" s="7">
        <f t="shared" si="346"/>
        <v>41616</v>
      </c>
      <c r="E1566" s="4">
        <v>0.68819444444444444</v>
      </c>
      <c r="F1566" s="3" t="s">
        <v>54</v>
      </c>
      <c r="G1566" s="3" t="str">
        <f t="shared" si="347"/>
        <v>PLANNED</v>
      </c>
      <c r="H1566" s="3" t="str">
        <f t="shared" si="337"/>
        <v>PLANNED - SCHED</v>
      </c>
      <c r="I1566" s="1">
        <v>41618.628743287038</v>
      </c>
      <c r="J1566" s="1">
        <v>41618.722018749999</v>
      </c>
      <c r="K1566" s="5">
        <f t="shared" si="348"/>
        <v>134</v>
      </c>
      <c r="L1566" s="16">
        <f t="shared" si="338"/>
        <v>134</v>
      </c>
      <c r="M1566">
        <f t="shared" si="339"/>
        <v>2013</v>
      </c>
      <c r="N1566" t="str">
        <f t="shared" si="340"/>
        <v>Dec</v>
      </c>
      <c r="O1566" s="6">
        <f t="shared" si="341"/>
        <v>134</v>
      </c>
      <c r="P1566">
        <f t="shared" si="342"/>
        <v>360</v>
      </c>
      <c r="Q1566">
        <f t="shared" si="343"/>
        <v>4</v>
      </c>
      <c r="R1566" s="8">
        <f t="shared" si="349"/>
        <v>90</v>
      </c>
      <c r="S1566">
        <f t="shared" si="344"/>
        <v>36</v>
      </c>
      <c r="T1566">
        <f t="shared" si="345"/>
        <v>3448</v>
      </c>
      <c r="U1566" s="18">
        <f t="shared" si="350"/>
        <v>95.777777777777771</v>
      </c>
    </row>
    <row r="1567" spans="1:21" x14ac:dyDescent="0.3">
      <c r="A1567" s="3">
        <v>1566</v>
      </c>
      <c r="B1567" s="3" t="s">
        <v>312</v>
      </c>
      <c r="C1567" s="3" t="s">
        <v>53</v>
      </c>
      <c r="D1567" s="7">
        <f t="shared" si="346"/>
        <v>41616</v>
      </c>
      <c r="E1567" s="4">
        <v>0.80138888888888893</v>
      </c>
      <c r="F1567" s="3" t="s">
        <v>49</v>
      </c>
      <c r="G1567" s="3" t="str">
        <f t="shared" si="347"/>
        <v>UNPLANNED</v>
      </c>
      <c r="H1567" s="3" t="str">
        <f t="shared" si="337"/>
        <v>UNPLANNED</v>
      </c>
      <c r="I1567" s="1">
        <v>41618.783941400463</v>
      </c>
      <c r="J1567" s="1">
        <v>41618.837158993061</v>
      </c>
      <c r="K1567" s="5">
        <f t="shared" si="348"/>
        <v>76</v>
      </c>
      <c r="L1567" s="16">
        <f t="shared" si="338"/>
        <v>76</v>
      </c>
      <c r="M1567">
        <f t="shared" si="339"/>
        <v>2013</v>
      </c>
      <c r="N1567" t="str">
        <f t="shared" si="340"/>
        <v>Dec</v>
      </c>
      <c r="O1567" s="6">
        <f t="shared" si="341"/>
        <v>76</v>
      </c>
      <c r="P1567">
        <f t="shared" si="342"/>
        <v>360</v>
      </c>
      <c r="Q1567">
        <f t="shared" si="343"/>
        <v>4</v>
      </c>
      <c r="R1567" s="8">
        <f t="shared" si="349"/>
        <v>90</v>
      </c>
      <c r="S1567">
        <f t="shared" si="344"/>
        <v>36</v>
      </c>
      <c r="T1567">
        <f t="shared" si="345"/>
        <v>3448</v>
      </c>
      <c r="U1567" s="18">
        <f t="shared" si="350"/>
        <v>95.777777777777771</v>
      </c>
    </row>
    <row r="1568" spans="1:21" x14ac:dyDescent="0.3">
      <c r="A1568" s="3">
        <v>1567</v>
      </c>
      <c r="B1568" s="3" t="s">
        <v>313</v>
      </c>
      <c r="C1568" s="3" t="s">
        <v>56</v>
      </c>
      <c r="D1568" s="7">
        <f t="shared" si="346"/>
        <v>41616</v>
      </c>
      <c r="E1568" s="4">
        <v>0.2076388888888889</v>
      </c>
      <c r="F1568" s="3" t="s">
        <v>49</v>
      </c>
      <c r="G1568" s="3" t="str">
        <f t="shared" si="347"/>
        <v>UNPLANNED</v>
      </c>
      <c r="H1568" s="3" t="str">
        <f t="shared" si="337"/>
        <v>UNPLANNED</v>
      </c>
      <c r="I1568" s="1">
        <v>41619.187068831023</v>
      </c>
      <c r="J1568" s="1">
        <v>41619.237392905088</v>
      </c>
      <c r="K1568" s="5">
        <f t="shared" si="348"/>
        <v>72</v>
      </c>
      <c r="L1568" s="16">
        <f t="shared" si="338"/>
        <v>72</v>
      </c>
      <c r="M1568">
        <f t="shared" si="339"/>
        <v>2013</v>
      </c>
      <c r="N1568" t="str">
        <f t="shared" si="340"/>
        <v>Dec</v>
      </c>
      <c r="O1568" s="6">
        <f t="shared" si="341"/>
        <v>72</v>
      </c>
      <c r="P1568">
        <f t="shared" si="342"/>
        <v>595</v>
      </c>
      <c r="Q1568">
        <f t="shared" si="343"/>
        <v>7</v>
      </c>
      <c r="R1568" s="8">
        <f t="shared" si="349"/>
        <v>85</v>
      </c>
      <c r="S1568">
        <f t="shared" si="344"/>
        <v>36</v>
      </c>
      <c r="T1568">
        <f t="shared" si="345"/>
        <v>3448</v>
      </c>
      <c r="U1568" s="18">
        <f t="shared" si="350"/>
        <v>95.777777777777771</v>
      </c>
    </row>
    <row r="1569" spans="1:21" x14ac:dyDescent="0.3">
      <c r="A1569" s="3">
        <v>1568</v>
      </c>
      <c r="B1569" s="3" t="s">
        <v>313</v>
      </c>
      <c r="C1569" s="3" t="s">
        <v>56</v>
      </c>
      <c r="D1569" s="7">
        <f t="shared" si="346"/>
        <v>41616</v>
      </c>
      <c r="E1569" s="4">
        <v>0.36805555555555558</v>
      </c>
      <c r="F1569" s="3" t="s">
        <v>54</v>
      </c>
      <c r="G1569" s="3" t="str">
        <f t="shared" si="347"/>
        <v>PLANNED</v>
      </c>
      <c r="H1569" s="3" t="str">
        <f t="shared" si="337"/>
        <v>PLANNED - SCHED</v>
      </c>
      <c r="I1569" s="1">
        <v>41619.328668784729</v>
      </c>
      <c r="J1569" s="1">
        <v>41619.397511377312</v>
      </c>
      <c r="K1569" s="5">
        <f t="shared" si="348"/>
        <v>99</v>
      </c>
      <c r="L1569" s="16">
        <f t="shared" si="338"/>
        <v>99</v>
      </c>
      <c r="M1569">
        <f t="shared" si="339"/>
        <v>2013</v>
      </c>
      <c r="N1569" t="str">
        <f t="shared" si="340"/>
        <v>Dec</v>
      </c>
      <c r="O1569" s="6">
        <f t="shared" si="341"/>
        <v>99</v>
      </c>
      <c r="P1569">
        <f t="shared" si="342"/>
        <v>595</v>
      </c>
      <c r="Q1569">
        <f t="shared" si="343"/>
        <v>7</v>
      </c>
      <c r="R1569" s="8">
        <f t="shared" si="349"/>
        <v>85</v>
      </c>
      <c r="S1569">
        <f t="shared" si="344"/>
        <v>36</v>
      </c>
      <c r="T1569">
        <f t="shared" si="345"/>
        <v>3448</v>
      </c>
      <c r="U1569" s="18">
        <f t="shared" si="350"/>
        <v>95.777777777777771</v>
      </c>
    </row>
    <row r="1570" spans="1:21" x14ac:dyDescent="0.3">
      <c r="A1570" s="3">
        <v>1569</v>
      </c>
      <c r="B1570" s="3" t="s">
        <v>313</v>
      </c>
      <c r="C1570" s="3" t="s">
        <v>56</v>
      </c>
      <c r="D1570" s="7">
        <f t="shared" si="346"/>
        <v>41616</v>
      </c>
      <c r="E1570" s="4">
        <v>0.42430555555555555</v>
      </c>
      <c r="F1570" s="3" t="s">
        <v>49</v>
      </c>
      <c r="G1570" s="3" t="str">
        <f t="shared" si="347"/>
        <v>UNPLANNED</v>
      </c>
      <c r="H1570" s="3" t="str">
        <f t="shared" si="337"/>
        <v>UNPLANNED</v>
      </c>
      <c r="I1570" s="1">
        <v>41619.3981909375</v>
      </c>
      <c r="J1570" s="1">
        <v>41619.475852974538</v>
      </c>
      <c r="K1570" s="5">
        <f t="shared" si="348"/>
        <v>111</v>
      </c>
      <c r="L1570" s="16">
        <f t="shared" si="338"/>
        <v>111</v>
      </c>
      <c r="M1570">
        <f t="shared" si="339"/>
        <v>2013</v>
      </c>
      <c r="N1570" t="str">
        <f t="shared" si="340"/>
        <v>Dec</v>
      </c>
      <c r="O1570" s="6">
        <f t="shared" si="341"/>
        <v>111</v>
      </c>
      <c r="P1570">
        <f t="shared" si="342"/>
        <v>595</v>
      </c>
      <c r="Q1570">
        <f t="shared" si="343"/>
        <v>7</v>
      </c>
      <c r="R1570" s="8">
        <f t="shared" si="349"/>
        <v>85</v>
      </c>
      <c r="S1570">
        <f t="shared" si="344"/>
        <v>36</v>
      </c>
      <c r="T1570">
        <f t="shared" si="345"/>
        <v>3448</v>
      </c>
      <c r="U1570" s="18">
        <f t="shared" si="350"/>
        <v>95.777777777777771</v>
      </c>
    </row>
    <row r="1571" spans="1:21" x14ac:dyDescent="0.3">
      <c r="A1571" s="3">
        <v>1570</v>
      </c>
      <c r="B1571" s="3" t="s">
        <v>313</v>
      </c>
      <c r="C1571" s="3" t="s">
        <v>56</v>
      </c>
      <c r="D1571" s="7">
        <f t="shared" si="346"/>
        <v>41616</v>
      </c>
      <c r="E1571" s="4">
        <v>0.45347222222222222</v>
      </c>
      <c r="F1571" s="3" t="s">
        <v>54</v>
      </c>
      <c r="G1571" s="3" t="str">
        <f t="shared" si="347"/>
        <v>PLANNED</v>
      </c>
      <c r="H1571" s="3" t="str">
        <f t="shared" si="337"/>
        <v>PLANNED - SCHED</v>
      </c>
      <c r="I1571" s="1">
        <v>41619.425783946761</v>
      </c>
      <c r="J1571" s="1">
        <v>41619.482531631947</v>
      </c>
      <c r="K1571" s="5">
        <f t="shared" si="348"/>
        <v>81</v>
      </c>
      <c r="L1571" s="16">
        <f t="shared" si="338"/>
        <v>81</v>
      </c>
      <c r="M1571">
        <f t="shared" si="339"/>
        <v>2013</v>
      </c>
      <c r="N1571" t="str">
        <f t="shared" si="340"/>
        <v>Dec</v>
      </c>
      <c r="O1571" s="6">
        <f t="shared" si="341"/>
        <v>81</v>
      </c>
      <c r="P1571">
        <f t="shared" si="342"/>
        <v>595</v>
      </c>
      <c r="Q1571">
        <f t="shared" si="343"/>
        <v>7</v>
      </c>
      <c r="R1571" s="8">
        <f t="shared" si="349"/>
        <v>85</v>
      </c>
      <c r="S1571">
        <f t="shared" si="344"/>
        <v>36</v>
      </c>
      <c r="T1571">
        <f t="shared" si="345"/>
        <v>3448</v>
      </c>
      <c r="U1571" s="18">
        <f t="shared" si="350"/>
        <v>95.777777777777771</v>
      </c>
    </row>
    <row r="1572" spans="1:21" x14ac:dyDescent="0.3">
      <c r="A1572" s="3">
        <v>1571</v>
      </c>
      <c r="B1572" s="3" t="s">
        <v>313</v>
      </c>
      <c r="C1572" s="3" t="s">
        <v>56</v>
      </c>
      <c r="D1572" s="7">
        <f t="shared" si="346"/>
        <v>41616</v>
      </c>
      <c r="E1572" s="4">
        <v>0.54027777777777775</v>
      </c>
      <c r="F1572" s="3" t="s">
        <v>54</v>
      </c>
      <c r="G1572" s="3" t="str">
        <f t="shared" si="347"/>
        <v>PLANNED</v>
      </c>
      <c r="H1572" s="3" t="str">
        <f t="shared" si="337"/>
        <v>PLANNED - SCHED</v>
      </c>
      <c r="I1572" s="1">
        <v>41619.507601736106</v>
      </c>
      <c r="J1572" s="1">
        <v>41619.595819328701</v>
      </c>
      <c r="K1572" s="5">
        <f t="shared" si="348"/>
        <v>127</v>
      </c>
      <c r="L1572" s="16">
        <f t="shared" si="338"/>
        <v>127</v>
      </c>
      <c r="M1572">
        <f t="shared" si="339"/>
        <v>2013</v>
      </c>
      <c r="N1572" t="str">
        <f t="shared" si="340"/>
        <v>Dec</v>
      </c>
      <c r="O1572" s="6">
        <f t="shared" si="341"/>
        <v>127</v>
      </c>
      <c r="P1572">
        <f t="shared" si="342"/>
        <v>595</v>
      </c>
      <c r="Q1572">
        <f t="shared" si="343"/>
        <v>7</v>
      </c>
      <c r="R1572" s="8">
        <f t="shared" si="349"/>
        <v>85</v>
      </c>
      <c r="S1572">
        <f t="shared" si="344"/>
        <v>36</v>
      </c>
      <c r="T1572">
        <f t="shared" si="345"/>
        <v>3448</v>
      </c>
      <c r="U1572" s="18">
        <f t="shared" si="350"/>
        <v>95.777777777777771</v>
      </c>
    </row>
    <row r="1573" spans="1:21" x14ac:dyDescent="0.3">
      <c r="A1573" s="3">
        <v>1572</v>
      </c>
      <c r="B1573" s="3" t="s">
        <v>313</v>
      </c>
      <c r="C1573" s="3" t="s">
        <v>56</v>
      </c>
      <c r="D1573" s="7">
        <f t="shared" si="346"/>
        <v>41616</v>
      </c>
      <c r="E1573" s="4">
        <v>0.57986111111111105</v>
      </c>
      <c r="F1573" s="3" t="s">
        <v>54</v>
      </c>
      <c r="G1573" s="3" t="str">
        <f t="shared" si="347"/>
        <v>PLANNED</v>
      </c>
      <c r="H1573" s="3" t="str">
        <f t="shared" si="337"/>
        <v>PLANNED - SCHED</v>
      </c>
      <c r="I1573" s="1">
        <v>41619.554083483796</v>
      </c>
      <c r="J1573" s="1">
        <v>41619.627393668983</v>
      </c>
      <c r="K1573" s="5">
        <f t="shared" si="348"/>
        <v>105</v>
      </c>
      <c r="L1573" s="16">
        <f t="shared" si="338"/>
        <v>105</v>
      </c>
      <c r="M1573">
        <f t="shared" si="339"/>
        <v>2013</v>
      </c>
      <c r="N1573" t="str">
        <f t="shared" si="340"/>
        <v>Dec</v>
      </c>
      <c r="O1573" s="6">
        <f t="shared" si="341"/>
        <v>105</v>
      </c>
      <c r="P1573">
        <f t="shared" si="342"/>
        <v>595</v>
      </c>
      <c r="Q1573">
        <f t="shared" si="343"/>
        <v>7</v>
      </c>
      <c r="R1573" s="8">
        <f t="shared" si="349"/>
        <v>85</v>
      </c>
      <c r="S1573">
        <f t="shared" si="344"/>
        <v>36</v>
      </c>
      <c r="T1573">
        <f t="shared" si="345"/>
        <v>3448</v>
      </c>
      <c r="U1573" s="18">
        <f t="shared" si="350"/>
        <v>95.777777777777771</v>
      </c>
    </row>
    <row r="1574" spans="1:21" x14ac:dyDescent="0.3">
      <c r="A1574" s="3">
        <v>1573</v>
      </c>
      <c r="B1574" s="3" t="s">
        <v>313</v>
      </c>
      <c r="C1574" s="3" t="s">
        <v>56</v>
      </c>
      <c r="D1574" s="7">
        <f t="shared" si="346"/>
        <v>41616</v>
      </c>
      <c r="E1574" s="4">
        <v>0.92083333333333339</v>
      </c>
      <c r="F1574" s="3" t="s">
        <v>51</v>
      </c>
      <c r="G1574" s="3" t="str">
        <f t="shared" si="347"/>
        <v>PLANNED</v>
      </c>
      <c r="H1574" s="3" t="str">
        <f t="shared" si="337"/>
        <v>PLANNED - NOT SCHED</v>
      </c>
      <c r="I1574" s="1" t="e">
        <v>#VALUE!</v>
      </c>
      <c r="J1574" s="1">
        <v>41619.968765081023</v>
      </c>
      <c r="K1574" s="5" t="e">
        <f t="shared" si="348"/>
        <v>#VALUE!</v>
      </c>
      <c r="L1574" s="16">
        <f t="shared" si="338"/>
        <v>85</v>
      </c>
      <c r="M1574">
        <f t="shared" si="339"/>
        <v>2013</v>
      </c>
      <c r="N1574" t="str">
        <f t="shared" si="340"/>
        <v>Dec</v>
      </c>
      <c r="O1574" s="6" t="e">
        <f t="shared" si="341"/>
        <v>#N/A</v>
      </c>
      <c r="P1574">
        <f t="shared" si="342"/>
        <v>595</v>
      </c>
      <c r="Q1574">
        <f t="shared" si="343"/>
        <v>7</v>
      </c>
      <c r="R1574" s="8">
        <f t="shared" si="349"/>
        <v>85</v>
      </c>
      <c r="S1574">
        <f t="shared" si="344"/>
        <v>36</v>
      </c>
      <c r="T1574">
        <f t="shared" si="345"/>
        <v>3448</v>
      </c>
      <c r="U1574" s="18">
        <f t="shared" si="350"/>
        <v>95.777777777777771</v>
      </c>
    </row>
    <row r="1575" spans="1:21" x14ac:dyDescent="0.3">
      <c r="A1575" s="3">
        <v>1574</v>
      </c>
      <c r="B1575" s="3" t="s">
        <v>314</v>
      </c>
      <c r="C1575" s="3" t="s">
        <v>59</v>
      </c>
      <c r="D1575" s="7">
        <f t="shared" si="346"/>
        <v>41616</v>
      </c>
      <c r="E1575" s="4">
        <v>7.4999999999999997E-2</v>
      </c>
      <c r="F1575" s="3" t="s">
        <v>49</v>
      </c>
      <c r="G1575" s="3" t="str">
        <f t="shared" si="347"/>
        <v>UNPLANNED</v>
      </c>
      <c r="H1575" s="3" t="str">
        <f t="shared" si="337"/>
        <v>UNPLANNED</v>
      </c>
      <c r="I1575" s="1">
        <v>41620.063929664349</v>
      </c>
      <c r="J1575" s="1">
        <v>41620.124068553239</v>
      </c>
      <c r="K1575" s="5">
        <f t="shared" si="348"/>
        <v>86</v>
      </c>
      <c r="L1575" s="16">
        <f t="shared" si="338"/>
        <v>86</v>
      </c>
      <c r="M1575">
        <f t="shared" si="339"/>
        <v>2013</v>
      </c>
      <c r="N1575" t="str">
        <f t="shared" si="340"/>
        <v>Dec</v>
      </c>
      <c r="O1575" s="6">
        <f t="shared" si="341"/>
        <v>86</v>
      </c>
      <c r="P1575">
        <f t="shared" si="342"/>
        <v>839</v>
      </c>
      <c r="Q1575">
        <f t="shared" si="343"/>
        <v>7</v>
      </c>
      <c r="R1575" s="8">
        <f t="shared" si="349"/>
        <v>119.85714285714286</v>
      </c>
      <c r="S1575">
        <f t="shared" si="344"/>
        <v>36</v>
      </c>
      <c r="T1575">
        <f t="shared" si="345"/>
        <v>3448</v>
      </c>
      <c r="U1575" s="18">
        <f t="shared" si="350"/>
        <v>95.777777777777771</v>
      </c>
    </row>
    <row r="1576" spans="1:21" x14ac:dyDescent="0.3">
      <c r="A1576" s="3">
        <v>1575</v>
      </c>
      <c r="B1576" s="3" t="s">
        <v>314</v>
      </c>
      <c r="C1576" s="3" t="s">
        <v>59</v>
      </c>
      <c r="D1576" s="7">
        <f t="shared" si="346"/>
        <v>41616</v>
      </c>
      <c r="E1576" s="4">
        <v>9.7222222222222224E-2</v>
      </c>
      <c r="F1576" s="3" t="s">
        <v>49</v>
      </c>
      <c r="G1576" s="3" t="str">
        <f t="shared" si="347"/>
        <v>UNPLANNED</v>
      </c>
      <c r="H1576" s="3" t="str">
        <f t="shared" si="337"/>
        <v>UNPLANNED</v>
      </c>
      <c r="I1576" s="1">
        <v>41620.04925447917</v>
      </c>
      <c r="J1576" s="1">
        <v>41620.132946608799</v>
      </c>
      <c r="K1576" s="5">
        <f t="shared" si="348"/>
        <v>120</v>
      </c>
      <c r="L1576" s="16">
        <f t="shared" si="338"/>
        <v>120</v>
      </c>
      <c r="M1576">
        <f t="shared" si="339"/>
        <v>2013</v>
      </c>
      <c r="N1576" t="str">
        <f t="shared" si="340"/>
        <v>Dec</v>
      </c>
      <c r="O1576" s="6">
        <f t="shared" si="341"/>
        <v>120</v>
      </c>
      <c r="P1576">
        <f t="shared" si="342"/>
        <v>839</v>
      </c>
      <c r="Q1576">
        <f t="shared" si="343"/>
        <v>7</v>
      </c>
      <c r="R1576" s="8">
        <f t="shared" si="349"/>
        <v>119.85714285714286</v>
      </c>
      <c r="S1576">
        <f t="shared" si="344"/>
        <v>36</v>
      </c>
      <c r="T1576">
        <f t="shared" si="345"/>
        <v>3448</v>
      </c>
      <c r="U1576" s="18">
        <f t="shared" si="350"/>
        <v>95.777777777777771</v>
      </c>
    </row>
    <row r="1577" spans="1:21" x14ac:dyDescent="0.3">
      <c r="A1577" s="3">
        <v>1576</v>
      </c>
      <c r="B1577" s="3" t="s">
        <v>314</v>
      </c>
      <c r="C1577" s="3" t="s">
        <v>59</v>
      </c>
      <c r="D1577" s="7">
        <f t="shared" si="346"/>
        <v>41616</v>
      </c>
      <c r="E1577" s="4">
        <v>0.31041666666666667</v>
      </c>
      <c r="F1577" s="3" t="s">
        <v>49</v>
      </c>
      <c r="G1577" s="3" t="str">
        <f t="shared" si="347"/>
        <v>UNPLANNED</v>
      </c>
      <c r="H1577" s="3" t="str">
        <f t="shared" si="337"/>
        <v>UNPLANNED</v>
      </c>
      <c r="I1577" s="1">
        <v>41620.287632835643</v>
      </c>
      <c r="J1577" s="1">
        <v>41620.382528668983</v>
      </c>
      <c r="K1577" s="5">
        <f t="shared" si="348"/>
        <v>136</v>
      </c>
      <c r="L1577" s="16">
        <f t="shared" si="338"/>
        <v>136</v>
      </c>
      <c r="M1577">
        <f t="shared" si="339"/>
        <v>2013</v>
      </c>
      <c r="N1577" t="str">
        <f t="shared" si="340"/>
        <v>Dec</v>
      </c>
      <c r="O1577" s="6">
        <f t="shared" si="341"/>
        <v>136</v>
      </c>
      <c r="P1577">
        <f t="shared" si="342"/>
        <v>839</v>
      </c>
      <c r="Q1577">
        <f t="shared" si="343"/>
        <v>7</v>
      </c>
      <c r="R1577" s="8">
        <f t="shared" si="349"/>
        <v>119.85714285714286</v>
      </c>
      <c r="S1577">
        <f t="shared" si="344"/>
        <v>36</v>
      </c>
      <c r="T1577">
        <f t="shared" si="345"/>
        <v>3448</v>
      </c>
      <c r="U1577" s="18">
        <f t="shared" si="350"/>
        <v>95.777777777777771</v>
      </c>
    </row>
    <row r="1578" spans="1:21" x14ac:dyDescent="0.3">
      <c r="A1578" s="3">
        <v>1577</v>
      </c>
      <c r="B1578" s="3" t="s">
        <v>314</v>
      </c>
      <c r="C1578" s="3" t="s">
        <v>59</v>
      </c>
      <c r="D1578" s="7">
        <f t="shared" si="346"/>
        <v>41616</v>
      </c>
      <c r="E1578" s="4">
        <v>0.33194444444444443</v>
      </c>
      <c r="F1578" s="3" t="s">
        <v>49</v>
      </c>
      <c r="G1578" s="3" t="str">
        <f t="shared" si="347"/>
        <v>UNPLANNED</v>
      </c>
      <c r="H1578" s="3" t="str">
        <f t="shared" si="337"/>
        <v>UNPLANNED</v>
      </c>
      <c r="I1578" s="1">
        <v>41620.311633877318</v>
      </c>
      <c r="J1578" s="1">
        <v>41620.369735729168</v>
      </c>
      <c r="K1578" s="5">
        <f t="shared" si="348"/>
        <v>83</v>
      </c>
      <c r="L1578" s="16">
        <f t="shared" si="338"/>
        <v>83</v>
      </c>
      <c r="M1578">
        <f t="shared" si="339"/>
        <v>2013</v>
      </c>
      <c r="N1578" t="str">
        <f t="shared" si="340"/>
        <v>Dec</v>
      </c>
      <c r="O1578" s="6">
        <f t="shared" si="341"/>
        <v>83</v>
      </c>
      <c r="P1578">
        <f t="shared" si="342"/>
        <v>839</v>
      </c>
      <c r="Q1578">
        <f t="shared" si="343"/>
        <v>7</v>
      </c>
      <c r="R1578" s="8">
        <f t="shared" si="349"/>
        <v>119.85714285714286</v>
      </c>
      <c r="S1578">
        <f t="shared" si="344"/>
        <v>36</v>
      </c>
      <c r="T1578">
        <f t="shared" si="345"/>
        <v>3448</v>
      </c>
      <c r="U1578" s="18">
        <f t="shared" si="350"/>
        <v>95.777777777777771</v>
      </c>
    </row>
    <row r="1579" spans="1:21" x14ac:dyDescent="0.3">
      <c r="A1579" s="3">
        <v>1578</v>
      </c>
      <c r="B1579" s="3" t="s">
        <v>314</v>
      </c>
      <c r="C1579" s="3" t="s">
        <v>59</v>
      </c>
      <c r="D1579" s="7">
        <f t="shared" si="346"/>
        <v>41616</v>
      </c>
      <c r="E1579" s="4">
        <v>0.43402777777777773</v>
      </c>
      <c r="F1579" s="3" t="s">
        <v>49</v>
      </c>
      <c r="G1579" s="3" t="str">
        <f t="shared" si="347"/>
        <v>UNPLANNED</v>
      </c>
      <c r="H1579" s="3" t="str">
        <f t="shared" si="337"/>
        <v>UNPLANNED</v>
      </c>
      <c r="I1579" s="1">
        <v>41620.404310069447</v>
      </c>
      <c r="J1579" s="1">
        <v>41620.469761458335</v>
      </c>
      <c r="K1579" s="5">
        <f t="shared" si="348"/>
        <v>94</v>
      </c>
      <c r="L1579" s="16">
        <f t="shared" si="338"/>
        <v>94</v>
      </c>
      <c r="M1579">
        <f t="shared" si="339"/>
        <v>2013</v>
      </c>
      <c r="N1579" t="str">
        <f t="shared" si="340"/>
        <v>Dec</v>
      </c>
      <c r="O1579" s="6">
        <f t="shared" si="341"/>
        <v>94</v>
      </c>
      <c r="P1579">
        <f t="shared" si="342"/>
        <v>839</v>
      </c>
      <c r="Q1579">
        <f t="shared" si="343"/>
        <v>7</v>
      </c>
      <c r="R1579" s="8">
        <f t="shared" si="349"/>
        <v>119.85714285714286</v>
      </c>
      <c r="S1579">
        <f t="shared" si="344"/>
        <v>36</v>
      </c>
      <c r="T1579">
        <f t="shared" si="345"/>
        <v>3448</v>
      </c>
      <c r="U1579" s="18">
        <f t="shared" si="350"/>
        <v>95.777777777777771</v>
      </c>
    </row>
    <row r="1580" spans="1:21" x14ac:dyDescent="0.3">
      <c r="A1580" s="3">
        <v>1579</v>
      </c>
      <c r="B1580" s="3" t="s">
        <v>314</v>
      </c>
      <c r="C1580" s="3" t="s">
        <v>59</v>
      </c>
      <c r="D1580" s="7">
        <f t="shared" si="346"/>
        <v>41616</v>
      </c>
      <c r="E1580" s="4">
        <v>0.7895833333333333</v>
      </c>
      <c r="F1580" s="3" t="s">
        <v>51</v>
      </c>
      <c r="G1580" s="3" t="str">
        <f t="shared" si="347"/>
        <v>PLANNED</v>
      </c>
      <c r="H1580" s="3" t="str">
        <f t="shared" si="337"/>
        <v>PLANNED - NOT SCHED</v>
      </c>
      <c r="I1580" s="1">
        <v>41620.763015856479</v>
      </c>
      <c r="J1580" s="1">
        <v>41620.864485763886</v>
      </c>
      <c r="K1580" s="5">
        <f t="shared" si="348"/>
        <v>146</v>
      </c>
      <c r="L1580" s="16">
        <f t="shared" si="338"/>
        <v>146</v>
      </c>
      <c r="M1580">
        <f t="shared" si="339"/>
        <v>2013</v>
      </c>
      <c r="N1580" t="str">
        <f t="shared" si="340"/>
        <v>Dec</v>
      </c>
      <c r="O1580" s="6">
        <f t="shared" si="341"/>
        <v>146</v>
      </c>
      <c r="P1580">
        <f t="shared" si="342"/>
        <v>839</v>
      </c>
      <c r="Q1580">
        <f t="shared" si="343"/>
        <v>7</v>
      </c>
      <c r="R1580" s="8">
        <f t="shared" si="349"/>
        <v>119.85714285714286</v>
      </c>
      <c r="S1580">
        <f t="shared" si="344"/>
        <v>36</v>
      </c>
      <c r="T1580">
        <f t="shared" si="345"/>
        <v>3448</v>
      </c>
      <c r="U1580" s="18">
        <f t="shared" si="350"/>
        <v>95.777777777777771</v>
      </c>
    </row>
    <row r="1581" spans="1:21" x14ac:dyDescent="0.3">
      <c r="A1581" s="3">
        <v>1580</v>
      </c>
      <c r="B1581" s="3" t="s">
        <v>314</v>
      </c>
      <c r="C1581" s="3" t="s">
        <v>59</v>
      </c>
      <c r="D1581" s="7">
        <f t="shared" si="346"/>
        <v>41616</v>
      </c>
      <c r="E1581" s="4">
        <v>0.96944444444444444</v>
      </c>
      <c r="F1581" s="3" t="s">
        <v>51</v>
      </c>
      <c r="G1581" s="3" t="str">
        <f t="shared" si="347"/>
        <v>PLANNED</v>
      </c>
      <c r="H1581" s="3" t="str">
        <f t="shared" si="337"/>
        <v>PLANNED - NOT SCHED</v>
      </c>
      <c r="I1581" s="1">
        <v>41620.921041898146</v>
      </c>
      <c r="J1581" s="1">
        <v>41621.042372916672</v>
      </c>
      <c r="K1581" s="5">
        <f t="shared" si="348"/>
        <v>174</v>
      </c>
      <c r="L1581" s="16">
        <f t="shared" si="338"/>
        <v>174</v>
      </c>
      <c r="M1581">
        <f t="shared" si="339"/>
        <v>2013</v>
      </c>
      <c r="N1581" t="str">
        <f t="shared" si="340"/>
        <v>Dec</v>
      </c>
      <c r="O1581" s="6">
        <f t="shared" si="341"/>
        <v>174</v>
      </c>
      <c r="P1581">
        <f t="shared" si="342"/>
        <v>839</v>
      </c>
      <c r="Q1581">
        <f t="shared" si="343"/>
        <v>7</v>
      </c>
      <c r="R1581" s="8">
        <f t="shared" si="349"/>
        <v>119.85714285714286</v>
      </c>
      <c r="S1581">
        <f t="shared" si="344"/>
        <v>36</v>
      </c>
      <c r="T1581">
        <f t="shared" si="345"/>
        <v>3448</v>
      </c>
      <c r="U1581" s="18">
        <f t="shared" si="350"/>
        <v>95.777777777777771</v>
      </c>
    </row>
    <row r="1582" spans="1:21" x14ac:dyDescent="0.3">
      <c r="A1582" s="3">
        <v>1581</v>
      </c>
      <c r="B1582" s="3" t="s">
        <v>315</v>
      </c>
      <c r="C1582" s="3" t="s">
        <v>61</v>
      </c>
      <c r="D1582" s="7">
        <f t="shared" si="346"/>
        <v>41616</v>
      </c>
      <c r="E1582" s="4">
        <v>0.18958333333333333</v>
      </c>
      <c r="F1582" s="3" t="s">
        <v>49</v>
      </c>
      <c r="G1582" s="3" t="str">
        <f t="shared" si="347"/>
        <v>UNPLANNED</v>
      </c>
      <c r="H1582" s="3" t="str">
        <f t="shared" si="337"/>
        <v>UNPLANNED</v>
      </c>
      <c r="I1582" s="1">
        <v>41621.156591782412</v>
      </c>
      <c r="J1582" s="1">
        <v>41621.226325578704</v>
      </c>
      <c r="K1582" s="5">
        <f t="shared" si="348"/>
        <v>100</v>
      </c>
      <c r="L1582" s="16">
        <f t="shared" si="338"/>
        <v>100</v>
      </c>
      <c r="M1582">
        <f t="shared" si="339"/>
        <v>2013</v>
      </c>
      <c r="N1582" t="str">
        <f t="shared" si="340"/>
        <v>Dec</v>
      </c>
      <c r="O1582" s="6">
        <f t="shared" si="341"/>
        <v>100</v>
      </c>
      <c r="P1582">
        <f t="shared" si="342"/>
        <v>593</v>
      </c>
      <c r="Q1582">
        <f t="shared" si="343"/>
        <v>7</v>
      </c>
      <c r="R1582" s="8">
        <f t="shared" si="349"/>
        <v>84.714285714285708</v>
      </c>
      <c r="S1582">
        <f t="shared" si="344"/>
        <v>36</v>
      </c>
      <c r="T1582">
        <f t="shared" si="345"/>
        <v>3448</v>
      </c>
      <c r="U1582" s="18">
        <f t="shared" si="350"/>
        <v>95.777777777777771</v>
      </c>
    </row>
    <row r="1583" spans="1:21" x14ac:dyDescent="0.3">
      <c r="A1583" s="3">
        <v>1582</v>
      </c>
      <c r="B1583" s="3" t="s">
        <v>315</v>
      </c>
      <c r="C1583" s="3" t="s">
        <v>61</v>
      </c>
      <c r="D1583" s="7">
        <f t="shared" si="346"/>
        <v>41616</v>
      </c>
      <c r="E1583" s="4">
        <v>0.2388888888888889</v>
      </c>
      <c r="F1583" s="3" t="s">
        <v>49</v>
      </c>
      <c r="G1583" s="3" t="str">
        <f t="shared" si="347"/>
        <v>UNPLANNED</v>
      </c>
      <c r="H1583" s="3" t="str">
        <f t="shared" si="337"/>
        <v>UNPLANNED</v>
      </c>
      <c r="I1583" s="1">
        <v>41621.217623576384</v>
      </c>
      <c r="J1583" s="1">
        <v>41621.279533298606</v>
      </c>
      <c r="K1583" s="5">
        <f t="shared" si="348"/>
        <v>89</v>
      </c>
      <c r="L1583" s="16">
        <f t="shared" si="338"/>
        <v>89</v>
      </c>
      <c r="M1583">
        <f t="shared" si="339"/>
        <v>2013</v>
      </c>
      <c r="N1583" t="str">
        <f t="shared" si="340"/>
        <v>Dec</v>
      </c>
      <c r="O1583" s="6">
        <f t="shared" si="341"/>
        <v>89</v>
      </c>
      <c r="P1583">
        <f t="shared" si="342"/>
        <v>593</v>
      </c>
      <c r="Q1583">
        <f t="shared" si="343"/>
        <v>7</v>
      </c>
      <c r="R1583" s="8">
        <f t="shared" si="349"/>
        <v>84.714285714285708</v>
      </c>
      <c r="S1583">
        <f t="shared" si="344"/>
        <v>36</v>
      </c>
      <c r="T1583">
        <f t="shared" si="345"/>
        <v>3448</v>
      </c>
      <c r="U1583" s="18">
        <f t="shared" si="350"/>
        <v>95.777777777777771</v>
      </c>
    </row>
    <row r="1584" spans="1:21" x14ac:dyDescent="0.3">
      <c r="A1584" s="3">
        <v>1583</v>
      </c>
      <c r="B1584" s="3" t="s">
        <v>315</v>
      </c>
      <c r="C1584" s="3" t="s">
        <v>61</v>
      </c>
      <c r="D1584" s="7">
        <f t="shared" si="346"/>
        <v>41616</v>
      </c>
      <c r="E1584" s="4">
        <v>0.38611111111111113</v>
      </c>
      <c r="F1584" s="3" t="s">
        <v>49</v>
      </c>
      <c r="G1584" s="3" t="str">
        <f t="shared" si="347"/>
        <v>UNPLANNED</v>
      </c>
      <c r="H1584" s="3" t="str">
        <f t="shared" si="337"/>
        <v>UNPLANNED</v>
      </c>
      <c r="I1584" s="1">
        <v>41621.344889120366</v>
      </c>
      <c r="J1584" s="1">
        <v>41621.417979398146</v>
      </c>
      <c r="K1584" s="5">
        <f t="shared" si="348"/>
        <v>105</v>
      </c>
      <c r="L1584" s="16">
        <f t="shared" si="338"/>
        <v>105</v>
      </c>
      <c r="M1584">
        <f t="shared" si="339"/>
        <v>2013</v>
      </c>
      <c r="N1584" t="str">
        <f t="shared" si="340"/>
        <v>Dec</v>
      </c>
      <c r="O1584" s="6">
        <f t="shared" si="341"/>
        <v>105</v>
      </c>
      <c r="P1584">
        <f t="shared" si="342"/>
        <v>593</v>
      </c>
      <c r="Q1584">
        <f t="shared" si="343"/>
        <v>7</v>
      </c>
      <c r="R1584" s="8">
        <f t="shared" si="349"/>
        <v>84.714285714285708</v>
      </c>
      <c r="S1584">
        <f t="shared" si="344"/>
        <v>36</v>
      </c>
      <c r="T1584">
        <f t="shared" si="345"/>
        <v>3448</v>
      </c>
      <c r="U1584" s="18">
        <f t="shared" si="350"/>
        <v>95.777777777777771</v>
      </c>
    </row>
    <row r="1585" spans="1:21" x14ac:dyDescent="0.3">
      <c r="A1585" s="3">
        <v>1584</v>
      </c>
      <c r="B1585" s="3" t="s">
        <v>315</v>
      </c>
      <c r="C1585" s="3" t="s">
        <v>61</v>
      </c>
      <c r="D1585" s="7">
        <f t="shared" si="346"/>
        <v>41616</v>
      </c>
      <c r="E1585" s="4">
        <v>0.46666666666666662</v>
      </c>
      <c r="F1585" s="3" t="s">
        <v>54</v>
      </c>
      <c r="G1585" s="3" t="str">
        <f t="shared" si="347"/>
        <v>PLANNED</v>
      </c>
      <c r="H1585" s="3" t="str">
        <f t="shared" si="337"/>
        <v>PLANNED - SCHED</v>
      </c>
      <c r="I1585" s="1">
        <v>41621.442527743056</v>
      </c>
      <c r="J1585" s="1">
        <v>41621.510444409723</v>
      </c>
      <c r="K1585" s="5">
        <f t="shared" si="348"/>
        <v>97</v>
      </c>
      <c r="L1585" s="16">
        <f t="shared" si="338"/>
        <v>97</v>
      </c>
      <c r="M1585">
        <f t="shared" si="339"/>
        <v>2013</v>
      </c>
      <c r="N1585" t="str">
        <f t="shared" si="340"/>
        <v>Dec</v>
      </c>
      <c r="O1585" s="6">
        <f t="shared" si="341"/>
        <v>97</v>
      </c>
      <c r="P1585">
        <f t="shared" si="342"/>
        <v>593</v>
      </c>
      <c r="Q1585">
        <f t="shared" si="343"/>
        <v>7</v>
      </c>
      <c r="R1585" s="8">
        <f t="shared" si="349"/>
        <v>84.714285714285708</v>
      </c>
      <c r="S1585">
        <f t="shared" si="344"/>
        <v>36</v>
      </c>
      <c r="T1585">
        <f t="shared" si="345"/>
        <v>3448</v>
      </c>
      <c r="U1585" s="18">
        <f t="shared" si="350"/>
        <v>95.777777777777771</v>
      </c>
    </row>
    <row r="1586" spans="1:21" x14ac:dyDescent="0.3">
      <c r="A1586" s="3">
        <v>1585</v>
      </c>
      <c r="B1586" s="3" t="s">
        <v>315</v>
      </c>
      <c r="C1586" s="3" t="s">
        <v>61</v>
      </c>
      <c r="D1586" s="7">
        <f t="shared" si="346"/>
        <v>41616</v>
      </c>
      <c r="E1586" s="4">
        <v>0.49861111111111112</v>
      </c>
      <c r="F1586" s="3" t="s">
        <v>54</v>
      </c>
      <c r="G1586" s="3" t="str">
        <f t="shared" si="347"/>
        <v>PLANNED</v>
      </c>
      <c r="H1586" s="3" t="str">
        <f t="shared" si="337"/>
        <v>PLANNED - SCHED</v>
      </c>
      <c r="I1586" s="1">
        <v>41621.458002314816</v>
      </c>
      <c r="J1586" s="1">
        <v>41621.523268518518</v>
      </c>
      <c r="K1586" s="5">
        <f t="shared" si="348"/>
        <v>93</v>
      </c>
      <c r="L1586" s="16">
        <f t="shared" si="338"/>
        <v>93</v>
      </c>
      <c r="M1586">
        <f t="shared" si="339"/>
        <v>2013</v>
      </c>
      <c r="N1586" t="str">
        <f t="shared" si="340"/>
        <v>Dec</v>
      </c>
      <c r="O1586" s="6">
        <f t="shared" si="341"/>
        <v>93</v>
      </c>
      <c r="P1586">
        <f t="shared" si="342"/>
        <v>593</v>
      </c>
      <c r="Q1586">
        <f t="shared" si="343"/>
        <v>7</v>
      </c>
      <c r="R1586" s="8">
        <f t="shared" si="349"/>
        <v>84.714285714285708</v>
      </c>
      <c r="S1586">
        <f t="shared" si="344"/>
        <v>36</v>
      </c>
      <c r="T1586">
        <f t="shared" si="345"/>
        <v>3448</v>
      </c>
      <c r="U1586" s="18">
        <f t="shared" si="350"/>
        <v>95.777777777777771</v>
      </c>
    </row>
    <row r="1587" spans="1:21" x14ac:dyDescent="0.3">
      <c r="A1587" s="3">
        <v>1586</v>
      </c>
      <c r="B1587" s="3" t="s">
        <v>315</v>
      </c>
      <c r="C1587" s="3" t="s">
        <v>61</v>
      </c>
      <c r="D1587" s="7">
        <f t="shared" si="346"/>
        <v>41616</v>
      </c>
      <c r="E1587" s="4">
        <v>0.52916666666666667</v>
      </c>
      <c r="F1587" s="3" t="s">
        <v>49</v>
      </c>
      <c r="G1587" s="3" t="str">
        <f t="shared" si="347"/>
        <v>UNPLANNED</v>
      </c>
      <c r="H1587" s="3" t="str">
        <f t="shared" si="337"/>
        <v>UNPLANNED</v>
      </c>
      <c r="I1587" s="1">
        <v>41621.50906478009</v>
      </c>
      <c r="J1587" s="1" t="e">
        <v>#VALUE!</v>
      </c>
      <c r="K1587" s="5" t="e">
        <f t="shared" si="348"/>
        <v>#VALUE!</v>
      </c>
      <c r="L1587" s="16">
        <f t="shared" si="338"/>
        <v>84.714285714285708</v>
      </c>
      <c r="M1587">
        <f t="shared" si="339"/>
        <v>2013</v>
      </c>
      <c r="N1587" t="str">
        <f t="shared" si="340"/>
        <v>Dec</v>
      </c>
      <c r="O1587" s="6" t="e">
        <f t="shared" si="341"/>
        <v>#N/A</v>
      </c>
      <c r="P1587">
        <f t="shared" si="342"/>
        <v>593</v>
      </c>
      <c r="Q1587">
        <f t="shared" si="343"/>
        <v>7</v>
      </c>
      <c r="R1587" s="8">
        <f t="shared" si="349"/>
        <v>84.714285714285708</v>
      </c>
      <c r="S1587">
        <f t="shared" si="344"/>
        <v>36</v>
      </c>
      <c r="T1587">
        <f t="shared" si="345"/>
        <v>3448</v>
      </c>
      <c r="U1587" s="18">
        <f t="shared" si="350"/>
        <v>95.777777777777771</v>
      </c>
    </row>
    <row r="1588" spans="1:21" x14ac:dyDescent="0.3">
      <c r="A1588" s="3">
        <v>1587</v>
      </c>
      <c r="B1588" s="3" t="s">
        <v>315</v>
      </c>
      <c r="C1588" s="3" t="s">
        <v>61</v>
      </c>
      <c r="D1588" s="7">
        <f t="shared" si="346"/>
        <v>41616</v>
      </c>
      <c r="E1588" s="4">
        <v>0.6020833333333333</v>
      </c>
      <c r="F1588" s="3" t="s">
        <v>54</v>
      </c>
      <c r="G1588" s="3" t="str">
        <f t="shared" si="347"/>
        <v>PLANNED</v>
      </c>
      <c r="H1588" s="3" t="str">
        <f t="shared" si="337"/>
        <v>PLANNED - SCHED</v>
      </c>
      <c r="I1588" s="1">
        <v>41621.573102395836</v>
      </c>
      <c r="J1588" s="1">
        <v>41621.648831562496</v>
      </c>
      <c r="K1588" s="5">
        <f t="shared" si="348"/>
        <v>109</v>
      </c>
      <c r="L1588" s="16">
        <f t="shared" si="338"/>
        <v>109</v>
      </c>
      <c r="M1588">
        <f t="shared" si="339"/>
        <v>2013</v>
      </c>
      <c r="N1588" t="str">
        <f t="shared" si="340"/>
        <v>Dec</v>
      </c>
      <c r="O1588" s="6">
        <f t="shared" si="341"/>
        <v>109</v>
      </c>
      <c r="P1588">
        <f t="shared" si="342"/>
        <v>593</v>
      </c>
      <c r="Q1588">
        <f t="shared" si="343"/>
        <v>7</v>
      </c>
      <c r="R1588" s="8">
        <f t="shared" si="349"/>
        <v>84.714285714285708</v>
      </c>
      <c r="S1588">
        <f t="shared" si="344"/>
        <v>36</v>
      </c>
      <c r="T1588">
        <f t="shared" si="345"/>
        <v>3448</v>
      </c>
      <c r="U1588" s="18">
        <f t="shared" si="350"/>
        <v>95.777777777777771</v>
      </c>
    </row>
    <row r="1589" spans="1:21" x14ac:dyDescent="0.3">
      <c r="A1589" s="3">
        <v>1588</v>
      </c>
      <c r="B1589" s="3" t="s">
        <v>316</v>
      </c>
      <c r="C1589" s="3" t="s">
        <v>63</v>
      </c>
      <c r="D1589" s="7">
        <f t="shared" si="346"/>
        <v>41616</v>
      </c>
      <c r="E1589" s="4">
        <v>0.64166666666666672</v>
      </c>
      <c r="F1589" s="3" t="s">
        <v>54</v>
      </c>
      <c r="G1589" s="3" t="str">
        <f t="shared" si="347"/>
        <v>PLANNED</v>
      </c>
      <c r="H1589" s="3" t="str">
        <f t="shared" si="337"/>
        <v>PLANNED - SCHED</v>
      </c>
      <c r="I1589" s="1">
        <v>41622.592308067135</v>
      </c>
      <c r="J1589" s="1">
        <v>41622.687840474537</v>
      </c>
      <c r="K1589" s="5">
        <f t="shared" si="348"/>
        <v>137</v>
      </c>
      <c r="L1589" s="16">
        <f t="shared" si="338"/>
        <v>137</v>
      </c>
      <c r="M1589">
        <f t="shared" si="339"/>
        <v>2013</v>
      </c>
      <c r="N1589" t="str">
        <f t="shared" si="340"/>
        <v>Dec</v>
      </c>
      <c r="O1589" s="6">
        <f t="shared" si="341"/>
        <v>137</v>
      </c>
      <c r="P1589">
        <f t="shared" si="342"/>
        <v>470</v>
      </c>
      <c r="Q1589">
        <f t="shared" si="343"/>
        <v>4</v>
      </c>
      <c r="R1589" s="8">
        <f t="shared" si="349"/>
        <v>117.5</v>
      </c>
      <c r="S1589">
        <f t="shared" si="344"/>
        <v>36</v>
      </c>
      <c r="T1589">
        <f t="shared" si="345"/>
        <v>3448</v>
      </c>
      <c r="U1589" s="18">
        <f t="shared" si="350"/>
        <v>95.777777777777771</v>
      </c>
    </row>
    <row r="1590" spans="1:21" x14ac:dyDescent="0.3">
      <c r="A1590" s="3">
        <v>1589</v>
      </c>
      <c r="B1590" s="3" t="s">
        <v>316</v>
      </c>
      <c r="C1590" s="3" t="s">
        <v>63</v>
      </c>
      <c r="D1590" s="7">
        <f t="shared" si="346"/>
        <v>41616</v>
      </c>
      <c r="E1590" s="4">
        <v>0.73055555555555562</v>
      </c>
      <c r="F1590" s="3" t="s">
        <v>49</v>
      </c>
      <c r="G1590" s="3" t="str">
        <f t="shared" si="347"/>
        <v>UNPLANNED</v>
      </c>
      <c r="H1590" s="3" t="str">
        <f t="shared" si="337"/>
        <v>UNPLANNED</v>
      </c>
      <c r="I1590" s="1">
        <v>41622.714766238423</v>
      </c>
      <c r="J1590" s="1">
        <v>41622.805923645836</v>
      </c>
      <c r="K1590" s="5">
        <f t="shared" si="348"/>
        <v>131</v>
      </c>
      <c r="L1590" s="16">
        <f t="shared" si="338"/>
        <v>131</v>
      </c>
      <c r="M1590">
        <f t="shared" si="339"/>
        <v>2013</v>
      </c>
      <c r="N1590" t="str">
        <f t="shared" si="340"/>
        <v>Dec</v>
      </c>
      <c r="O1590" s="6">
        <f t="shared" si="341"/>
        <v>131</v>
      </c>
      <c r="P1590">
        <f t="shared" si="342"/>
        <v>470</v>
      </c>
      <c r="Q1590">
        <f t="shared" si="343"/>
        <v>4</v>
      </c>
      <c r="R1590" s="8">
        <f t="shared" si="349"/>
        <v>117.5</v>
      </c>
      <c r="S1590">
        <f t="shared" si="344"/>
        <v>36</v>
      </c>
      <c r="T1590">
        <f t="shared" si="345"/>
        <v>3448</v>
      </c>
      <c r="U1590" s="18">
        <f t="shared" si="350"/>
        <v>95.777777777777771</v>
      </c>
    </row>
    <row r="1591" spans="1:21" x14ac:dyDescent="0.3">
      <c r="A1591" s="3">
        <v>1590</v>
      </c>
      <c r="B1591" s="3" t="s">
        <v>316</v>
      </c>
      <c r="C1591" s="3" t="s">
        <v>63</v>
      </c>
      <c r="D1591" s="7">
        <f t="shared" si="346"/>
        <v>41616</v>
      </c>
      <c r="E1591" s="4">
        <v>0.87638888888888899</v>
      </c>
      <c r="F1591" s="3" t="s">
        <v>49</v>
      </c>
      <c r="G1591" s="3" t="str">
        <f t="shared" si="347"/>
        <v>UNPLANNED</v>
      </c>
      <c r="H1591" s="3" t="str">
        <f t="shared" si="337"/>
        <v>UNPLANNED</v>
      </c>
      <c r="I1591" s="1">
        <v>41622.823546493062</v>
      </c>
      <c r="J1591" s="1">
        <v>41622.903731678241</v>
      </c>
      <c r="K1591" s="5">
        <f t="shared" si="348"/>
        <v>115</v>
      </c>
      <c r="L1591" s="16">
        <f t="shared" si="338"/>
        <v>115</v>
      </c>
      <c r="M1591">
        <f t="shared" si="339"/>
        <v>2013</v>
      </c>
      <c r="N1591" t="str">
        <f t="shared" si="340"/>
        <v>Dec</v>
      </c>
      <c r="O1591" s="6">
        <f t="shared" si="341"/>
        <v>115</v>
      </c>
      <c r="P1591">
        <f t="shared" si="342"/>
        <v>470</v>
      </c>
      <c r="Q1591">
        <f t="shared" si="343"/>
        <v>4</v>
      </c>
      <c r="R1591" s="8">
        <f t="shared" si="349"/>
        <v>117.5</v>
      </c>
      <c r="S1591">
        <f t="shared" si="344"/>
        <v>36</v>
      </c>
      <c r="T1591">
        <f t="shared" si="345"/>
        <v>3448</v>
      </c>
      <c r="U1591" s="18">
        <f t="shared" si="350"/>
        <v>95.777777777777771</v>
      </c>
    </row>
    <row r="1592" spans="1:21" x14ac:dyDescent="0.3">
      <c r="A1592" s="3">
        <v>1591</v>
      </c>
      <c r="B1592" s="3" t="s">
        <v>316</v>
      </c>
      <c r="C1592" s="3" t="s">
        <v>63</v>
      </c>
      <c r="D1592" s="7">
        <f t="shared" si="346"/>
        <v>41616</v>
      </c>
      <c r="E1592" s="4">
        <v>0.9784722222222223</v>
      </c>
      <c r="F1592" s="3" t="s">
        <v>50</v>
      </c>
      <c r="G1592" s="3" t="str">
        <f t="shared" si="347"/>
        <v>OTHER</v>
      </c>
      <c r="H1592" s="3" t="str">
        <f t="shared" si="337"/>
        <v>OTHER</v>
      </c>
      <c r="I1592" s="1">
        <v>41622.950546990738</v>
      </c>
      <c r="J1592" s="1">
        <v>41623.011264583336</v>
      </c>
      <c r="K1592" s="5">
        <f t="shared" si="348"/>
        <v>87</v>
      </c>
      <c r="L1592" s="16">
        <f t="shared" si="338"/>
        <v>87</v>
      </c>
      <c r="M1592">
        <f t="shared" si="339"/>
        <v>2013</v>
      </c>
      <c r="N1592" t="str">
        <f t="shared" si="340"/>
        <v>Dec</v>
      </c>
      <c r="O1592" s="6">
        <f t="shared" si="341"/>
        <v>87</v>
      </c>
      <c r="P1592">
        <f t="shared" si="342"/>
        <v>470</v>
      </c>
      <c r="Q1592">
        <f t="shared" si="343"/>
        <v>4</v>
      </c>
      <c r="R1592" s="8">
        <f t="shared" si="349"/>
        <v>117.5</v>
      </c>
      <c r="S1592">
        <f t="shared" si="344"/>
        <v>36</v>
      </c>
      <c r="T1592">
        <f t="shared" si="345"/>
        <v>3448</v>
      </c>
      <c r="U1592" s="18">
        <f t="shared" si="350"/>
        <v>95.777777777777771</v>
      </c>
    </row>
    <row r="1593" spans="1:21" x14ac:dyDescent="0.3">
      <c r="A1593" s="3">
        <v>1592</v>
      </c>
      <c r="B1593" s="3" t="s">
        <v>317</v>
      </c>
      <c r="C1593" s="3" t="s">
        <v>65</v>
      </c>
      <c r="D1593" s="7">
        <f t="shared" si="346"/>
        <v>41616</v>
      </c>
      <c r="E1593" s="4">
        <v>0.50624999999999998</v>
      </c>
      <c r="F1593" s="3" t="s">
        <v>49</v>
      </c>
      <c r="G1593" s="3" t="str">
        <f t="shared" si="347"/>
        <v>UNPLANNED</v>
      </c>
      <c r="H1593" s="3" t="str">
        <f t="shared" si="337"/>
        <v>UNPLANNED</v>
      </c>
      <c r="I1593" s="1">
        <v>41623.477365590275</v>
      </c>
      <c r="J1593" s="1">
        <v>41623.521844756942</v>
      </c>
      <c r="K1593" s="5">
        <f t="shared" si="348"/>
        <v>64</v>
      </c>
      <c r="L1593" s="16">
        <f t="shared" si="338"/>
        <v>64</v>
      </c>
      <c r="M1593">
        <f t="shared" si="339"/>
        <v>2013</v>
      </c>
      <c r="N1593" t="str">
        <f t="shared" si="340"/>
        <v>Dec</v>
      </c>
      <c r="O1593" s="6">
        <f t="shared" si="341"/>
        <v>64</v>
      </c>
      <c r="P1593">
        <f t="shared" si="342"/>
        <v>64</v>
      </c>
      <c r="Q1593">
        <f t="shared" si="343"/>
        <v>1</v>
      </c>
      <c r="R1593" s="8">
        <f t="shared" si="349"/>
        <v>64</v>
      </c>
      <c r="S1593">
        <f t="shared" si="344"/>
        <v>36</v>
      </c>
      <c r="T1593">
        <f t="shared" si="345"/>
        <v>3448</v>
      </c>
      <c r="U1593" s="18">
        <f t="shared" si="350"/>
        <v>95.777777777777771</v>
      </c>
    </row>
    <row r="1594" spans="1:21" x14ac:dyDescent="0.3">
      <c r="A1594" s="3">
        <v>1593</v>
      </c>
      <c r="B1594" s="3" t="s">
        <v>318</v>
      </c>
      <c r="C1594" s="3" t="s">
        <v>48</v>
      </c>
      <c r="D1594" s="7">
        <f t="shared" si="346"/>
        <v>41623</v>
      </c>
      <c r="E1594" s="4">
        <v>0.35069444444444442</v>
      </c>
      <c r="F1594" s="3" t="s">
        <v>54</v>
      </c>
      <c r="G1594" s="3" t="str">
        <f t="shared" si="347"/>
        <v>PLANNED</v>
      </c>
      <c r="H1594" s="3" t="str">
        <f t="shared" si="337"/>
        <v>PLANNED - SCHED</v>
      </c>
      <c r="I1594" s="1">
        <v>41624.319313043976</v>
      </c>
      <c r="J1594" s="1">
        <v>41624.372414895835</v>
      </c>
      <c r="K1594" s="5">
        <f t="shared" si="348"/>
        <v>76</v>
      </c>
      <c r="L1594" s="16">
        <f t="shared" si="338"/>
        <v>76</v>
      </c>
      <c r="M1594">
        <f t="shared" si="339"/>
        <v>2013</v>
      </c>
      <c r="N1594" t="str">
        <f t="shared" si="340"/>
        <v>Dec</v>
      </c>
      <c r="O1594" s="6">
        <f t="shared" si="341"/>
        <v>76</v>
      </c>
      <c r="P1594">
        <f t="shared" si="342"/>
        <v>543</v>
      </c>
      <c r="Q1594">
        <f t="shared" si="343"/>
        <v>6</v>
      </c>
      <c r="R1594" s="8">
        <f t="shared" si="349"/>
        <v>90.5</v>
      </c>
      <c r="S1594">
        <f t="shared" si="344"/>
        <v>36</v>
      </c>
      <c r="T1594">
        <f t="shared" si="345"/>
        <v>3206</v>
      </c>
      <c r="U1594" s="18">
        <f t="shared" si="350"/>
        <v>89.055555555555557</v>
      </c>
    </row>
    <row r="1595" spans="1:21" x14ac:dyDescent="0.3">
      <c r="A1595" s="3">
        <v>1594</v>
      </c>
      <c r="B1595" s="3" t="s">
        <v>318</v>
      </c>
      <c r="C1595" s="3" t="s">
        <v>48</v>
      </c>
      <c r="D1595" s="7">
        <f t="shared" si="346"/>
        <v>41623</v>
      </c>
      <c r="E1595" s="4">
        <v>0.43541666666666662</v>
      </c>
      <c r="F1595" s="3" t="s">
        <v>54</v>
      </c>
      <c r="G1595" s="3" t="str">
        <f t="shared" si="347"/>
        <v>PLANNED</v>
      </c>
      <c r="H1595" s="3" t="str">
        <f t="shared" si="337"/>
        <v>PLANNED - SCHED</v>
      </c>
      <c r="I1595" s="1">
        <v>41624.403043900464</v>
      </c>
      <c r="J1595" s="1">
        <v>41624.44217584491</v>
      </c>
      <c r="K1595" s="5">
        <f t="shared" si="348"/>
        <v>56</v>
      </c>
      <c r="L1595" s="16">
        <f t="shared" si="338"/>
        <v>56</v>
      </c>
      <c r="M1595">
        <f t="shared" si="339"/>
        <v>2013</v>
      </c>
      <c r="N1595" t="str">
        <f t="shared" si="340"/>
        <v>Dec</v>
      </c>
      <c r="O1595" s="6">
        <f t="shared" si="341"/>
        <v>56</v>
      </c>
      <c r="P1595">
        <f t="shared" si="342"/>
        <v>543</v>
      </c>
      <c r="Q1595">
        <f t="shared" si="343"/>
        <v>6</v>
      </c>
      <c r="R1595" s="8">
        <f t="shared" si="349"/>
        <v>90.5</v>
      </c>
      <c r="S1595">
        <f t="shared" si="344"/>
        <v>36</v>
      </c>
      <c r="T1595">
        <f t="shared" si="345"/>
        <v>3206</v>
      </c>
      <c r="U1595" s="18">
        <f t="shared" si="350"/>
        <v>89.055555555555557</v>
      </c>
    </row>
    <row r="1596" spans="1:21" x14ac:dyDescent="0.3">
      <c r="A1596" s="3">
        <v>1595</v>
      </c>
      <c r="B1596" s="3" t="s">
        <v>318</v>
      </c>
      <c r="C1596" s="3" t="s">
        <v>48</v>
      </c>
      <c r="D1596" s="7">
        <f t="shared" si="346"/>
        <v>41623</v>
      </c>
      <c r="E1596" s="4">
        <v>0.56319444444444444</v>
      </c>
      <c r="F1596" s="3" t="s">
        <v>54</v>
      </c>
      <c r="G1596" s="3" t="str">
        <f t="shared" si="347"/>
        <v>PLANNED</v>
      </c>
      <c r="H1596" s="3" t="str">
        <f t="shared" si="337"/>
        <v>PLANNED - SCHED</v>
      </c>
      <c r="I1596" s="1">
        <v>41624.532691435183</v>
      </c>
      <c r="J1596" s="1">
        <v>41624.595422916667</v>
      </c>
      <c r="K1596" s="5">
        <f t="shared" si="348"/>
        <v>90</v>
      </c>
      <c r="L1596" s="16">
        <f t="shared" si="338"/>
        <v>90</v>
      </c>
      <c r="M1596">
        <f t="shared" si="339"/>
        <v>2013</v>
      </c>
      <c r="N1596" t="str">
        <f t="shared" si="340"/>
        <v>Dec</v>
      </c>
      <c r="O1596" s="6">
        <f t="shared" si="341"/>
        <v>90</v>
      </c>
      <c r="P1596">
        <f t="shared" si="342"/>
        <v>543</v>
      </c>
      <c r="Q1596">
        <f t="shared" si="343"/>
        <v>6</v>
      </c>
      <c r="R1596" s="8">
        <f t="shared" si="349"/>
        <v>90.5</v>
      </c>
      <c r="S1596">
        <f t="shared" si="344"/>
        <v>36</v>
      </c>
      <c r="T1596">
        <f t="shared" si="345"/>
        <v>3206</v>
      </c>
      <c r="U1596" s="18">
        <f t="shared" si="350"/>
        <v>89.055555555555557</v>
      </c>
    </row>
    <row r="1597" spans="1:21" x14ac:dyDescent="0.3">
      <c r="A1597" s="3">
        <v>1596</v>
      </c>
      <c r="B1597" s="3" t="s">
        <v>318</v>
      </c>
      <c r="C1597" s="3" t="s">
        <v>48</v>
      </c>
      <c r="D1597" s="7">
        <f t="shared" si="346"/>
        <v>41623</v>
      </c>
      <c r="E1597" s="4">
        <v>0.7416666666666667</v>
      </c>
      <c r="F1597" s="3" t="s">
        <v>49</v>
      </c>
      <c r="G1597" s="3" t="str">
        <f t="shared" si="347"/>
        <v>UNPLANNED</v>
      </c>
      <c r="H1597" s="3" t="str">
        <f t="shared" si="337"/>
        <v>UNPLANNED</v>
      </c>
      <c r="I1597" s="1">
        <v>41624.696378668981</v>
      </c>
      <c r="J1597" s="1">
        <v>41624.773149502311</v>
      </c>
      <c r="K1597" s="5">
        <f t="shared" si="348"/>
        <v>110</v>
      </c>
      <c r="L1597" s="16">
        <f t="shared" si="338"/>
        <v>110</v>
      </c>
      <c r="M1597">
        <f t="shared" si="339"/>
        <v>2013</v>
      </c>
      <c r="N1597" t="str">
        <f t="shared" si="340"/>
        <v>Dec</v>
      </c>
      <c r="O1597" s="6">
        <f t="shared" si="341"/>
        <v>110</v>
      </c>
      <c r="P1597">
        <f t="shared" si="342"/>
        <v>543</v>
      </c>
      <c r="Q1597">
        <f t="shared" si="343"/>
        <v>6</v>
      </c>
      <c r="R1597" s="8">
        <f t="shared" si="349"/>
        <v>90.5</v>
      </c>
      <c r="S1597">
        <f t="shared" si="344"/>
        <v>36</v>
      </c>
      <c r="T1597">
        <f t="shared" si="345"/>
        <v>3206</v>
      </c>
      <c r="U1597" s="18">
        <f t="shared" si="350"/>
        <v>89.055555555555557</v>
      </c>
    </row>
    <row r="1598" spans="1:21" x14ac:dyDescent="0.3">
      <c r="A1598" s="3">
        <v>1597</v>
      </c>
      <c r="B1598" s="3" t="s">
        <v>318</v>
      </c>
      <c r="C1598" s="3" t="s">
        <v>48</v>
      </c>
      <c r="D1598" s="7">
        <f t="shared" si="346"/>
        <v>41623</v>
      </c>
      <c r="E1598" s="4">
        <v>0.91111111111111109</v>
      </c>
      <c r="F1598" s="3" t="s">
        <v>49</v>
      </c>
      <c r="G1598" s="3" t="str">
        <f t="shared" si="347"/>
        <v>UNPLANNED</v>
      </c>
      <c r="H1598" s="3" t="str">
        <f t="shared" si="337"/>
        <v>UNPLANNED</v>
      </c>
      <c r="I1598" s="1">
        <v>41624.880584224535</v>
      </c>
      <c r="J1598" s="1">
        <v>41624.925225428247</v>
      </c>
      <c r="K1598" s="5">
        <f t="shared" si="348"/>
        <v>64</v>
      </c>
      <c r="L1598" s="16">
        <f t="shared" si="338"/>
        <v>64</v>
      </c>
      <c r="M1598">
        <f t="shared" si="339"/>
        <v>2013</v>
      </c>
      <c r="N1598" t="str">
        <f t="shared" si="340"/>
        <v>Dec</v>
      </c>
      <c r="O1598" s="6">
        <f t="shared" si="341"/>
        <v>64</v>
      </c>
      <c r="P1598">
        <f t="shared" si="342"/>
        <v>543</v>
      </c>
      <c r="Q1598">
        <f t="shared" si="343"/>
        <v>6</v>
      </c>
      <c r="R1598" s="8">
        <f t="shared" si="349"/>
        <v>90.5</v>
      </c>
      <c r="S1598">
        <f t="shared" si="344"/>
        <v>36</v>
      </c>
      <c r="T1598">
        <f t="shared" si="345"/>
        <v>3206</v>
      </c>
      <c r="U1598" s="18">
        <f t="shared" si="350"/>
        <v>89.055555555555557</v>
      </c>
    </row>
    <row r="1599" spans="1:21" x14ac:dyDescent="0.3">
      <c r="A1599" s="3">
        <v>1598</v>
      </c>
      <c r="B1599" s="3" t="s">
        <v>318</v>
      </c>
      <c r="C1599" s="3" t="s">
        <v>48</v>
      </c>
      <c r="D1599" s="7">
        <f t="shared" si="346"/>
        <v>41623</v>
      </c>
      <c r="E1599" s="4">
        <v>0.92638888888888893</v>
      </c>
      <c r="F1599" s="3" t="s">
        <v>57</v>
      </c>
      <c r="G1599" s="3" t="str">
        <f t="shared" si="347"/>
        <v>UNPLANNED</v>
      </c>
      <c r="H1599" s="3" t="str">
        <f t="shared" si="337"/>
        <v>UNPLANNED</v>
      </c>
      <c r="I1599" s="1">
        <v>41624.912377465276</v>
      </c>
      <c r="J1599" s="1">
        <v>41625.015004780093</v>
      </c>
      <c r="K1599" s="5">
        <f t="shared" si="348"/>
        <v>147</v>
      </c>
      <c r="L1599" s="16">
        <f t="shared" si="338"/>
        <v>147</v>
      </c>
      <c r="M1599">
        <f t="shared" si="339"/>
        <v>2013</v>
      </c>
      <c r="N1599" t="str">
        <f t="shared" si="340"/>
        <v>Dec</v>
      </c>
      <c r="O1599" s="6">
        <f t="shared" si="341"/>
        <v>147</v>
      </c>
      <c r="P1599">
        <f t="shared" si="342"/>
        <v>543</v>
      </c>
      <c r="Q1599">
        <f t="shared" si="343"/>
        <v>6</v>
      </c>
      <c r="R1599" s="8">
        <f t="shared" si="349"/>
        <v>90.5</v>
      </c>
      <c r="S1599">
        <f t="shared" si="344"/>
        <v>36</v>
      </c>
      <c r="T1599">
        <f t="shared" si="345"/>
        <v>3206</v>
      </c>
      <c r="U1599" s="18">
        <f t="shared" si="350"/>
        <v>89.055555555555557</v>
      </c>
    </row>
    <row r="1600" spans="1:21" x14ac:dyDescent="0.3">
      <c r="A1600" s="3">
        <v>1599</v>
      </c>
      <c r="B1600" s="3" t="s">
        <v>319</v>
      </c>
      <c r="C1600" s="3" t="s">
        <v>53</v>
      </c>
      <c r="D1600" s="7">
        <f t="shared" si="346"/>
        <v>41623</v>
      </c>
      <c r="E1600" s="4">
        <v>0.35486111111111113</v>
      </c>
      <c r="F1600" s="3" t="s">
        <v>54</v>
      </c>
      <c r="G1600" s="3" t="str">
        <f t="shared" si="347"/>
        <v>PLANNED</v>
      </c>
      <c r="H1600" s="3" t="str">
        <f t="shared" si="337"/>
        <v>PLANNED - SCHED</v>
      </c>
      <c r="I1600" s="1">
        <v>41625.313286655095</v>
      </c>
      <c r="J1600" s="1">
        <v>41625.392788969904</v>
      </c>
      <c r="K1600" s="5">
        <f t="shared" si="348"/>
        <v>114</v>
      </c>
      <c r="L1600" s="16">
        <f t="shared" si="338"/>
        <v>114</v>
      </c>
      <c r="M1600">
        <f t="shared" si="339"/>
        <v>2013</v>
      </c>
      <c r="N1600" t="str">
        <f t="shared" si="340"/>
        <v>Dec</v>
      </c>
      <c r="O1600" s="6">
        <f t="shared" si="341"/>
        <v>114</v>
      </c>
      <c r="P1600">
        <f t="shared" si="342"/>
        <v>328</v>
      </c>
      <c r="Q1600">
        <f t="shared" si="343"/>
        <v>4</v>
      </c>
      <c r="R1600" s="8">
        <f t="shared" si="349"/>
        <v>82</v>
      </c>
      <c r="S1600">
        <f t="shared" si="344"/>
        <v>36</v>
      </c>
      <c r="T1600">
        <f t="shared" si="345"/>
        <v>3206</v>
      </c>
      <c r="U1600" s="18">
        <f t="shared" si="350"/>
        <v>89.055555555555557</v>
      </c>
    </row>
    <row r="1601" spans="1:21" x14ac:dyDescent="0.3">
      <c r="A1601" s="3">
        <v>1600</v>
      </c>
      <c r="B1601" s="3" t="s">
        <v>319</v>
      </c>
      <c r="C1601" s="3" t="s">
        <v>53</v>
      </c>
      <c r="D1601" s="7">
        <f t="shared" si="346"/>
        <v>41623</v>
      </c>
      <c r="E1601" s="4">
        <v>0.42777777777777781</v>
      </c>
      <c r="F1601" s="3" t="s">
        <v>54</v>
      </c>
      <c r="G1601" s="3" t="str">
        <f t="shared" si="347"/>
        <v>PLANNED</v>
      </c>
      <c r="H1601" s="3" t="str">
        <f t="shared" si="337"/>
        <v>PLANNED - SCHED</v>
      </c>
      <c r="I1601" s="1">
        <v>41625.398035104161</v>
      </c>
      <c r="J1601" s="1">
        <v>41625.457039733796</v>
      </c>
      <c r="K1601" s="5">
        <f t="shared" si="348"/>
        <v>84</v>
      </c>
      <c r="L1601" s="16">
        <f t="shared" si="338"/>
        <v>84</v>
      </c>
      <c r="M1601">
        <f t="shared" si="339"/>
        <v>2013</v>
      </c>
      <c r="N1601" t="str">
        <f t="shared" si="340"/>
        <v>Dec</v>
      </c>
      <c r="O1601" s="6">
        <f t="shared" si="341"/>
        <v>84</v>
      </c>
      <c r="P1601">
        <f t="shared" si="342"/>
        <v>328</v>
      </c>
      <c r="Q1601">
        <f t="shared" si="343"/>
        <v>4</v>
      </c>
      <c r="R1601" s="8">
        <f t="shared" si="349"/>
        <v>82</v>
      </c>
      <c r="S1601">
        <f t="shared" si="344"/>
        <v>36</v>
      </c>
      <c r="T1601">
        <f t="shared" si="345"/>
        <v>3206</v>
      </c>
      <c r="U1601" s="18">
        <f t="shared" si="350"/>
        <v>89.055555555555557</v>
      </c>
    </row>
    <row r="1602" spans="1:21" x14ac:dyDescent="0.3">
      <c r="A1602" s="3">
        <v>1601</v>
      </c>
      <c r="B1602" s="3" t="s">
        <v>319</v>
      </c>
      <c r="C1602" s="3" t="s">
        <v>53</v>
      </c>
      <c r="D1602" s="7">
        <f t="shared" si="346"/>
        <v>41623</v>
      </c>
      <c r="E1602" s="4">
        <v>0.46180555555555558</v>
      </c>
      <c r="F1602" s="3" t="s">
        <v>54</v>
      </c>
      <c r="G1602" s="3" t="str">
        <f t="shared" si="347"/>
        <v>PLANNED</v>
      </c>
      <c r="H1602" s="3" t="str">
        <f t="shared" ref="H1602:H1665" si="351">IF(ISNUMBER(SEARCH("Unplanned",F1602)),"UNPLANNED",IF(ISNUMBER(SEARCH("not as sched",F1602)),"PLANNED - NOT SCHED",IF(ISNUMBER(SEARCH("as scheduled",F1602)),"PLANNED - SCHED","OTHER")))</f>
        <v>PLANNED - SCHED</v>
      </c>
      <c r="I1602" s="1">
        <v>41625.431884108795</v>
      </c>
      <c r="J1602" s="1">
        <v>41625.480958182867</v>
      </c>
      <c r="K1602" s="5">
        <f t="shared" si="348"/>
        <v>70</v>
      </c>
      <c r="L1602" s="16">
        <f t="shared" ref="L1602:L1665" si="352">IFERROR(O1602,R1602)</f>
        <v>70</v>
      </c>
      <c r="M1602">
        <f t="shared" ref="M1602:M1665" si="353">YEAR(B1602)</f>
        <v>2013</v>
      </c>
      <c r="N1602" t="str">
        <f t="shared" ref="N1602:N1665" si="354">TEXT(B1602,"MMM")</f>
        <v>Dec</v>
      </c>
      <c r="O1602" s="6">
        <f t="shared" ref="O1602:O1665" si="355">IFERROR(K1602,#N/A)</f>
        <v>70</v>
      </c>
      <c r="P1602">
        <f t="shared" ref="P1602:P1665" si="356">SUMIFS(O:O,B:B,B1602,O:O,"&lt;&gt;#N/A")</f>
        <v>328</v>
      </c>
      <c r="Q1602">
        <f t="shared" ref="Q1602:Q1665" si="357">COUNTIF(B:B,B1602)</f>
        <v>4</v>
      </c>
      <c r="R1602" s="8">
        <f t="shared" si="349"/>
        <v>82</v>
      </c>
      <c r="S1602">
        <f t="shared" ref="S1602:S1665" si="358">COUNTIF(D:D,D1602)</f>
        <v>36</v>
      </c>
      <c r="T1602">
        <f t="shared" ref="T1602:T1665" si="359">SUMIFS(O:O,D:D,D1602,O:O,"&lt;&gt;#N/A")</f>
        <v>3206</v>
      </c>
      <c r="U1602" s="18">
        <f t="shared" si="350"/>
        <v>89.055555555555557</v>
      </c>
    </row>
    <row r="1603" spans="1:21" x14ac:dyDescent="0.3">
      <c r="A1603" s="3">
        <v>1602</v>
      </c>
      <c r="B1603" s="3" t="s">
        <v>319</v>
      </c>
      <c r="C1603" s="3" t="s">
        <v>53</v>
      </c>
      <c r="D1603" s="7">
        <f t="shared" ref="D1603:D1666" si="360">B1603-WEEKDAY(B1603,11)</f>
        <v>41623</v>
      </c>
      <c r="E1603" s="4">
        <v>0.51041666666666663</v>
      </c>
      <c r="F1603" s="3" t="s">
        <v>54</v>
      </c>
      <c r="G1603" s="3" t="str">
        <f t="shared" ref="G1603:G1666" si="361">IF(ISNUMBER(SEARCH("unplanned",F1603)),"UNPLANNED",IF(ISNUMBER(SEARCH("PLANNED",F1603)),"PLANNED","OTHER"))</f>
        <v>PLANNED</v>
      </c>
      <c r="H1603" s="3" t="str">
        <f t="shared" si="351"/>
        <v>PLANNED - SCHED</v>
      </c>
      <c r="I1603" s="1">
        <v>41625.492075115741</v>
      </c>
      <c r="J1603" s="1">
        <v>41625.533984837959</v>
      </c>
      <c r="K1603" s="5">
        <f t="shared" ref="K1603:K1666" si="362">HOUR(J1603-I1603)*60+MINUTE(J1603-I1603)</f>
        <v>60</v>
      </c>
      <c r="L1603" s="16">
        <f t="shared" si="352"/>
        <v>60</v>
      </c>
      <c r="M1603">
        <f t="shared" si="353"/>
        <v>2013</v>
      </c>
      <c r="N1603" t="str">
        <f t="shared" si="354"/>
        <v>Dec</v>
      </c>
      <c r="O1603" s="6">
        <f t="shared" si="355"/>
        <v>60</v>
      </c>
      <c r="P1603">
        <f t="shared" si="356"/>
        <v>328</v>
      </c>
      <c r="Q1603">
        <f t="shared" si="357"/>
        <v>4</v>
      </c>
      <c r="R1603" s="8">
        <f t="shared" ref="R1603:R1666" si="363">P1603/Q1603</f>
        <v>82</v>
      </c>
      <c r="S1603">
        <f t="shared" si="358"/>
        <v>36</v>
      </c>
      <c r="T1603">
        <f t="shared" si="359"/>
        <v>3206</v>
      </c>
      <c r="U1603" s="18">
        <f t="shared" ref="U1603:U1666" si="364">T1603/S1603</f>
        <v>89.055555555555557</v>
      </c>
    </row>
    <row r="1604" spans="1:21" x14ac:dyDescent="0.3">
      <c r="A1604" s="3">
        <v>1603</v>
      </c>
      <c r="B1604" s="3" t="s">
        <v>320</v>
      </c>
      <c r="C1604" s="3" t="s">
        <v>56</v>
      </c>
      <c r="D1604" s="7">
        <f t="shared" si="360"/>
        <v>41623</v>
      </c>
      <c r="E1604" s="4">
        <v>0.34791666666666665</v>
      </c>
      <c r="F1604" s="3" t="s">
        <v>54</v>
      </c>
      <c r="G1604" s="3" t="str">
        <f t="shared" si="361"/>
        <v>PLANNED</v>
      </c>
      <c r="H1604" s="3" t="str">
        <f t="shared" si="351"/>
        <v>PLANNED - SCHED</v>
      </c>
      <c r="I1604" s="1">
        <v>41626.325738657411</v>
      </c>
      <c r="J1604" s="1">
        <v>41626.380889120373</v>
      </c>
      <c r="K1604" s="5">
        <f t="shared" si="362"/>
        <v>79</v>
      </c>
      <c r="L1604" s="16">
        <f t="shared" si="352"/>
        <v>79</v>
      </c>
      <c r="M1604">
        <f t="shared" si="353"/>
        <v>2013</v>
      </c>
      <c r="N1604" t="str">
        <f t="shared" si="354"/>
        <v>Dec</v>
      </c>
      <c r="O1604" s="6">
        <f t="shared" si="355"/>
        <v>79</v>
      </c>
      <c r="P1604">
        <f t="shared" si="356"/>
        <v>613</v>
      </c>
      <c r="Q1604">
        <f t="shared" si="357"/>
        <v>7</v>
      </c>
      <c r="R1604" s="8">
        <f t="shared" si="363"/>
        <v>87.571428571428569</v>
      </c>
      <c r="S1604">
        <f t="shared" si="358"/>
        <v>36</v>
      </c>
      <c r="T1604">
        <f t="shared" si="359"/>
        <v>3206</v>
      </c>
      <c r="U1604" s="18">
        <f t="shared" si="364"/>
        <v>89.055555555555557</v>
      </c>
    </row>
    <row r="1605" spans="1:21" x14ac:dyDescent="0.3">
      <c r="A1605" s="3">
        <v>1604</v>
      </c>
      <c r="B1605" s="3" t="s">
        <v>320</v>
      </c>
      <c r="C1605" s="3" t="s">
        <v>56</v>
      </c>
      <c r="D1605" s="7">
        <f t="shared" si="360"/>
        <v>41623</v>
      </c>
      <c r="E1605" s="4">
        <v>0.4069444444444445</v>
      </c>
      <c r="F1605" s="3" t="s">
        <v>54</v>
      </c>
      <c r="G1605" s="3" t="str">
        <f t="shared" si="361"/>
        <v>PLANNED</v>
      </c>
      <c r="H1605" s="3" t="str">
        <f t="shared" si="351"/>
        <v>PLANNED - SCHED</v>
      </c>
      <c r="I1605" s="1">
        <v>41626.38944421296</v>
      </c>
      <c r="J1605" s="1" t="e">
        <v>#VALUE!</v>
      </c>
      <c r="K1605" s="5" t="e">
        <f t="shared" si="362"/>
        <v>#VALUE!</v>
      </c>
      <c r="L1605" s="16">
        <f t="shared" si="352"/>
        <v>87.571428571428569</v>
      </c>
      <c r="M1605">
        <f t="shared" si="353"/>
        <v>2013</v>
      </c>
      <c r="N1605" t="str">
        <f t="shared" si="354"/>
        <v>Dec</v>
      </c>
      <c r="O1605" s="6" t="e">
        <f t="shared" si="355"/>
        <v>#N/A</v>
      </c>
      <c r="P1605">
        <f t="shared" si="356"/>
        <v>613</v>
      </c>
      <c r="Q1605">
        <f t="shared" si="357"/>
        <v>7</v>
      </c>
      <c r="R1605" s="8">
        <f t="shared" si="363"/>
        <v>87.571428571428569</v>
      </c>
      <c r="S1605">
        <f t="shared" si="358"/>
        <v>36</v>
      </c>
      <c r="T1605">
        <f t="shared" si="359"/>
        <v>3206</v>
      </c>
      <c r="U1605" s="18">
        <f t="shared" si="364"/>
        <v>89.055555555555557</v>
      </c>
    </row>
    <row r="1606" spans="1:21" x14ac:dyDescent="0.3">
      <c r="A1606" s="3">
        <v>1605</v>
      </c>
      <c r="B1606" s="3" t="s">
        <v>320</v>
      </c>
      <c r="C1606" s="3" t="s">
        <v>56</v>
      </c>
      <c r="D1606" s="7">
        <f t="shared" si="360"/>
        <v>41623</v>
      </c>
      <c r="E1606" s="4">
        <v>0.48541666666666666</v>
      </c>
      <c r="F1606" s="3" t="s">
        <v>54</v>
      </c>
      <c r="G1606" s="3" t="str">
        <f t="shared" si="361"/>
        <v>PLANNED</v>
      </c>
      <c r="H1606" s="3" t="str">
        <f t="shared" si="351"/>
        <v>PLANNED - SCHED</v>
      </c>
      <c r="I1606" s="1">
        <v>41626.452909340282</v>
      </c>
      <c r="J1606" s="1">
        <v>41626.532018136575</v>
      </c>
      <c r="K1606" s="5">
        <f t="shared" si="362"/>
        <v>113</v>
      </c>
      <c r="L1606" s="16">
        <f t="shared" si="352"/>
        <v>113</v>
      </c>
      <c r="M1606">
        <f t="shared" si="353"/>
        <v>2013</v>
      </c>
      <c r="N1606" t="str">
        <f t="shared" si="354"/>
        <v>Dec</v>
      </c>
      <c r="O1606" s="6">
        <f t="shared" si="355"/>
        <v>113</v>
      </c>
      <c r="P1606">
        <f t="shared" si="356"/>
        <v>613</v>
      </c>
      <c r="Q1606">
        <f t="shared" si="357"/>
        <v>7</v>
      </c>
      <c r="R1606" s="8">
        <f t="shared" si="363"/>
        <v>87.571428571428569</v>
      </c>
      <c r="S1606">
        <f t="shared" si="358"/>
        <v>36</v>
      </c>
      <c r="T1606">
        <f t="shared" si="359"/>
        <v>3206</v>
      </c>
      <c r="U1606" s="18">
        <f t="shared" si="364"/>
        <v>89.055555555555557</v>
      </c>
    </row>
    <row r="1607" spans="1:21" x14ac:dyDescent="0.3">
      <c r="A1607" s="3">
        <v>1606</v>
      </c>
      <c r="B1607" s="3" t="s">
        <v>320</v>
      </c>
      <c r="C1607" s="3" t="s">
        <v>56</v>
      </c>
      <c r="D1607" s="7">
        <f t="shared" si="360"/>
        <v>41623</v>
      </c>
      <c r="E1607" s="4">
        <v>0.50069444444444444</v>
      </c>
      <c r="F1607" s="3" t="s">
        <v>49</v>
      </c>
      <c r="G1607" s="3" t="str">
        <f t="shared" si="361"/>
        <v>UNPLANNED</v>
      </c>
      <c r="H1607" s="3" t="str">
        <f t="shared" si="351"/>
        <v>UNPLANNED</v>
      </c>
      <c r="I1607" s="1">
        <v>41626.49100790509</v>
      </c>
      <c r="J1607" s="1">
        <v>41626.553936145829</v>
      </c>
      <c r="K1607" s="5">
        <f t="shared" si="362"/>
        <v>90</v>
      </c>
      <c r="L1607" s="16">
        <f t="shared" si="352"/>
        <v>90</v>
      </c>
      <c r="M1607">
        <f t="shared" si="353"/>
        <v>2013</v>
      </c>
      <c r="N1607" t="str">
        <f t="shared" si="354"/>
        <v>Dec</v>
      </c>
      <c r="O1607" s="6">
        <f t="shared" si="355"/>
        <v>90</v>
      </c>
      <c r="P1607">
        <f t="shared" si="356"/>
        <v>613</v>
      </c>
      <c r="Q1607">
        <f t="shared" si="357"/>
        <v>7</v>
      </c>
      <c r="R1607" s="8">
        <f t="shared" si="363"/>
        <v>87.571428571428569</v>
      </c>
      <c r="S1607">
        <f t="shared" si="358"/>
        <v>36</v>
      </c>
      <c r="T1607">
        <f t="shared" si="359"/>
        <v>3206</v>
      </c>
      <c r="U1607" s="18">
        <f t="shared" si="364"/>
        <v>89.055555555555557</v>
      </c>
    </row>
    <row r="1608" spans="1:21" x14ac:dyDescent="0.3">
      <c r="A1608" s="3">
        <v>1607</v>
      </c>
      <c r="B1608" s="3" t="s">
        <v>320</v>
      </c>
      <c r="C1608" s="3" t="s">
        <v>56</v>
      </c>
      <c r="D1608" s="7">
        <f t="shared" si="360"/>
        <v>41623</v>
      </c>
      <c r="E1608" s="4">
        <v>0.63541666666666663</v>
      </c>
      <c r="F1608" s="3" t="s">
        <v>57</v>
      </c>
      <c r="G1608" s="3" t="str">
        <f t="shared" si="361"/>
        <v>UNPLANNED</v>
      </c>
      <c r="H1608" s="3" t="str">
        <f t="shared" si="351"/>
        <v>UNPLANNED</v>
      </c>
      <c r="I1608" s="1">
        <v>41626.630429050922</v>
      </c>
      <c r="J1608" s="1" t="e">
        <v>#VALUE!</v>
      </c>
      <c r="K1608" s="5" t="e">
        <f t="shared" si="362"/>
        <v>#VALUE!</v>
      </c>
      <c r="L1608" s="16">
        <f t="shared" si="352"/>
        <v>87.571428571428569</v>
      </c>
      <c r="M1608">
        <f t="shared" si="353"/>
        <v>2013</v>
      </c>
      <c r="N1608" t="str">
        <f t="shared" si="354"/>
        <v>Dec</v>
      </c>
      <c r="O1608" s="6" t="e">
        <f t="shared" si="355"/>
        <v>#N/A</v>
      </c>
      <c r="P1608">
        <f t="shared" si="356"/>
        <v>613</v>
      </c>
      <c r="Q1608">
        <f t="shared" si="357"/>
        <v>7</v>
      </c>
      <c r="R1608" s="8">
        <f t="shared" si="363"/>
        <v>87.571428571428569</v>
      </c>
      <c r="S1608">
        <f t="shared" si="358"/>
        <v>36</v>
      </c>
      <c r="T1608">
        <f t="shared" si="359"/>
        <v>3206</v>
      </c>
      <c r="U1608" s="18">
        <f t="shared" si="364"/>
        <v>89.055555555555557</v>
      </c>
    </row>
    <row r="1609" spans="1:21" x14ac:dyDescent="0.3">
      <c r="A1609" s="3">
        <v>1608</v>
      </c>
      <c r="B1609" s="3" t="s">
        <v>320</v>
      </c>
      <c r="C1609" s="3" t="s">
        <v>56</v>
      </c>
      <c r="D1609" s="7">
        <f t="shared" si="360"/>
        <v>41623</v>
      </c>
      <c r="E1609" s="4">
        <v>0.78333333333333333</v>
      </c>
      <c r="F1609" s="3" t="s">
        <v>51</v>
      </c>
      <c r="G1609" s="3" t="str">
        <f t="shared" si="361"/>
        <v>PLANNED</v>
      </c>
      <c r="H1609" s="3" t="str">
        <f t="shared" si="351"/>
        <v>PLANNED - NOT SCHED</v>
      </c>
      <c r="I1609" s="1">
        <v>41626.68205289352</v>
      </c>
      <c r="J1609" s="1">
        <v>41626.851277430556</v>
      </c>
      <c r="K1609" s="5">
        <f t="shared" si="362"/>
        <v>243</v>
      </c>
      <c r="L1609" s="16">
        <f t="shared" si="352"/>
        <v>243</v>
      </c>
      <c r="M1609">
        <f t="shared" si="353"/>
        <v>2013</v>
      </c>
      <c r="N1609" t="str">
        <f t="shared" si="354"/>
        <v>Dec</v>
      </c>
      <c r="O1609" s="6">
        <f t="shared" si="355"/>
        <v>243</v>
      </c>
      <c r="P1609">
        <f t="shared" si="356"/>
        <v>613</v>
      </c>
      <c r="Q1609">
        <f t="shared" si="357"/>
        <v>7</v>
      </c>
      <c r="R1609" s="8">
        <f t="shared" si="363"/>
        <v>87.571428571428569</v>
      </c>
      <c r="S1609">
        <f t="shared" si="358"/>
        <v>36</v>
      </c>
      <c r="T1609">
        <f t="shared" si="359"/>
        <v>3206</v>
      </c>
      <c r="U1609" s="18">
        <f t="shared" si="364"/>
        <v>89.055555555555557</v>
      </c>
    </row>
    <row r="1610" spans="1:21" x14ac:dyDescent="0.3">
      <c r="A1610" s="3">
        <v>1609</v>
      </c>
      <c r="B1610" s="3" t="s">
        <v>320</v>
      </c>
      <c r="C1610" s="3" t="s">
        <v>56</v>
      </c>
      <c r="D1610" s="7">
        <f t="shared" si="360"/>
        <v>41623</v>
      </c>
      <c r="E1610" s="4">
        <v>0.90138888888888891</v>
      </c>
      <c r="F1610" s="3" t="s">
        <v>49</v>
      </c>
      <c r="G1610" s="3" t="str">
        <f t="shared" si="361"/>
        <v>UNPLANNED</v>
      </c>
      <c r="H1610" s="3" t="str">
        <f t="shared" si="351"/>
        <v>UNPLANNED</v>
      </c>
      <c r="I1610" s="1">
        <v>41626.869012118055</v>
      </c>
      <c r="J1610" s="1">
        <v>41626.930667210647</v>
      </c>
      <c r="K1610" s="5">
        <f t="shared" si="362"/>
        <v>88</v>
      </c>
      <c r="L1610" s="16">
        <f t="shared" si="352"/>
        <v>88</v>
      </c>
      <c r="M1610">
        <f t="shared" si="353"/>
        <v>2013</v>
      </c>
      <c r="N1610" t="str">
        <f t="shared" si="354"/>
        <v>Dec</v>
      </c>
      <c r="O1610" s="6">
        <f t="shared" si="355"/>
        <v>88</v>
      </c>
      <c r="P1610">
        <f t="shared" si="356"/>
        <v>613</v>
      </c>
      <c r="Q1610">
        <f t="shared" si="357"/>
        <v>7</v>
      </c>
      <c r="R1610" s="8">
        <f t="shared" si="363"/>
        <v>87.571428571428569</v>
      </c>
      <c r="S1610">
        <f t="shared" si="358"/>
        <v>36</v>
      </c>
      <c r="T1610">
        <f t="shared" si="359"/>
        <v>3206</v>
      </c>
      <c r="U1610" s="18">
        <f t="shared" si="364"/>
        <v>89.055555555555557</v>
      </c>
    </row>
    <row r="1611" spans="1:21" x14ac:dyDescent="0.3">
      <c r="A1611" s="3">
        <v>1610</v>
      </c>
      <c r="B1611" s="3" t="s">
        <v>321</v>
      </c>
      <c r="C1611" s="3" t="s">
        <v>59</v>
      </c>
      <c r="D1611" s="7">
        <f t="shared" si="360"/>
        <v>41623</v>
      </c>
      <c r="E1611" s="4">
        <v>7.2916666666666671E-2</v>
      </c>
      <c r="F1611" s="3" t="s">
        <v>49</v>
      </c>
      <c r="G1611" s="3" t="str">
        <f t="shared" si="361"/>
        <v>UNPLANNED</v>
      </c>
      <c r="H1611" s="3" t="str">
        <f t="shared" si="351"/>
        <v>UNPLANNED</v>
      </c>
      <c r="I1611" s="1">
        <v>41627.030131400468</v>
      </c>
      <c r="J1611" s="1" t="e">
        <v>#VALUE!</v>
      </c>
      <c r="K1611" s="5" t="e">
        <f t="shared" si="362"/>
        <v>#VALUE!</v>
      </c>
      <c r="L1611" s="16">
        <f t="shared" si="352"/>
        <v>66.5</v>
      </c>
      <c r="M1611">
        <f t="shared" si="353"/>
        <v>2013</v>
      </c>
      <c r="N1611" t="str">
        <f t="shared" si="354"/>
        <v>Dec</v>
      </c>
      <c r="O1611" s="6" t="e">
        <f t="shared" si="355"/>
        <v>#N/A</v>
      </c>
      <c r="P1611">
        <f t="shared" si="356"/>
        <v>266</v>
      </c>
      <c r="Q1611">
        <f t="shared" si="357"/>
        <v>4</v>
      </c>
      <c r="R1611" s="8">
        <f t="shared" si="363"/>
        <v>66.5</v>
      </c>
      <c r="S1611">
        <f t="shared" si="358"/>
        <v>36</v>
      </c>
      <c r="T1611">
        <f t="shared" si="359"/>
        <v>3206</v>
      </c>
      <c r="U1611" s="18">
        <f t="shared" si="364"/>
        <v>89.055555555555557</v>
      </c>
    </row>
    <row r="1612" spans="1:21" x14ac:dyDescent="0.3">
      <c r="A1612" s="3">
        <v>1611</v>
      </c>
      <c r="B1612" s="3" t="s">
        <v>321</v>
      </c>
      <c r="C1612" s="3" t="s">
        <v>59</v>
      </c>
      <c r="D1612" s="7">
        <f t="shared" si="360"/>
        <v>41623</v>
      </c>
      <c r="E1612" s="4">
        <v>0.2590277777777778</v>
      </c>
      <c r="F1612" s="3" t="s">
        <v>49</v>
      </c>
      <c r="G1612" s="3" t="str">
        <f t="shared" si="361"/>
        <v>UNPLANNED</v>
      </c>
      <c r="H1612" s="3" t="str">
        <f t="shared" si="351"/>
        <v>UNPLANNED</v>
      </c>
      <c r="I1612" s="1">
        <v>41627.247376192128</v>
      </c>
      <c r="J1612" s="1">
        <v>41627.296184062499</v>
      </c>
      <c r="K1612" s="5">
        <f t="shared" si="362"/>
        <v>70</v>
      </c>
      <c r="L1612" s="16">
        <f t="shared" si="352"/>
        <v>70</v>
      </c>
      <c r="M1612">
        <f t="shared" si="353"/>
        <v>2013</v>
      </c>
      <c r="N1612" t="str">
        <f t="shared" si="354"/>
        <v>Dec</v>
      </c>
      <c r="O1612" s="6">
        <f t="shared" si="355"/>
        <v>70</v>
      </c>
      <c r="P1612">
        <f t="shared" si="356"/>
        <v>266</v>
      </c>
      <c r="Q1612">
        <f t="shared" si="357"/>
        <v>4</v>
      </c>
      <c r="R1612" s="8">
        <f t="shared" si="363"/>
        <v>66.5</v>
      </c>
      <c r="S1612">
        <f t="shared" si="358"/>
        <v>36</v>
      </c>
      <c r="T1612">
        <f t="shared" si="359"/>
        <v>3206</v>
      </c>
      <c r="U1612" s="18">
        <f t="shared" si="364"/>
        <v>89.055555555555557</v>
      </c>
    </row>
    <row r="1613" spans="1:21" x14ac:dyDescent="0.3">
      <c r="A1613" s="3">
        <v>1612</v>
      </c>
      <c r="B1613" s="3" t="s">
        <v>321</v>
      </c>
      <c r="C1613" s="3" t="s">
        <v>59</v>
      </c>
      <c r="D1613" s="7">
        <f t="shared" si="360"/>
        <v>41623</v>
      </c>
      <c r="E1613" s="4">
        <v>0.61388888888888882</v>
      </c>
      <c r="F1613" s="3" t="s">
        <v>49</v>
      </c>
      <c r="G1613" s="3" t="str">
        <f t="shared" si="361"/>
        <v>UNPLANNED</v>
      </c>
      <c r="H1613" s="3" t="str">
        <f t="shared" si="351"/>
        <v>UNPLANNED</v>
      </c>
      <c r="I1613" s="1">
        <v>41627.583269097224</v>
      </c>
      <c r="J1613" s="1">
        <v>41627.670618634256</v>
      </c>
      <c r="K1613" s="5">
        <f t="shared" si="362"/>
        <v>125</v>
      </c>
      <c r="L1613" s="16">
        <f t="shared" si="352"/>
        <v>125</v>
      </c>
      <c r="M1613">
        <f t="shared" si="353"/>
        <v>2013</v>
      </c>
      <c r="N1613" t="str">
        <f t="shared" si="354"/>
        <v>Dec</v>
      </c>
      <c r="O1613" s="6">
        <f t="shared" si="355"/>
        <v>125</v>
      </c>
      <c r="P1613">
        <f t="shared" si="356"/>
        <v>266</v>
      </c>
      <c r="Q1613">
        <f t="shared" si="357"/>
        <v>4</v>
      </c>
      <c r="R1613" s="8">
        <f t="shared" si="363"/>
        <v>66.5</v>
      </c>
      <c r="S1613">
        <f t="shared" si="358"/>
        <v>36</v>
      </c>
      <c r="T1613">
        <f t="shared" si="359"/>
        <v>3206</v>
      </c>
      <c r="U1613" s="18">
        <f t="shared" si="364"/>
        <v>89.055555555555557</v>
      </c>
    </row>
    <row r="1614" spans="1:21" x14ac:dyDescent="0.3">
      <c r="A1614" s="3">
        <v>1613</v>
      </c>
      <c r="B1614" s="3" t="s">
        <v>321</v>
      </c>
      <c r="C1614" s="3" t="s">
        <v>59</v>
      </c>
      <c r="D1614" s="7">
        <f t="shared" si="360"/>
        <v>41623</v>
      </c>
      <c r="E1614" s="4">
        <v>0.72083333333333333</v>
      </c>
      <c r="F1614" s="3" t="s">
        <v>54</v>
      </c>
      <c r="G1614" s="3" t="str">
        <f t="shared" si="361"/>
        <v>PLANNED</v>
      </c>
      <c r="H1614" s="3" t="str">
        <f t="shared" si="351"/>
        <v>PLANNED - SCHED</v>
      </c>
      <c r="I1614" s="1">
        <v>41627.694156793987</v>
      </c>
      <c r="J1614" s="1">
        <v>41627.74369383102</v>
      </c>
      <c r="K1614" s="5">
        <f t="shared" si="362"/>
        <v>71</v>
      </c>
      <c r="L1614" s="16">
        <f t="shared" si="352"/>
        <v>71</v>
      </c>
      <c r="M1614">
        <f t="shared" si="353"/>
        <v>2013</v>
      </c>
      <c r="N1614" t="str">
        <f t="shared" si="354"/>
        <v>Dec</v>
      </c>
      <c r="O1614" s="6">
        <f t="shared" si="355"/>
        <v>71</v>
      </c>
      <c r="P1614">
        <f t="shared" si="356"/>
        <v>266</v>
      </c>
      <c r="Q1614">
        <f t="shared" si="357"/>
        <v>4</v>
      </c>
      <c r="R1614" s="8">
        <f t="shared" si="363"/>
        <v>66.5</v>
      </c>
      <c r="S1614">
        <f t="shared" si="358"/>
        <v>36</v>
      </c>
      <c r="T1614">
        <f t="shared" si="359"/>
        <v>3206</v>
      </c>
      <c r="U1614" s="18">
        <f t="shared" si="364"/>
        <v>89.055555555555557</v>
      </c>
    </row>
    <row r="1615" spans="1:21" x14ac:dyDescent="0.3">
      <c r="A1615" s="3">
        <v>1614</v>
      </c>
      <c r="B1615" s="3" t="s">
        <v>322</v>
      </c>
      <c r="C1615" s="3" t="s">
        <v>61</v>
      </c>
      <c r="D1615" s="7">
        <f t="shared" si="360"/>
        <v>41623</v>
      </c>
      <c r="E1615" s="4">
        <v>1.8749999999999999E-2</v>
      </c>
      <c r="F1615" s="3" t="s">
        <v>49</v>
      </c>
      <c r="G1615" s="3" t="str">
        <f t="shared" si="361"/>
        <v>UNPLANNED</v>
      </c>
      <c r="H1615" s="3" t="str">
        <f t="shared" si="351"/>
        <v>UNPLANNED</v>
      </c>
      <c r="I1615" s="1">
        <v>41628.008779745374</v>
      </c>
      <c r="J1615" s="1">
        <v>41628.053455671296</v>
      </c>
      <c r="K1615" s="5">
        <f t="shared" si="362"/>
        <v>64</v>
      </c>
      <c r="L1615" s="16">
        <f t="shared" si="352"/>
        <v>64</v>
      </c>
      <c r="M1615">
        <f t="shared" si="353"/>
        <v>2013</v>
      </c>
      <c r="N1615" t="str">
        <f t="shared" si="354"/>
        <v>Dec</v>
      </c>
      <c r="O1615" s="6">
        <f t="shared" si="355"/>
        <v>64</v>
      </c>
      <c r="P1615">
        <f t="shared" si="356"/>
        <v>879</v>
      </c>
      <c r="Q1615">
        <f t="shared" si="357"/>
        <v>9</v>
      </c>
      <c r="R1615" s="8">
        <f t="shared" si="363"/>
        <v>97.666666666666671</v>
      </c>
      <c r="S1615">
        <f t="shared" si="358"/>
        <v>36</v>
      </c>
      <c r="T1615">
        <f t="shared" si="359"/>
        <v>3206</v>
      </c>
      <c r="U1615" s="18">
        <f t="shared" si="364"/>
        <v>89.055555555555557</v>
      </c>
    </row>
    <row r="1616" spans="1:21" x14ac:dyDescent="0.3">
      <c r="A1616" s="3">
        <v>1615</v>
      </c>
      <c r="B1616" s="3" t="s">
        <v>322</v>
      </c>
      <c r="C1616" s="3" t="s">
        <v>61</v>
      </c>
      <c r="D1616" s="7">
        <f t="shared" si="360"/>
        <v>41623</v>
      </c>
      <c r="E1616" s="4">
        <v>0.40902777777777777</v>
      </c>
      <c r="F1616" s="3" t="s">
        <v>54</v>
      </c>
      <c r="G1616" s="3" t="str">
        <f t="shared" si="361"/>
        <v>PLANNED</v>
      </c>
      <c r="H1616" s="3" t="str">
        <f t="shared" si="351"/>
        <v>PLANNED - SCHED</v>
      </c>
      <c r="I1616" s="1">
        <v>41628.353734756944</v>
      </c>
      <c r="J1616" s="1">
        <v>41628.450054201385</v>
      </c>
      <c r="K1616" s="5">
        <f t="shared" si="362"/>
        <v>138</v>
      </c>
      <c r="L1616" s="16">
        <f t="shared" si="352"/>
        <v>138</v>
      </c>
      <c r="M1616">
        <f t="shared" si="353"/>
        <v>2013</v>
      </c>
      <c r="N1616" t="str">
        <f t="shared" si="354"/>
        <v>Dec</v>
      </c>
      <c r="O1616" s="6">
        <f t="shared" si="355"/>
        <v>138</v>
      </c>
      <c r="P1616">
        <f t="shared" si="356"/>
        <v>879</v>
      </c>
      <c r="Q1616">
        <f t="shared" si="357"/>
        <v>9</v>
      </c>
      <c r="R1616" s="8">
        <f t="shared" si="363"/>
        <v>97.666666666666671</v>
      </c>
      <c r="S1616">
        <f t="shared" si="358"/>
        <v>36</v>
      </c>
      <c r="T1616">
        <f t="shared" si="359"/>
        <v>3206</v>
      </c>
      <c r="U1616" s="18">
        <f t="shared" si="364"/>
        <v>89.055555555555557</v>
      </c>
    </row>
    <row r="1617" spans="1:21" x14ac:dyDescent="0.3">
      <c r="A1617" s="3">
        <v>1616</v>
      </c>
      <c r="B1617" s="3" t="s">
        <v>322</v>
      </c>
      <c r="C1617" s="3" t="s">
        <v>61</v>
      </c>
      <c r="D1617" s="7">
        <f t="shared" si="360"/>
        <v>41623</v>
      </c>
      <c r="E1617" s="4">
        <v>0.49374999999999997</v>
      </c>
      <c r="F1617" s="3" t="s">
        <v>54</v>
      </c>
      <c r="G1617" s="3" t="str">
        <f t="shared" si="361"/>
        <v>PLANNED</v>
      </c>
      <c r="H1617" s="3" t="str">
        <f t="shared" si="351"/>
        <v>PLANNED - SCHED</v>
      </c>
      <c r="I1617" s="1">
        <v>41628.457885729164</v>
      </c>
      <c r="J1617" s="1">
        <v>41628.545524618057</v>
      </c>
      <c r="K1617" s="5">
        <f t="shared" si="362"/>
        <v>126</v>
      </c>
      <c r="L1617" s="16">
        <f t="shared" si="352"/>
        <v>126</v>
      </c>
      <c r="M1617">
        <f t="shared" si="353"/>
        <v>2013</v>
      </c>
      <c r="N1617" t="str">
        <f t="shared" si="354"/>
        <v>Dec</v>
      </c>
      <c r="O1617" s="6">
        <f t="shared" si="355"/>
        <v>126</v>
      </c>
      <c r="P1617">
        <f t="shared" si="356"/>
        <v>879</v>
      </c>
      <c r="Q1617">
        <f t="shared" si="357"/>
        <v>9</v>
      </c>
      <c r="R1617" s="8">
        <f t="shared" si="363"/>
        <v>97.666666666666671</v>
      </c>
      <c r="S1617">
        <f t="shared" si="358"/>
        <v>36</v>
      </c>
      <c r="T1617">
        <f t="shared" si="359"/>
        <v>3206</v>
      </c>
      <c r="U1617" s="18">
        <f t="shared" si="364"/>
        <v>89.055555555555557</v>
      </c>
    </row>
    <row r="1618" spans="1:21" x14ac:dyDescent="0.3">
      <c r="A1618" s="3">
        <v>1617</v>
      </c>
      <c r="B1618" s="3" t="s">
        <v>322</v>
      </c>
      <c r="C1618" s="3" t="s">
        <v>61</v>
      </c>
      <c r="D1618" s="7">
        <f t="shared" si="360"/>
        <v>41623</v>
      </c>
      <c r="E1618" s="4">
        <v>0.52986111111111112</v>
      </c>
      <c r="F1618" s="3" t="s">
        <v>49</v>
      </c>
      <c r="G1618" s="3" t="str">
        <f t="shared" si="361"/>
        <v>UNPLANNED</v>
      </c>
      <c r="H1618" s="3" t="str">
        <f t="shared" si="351"/>
        <v>UNPLANNED</v>
      </c>
      <c r="I1618" s="1">
        <v>41628.500628784721</v>
      </c>
      <c r="J1618" s="1">
        <v>41628.579737581022</v>
      </c>
      <c r="K1618" s="5">
        <f t="shared" si="362"/>
        <v>113</v>
      </c>
      <c r="L1618" s="16">
        <f t="shared" si="352"/>
        <v>113</v>
      </c>
      <c r="M1618">
        <f t="shared" si="353"/>
        <v>2013</v>
      </c>
      <c r="N1618" t="str">
        <f t="shared" si="354"/>
        <v>Dec</v>
      </c>
      <c r="O1618" s="6">
        <f t="shared" si="355"/>
        <v>113</v>
      </c>
      <c r="P1618">
        <f t="shared" si="356"/>
        <v>879</v>
      </c>
      <c r="Q1618">
        <f t="shared" si="357"/>
        <v>9</v>
      </c>
      <c r="R1618" s="8">
        <f t="shared" si="363"/>
        <v>97.666666666666671</v>
      </c>
      <c r="S1618">
        <f t="shared" si="358"/>
        <v>36</v>
      </c>
      <c r="T1618">
        <f t="shared" si="359"/>
        <v>3206</v>
      </c>
      <c r="U1618" s="18">
        <f t="shared" si="364"/>
        <v>89.055555555555557</v>
      </c>
    </row>
    <row r="1619" spans="1:21" x14ac:dyDescent="0.3">
      <c r="A1619" s="3">
        <v>1618</v>
      </c>
      <c r="B1619" s="3" t="s">
        <v>322</v>
      </c>
      <c r="C1619" s="3" t="s">
        <v>61</v>
      </c>
      <c r="D1619" s="7">
        <f t="shared" si="360"/>
        <v>41623</v>
      </c>
      <c r="E1619" s="4">
        <v>0.58611111111111114</v>
      </c>
      <c r="F1619" s="3" t="s">
        <v>54</v>
      </c>
      <c r="G1619" s="3" t="str">
        <f t="shared" si="361"/>
        <v>PLANNED</v>
      </c>
      <c r="H1619" s="3" t="str">
        <f t="shared" si="351"/>
        <v>PLANNED - SCHED</v>
      </c>
      <c r="I1619" s="1">
        <v>41628.557065393514</v>
      </c>
      <c r="J1619" s="1">
        <v>41628.610005208335</v>
      </c>
      <c r="K1619" s="5">
        <f t="shared" si="362"/>
        <v>76</v>
      </c>
      <c r="L1619" s="16">
        <f t="shared" si="352"/>
        <v>76</v>
      </c>
      <c r="M1619">
        <f t="shared" si="353"/>
        <v>2013</v>
      </c>
      <c r="N1619" t="str">
        <f t="shared" si="354"/>
        <v>Dec</v>
      </c>
      <c r="O1619" s="6">
        <f t="shared" si="355"/>
        <v>76</v>
      </c>
      <c r="P1619">
        <f t="shared" si="356"/>
        <v>879</v>
      </c>
      <c r="Q1619">
        <f t="shared" si="357"/>
        <v>9</v>
      </c>
      <c r="R1619" s="8">
        <f t="shared" si="363"/>
        <v>97.666666666666671</v>
      </c>
      <c r="S1619">
        <f t="shared" si="358"/>
        <v>36</v>
      </c>
      <c r="T1619">
        <f t="shared" si="359"/>
        <v>3206</v>
      </c>
      <c r="U1619" s="18">
        <f t="shared" si="364"/>
        <v>89.055555555555557</v>
      </c>
    </row>
    <row r="1620" spans="1:21" x14ac:dyDescent="0.3">
      <c r="A1620" s="3">
        <v>1619</v>
      </c>
      <c r="B1620" s="3" t="s">
        <v>322</v>
      </c>
      <c r="C1620" s="3" t="s">
        <v>61</v>
      </c>
      <c r="D1620" s="7">
        <f t="shared" si="360"/>
        <v>41623</v>
      </c>
      <c r="E1620" s="4">
        <v>0.6</v>
      </c>
      <c r="F1620" s="3" t="s">
        <v>49</v>
      </c>
      <c r="G1620" s="3" t="str">
        <f t="shared" si="361"/>
        <v>UNPLANNED</v>
      </c>
      <c r="H1620" s="3" t="str">
        <f t="shared" si="351"/>
        <v>UNPLANNED</v>
      </c>
      <c r="I1620" s="1">
        <v>41628.558506747686</v>
      </c>
      <c r="J1620" s="1">
        <v>41628.622742858795</v>
      </c>
      <c r="K1620" s="5">
        <f t="shared" si="362"/>
        <v>92</v>
      </c>
      <c r="L1620" s="16">
        <f t="shared" si="352"/>
        <v>92</v>
      </c>
      <c r="M1620">
        <f t="shared" si="353"/>
        <v>2013</v>
      </c>
      <c r="N1620" t="str">
        <f t="shared" si="354"/>
        <v>Dec</v>
      </c>
      <c r="O1620" s="6">
        <f t="shared" si="355"/>
        <v>92</v>
      </c>
      <c r="P1620">
        <f t="shared" si="356"/>
        <v>879</v>
      </c>
      <c r="Q1620">
        <f t="shared" si="357"/>
        <v>9</v>
      </c>
      <c r="R1620" s="8">
        <f t="shared" si="363"/>
        <v>97.666666666666671</v>
      </c>
      <c r="S1620">
        <f t="shared" si="358"/>
        <v>36</v>
      </c>
      <c r="T1620">
        <f t="shared" si="359"/>
        <v>3206</v>
      </c>
      <c r="U1620" s="18">
        <f t="shared" si="364"/>
        <v>89.055555555555557</v>
      </c>
    </row>
    <row r="1621" spans="1:21" x14ac:dyDescent="0.3">
      <c r="A1621" s="3">
        <v>1620</v>
      </c>
      <c r="B1621" s="3" t="s">
        <v>322</v>
      </c>
      <c r="C1621" s="3" t="s">
        <v>61</v>
      </c>
      <c r="D1621" s="7">
        <f t="shared" si="360"/>
        <v>41623</v>
      </c>
      <c r="E1621" s="4">
        <v>0.65694444444444444</v>
      </c>
      <c r="F1621" s="3" t="s">
        <v>54</v>
      </c>
      <c r="G1621" s="3" t="str">
        <f t="shared" si="361"/>
        <v>PLANNED</v>
      </c>
      <c r="H1621" s="3" t="str">
        <f t="shared" si="351"/>
        <v>PLANNED - SCHED</v>
      </c>
      <c r="I1621" s="1">
        <v>41628.619601701394</v>
      </c>
      <c r="J1621" s="1">
        <v>41628.709173460651</v>
      </c>
      <c r="K1621" s="5">
        <f t="shared" si="362"/>
        <v>128</v>
      </c>
      <c r="L1621" s="16">
        <f t="shared" si="352"/>
        <v>128</v>
      </c>
      <c r="M1621">
        <f t="shared" si="353"/>
        <v>2013</v>
      </c>
      <c r="N1621" t="str">
        <f t="shared" si="354"/>
        <v>Dec</v>
      </c>
      <c r="O1621" s="6">
        <f t="shared" si="355"/>
        <v>128</v>
      </c>
      <c r="P1621">
        <f t="shared" si="356"/>
        <v>879</v>
      </c>
      <c r="Q1621">
        <f t="shared" si="357"/>
        <v>9</v>
      </c>
      <c r="R1621" s="8">
        <f t="shared" si="363"/>
        <v>97.666666666666671</v>
      </c>
      <c r="S1621">
        <f t="shared" si="358"/>
        <v>36</v>
      </c>
      <c r="T1621">
        <f t="shared" si="359"/>
        <v>3206</v>
      </c>
      <c r="U1621" s="18">
        <f t="shared" si="364"/>
        <v>89.055555555555557</v>
      </c>
    </row>
    <row r="1622" spans="1:21" x14ac:dyDescent="0.3">
      <c r="A1622" s="3">
        <v>1621</v>
      </c>
      <c r="B1622" s="3" t="s">
        <v>322</v>
      </c>
      <c r="C1622" s="3" t="s">
        <v>61</v>
      </c>
      <c r="D1622" s="7">
        <f t="shared" si="360"/>
        <v>41623</v>
      </c>
      <c r="E1622" s="4">
        <v>0.78402777777777777</v>
      </c>
      <c r="F1622" s="3" t="s">
        <v>51</v>
      </c>
      <c r="G1622" s="3" t="str">
        <f t="shared" si="361"/>
        <v>PLANNED</v>
      </c>
      <c r="H1622" s="3" t="str">
        <f t="shared" si="351"/>
        <v>PLANNED - NOT SCHED</v>
      </c>
      <c r="I1622" s="1">
        <v>41628.751241585647</v>
      </c>
      <c r="J1622" s="1">
        <v>41628.815986956019</v>
      </c>
      <c r="K1622" s="5">
        <f t="shared" si="362"/>
        <v>93</v>
      </c>
      <c r="L1622" s="16">
        <f t="shared" si="352"/>
        <v>93</v>
      </c>
      <c r="M1622">
        <f t="shared" si="353"/>
        <v>2013</v>
      </c>
      <c r="N1622" t="str">
        <f t="shared" si="354"/>
        <v>Dec</v>
      </c>
      <c r="O1622" s="6">
        <f t="shared" si="355"/>
        <v>93</v>
      </c>
      <c r="P1622">
        <f t="shared" si="356"/>
        <v>879</v>
      </c>
      <c r="Q1622">
        <f t="shared" si="357"/>
        <v>9</v>
      </c>
      <c r="R1622" s="8">
        <f t="shared" si="363"/>
        <v>97.666666666666671</v>
      </c>
      <c r="S1622">
        <f t="shared" si="358"/>
        <v>36</v>
      </c>
      <c r="T1622">
        <f t="shared" si="359"/>
        <v>3206</v>
      </c>
      <c r="U1622" s="18">
        <f t="shared" si="364"/>
        <v>89.055555555555557</v>
      </c>
    </row>
    <row r="1623" spans="1:21" x14ac:dyDescent="0.3">
      <c r="A1623" s="3">
        <v>1622</v>
      </c>
      <c r="B1623" s="3" t="s">
        <v>322</v>
      </c>
      <c r="C1623" s="3" t="s">
        <v>61</v>
      </c>
      <c r="D1623" s="7">
        <f t="shared" si="360"/>
        <v>41623</v>
      </c>
      <c r="E1623" s="4">
        <v>0.86319444444444438</v>
      </c>
      <c r="F1623" s="3" t="s">
        <v>323</v>
      </c>
      <c r="G1623" s="3" t="str">
        <f t="shared" si="361"/>
        <v>UNPLANNED</v>
      </c>
      <c r="H1623" s="3" t="str">
        <f t="shared" si="351"/>
        <v>UNPLANNED</v>
      </c>
      <c r="I1623" s="1">
        <v>41628.848319479162</v>
      </c>
      <c r="J1623" s="1">
        <v>41628.882844942127</v>
      </c>
      <c r="K1623" s="5">
        <f t="shared" si="362"/>
        <v>49</v>
      </c>
      <c r="L1623" s="16">
        <f t="shared" si="352"/>
        <v>49</v>
      </c>
      <c r="M1623">
        <f t="shared" si="353"/>
        <v>2013</v>
      </c>
      <c r="N1623" t="str">
        <f t="shared" si="354"/>
        <v>Dec</v>
      </c>
      <c r="O1623" s="6">
        <f t="shared" si="355"/>
        <v>49</v>
      </c>
      <c r="P1623">
        <f t="shared" si="356"/>
        <v>879</v>
      </c>
      <c r="Q1623">
        <f t="shared" si="357"/>
        <v>9</v>
      </c>
      <c r="R1623" s="8">
        <f t="shared" si="363"/>
        <v>97.666666666666671</v>
      </c>
      <c r="S1623">
        <f t="shared" si="358"/>
        <v>36</v>
      </c>
      <c r="T1623">
        <f t="shared" si="359"/>
        <v>3206</v>
      </c>
      <c r="U1623" s="18">
        <f t="shared" si="364"/>
        <v>89.055555555555557</v>
      </c>
    </row>
    <row r="1624" spans="1:21" x14ac:dyDescent="0.3">
      <c r="A1624" s="3">
        <v>1623</v>
      </c>
      <c r="B1624" s="3" t="s">
        <v>324</v>
      </c>
      <c r="C1624" s="3" t="s">
        <v>63</v>
      </c>
      <c r="D1624" s="7">
        <f t="shared" si="360"/>
        <v>41623</v>
      </c>
      <c r="E1624" s="4">
        <v>0.15069444444444444</v>
      </c>
      <c r="F1624" s="3" t="s">
        <v>57</v>
      </c>
      <c r="G1624" s="3" t="str">
        <f t="shared" si="361"/>
        <v>UNPLANNED</v>
      </c>
      <c r="H1624" s="3" t="str">
        <f t="shared" si="351"/>
        <v>UNPLANNED</v>
      </c>
      <c r="I1624" s="1">
        <v>41629.146258414352</v>
      </c>
      <c r="J1624" s="1">
        <v>41629.208526932875</v>
      </c>
      <c r="K1624" s="5">
        <f t="shared" si="362"/>
        <v>89</v>
      </c>
      <c r="L1624" s="16">
        <f t="shared" si="352"/>
        <v>89</v>
      </c>
      <c r="M1624">
        <f t="shared" si="353"/>
        <v>2013</v>
      </c>
      <c r="N1624" t="str">
        <f t="shared" si="354"/>
        <v>Dec</v>
      </c>
      <c r="O1624" s="6">
        <f t="shared" si="355"/>
        <v>89</v>
      </c>
      <c r="P1624">
        <f t="shared" si="356"/>
        <v>161</v>
      </c>
      <c r="Q1624">
        <f t="shared" si="357"/>
        <v>2</v>
      </c>
      <c r="R1624" s="8">
        <f t="shared" si="363"/>
        <v>80.5</v>
      </c>
      <c r="S1624">
        <f t="shared" si="358"/>
        <v>36</v>
      </c>
      <c r="T1624">
        <f t="shared" si="359"/>
        <v>3206</v>
      </c>
      <c r="U1624" s="18">
        <f t="shared" si="364"/>
        <v>89.055555555555557</v>
      </c>
    </row>
    <row r="1625" spans="1:21" x14ac:dyDescent="0.3">
      <c r="A1625" s="3">
        <v>1624</v>
      </c>
      <c r="B1625" s="3" t="s">
        <v>324</v>
      </c>
      <c r="C1625" s="3" t="s">
        <v>63</v>
      </c>
      <c r="D1625" s="7">
        <f t="shared" si="360"/>
        <v>41623</v>
      </c>
      <c r="E1625" s="4">
        <v>0.86597222222222225</v>
      </c>
      <c r="F1625" s="3" t="s">
        <v>49</v>
      </c>
      <c r="G1625" s="3" t="str">
        <f t="shared" si="361"/>
        <v>UNPLANNED</v>
      </c>
      <c r="H1625" s="3" t="str">
        <f t="shared" si="351"/>
        <v>UNPLANNED</v>
      </c>
      <c r="I1625" s="1">
        <v>41629.841434178241</v>
      </c>
      <c r="J1625" s="1">
        <v>41629.891688807875</v>
      </c>
      <c r="K1625" s="5">
        <f t="shared" si="362"/>
        <v>72</v>
      </c>
      <c r="L1625" s="16">
        <f t="shared" si="352"/>
        <v>72</v>
      </c>
      <c r="M1625">
        <f t="shared" si="353"/>
        <v>2013</v>
      </c>
      <c r="N1625" t="str">
        <f t="shared" si="354"/>
        <v>Dec</v>
      </c>
      <c r="O1625" s="6">
        <f t="shared" si="355"/>
        <v>72</v>
      </c>
      <c r="P1625">
        <f t="shared" si="356"/>
        <v>161</v>
      </c>
      <c r="Q1625">
        <f t="shared" si="357"/>
        <v>2</v>
      </c>
      <c r="R1625" s="8">
        <f t="shared" si="363"/>
        <v>80.5</v>
      </c>
      <c r="S1625">
        <f t="shared" si="358"/>
        <v>36</v>
      </c>
      <c r="T1625">
        <f t="shared" si="359"/>
        <v>3206</v>
      </c>
      <c r="U1625" s="18">
        <f t="shared" si="364"/>
        <v>89.055555555555557</v>
      </c>
    </row>
    <row r="1626" spans="1:21" x14ac:dyDescent="0.3">
      <c r="A1626" s="3">
        <v>1625</v>
      </c>
      <c r="B1626" s="3" t="s">
        <v>325</v>
      </c>
      <c r="C1626" s="3" t="s">
        <v>65</v>
      </c>
      <c r="D1626" s="7">
        <f t="shared" si="360"/>
        <v>41623</v>
      </c>
      <c r="E1626" s="4">
        <v>0.1423611111111111</v>
      </c>
      <c r="F1626" s="3" t="s">
        <v>49</v>
      </c>
      <c r="G1626" s="3" t="str">
        <f t="shared" si="361"/>
        <v>UNPLANNED</v>
      </c>
      <c r="H1626" s="3" t="str">
        <f t="shared" si="351"/>
        <v>UNPLANNED</v>
      </c>
      <c r="I1626" s="1">
        <v>41630.10977855324</v>
      </c>
      <c r="J1626" s="1">
        <v>41630.180669756941</v>
      </c>
      <c r="K1626" s="5">
        <f t="shared" si="362"/>
        <v>102</v>
      </c>
      <c r="L1626" s="16">
        <f t="shared" si="352"/>
        <v>102</v>
      </c>
      <c r="M1626">
        <f t="shared" si="353"/>
        <v>2013</v>
      </c>
      <c r="N1626" t="str">
        <f t="shared" si="354"/>
        <v>Dec</v>
      </c>
      <c r="O1626" s="6">
        <f t="shared" si="355"/>
        <v>102</v>
      </c>
      <c r="P1626">
        <f t="shared" si="356"/>
        <v>416</v>
      </c>
      <c r="Q1626">
        <f t="shared" si="357"/>
        <v>4</v>
      </c>
      <c r="R1626" s="8">
        <f t="shared" si="363"/>
        <v>104</v>
      </c>
      <c r="S1626">
        <f t="shared" si="358"/>
        <v>36</v>
      </c>
      <c r="T1626">
        <f t="shared" si="359"/>
        <v>3206</v>
      </c>
      <c r="U1626" s="18">
        <f t="shared" si="364"/>
        <v>89.055555555555557</v>
      </c>
    </row>
    <row r="1627" spans="1:21" x14ac:dyDescent="0.3">
      <c r="A1627" s="3">
        <v>1626</v>
      </c>
      <c r="B1627" s="3" t="s">
        <v>325</v>
      </c>
      <c r="C1627" s="3" t="s">
        <v>65</v>
      </c>
      <c r="D1627" s="7">
        <f t="shared" si="360"/>
        <v>41623</v>
      </c>
      <c r="E1627" s="4">
        <v>0.4291666666666667</v>
      </c>
      <c r="F1627" s="3" t="s">
        <v>49</v>
      </c>
      <c r="G1627" s="3" t="str">
        <f t="shared" si="361"/>
        <v>UNPLANNED</v>
      </c>
      <c r="H1627" s="3" t="str">
        <f t="shared" si="351"/>
        <v>UNPLANNED</v>
      </c>
      <c r="I1627" s="1">
        <v>41630.399706215278</v>
      </c>
      <c r="J1627" s="1">
        <v>41630.483421493052</v>
      </c>
      <c r="K1627" s="5">
        <f t="shared" si="362"/>
        <v>120</v>
      </c>
      <c r="L1627" s="16">
        <f t="shared" si="352"/>
        <v>120</v>
      </c>
      <c r="M1627">
        <f t="shared" si="353"/>
        <v>2013</v>
      </c>
      <c r="N1627" t="str">
        <f t="shared" si="354"/>
        <v>Dec</v>
      </c>
      <c r="O1627" s="6">
        <f t="shared" si="355"/>
        <v>120</v>
      </c>
      <c r="P1627">
        <f t="shared" si="356"/>
        <v>416</v>
      </c>
      <c r="Q1627">
        <f t="shared" si="357"/>
        <v>4</v>
      </c>
      <c r="R1627" s="8">
        <f t="shared" si="363"/>
        <v>104</v>
      </c>
      <c r="S1627">
        <f t="shared" si="358"/>
        <v>36</v>
      </c>
      <c r="T1627">
        <f t="shared" si="359"/>
        <v>3206</v>
      </c>
      <c r="U1627" s="18">
        <f t="shared" si="364"/>
        <v>89.055555555555557</v>
      </c>
    </row>
    <row r="1628" spans="1:21" x14ac:dyDescent="0.3">
      <c r="A1628" s="3">
        <v>1627</v>
      </c>
      <c r="B1628" s="3" t="s">
        <v>325</v>
      </c>
      <c r="C1628" s="3" t="s">
        <v>65</v>
      </c>
      <c r="D1628" s="7">
        <f t="shared" si="360"/>
        <v>41623</v>
      </c>
      <c r="E1628" s="4">
        <v>0.70972222222222225</v>
      </c>
      <c r="F1628" s="3" t="s">
        <v>57</v>
      </c>
      <c r="G1628" s="3" t="str">
        <f t="shared" si="361"/>
        <v>UNPLANNED</v>
      </c>
      <c r="H1628" s="3" t="str">
        <f t="shared" si="351"/>
        <v>UNPLANNED</v>
      </c>
      <c r="I1628" s="1">
        <v>41630.692854247689</v>
      </c>
      <c r="J1628" s="1">
        <v>41630.778583414351</v>
      </c>
      <c r="K1628" s="5">
        <f t="shared" si="362"/>
        <v>123</v>
      </c>
      <c r="L1628" s="16">
        <f t="shared" si="352"/>
        <v>123</v>
      </c>
      <c r="M1628">
        <f t="shared" si="353"/>
        <v>2013</v>
      </c>
      <c r="N1628" t="str">
        <f t="shared" si="354"/>
        <v>Dec</v>
      </c>
      <c r="O1628" s="6">
        <f t="shared" si="355"/>
        <v>123</v>
      </c>
      <c r="P1628">
        <f t="shared" si="356"/>
        <v>416</v>
      </c>
      <c r="Q1628">
        <f t="shared" si="357"/>
        <v>4</v>
      </c>
      <c r="R1628" s="8">
        <f t="shared" si="363"/>
        <v>104</v>
      </c>
      <c r="S1628">
        <f t="shared" si="358"/>
        <v>36</v>
      </c>
      <c r="T1628">
        <f t="shared" si="359"/>
        <v>3206</v>
      </c>
      <c r="U1628" s="18">
        <f t="shared" si="364"/>
        <v>89.055555555555557</v>
      </c>
    </row>
    <row r="1629" spans="1:21" x14ac:dyDescent="0.3">
      <c r="A1629" s="3">
        <v>1628</v>
      </c>
      <c r="B1629" s="3" t="s">
        <v>325</v>
      </c>
      <c r="C1629" s="3" t="s">
        <v>65</v>
      </c>
      <c r="D1629" s="7">
        <f t="shared" si="360"/>
        <v>41623</v>
      </c>
      <c r="E1629" s="4">
        <v>0.7993055555555556</v>
      </c>
      <c r="F1629" s="3" t="s">
        <v>49</v>
      </c>
      <c r="G1629" s="3" t="str">
        <f t="shared" si="361"/>
        <v>UNPLANNED</v>
      </c>
      <c r="H1629" s="3" t="str">
        <f t="shared" si="351"/>
        <v>UNPLANNED</v>
      </c>
      <c r="I1629" s="1">
        <v>41630.774440196765</v>
      </c>
      <c r="J1629" s="1">
        <v>41630.824150844906</v>
      </c>
      <c r="K1629" s="5">
        <f t="shared" si="362"/>
        <v>71</v>
      </c>
      <c r="L1629" s="16">
        <f t="shared" si="352"/>
        <v>71</v>
      </c>
      <c r="M1629">
        <f t="shared" si="353"/>
        <v>2013</v>
      </c>
      <c r="N1629" t="str">
        <f t="shared" si="354"/>
        <v>Dec</v>
      </c>
      <c r="O1629" s="6">
        <f t="shared" si="355"/>
        <v>71</v>
      </c>
      <c r="P1629">
        <f t="shared" si="356"/>
        <v>416</v>
      </c>
      <c r="Q1629">
        <f t="shared" si="357"/>
        <v>4</v>
      </c>
      <c r="R1629" s="8">
        <f t="shared" si="363"/>
        <v>104</v>
      </c>
      <c r="S1629">
        <f t="shared" si="358"/>
        <v>36</v>
      </c>
      <c r="T1629">
        <f t="shared" si="359"/>
        <v>3206</v>
      </c>
      <c r="U1629" s="18">
        <f t="shared" si="364"/>
        <v>89.055555555555557</v>
      </c>
    </row>
    <row r="1630" spans="1:21" x14ac:dyDescent="0.3">
      <c r="A1630" s="3">
        <v>1629</v>
      </c>
      <c r="B1630" s="3" t="s">
        <v>326</v>
      </c>
      <c r="C1630" s="3" t="s">
        <v>48</v>
      </c>
      <c r="D1630" s="7">
        <f t="shared" si="360"/>
        <v>41630</v>
      </c>
      <c r="E1630" s="4">
        <v>0.35347222222222219</v>
      </c>
      <c r="F1630" s="3" t="s">
        <v>54</v>
      </c>
      <c r="G1630" s="3" t="str">
        <f t="shared" si="361"/>
        <v>PLANNED</v>
      </c>
      <c r="H1630" s="3" t="str">
        <f t="shared" si="351"/>
        <v>PLANNED - SCHED</v>
      </c>
      <c r="I1630" s="1">
        <v>41631.314264236105</v>
      </c>
      <c r="J1630" s="1">
        <v>41631.37227349537</v>
      </c>
      <c r="K1630" s="5">
        <f t="shared" si="362"/>
        <v>83</v>
      </c>
      <c r="L1630" s="16">
        <f t="shared" si="352"/>
        <v>83</v>
      </c>
      <c r="M1630">
        <f t="shared" si="353"/>
        <v>2013</v>
      </c>
      <c r="N1630" t="str">
        <f t="shared" si="354"/>
        <v>Dec</v>
      </c>
      <c r="O1630" s="6">
        <f t="shared" si="355"/>
        <v>83</v>
      </c>
      <c r="P1630">
        <f t="shared" si="356"/>
        <v>756</v>
      </c>
      <c r="Q1630">
        <f t="shared" si="357"/>
        <v>9</v>
      </c>
      <c r="R1630" s="8">
        <f t="shared" si="363"/>
        <v>84</v>
      </c>
      <c r="S1630">
        <f t="shared" si="358"/>
        <v>42</v>
      </c>
      <c r="T1630">
        <f t="shared" si="359"/>
        <v>3603</v>
      </c>
      <c r="U1630" s="18">
        <f t="shared" si="364"/>
        <v>85.785714285714292</v>
      </c>
    </row>
    <row r="1631" spans="1:21" x14ac:dyDescent="0.3">
      <c r="A1631" s="3">
        <v>1630</v>
      </c>
      <c r="B1631" s="3" t="s">
        <v>326</v>
      </c>
      <c r="C1631" s="3" t="s">
        <v>48</v>
      </c>
      <c r="D1631" s="7">
        <f t="shared" si="360"/>
        <v>41630</v>
      </c>
      <c r="E1631" s="4">
        <v>0.3833333333333333</v>
      </c>
      <c r="F1631" s="3" t="s">
        <v>49</v>
      </c>
      <c r="G1631" s="3" t="str">
        <f t="shared" si="361"/>
        <v>UNPLANNED</v>
      </c>
      <c r="H1631" s="3" t="str">
        <f t="shared" si="351"/>
        <v>UNPLANNED</v>
      </c>
      <c r="I1631" s="1">
        <v>41631.359608217594</v>
      </c>
      <c r="J1631" s="1">
        <v>41631.429492476855</v>
      </c>
      <c r="K1631" s="5">
        <f t="shared" si="362"/>
        <v>100</v>
      </c>
      <c r="L1631" s="16">
        <f t="shared" si="352"/>
        <v>100</v>
      </c>
      <c r="M1631">
        <f t="shared" si="353"/>
        <v>2013</v>
      </c>
      <c r="N1631" t="str">
        <f t="shared" si="354"/>
        <v>Dec</v>
      </c>
      <c r="O1631" s="6">
        <f t="shared" si="355"/>
        <v>100</v>
      </c>
      <c r="P1631">
        <f t="shared" si="356"/>
        <v>756</v>
      </c>
      <c r="Q1631">
        <f t="shared" si="357"/>
        <v>9</v>
      </c>
      <c r="R1631" s="8">
        <f t="shared" si="363"/>
        <v>84</v>
      </c>
      <c r="S1631">
        <f t="shared" si="358"/>
        <v>42</v>
      </c>
      <c r="T1631">
        <f t="shared" si="359"/>
        <v>3603</v>
      </c>
      <c r="U1631" s="18">
        <f t="shared" si="364"/>
        <v>85.785714285714292</v>
      </c>
    </row>
    <row r="1632" spans="1:21" x14ac:dyDescent="0.3">
      <c r="A1632" s="3">
        <v>1631</v>
      </c>
      <c r="B1632" s="3" t="s">
        <v>326</v>
      </c>
      <c r="C1632" s="3" t="s">
        <v>48</v>
      </c>
      <c r="D1632" s="7">
        <f t="shared" si="360"/>
        <v>41630</v>
      </c>
      <c r="E1632" s="4">
        <v>0.4201388888888889</v>
      </c>
      <c r="F1632" s="3" t="s">
        <v>54</v>
      </c>
      <c r="G1632" s="3" t="str">
        <f t="shared" si="361"/>
        <v>PLANNED</v>
      </c>
      <c r="H1632" s="3" t="str">
        <f t="shared" si="351"/>
        <v>PLANNED - SCHED</v>
      </c>
      <c r="I1632" s="1">
        <v>41631.393864780097</v>
      </c>
      <c r="J1632" s="1">
        <v>41631.473193483798</v>
      </c>
      <c r="K1632" s="5">
        <f t="shared" si="362"/>
        <v>114</v>
      </c>
      <c r="L1632" s="16">
        <f t="shared" si="352"/>
        <v>114</v>
      </c>
      <c r="M1632">
        <f t="shared" si="353"/>
        <v>2013</v>
      </c>
      <c r="N1632" t="str">
        <f t="shared" si="354"/>
        <v>Dec</v>
      </c>
      <c r="O1632" s="6">
        <f t="shared" si="355"/>
        <v>114</v>
      </c>
      <c r="P1632">
        <f t="shared" si="356"/>
        <v>756</v>
      </c>
      <c r="Q1632">
        <f t="shared" si="357"/>
        <v>9</v>
      </c>
      <c r="R1632" s="8">
        <f t="shared" si="363"/>
        <v>84</v>
      </c>
      <c r="S1632">
        <f t="shared" si="358"/>
        <v>42</v>
      </c>
      <c r="T1632">
        <f t="shared" si="359"/>
        <v>3603</v>
      </c>
      <c r="U1632" s="18">
        <f t="shared" si="364"/>
        <v>85.785714285714292</v>
      </c>
    </row>
    <row r="1633" spans="1:21" x14ac:dyDescent="0.3">
      <c r="A1633" s="3">
        <v>1632</v>
      </c>
      <c r="B1633" s="3" t="s">
        <v>326</v>
      </c>
      <c r="C1633" s="3" t="s">
        <v>48</v>
      </c>
      <c r="D1633" s="7">
        <f t="shared" si="360"/>
        <v>41630</v>
      </c>
      <c r="E1633" s="4">
        <v>0.51736111111111105</v>
      </c>
      <c r="F1633" s="3" t="s">
        <v>54</v>
      </c>
      <c r="G1633" s="3" t="str">
        <f t="shared" si="361"/>
        <v>PLANNED</v>
      </c>
      <c r="H1633" s="3" t="str">
        <f t="shared" si="351"/>
        <v>PLANNED - SCHED</v>
      </c>
      <c r="I1633" s="1">
        <v>41631.49081909722</v>
      </c>
      <c r="J1633" s="1">
        <v>41631.545089930558</v>
      </c>
      <c r="K1633" s="5">
        <f t="shared" si="362"/>
        <v>78</v>
      </c>
      <c r="L1633" s="16">
        <f t="shared" si="352"/>
        <v>78</v>
      </c>
      <c r="M1633">
        <f t="shared" si="353"/>
        <v>2013</v>
      </c>
      <c r="N1633" t="str">
        <f t="shared" si="354"/>
        <v>Dec</v>
      </c>
      <c r="O1633" s="6">
        <f t="shared" si="355"/>
        <v>78</v>
      </c>
      <c r="P1633">
        <f t="shared" si="356"/>
        <v>756</v>
      </c>
      <c r="Q1633">
        <f t="shared" si="357"/>
        <v>9</v>
      </c>
      <c r="R1633" s="8">
        <f t="shared" si="363"/>
        <v>84</v>
      </c>
      <c r="S1633">
        <f t="shared" si="358"/>
        <v>42</v>
      </c>
      <c r="T1633">
        <f t="shared" si="359"/>
        <v>3603</v>
      </c>
      <c r="U1633" s="18">
        <f t="shared" si="364"/>
        <v>85.785714285714292</v>
      </c>
    </row>
    <row r="1634" spans="1:21" x14ac:dyDescent="0.3">
      <c r="A1634" s="3">
        <v>1633</v>
      </c>
      <c r="B1634" s="3" t="s">
        <v>326</v>
      </c>
      <c r="C1634" s="3" t="s">
        <v>48</v>
      </c>
      <c r="D1634" s="7">
        <f t="shared" si="360"/>
        <v>41630</v>
      </c>
      <c r="E1634" s="4">
        <v>0.56180555555555556</v>
      </c>
      <c r="F1634" s="3" t="s">
        <v>49</v>
      </c>
      <c r="G1634" s="3" t="str">
        <f t="shared" si="361"/>
        <v>UNPLANNED</v>
      </c>
      <c r="H1634" s="3" t="str">
        <f t="shared" si="351"/>
        <v>UNPLANNED</v>
      </c>
      <c r="I1634" s="1">
        <v>41631.548571608801</v>
      </c>
      <c r="J1634" s="1">
        <v>41631.60359475694</v>
      </c>
      <c r="K1634" s="5">
        <f t="shared" si="362"/>
        <v>79</v>
      </c>
      <c r="L1634" s="16">
        <f t="shared" si="352"/>
        <v>79</v>
      </c>
      <c r="M1634">
        <f t="shared" si="353"/>
        <v>2013</v>
      </c>
      <c r="N1634" t="str">
        <f t="shared" si="354"/>
        <v>Dec</v>
      </c>
      <c r="O1634" s="6">
        <f t="shared" si="355"/>
        <v>79</v>
      </c>
      <c r="P1634">
        <f t="shared" si="356"/>
        <v>756</v>
      </c>
      <c r="Q1634">
        <f t="shared" si="357"/>
        <v>9</v>
      </c>
      <c r="R1634" s="8">
        <f t="shared" si="363"/>
        <v>84</v>
      </c>
      <c r="S1634">
        <f t="shared" si="358"/>
        <v>42</v>
      </c>
      <c r="T1634">
        <f t="shared" si="359"/>
        <v>3603</v>
      </c>
      <c r="U1634" s="18">
        <f t="shared" si="364"/>
        <v>85.785714285714292</v>
      </c>
    </row>
    <row r="1635" spans="1:21" x14ac:dyDescent="0.3">
      <c r="A1635" s="3">
        <v>1634</v>
      </c>
      <c r="B1635" s="3" t="s">
        <v>326</v>
      </c>
      <c r="C1635" s="3" t="s">
        <v>48</v>
      </c>
      <c r="D1635" s="7">
        <f t="shared" si="360"/>
        <v>41630</v>
      </c>
      <c r="E1635" s="4">
        <v>0.59305555555555556</v>
      </c>
      <c r="F1635" s="3" t="s">
        <v>54</v>
      </c>
      <c r="G1635" s="3" t="str">
        <f t="shared" si="361"/>
        <v>PLANNED</v>
      </c>
      <c r="H1635" s="3" t="str">
        <f t="shared" si="351"/>
        <v>PLANNED - SCHED</v>
      </c>
      <c r="I1635" s="1">
        <v>41631.560782835651</v>
      </c>
      <c r="J1635" s="1">
        <v>41631.646002743058</v>
      </c>
      <c r="K1635" s="5">
        <f t="shared" si="362"/>
        <v>122</v>
      </c>
      <c r="L1635" s="16">
        <f t="shared" si="352"/>
        <v>122</v>
      </c>
      <c r="M1635">
        <f t="shared" si="353"/>
        <v>2013</v>
      </c>
      <c r="N1635" t="str">
        <f t="shared" si="354"/>
        <v>Dec</v>
      </c>
      <c r="O1635" s="6">
        <f t="shared" si="355"/>
        <v>122</v>
      </c>
      <c r="P1635">
        <f t="shared" si="356"/>
        <v>756</v>
      </c>
      <c r="Q1635">
        <f t="shared" si="357"/>
        <v>9</v>
      </c>
      <c r="R1635" s="8">
        <f t="shared" si="363"/>
        <v>84</v>
      </c>
      <c r="S1635">
        <f t="shared" si="358"/>
        <v>42</v>
      </c>
      <c r="T1635">
        <f t="shared" si="359"/>
        <v>3603</v>
      </c>
      <c r="U1635" s="18">
        <f t="shared" si="364"/>
        <v>85.785714285714292</v>
      </c>
    </row>
    <row r="1636" spans="1:21" x14ac:dyDescent="0.3">
      <c r="A1636" s="3">
        <v>1635</v>
      </c>
      <c r="B1636" s="3" t="s">
        <v>326</v>
      </c>
      <c r="C1636" s="3" t="s">
        <v>48</v>
      </c>
      <c r="D1636" s="7">
        <f t="shared" si="360"/>
        <v>41630</v>
      </c>
      <c r="E1636" s="4">
        <v>0.68055555555555547</v>
      </c>
      <c r="F1636" s="3" t="s">
        <v>54</v>
      </c>
      <c r="G1636" s="3" t="str">
        <f t="shared" si="361"/>
        <v>PLANNED</v>
      </c>
      <c r="H1636" s="3" t="str">
        <f t="shared" si="351"/>
        <v>PLANNED - SCHED</v>
      </c>
      <c r="I1636" s="1">
        <v>41631.621110104163</v>
      </c>
      <c r="J1636" s="1" t="e">
        <v>#VALUE!</v>
      </c>
      <c r="K1636" s="5" t="e">
        <f t="shared" si="362"/>
        <v>#VALUE!</v>
      </c>
      <c r="L1636" s="16">
        <f t="shared" si="352"/>
        <v>84</v>
      </c>
      <c r="M1636">
        <f t="shared" si="353"/>
        <v>2013</v>
      </c>
      <c r="N1636" t="str">
        <f t="shared" si="354"/>
        <v>Dec</v>
      </c>
      <c r="O1636" s="6" t="e">
        <f t="shared" si="355"/>
        <v>#N/A</v>
      </c>
      <c r="P1636">
        <f t="shared" si="356"/>
        <v>756</v>
      </c>
      <c r="Q1636">
        <f t="shared" si="357"/>
        <v>9</v>
      </c>
      <c r="R1636" s="8">
        <f t="shared" si="363"/>
        <v>84</v>
      </c>
      <c r="S1636">
        <f t="shared" si="358"/>
        <v>42</v>
      </c>
      <c r="T1636">
        <f t="shared" si="359"/>
        <v>3603</v>
      </c>
      <c r="U1636" s="18">
        <f t="shared" si="364"/>
        <v>85.785714285714292</v>
      </c>
    </row>
    <row r="1637" spans="1:21" x14ac:dyDescent="0.3">
      <c r="A1637" s="3">
        <v>1636</v>
      </c>
      <c r="B1637" s="3" t="s">
        <v>326</v>
      </c>
      <c r="C1637" s="3" t="s">
        <v>48</v>
      </c>
      <c r="D1637" s="7">
        <f t="shared" si="360"/>
        <v>41630</v>
      </c>
      <c r="E1637" s="4">
        <v>0.69374999999999998</v>
      </c>
      <c r="F1637" s="3" t="s">
        <v>54</v>
      </c>
      <c r="G1637" s="3" t="str">
        <f t="shared" si="361"/>
        <v>PLANNED</v>
      </c>
      <c r="H1637" s="3" t="str">
        <f t="shared" si="351"/>
        <v>PLANNED - SCHED</v>
      </c>
      <c r="I1637" s="1">
        <v>41631.668508877316</v>
      </c>
      <c r="J1637" s="1">
        <v>41631.725082951394</v>
      </c>
      <c r="K1637" s="5">
        <f t="shared" si="362"/>
        <v>81</v>
      </c>
      <c r="L1637" s="16">
        <f t="shared" si="352"/>
        <v>81</v>
      </c>
      <c r="M1637">
        <f t="shared" si="353"/>
        <v>2013</v>
      </c>
      <c r="N1637" t="str">
        <f t="shared" si="354"/>
        <v>Dec</v>
      </c>
      <c r="O1637" s="6">
        <f t="shared" si="355"/>
        <v>81</v>
      </c>
      <c r="P1637">
        <f t="shared" si="356"/>
        <v>756</v>
      </c>
      <c r="Q1637">
        <f t="shared" si="357"/>
        <v>9</v>
      </c>
      <c r="R1637" s="8">
        <f t="shared" si="363"/>
        <v>84</v>
      </c>
      <c r="S1637">
        <f t="shared" si="358"/>
        <v>42</v>
      </c>
      <c r="T1637">
        <f t="shared" si="359"/>
        <v>3603</v>
      </c>
      <c r="U1637" s="18">
        <f t="shared" si="364"/>
        <v>85.785714285714292</v>
      </c>
    </row>
    <row r="1638" spans="1:21" x14ac:dyDescent="0.3">
      <c r="A1638" s="3">
        <v>1637</v>
      </c>
      <c r="B1638" s="3" t="s">
        <v>326</v>
      </c>
      <c r="C1638" s="3" t="s">
        <v>48</v>
      </c>
      <c r="D1638" s="7">
        <f t="shared" si="360"/>
        <v>41630</v>
      </c>
      <c r="E1638" s="4">
        <v>0.8618055555555556</v>
      </c>
      <c r="F1638" s="3" t="s">
        <v>49</v>
      </c>
      <c r="G1638" s="3" t="str">
        <f t="shared" si="361"/>
        <v>UNPLANNED</v>
      </c>
      <c r="H1638" s="3" t="str">
        <f t="shared" si="351"/>
        <v>UNPLANNED</v>
      </c>
      <c r="I1638" s="1">
        <v>41631.830878703702</v>
      </c>
      <c r="J1638" s="1">
        <v>41631.899721296293</v>
      </c>
      <c r="K1638" s="5">
        <f t="shared" si="362"/>
        <v>99</v>
      </c>
      <c r="L1638" s="16">
        <f t="shared" si="352"/>
        <v>99</v>
      </c>
      <c r="M1638">
        <f t="shared" si="353"/>
        <v>2013</v>
      </c>
      <c r="N1638" t="str">
        <f t="shared" si="354"/>
        <v>Dec</v>
      </c>
      <c r="O1638" s="6">
        <f t="shared" si="355"/>
        <v>99</v>
      </c>
      <c r="P1638">
        <f t="shared" si="356"/>
        <v>756</v>
      </c>
      <c r="Q1638">
        <f t="shared" si="357"/>
        <v>9</v>
      </c>
      <c r="R1638" s="8">
        <f t="shared" si="363"/>
        <v>84</v>
      </c>
      <c r="S1638">
        <f t="shared" si="358"/>
        <v>42</v>
      </c>
      <c r="T1638">
        <f t="shared" si="359"/>
        <v>3603</v>
      </c>
      <c r="U1638" s="18">
        <f t="shared" si="364"/>
        <v>85.785714285714292</v>
      </c>
    </row>
    <row r="1639" spans="1:21" x14ac:dyDescent="0.3">
      <c r="A1639" s="3">
        <v>1638</v>
      </c>
      <c r="B1639" s="3" t="s">
        <v>327</v>
      </c>
      <c r="C1639" s="3" t="s">
        <v>53</v>
      </c>
      <c r="D1639" s="7">
        <f t="shared" si="360"/>
        <v>41630</v>
      </c>
      <c r="E1639" s="4">
        <v>0.24305555555555555</v>
      </c>
      <c r="F1639" s="3" t="s">
        <v>49</v>
      </c>
      <c r="G1639" s="3" t="str">
        <f t="shared" si="361"/>
        <v>UNPLANNED</v>
      </c>
      <c r="H1639" s="3" t="str">
        <f t="shared" si="351"/>
        <v>UNPLANNED</v>
      </c>
      <c r="I1639" s="1">
        <v>41632.231080289355</v>
      </c>
      <c r="J1639" s="1">
        <v>41632.268800196754</v>
      </c>
      <c r="K1639" s="5">
        <f t="shared" si="362"/>
        <v>54</v>
      </c>
      <c r="L1639" s="16">
        <f t="shared" si="352"/>
        <v>54</v>
      </c>
      <c r="M1639">
        <f t="shared" si="353"/>
        <v>2013</v>
      </c>
      <c r="N1639" t="str">
        <f t="shared" si="354"/>
        <v>Dec</v>
      </c>
      <c r="O1639" s="6">
        <f t="shared" si="355"/>
        <v>54</v>
      </c>
      <c r="P1639">
        <f t="shared" si="356"/>
        <v>516</v>
      </c>
      <c r="Q1639">
        <f t="shared" si="357"/>
        <v>6</v>
      </c>
      <c r="R1639" s="8">
        <f t="shared" si="363"/>
        <v>86</v>
      </c>
      <c r="S1639">
        <f t="shared" si="358"/>
        <v>42</v>
      </c>
      <c r="T1639">
        <f t="shared" si="359"/>
        <v>3603</v>
      </c>
      <c r="U1639" s="18">
        <f t="shared" si="364"/>
        <v>85.785714285714292</v>
      </c>
    </row>
    <row r="1640" spans="1:21" x14ac:dyDescent="0.3">
      <c r="A1640" s="3">
        <v>1639</v>
      </c>
      <c r="B1640" s="3" t="s">
        <v>327</v>
      </c>
      <c r="C1640" s="3" t="s">
        <v>53</v>
      </c>
      <c r="D1640" s="7">
        <f t="shared" si="360"/>
        <v>41630</v>
      </c>
      <c r="E1640" s="4">
        <v>0.3576388888888889</v>
      </c>
      <c r="F1640" s="3" t="s">
        <v>54</v>
      </c>
      <c r="G1640" s="3" t="str">
        <f t="shared" si="361"/>
        <v>PLANNED</v>
      </c>
      <c r="H1640" s="3" t="str">
        <f t="shared" si="351"/>
        <v>PLANNED - SCHED</v>
      </c>
      <c r="I1640" s="1">
        <v>41632.322667395834</v>
      </c>
      <c r="J1640" s="1">
        <v>41632.385792395835</v>
      </c>
      <c r="K1640" s="5">
        <f t="shared" si="362"/>
        <v>90</v>
      </c>
      <c r="L1640" s="16">
        <f t="shared" si="352"/>
        <v>90</v>
      </c>
      <c r="M1640">
        <f t="shared" si="353"/>
        <v>2013</v>
      </c>
      <c r="N1640" t="str">
        <f t="shared" si="354"/>
        <v>Dec</v>
      </c>
      <c r="O1640" s="6">
        <f t="shared" si="355"/>
        <v>90</v>
      </c>
      <c r="P1640">
        <f t="shared" si="356"/>
        <v>516</v>
      </c>
      <c r="Q1640">
        <f t="shared" si="357"/>
        <v>6</v>
      </c>
      <c r="R1640" s="8">
        <f t="shared" si="363"/>
        <v>86</v>
      </c>
      <c r="S1640">
        <f t="shared" si="358"/>
        <v>42</v>
      </c>
      <c r="T1640">
        <f t="shared" si="359"/>
        <v>3603</v>
      </c>
      <c r="U1640" s="18">
        <f t="shared" si="364"/>
        <v>85.785714285714292</v>
      </c>
    </row>
    <row r="1641" spans="1:21" x14ac:dyDescent="0.3">
      <c r="A1641" s="3">
        <v>1640</v>
      </c>
      <c r="B1641" s="3" t="s">
        <v>327</v>
      </c>
      <c r="C1641" s="3" t="s">
        <v>53</v>
      </c>
      <c r="D1641" s="7">
        <f t="shared" si="360"/>
        <v>41630</v>
      </c>
      <c r="E1641" s="4">
        <v>0.38263888888888892</v>
      </c>
      <c r="F1641" s="3" t="s">
        <v>323</v>
      </c>
      <c r="G1641" s="3" t="str">
        <f t="shared" si="361"/>
        <v>UNPLANNED</v>
      </c>
      <c r="H1641" s="3" t="str">
        <f t="shared" si="351"/>
        <v>UNPLANNED</v>
      </c>
      <c r="I1641" s="1">
        <v>41632.362632442128</v>
      </c>
      <c r="J1641" s="1">
        <v>41632.411868553238</v>
      </c>
      <c r="K1641" s="5">
        <f t="shared" si="362"/>
        <v>70</v>
      </c>
      <c r="L1641" s="16">
        <f t="shared" si="352"/>
        <v>70</v>
      </c>
      <c r="M1641">
        <f t="shared" si="353"/>
        <v>2013</v>
      </c>
      <c r="N1641" t="str">
        <f t="shared" si="354"/>
        <v>Dec</v>
      </c>
      <c r="O1641" s="6">
        <f t="shared" si="355"/>
        <v>70</v>
      </c>
      <c r="P1641">
        <f t="shared" si="356"/>
        <v>516</v>
      </c>
      <c r="Q1641">
        <f t="shared" si="357"/>
        <v>6</v>
      </c>
      <c r="R1641" s="8">
        <f t="shared" si="363"/>
        <v>86</v>
      </c>
      <c r="S1641">
        <f t="shared" si="358"/>
        <v>42</v>
      </c>
      <c r="T1641">
        <f t="shared" si="359"/>
        <v>3603</v>
      </c>
      <c r="U1641" s="18">
        <f t="shared" si="364"/>
        <v>85.785714285714292</v>
      </c>
    </row>
    <row r="1642" spans="1:21" x14ac:dyDescent="0.3">
      <c r="A1642" s="3">
        <v>1641</v>
      </c>
      <c r="B1642" s="3" t="s">
        <v>327</v>
      </c>
      <c r="C1642" s="3" t="s">
        <v>53</v>
      </c>
      <c r="D1642" s="7">
        <f t="shared" si="360"/>
        <v>41630</v>
      </c>
      <c r="E1642" s="4">
        <v>0.44791666666666669</v>
      </c>
      <c r="F1642" s="3" t="s">
        <v>54</v>
      </c>
      <c r="G1642" s="3" t="str">
        <f t="shared" si="361"/>
        <v>PLANNED</v>
      </c>
      <c r="H1642" s="3" t="str">
        <f t="shared" si="351"/>
        <v>PLANNED - SCHED</v>
      </c>
      <c r="I1642" s="1">
        <v>41632.405419872681</v>
      </c>
      <c r="J1642" s="1">
        <v>41632.490813391203</v>
      </c>
      <c r="K1642" s="5">
        <f t="shared" si="362"/>
        <v>122</v>
      </c>
      <c r="L1642" s="16">
        <f t="shared" si="352"/>
        <v>122</v>
      </c>
      <c r="M1642">
        <f t="shared" si="353"/>
        <v>2013</v>
      </c>
      <c r="N1642" t="str">
        <f t="shared" si="354"/>
        <v>Dec</v>
      </c>
      <c r="O1642" s="6">
        <f t="shared" si="355"/>
        <v>122</v>
      </c>
      <c r="P1642">
        <f t="shared" si="356"/>
        <v>516</v>
      </c>
      <c r="Q1642">
        <f t="shared" si="357"/>
        <v>6</v>
      </c>
      <c r="R1642" s="8">
        <f t="shared" si="363"/>
        <v>86</v>
      </c>
      <c r="S1642">
        <f t="shared" si="358"/>
        <v>42</v>
      </c>
      <c r="T1642">
        <f t="shared" si="359"/>
        <v>3603</v>
      </c>
      <c r="U1642" s="18">
        <f t="shared" si="364"/>
        <v>85.785714285714292</v>
      </c>
    </row>
    <row r="1643" spans="1:21" x14ac:dyDescent="0.3">
      <c r="A1643" s="3">
        <v>1642</v>
      </c>
      <c r="B1643" s="3" t="s">
        <v>327</v>
      </c>
      <c r="C1643" s="3" t="s">
        <v>53</v>
      </c>
      <c r="D1643" s="7">
        <f t="shared" si="360"/>
        <v>41630</v>
      </c>
      <c r="E1643" s="4">
        <v>0.47013888888888888</v>
      </c>
      <c r="F1643" s="3" t="s">
        <v>49</v>
      </c>
      <c r="G1643" s="3" t="str">
        <f t="shared" si="361"/>
        <v>UNPLANNED</v>
      </c>
      <c r="H1643" s="3" t="str">
        <f t="shared" si="351"/>
        <v>UNPLANNED</v>
      </c>
      <c r="I1643" s="1">
        <v>41632.447900659725</v>
      </c>
      <c r="J1643" s="1">
        <v>41632.512808067127</v>
      </c>
      <c r="K1643" s="5">
        <f t="shared" si="362"/>
        <v>93</v>
      </c>
      <c r="L1643" s="16">
        <f t="shared" si="352"/>
        <v>93</v>
      </c>
      <c r="M1643">
        <f t="shared" si="353"/>
        <v>2013</v>
      </c>
      <c r="N1643" t="str">
        <f t="shared" si="354"/>
        <v>Dec</v>
      </c>
      <c r="O1643" s="6">
        <f t="shared" si="355"/>
        <v>93</v>
      </c>
      <c r="P1643">
        <f t="shared" si="356"/>
        <v>516</v>
      </c>
      <c r="Q1643">
        <f t="shared" si="357"/>
        <v>6</v>
      </c>
      <c r="R1643" s="8">
        <f t="shared" si="363"/>
        <v>86</v>
      </c>
      <c r="S1643">
        <f t="shared" si="358"/>
        <v>42</v>
      </c>
      <c r="T1643">
        <f t="shared" si="359"/>
        <v>3603</v>
      </c>
      <c r="U1643" s="18">
        <f t="shared" si="364"/>
        <v>85.785714285714292</v>
      </c>
    </row>
    <row r="1644" spans="1:21" x14ac:dyDescent="0.3">
      <c r="A1644" s="3">
        <v>1643</v>
      </c>
      <c r="B1644" s="3" t="s">
        <v>327</v>
      </c>
      <c r="C1644" s="3" t="s">
        <v>53</v>
      </c>
      <c r="D1644" s="7">
        <f t="shared" si="360"/>
        <v>41630</v>
      </c>
      <c r="E1644" s="4">
        <v>0.78194444444444444</v>
      </c>
      <c r="F1644" s="3" t="s">
        <v>51</v>
      </c>
      <c r="G1644" s="3" t="str">
        <f t="shared" si="361"/>
        <v>PLANNED</v>
      </c>
      <c r="H1644" s="3" t="str">
        <f t="shared" si="351"/>
        <v>PLANNED - NOT SCHED</v>
      </c>
      <c r="I1644" s="1">
        <v>41632.744278900464</v>
      </c>
      <c r="J1644" s="1">
        <v>41632.805204826393</v>
      </c>
      <c r="K1644" s="5">
        <f t="shared" si="362"/>
        <v>87</v>
      </c>
      <c r="L1644" s="16">
        <f t="shared" si="352"/>
        <v>87</v>
      </c>
      <c r="M1644">
        <f t="shared" si="353"/>
        <v>2013</v>
      </c>
      <c r="N1644" t="str">
        <f t="shared" si="354"/>
        <v>Dec</v>
      </c>
      <c r="O1644" s="6">
        <f t="shared" si="355"/>
        <v>87</v>
      </c>
      <c r="P1644">
        <f t="shared" si="356"/>
        <v>516</v>
      </c>
      <c r="Q1644">
        <f t="shared" si="357"/>
        <v>6</v>
      </c>
      <c r="R1644" s="8">
        <f t="shared" si="363"/>
        <v>86</v>
      </c>
      <c r="S1644">
        <f t="shared" si="358"/>
        <v>42</v>
      </c>
      <c r="T1644">
        <f t="shared" si="359"/>
        <v>3603</v>
      </c>
      <c r="U1644" s="18">
        <f t="shared" si="364"/>
        <v>85.785714285714292</v>
      </c>
    </row>
    <row r="1645" spans="1:21" x14ac:dyDescent="0.3">
      <c r="A1645" s="3">
        <v>1644</v>
      </c>
      <c r="B1645" s="3" t="s">
        <v>328</v>
      </c>
      <c r="C1645" s="3" t="s">
        <v>56</v>
      </c>
      <c r="D1645" s="7">
        <f t="shared" si="360"/>
        <v>41630</v>
      </c>
      <c r="E1645" s="4">
        <v>0.19027777777777777</v>
      </c>
      <c r="F1645" s="3" t="s">
        <v>49</v>
      </c>
      <c r="G1645" s="3" t="str">
        <f t="shared" si="361"/>
        <v>UNPLANNED</v>
      </c>
      <c r="H1645" s="3" t="str">
        <f t="shared" si="351"/>
        <v>UNPLANNED</v>
      </c>
      <c r="I1645" s="1">
        <v>41633.135721493054</v>
      </c>
      <c r="J1645" s="1">
        <v>41633.242573344913</v>
      </c>
      <c r="K1645" s="5">
        <f t="shared" si="362"/>
        <v>153</v>
      </c>
      <c r="L1645" s="16">
        <f t="shared" si="352"/>
        <v>153</v>
      </c>
      <c r="M1645">
        <f t="shared" si="353"/>
        <v>2013</v>
      </c>
      <c r="N1645" t="str">
        <f t="shared" si="354"/>
        <v>Dec</v>
      </c>
      <c r="O1645" s="6">
        <f t="shared" si="355"/>
        <v>153</v>
      </c>
      <c r="P1645">
        <f t="shared" si="356"/>
        <v>366</v>
      </c>
      <c r="Q1645">
        <f t="shared" si="357"/>
        <v>5</v>
      </c>
      <c r="R1645" s="8">
        <f t="shared" si="363"/>
        <v>73.2</v>
      </c>
      <c r="S1645">
        <f t="shared" si="358"/>
        <v>42</v>
      </c>
      <c r="T1645">
        <f t="shared" si="359"/>
        <v>3603</v>
      </c>
      <c r="U1645" s="18">
        <f t="shared" si="364"/>
        <v>85.785714285714292</v>
      </c>
    </row>
    <row r="1646" spans="1:21" x14ac:dyDescent="0.3">
      <c r="A1646" s="3">
        <v>1645</v>
      </c>
      <c r="B1646" s="3" t="s">
        <v>328</v>
      </c>
      <c r="C1646" s="3" t="s">
        <v>56</v>
      </c>
      <c r="D1646" s="7">
        <f t="shared" si="360"/>
        <v>41630</v>
      </c>
      <c r="E1646" s="4">
        <v>0.15763888888888888</v>
      </c>
      <c r="F1646" s="3" t="s">
        <v>57</v>
      </c>
      <c r="G1646" s="3" t="str">
        <f t="shared" si="361"/>
        <v>UNPLANNED</v>
      </c>
      <c r="H1646" s="3" t="str">
        <f t="shared" si="351"/>
        <v>UNPLANNED</v>
      </c>
      <c r="I1646" s="1" t="e">
        <v>#VALUE!</v>
      </c>
      <c r="J1646" s="1">
        <v>41633.209366979165</v>
      </c>
      <c r="K1646" s="5" t="e">
        <f t="shared" si="362"/>
        <v>#VALUE!</v>
      </c>
      <c r="L1646" s="16">
        <f t="shared" si="352"/>
        <v>73.2</v>
      </c>
      <c r="M1646">
        <f t="shared" si="353"/>
        <v>2013</v>
      </c>
      <c r="N1646" t="str">
        <f t="shared" si="354"/>
        <v>Dec</v>
      </c>
      <c r="O1646" s="6" t="e">
        <f t="shared" si="355"/>
        <v>#N/A</v>
      </c>
      <c r="P1646">
        <f t="shared" si="356"/>
        <v>366</v>
      </c>
      <c r="Q1646">
        <f t="shared" si="357"/>
        <v>5</v>
      </c>
      <c r="R1646" s="8">
        <f t="shared" si="363"/>
        <v>73.2</v>
      </c>
      <c r="S1646">
        <f t="shared" si="358"/>
        <v>42</v>
      </c>
      <c r="T1646">
        <f t="shared" si="359"/>
        <v>3603</v>
      </c>
      <c r="U1646" s="18">
        <f t="shared" si="364"/>
        <v>85.785714285714292</v>
      </c>
    </row>
    <row r="1647" spans="1:21" x14ac:dyDescent="0.3">
      <c r="A1647" s="3">
        <v>1646</v>
      </c>
      <c r="B1647" s="3" t="s">
        <v>328</v>
      </c>
      <c r="C1647" s="3" t="s">
        <v>56</v>
      </c>
      <c r="D1647" s="7">
        <f t="shared" si="360"/>
        <v>41630</v>
      </c>
      <c r="E1647" s="4">
        <v>0.44791666666666669</v>
      </c>
      <c r="F1647" s="3" t="s">
        <v>49</v>
      </c>
      <c r="G1647" s="3" t="str">
        <f t="shared" si="361"/>
        <v>UNPLANNED</v>
      </c>
      <c r="H1647" s="3" t="str">
        <f t="shared" si="351"/>
        <v>UNPLANNED</v>
      </c>
      <c r="I1647" s="1">
        <v>41633.427946956021</v>
      </c>
      <c r="J1647" s="1">
        <v>41633.474868252313</v>
      </c>
      <c r="K1647" s="5">
        <f t="shared" si="362"/>
        <v>67</v>
      </c>
      <c r="L1647" s="16">
        <f t="shared" si="352"/>
        <v>67</v>
      </c>
      <c r="M1647">
        <f t="shared" si="353"/>
        <v>2013</v>
      </c>
      <c r="N1647" t="str">
        <f t="shared" si="354"/>
        <v>Dec</v>
      </c>
      <c r="O1647" s="6">
        <f t="shared" si="355"/>
        <v>67</v>
      </c>
      <c r="P1647">
        <f t="shared" si="356"/>
        <v>366</v>
      </c>
      <c r="Q1647">
        <f t="shared" si="357"/>
        <v>5</v>
      </c>
      <c r="R1647" s="8">
        <f t="shared" si="363"/>
        <v>73.2</v>
      </c>
      <c r="S1647">
        <f t="shared" si="358"/>
        <v>42</v>
      </c>
      <c r="T1647">
        <f t="shared" si="359"/>
        <v>3603</v>
      </c>
      <c r="U1647" s="18">
        <f t="shared" si="364"/>
        <v>85.785714285714292</v>
      </c>
    </row>
    <row r="1648" spans="1:21" x14ac:dyDescent="0.3">
      <c r="A1648" s="3">
        <v>1647</v>
      </c>
      <c r="B1648" s="3" t="s">
        <v>328</v>
      </c>
      <c r="C1648" s="3" t="s">
        <v>56</v>
      </c>
      <c r="D1648" s="7">
        <f t="shared" si="360"/>
        <v>41630</v>
      </c>
      <c r="E1648" s="4">
        <v>0.51458333333333328</v>
      </c>
      <c r="F1648" s="3" t="s">
        <v>49</v>
      </c>
      <c r="G1648" s="3" t="str">
        <f t="shared" si="361"/>
        <v>UNPLANNED</v>
      </c>
      <c r="H1648" s="3" t="str">
        <f t="shared" si="351"/>
        <v>UNPLANNED</v>
      </c>
      <c r="I1648" s="1">
        <v>41633.497816006944</v>
      </c>
      <c r="J1648" s="1">
        <v>41633.537434062506</v>
      </c>
      <c r="K1648" s="5">
        <f t="shared" si="362"/>
        <v>57</v>
      </c>
      <c r="L1648" s="16">
        <f t="shared" si="352"/>
        <v>57</v>
      </c>
      <c r="M1648">
        <f t="shared" si="353"/>
        <v>2013</v>
      </c>
      <c r="N1648" t="str">
        <f t="shared" si="354"/>
        <v>Dec</v>
      </c>
      <c r="O1648" s="6">
        <f t="shared" si="355"/>
        <v>57</v>
      </c>
      <c r="P1648">
        <f t="shared" si="356"/>
        <v>366</v>
      </c>
      <c r="Q1648">
        <f t="shared" si="357"/>
        <v>5</v>
      </c>
      <c r="R1648" s="8">
        <f t="shared" si="363"/>
        <v>73.2</v>
      </c>
      <c r="S1648">
        <f t="shared" si="358"/>
        <v>42</v>
      </c>
      <c r="T1648">
        <f t="shared" si="359"/>
        <v>3603</v>
      </c>
      <c r="U1648" s="18">
        <f t="shared" si="364"/>
        <v>85.785714285714292</v>
      </c>
    </row>
    <row r="1649" spans="1:21" x14ac:dyDescent="0.3">
      <c r="A1649" s="3">
        <v>1648</v>
      </c>
      <c r="B1649" s="3" t="s">
        <v>328</v>
      </c>
      <c r="C1649" s="3" t="s">
        <v>56</v>
      </c>
      <c r="D1649" s="7">
        <f t="shared" si="360"/>
        <v>41630</v>
      </c>
      <c r="E1649" s="4">
        <v>0.59236111111111112</v>
      </c>
      <c r="F1649" s="3" t="s">
        <v>49</v>
      </c>
      <c r="G1649" s="3" t="str">
        <f t="shared" si="361"/>
        <v>UNPLANNED</v>
      </c>
      <c r="H1649" s="3" t="str">
        <f t="shared" si="351"/>
        <v>UNPLANNED</v>
      </c>
      <c r="I1649" s="1">
        <v>41633.563437418983</v>
      </c>
      <c r="J1649" s="1">
        <v>41633.625648067136</v>
      </c>
      <c r="K1649" s="5">
        <f t="shared" si="362"/>
        <v>89</v>
      </c>
      <c r="L1649" s="16">
        <f t="shared" si="352"/>
        <v>89</v>
      </c>
      <c r="M1649">
        <f t="shared" si="353"/>
        <v>2013</v>
      </c>
      <c r="N1649" t="str">
        <f t="shared" si="354"/>
        <v>Dec</v>
      </c>
      <c r="O1649" s="6">
        <f t="shared" si="355"/>
        <v>89</v>
      </c>
      <c r="P1649">
        <f t="shared" si="356"/>
        <v>366</v>
      </c>
      <c r="Q1649">
        <f t="shared" si="357"/>
        <v>5</v>
      </c>
      <c r="R1649" s="8">
        <f t="shared" si="363"/>
        <v>73.2</v>
      </c>
      <c r="S1649">
        <f t="shared" si="358"/>
        <v>42</v>
      </c>
      <c r="T1649">
        <f t="shared" si="359"/>
        <v>3603</v>
      </c>
      <c r="U1649" s="18">
        <f t="shared" si="364"/>
        <v>85.785714285714292</v>
      </c>
    </row>
    <row r="1650" spans="1:21" x14ac:dyDescent="0.3">
      <c r="A1650" s="3">
        <v>1649</v>
      </c>
      <c r="B1650" s="3" t="s">
        <v>329</v>
      </c>
      <c r="C1650" s="3" t="s">
        <v>59</v>
      </c>
      <c r="D1650" s="7">
        <f t="shared" si="360"/>
        <v>41630</v>
      </c>
      <c r="E1650" s="4">
        <v>0.69236111111111109</v>
      </c>
      <c r="F1650" s="3" t="s">
        <v>50</v>
      </c>
      <c r="G1650" s="3" t="str">
        <f t="shared" si="361"/>
        <v>OTHER</v>
      </c>
      <c r="H1650" s="3" t="str">
        <f t="shared" si="351"/>
        <v>OTHER</v>
      </c>
      <c r="I1650" s="1">
        <v>41634.679741168984</v>
      </c>
      <c r="J1650" s="1" t="e">
        <v>#VALUE!</v>
      </c>
      <c r="K1650" s="5" t="e">
        <f t="shared" si="362"/>
        <v>#VALUE!</v>
      </c>
      <c r="L1650" s="16">
        <f t="shared" si="352"/>
        <v>69</v>
      </c>
      <c r="M1650">
        <f t="shared" si="353"/>
        <v>2013</v>
      </c>
      <c r="N1650" t="str">
        <f t="shared" si="354"/>
        <v>Dec</v>
      </c>
      <c r="O1650" s="6" t="e">
        <f t="shared" si="355"/>
        <v>#N/A</v>
      </c>
      <c r="P1650">
        <f t="shared" si="356"/>
        <v>138</v>
      </c>
      <c r="Q1650">
        <f t="shared" si="357"/>
        <v>2</v>
      </c>
      <c r="R1650" s="8">
        <f t="shared" si="363"/>
        <v>69</v>
      </c>
      <c r="S1650">
        <f t="shared" si="358"/>
        <v>42</v>
      </c>
      <c r="T1650">
        <f t="shared" si="359"/>
        <v>3603</v>
      </c>
      <c r="U1650" s="18">
        <f t="shared" si="364"/>
        <v>85.785714285714292</v>
      </c>
    </row>
    <row r="1651" spans="1:21" x14ac:dyDescent="0.3">
      <c r="A1651" s="3">
        <v>1650</v>
      </c>
      <c r="B1651" s="3" t="s">
        <v>329</v>
      </c>
      <c r="C1651" s="3" t="s">
        <v>59</v>
      </c>
      <c r="D1651" s="7">
        <f t="shared" si="360"/>
        <v>41630</v>
      </c>
      <c r="E1651" s="4">
        <v>0.7715277777777777</v>
      </c>
      <c r="F1651" s="3" t="s">
        <v>49</v>
      </c>
      <c r="G1651" s="3" t="str">
        <f t="shared" si="361"/>
        <v>UNPLANNED</v>
      </c>
      <c r="H1651" s="3" t="str">
        <f t="shared" si="351"/>
        <v>UNPLANNED</v>
      </c>
      <c r="I1651" s="1">
        <v>41634.745922766204</v>
      </c>
      <c r="J1651" s="1">
        <v>41634.841883414352</v>
      </c>
      <c r="K1651" s="5">
        <f t="shared" si="362"/>
        <v>138</v>
      </c>
      <c r="L1651" s="16">
        <f t="shared" si="352"/>
        <v>138</v>
      </c>
      <c r="M1651">
        <f t="shared" si="353"/>
        <v>2013</v>
      </c>
      <c r="N1651" t="str">
        <f t="shared" si="354"/>
        <v>Dec</v>
      </c>
      <c r="O1651" s="6">
        <f t="shared" si="355"/>
        <v>138</v>
      </c>
      <c r="P1651">
        <f t="shared" si="356"/>
        <v>138</v>
      </c>
      <c r="Q1651">
        <f t="shared" si="357"/>
        <v>2</v>
      </c>
      <c r="R1651" s="8">
        <f t="shared" si="363"/>
        <v>69</v>
      </c>
      <c r="S1651">
        <f t="shared" si="358"/>
        <v>42</v>
      </c>
      <c r="T1651">
        <f t="shared" si="359"/>
        <v>3603</v>
      </c>
      <c r="U1651" s="18">
        <f t="shared" si="364"/>
        <v>85.785714285714292</v>
      </c>
    </row>
    <row r="1652" spans="1:21" x14ac:dyDescent="0.3">
      <c r="A1652" s="3">
        <v>1651</v>
      </c>
      <c r="B1652" s="3" t="s">
        <v>330</v>
      </c>
      <c r="C1652" s="3" t="s">
        <v>61</v>
      </c>
      <c r="D1652" s="7">
        <f t="shared" si="360"/>
        <v>41630</v>
      </c>
      <c r="E1652" s="4">
        <v>9.7222222222222224E-2</v>
      </c>
      <c r="F1652" s="3" t="s">
        <v>49</v>
      </c>
      <c r="G1652" s="3" t="str">
        <f t="shared" si="361"/>
        <v>UNPLANNED</v>
      </c>
      <c r="H1652" s="3" t="str">
        <f t="shared" si="351"/>
        <v>UNPLANNED</v>
      </c>
      <c r="I1652" s="1">
        <v>41635.072253969905</v>
      </c>
      <c r="J1652" s="1">
        <v>41635.129047951385</v>
      </c>
      <c r="K1652" s="5">
        <f t="shared" si="362"/>
        <v>81</v>
      </c>
      <c r="L1652" s="16">
        <f t="shared" si="352"/>
        <v>81</v>
      </c>
      <c r="M1652">
        <f t="shared" si="353"/>
        <v>2013</v>
      </c>
      <c r="N1652" t="str">
        <f t="shared" si="354"/>
        <v>Dec</v>
      </c>
      <c r="O1652" s="6">
        <f t="shared" si="355"/>
        <v>81</v>
      </c>
      <c r="P1652">
        <f t="shared" si="356"/>
        <v>809</v>
      </c>
      <c r="Q1652">
        <f t="shared" si="357"/>
        <v>8</v>
      </c>
      <c r="R1652" s="8">
        <f t="shared" si="363"/>
        <v>101.125</v>
      </c>
      <c r="S1652">
        <f t="shared" si="358"/>
        <v>42</v>
      </c>
      <c r="T1652">
        <f t="shared" si="359"/>
        <v>3603</v>
      </c>
      <c r="U1652" s="18">
        <f t="shared" si="364"/>
        <v>85.785714285714292</v>
      </c>
    </row>
    <row r="1653" spans="1:21" x14ac:dyDescent="0.3">
      <c r="A1653" s="3">
        <v>1652</v>
      </c>
      <c r="B1653" s="3" t="s">
        <v>330</v>
      </c>
      <c r="C1653" s="3" t="s">
        <v>61</v>
      </c>
      <c r="D1653" s="7">
        <f t="shared" si="360"/>
        <v>41630</v>
      </c>
      <c r="E1653" s="4">
        <v>0.17569444444444446</v>
      </c>
      <c r="F1653" s="3" t="s">
        <v>49</v>
      </c>
      <c r="G1653" s="3" t="str">
        <f t="shared" si="361"/>
        <v>UNPLANNED</v>
      </c>
      <c r="H1653" s="3" t="str">
        <f t="shared" si="351"/>
        <v>UNPLANNED</v>
      </c>
      <c r="I1653" s="1">
        <v>41635.15638680556</v>
      </c>
      <c r="J1653" s="1">
        <v>41635.23991689815</v>
      </c>
      <c r="K1653" s="5">
        <f t="shared" si="362"/>
        <v>120</v>
      </c>
      <c r="L1653" s="16">
        <f t="shared" si="352"/>
        <v>120</v>
      </c>
      <c r="M1653">
        <f t="shared" si="353"/>
        <v>2013</v>
      </c>
      <c r="N1653" t="str">
        <f t="shared" si="354"/>
        <v>Dec</v>
      </c>
      <c r="O1653" s="6">
        <f t="shared" si="355"/>
        <v>120</v>
      </c>
      <c r="P1653">
        <f t="shared" si="356"/>
        <v>809</v>
      </c>
      <c r="Q1653">
        <f t="shared" si="357"/>
        <v>8</v>
      </c>
      <c r="R1653" s="8">
        <f t="shared" si="363"/>
        <v>101.125</v>
      </c>
      <c r="S1653">
        <f t="shared" si="358"/>
        <v>42</v>
      </c>
      <c r="T1653">
        <f t="shared" si="359"/>
        <v>3603</v>
      </c>
      <c r="U1653" s="18">
        <f t="shared" si="364"/>
        <v>85.785714285714292</v>
      </c>
    </row>
    <row r="1654" spans="1:21" x14ac:dyDescent="0.3">
      <c r="A1654" s="3">
        <v>1653</v>
      </c>
      <c r="B1654" s="3" t="s">
        <v>330</v>
      </c>
      <c r="C1654" s="3" t="s">
        <v>61</v>
      </c>
      <c r="D1654" s="7">
        <f t="shared" si="360"/>
        <v>41630</v>
      </c>
      <c r="E1654" s="4">
        <v>0.41388888888888892</v>
      </c>
      <c r="F1654" s="3" t="s">
        <v>54</v>
      </c>
      <c r="G1654" s="3" t="str">
        <f t="shared" si="361"/>
        <v>PLANNED</v>
      </c>
      <c r="H1654" s="3" t="str">
        <f t="shared" si="351"/>
        <v>PLANNED - SCHED</v>
      </c>
      <c r="I1654" s="1">
        <v>41635.346543252315</v>
      </c>
      <c r="J1654" s="1">
        <v>41635.471786307869</v>
      </c>
      <c r="K1654" s="5">
        <f t="shared" si="362"/>
        <v>180</v>
      </c>
      <c r="L1654" s="16">
        <f t="shared" si="352"/>
        <v>180</v>
      </c>
      <c r="M1654">
        <f t="shared" si="353"/>
        <v>2013</v>
      </c>
      <c r="N1654" t="str">
        <f t="shared" si="354"/>
        <v>Dec</v>
      </c>
      <c r="O1654" s="6">
        <f t="shared" si="355"/>
        <v>180</v>
      </c>
      <c r="P1654">
        <f t="shared" si="356"/>
        <v>809</v>
      </c>
      <c r="Q1654">
        <f t="shared" si="357"/>
        <v>8</v>
      </c>
      <c r="R1654" s="8">
        <f t="shared" si="363"/>
        <v>101.125</v>
      </c>
      <c r="S1654">
        <f t="shared" si="358"/>
        <v>42</v>
      </c>
      <c r="T1654">
        <f t="shared" si="359"/>
        <v>3603</v>
      </c>
      <c r="U1654" s="18">
        <f t="shared" si="364"/>
        <v>85.785714285714292</v>
      </c>
    </row>
    <row r="1655" spans="1:21" x14ac:dyDescent="0.3">
      <c r="A1655" s="3">
        <v>1654</v>
      </c>
      <c r="B1655" s="3" t="s">
        <v>330</v>
      </c>
      <c r="C1655" s="3" t="s">
        <v>61</v>
      </c>
      <c r="D1655" s="7">
        <f t="shared" si="360"/>
        <v>41630</v>
      </c>
      <c r="E1655" s="4">
        <v>0.52361111111111114</v>
      </c>
      <c r="F1655" s="3" t="s">
        <v>54</v>
      </c>
      <c r="G1655" s="3" t="str">
        <f t="shared" si="361"/>
        <v>PLANNED</v>
      </c>
      <c r="H1655" s="3" t="str">
        <f t="shared" si="351"/>
        <v>PLANNED - SCHED</v>
      </c>
      <c r="I1655" s="1">
        <v>41635.498387037042</v>
      </c>
      <c r="J1655" s="1">
        <v>41635.578421759259</v>
      </c>
      <c r="K1655" s="5">
        <f t="shared" si="362"/>
        <v>115</v>
      </c>
      <c r="L1655" s="16">
        <f t="shared" si="352"/>
        <v>115</v>
      </c>
      <c r="M1655">
        <f t="shared" si="353"/>
        <v>2013</v>
      </c>
      <c r="N1655" t="str">
        <f t="shared" si="354"/>
        <v>Dec</v>
      </c>
      <c r="O1655" s="6">
        <f t="shared" si="355"/>
        <v>115</v>
      </c>
      <c r="P1655">
        <f t="shared" si="356"/>
        <v>809</v>
      </c>
      <c r="Q1655">
        <f t="shared" si="357"/>
        <v>8</v>
      </c>
      <c r="R1655" s="8">
        <f t="shared" si="363"/>
        <v>101.125</v>
      </c>
      <c r="S1655">
        <f t="shared" si="358"/>
        <v>42</v>
      </c>
      <c r="T1655">
        <f t="shared" si="359"/>
        <v>3603</v>
      </c>
      <c r="U1655" s="18">
        <f t="shared" si="364"/>
        <v>85.785714285714292</v>
      </c>
    </row>
    <row r="1656" spans="1:21" x14ac:dyDescent="0.3">
      <c r="A1656" s="3">
        <v>1655</v>
      </c>
      <c r="B1656" s="3" t="s">
        <v>330</v>
      </c>
      <c r="C1656" s="3" t="s">
        <v>61</v>
      </c>
      <c r="D1656" s="7">
        <f t="shared" si="360"/>
        <v>41630</v>
      </c>
      <c r="E1656" s="4">
        <v>0.57152777777777775</v>
      </c>
      <c r="F1656" s="3" t="s">
        <v>54</v>
      </c>
      <c r="G1656" s="3" t="str">
        <f t="shared" si="361"/>
        <v>PLANNED</v>
      </c>
      <c r="H1656" s="3" t="str">
        <f t="shared" si="351"/>
        <v>PLANNED - SCHED</v>
      </c>
      <c r="I1656" s="1">
        <v>41635.554046030098</v>
      </c>
      <c r="J1656" s="1">
        <v>41635.590087696757</v>
      </c>
      <c r="K1656" s="5">
        <f t="shared" si="362"/>
        <v>51</v>
      </c>
      <c r="L1656" s="16">
        <f t="shared" si="352"/>
        <v>51</v>
      </c>
      <c r="M1656">
        <f t="shared" si="353"/>
        <v>2013</v>
      </c>
      <c r="N1656" t="str">
        <f t="shared" si="354"/>
        <v>Dec</v>
      </c>
      <c r="O1656" s="6">
        <f t="shared" si="355"/>
        <v>51</v>
      </c>
      <c r="P1656">
        <f t="shared" si="356"/>
        <v>809</v>
      </c>
      <c r="Q1656">
        <f t="shared" si="357"/>
        <v>8</v>
      </c>
      <c r="R1656" s="8">
        <f t="shared" si="363"/>
        <v>101.125</v>
      </c>
      <c r="S1656">
        <f t="shared" si="358"/>
        <v>42</v>
      </c>
      <c r="T1656">
        <f t="shared" si="359"/>
        <v>3603</v>
      </c>
      <c r="U1656" s="18">
        <f t="shared" si="364"/>
        <v>85.785714285714292</v>
      </c>
    </row>
    <row r="1657" spans="1:21" x14ac:dyDescent="0.3">
      <c r="A1657" s="3">
        <v>1656</v>
      </c>
      <c r="B1657" s="3" t="s">
        <v>330</v>
      </c>
      <c r="C1657" s="3" t="s">
        <v>61</v>
      </c>
      <c r="D1657" s="7">
        <f t="shared" si="360"/>
        <v>41630</v>
      </c>
      <c r="E1657" s="4">
        <v>0.64861111111111114</v>
      </c>
      <c r="F1657" s="3" t="s">
        <v>54</v>
      </c>
      <c r="G1657" s="3" t="str">
        <f t="shared" si="361"/>
        <v>PLANNED</v>
      </c>
      <c r="H1657" s="3" t="str">
        <f t="shared" si="351"/>
        <v>PLANNED - SCHED</v>
      </c>
      <c r="I1657" s="1">
        <v>41635.641721527783</v>
      </c>
      <c r="J1657" s="1">
        <v>41635.683353472225</v>
      </c>
      <c r="K1657" s="5">
        <f t="shared" si="362"/>
        <v>59</v>
      </c>
      <c r="L1657" s="16">
        <f t="shared" si="352"/>
        <v>59</v>
      </c>
      <c r="M1657">
        <f t="shared" si="353"/>
        <v>2013</v>
      </c>
      <c r="N1657" t="str">
        <f t="shared" si="354"/>
        <v>Dec</v>
      </c>
      <c r="O1657" s="6">
        <f t="shared" si="355"/>
        <v>59</v>
      </c>
      <c r="P1657">
        <f t="shared" si="356"/>
        <v>809</v>
      </c>
      <c r="Q1657">
        <f t="shared" si="357"/>
        <v>8</v>
      </c>
      <c r="R1657" s="8">
        <f t="shared" si="363"/>
        <v>101.125</v>
      </c>
      <c r="S1657">
        <f t="shared" si="358"/>
        <v>42</v>
      </c>
      <c r="T1657">
        <f t="shared" si="359"/>
        <v>3603</v>
      </c>
      <c r="U1657" s="18">
        <f t="shared" si="364"/>
        <v>85.785714285714292</v>
      </c>
    </row>
    <row r="1658" spans="1:21" x14ac:dyDescent="0.3">
      <c r="A1658" s="3">
        <v>1657</v>
      </c>
      <c r="B1658" s="3" t="s">
        <v>330</v>
      </c>
      <c r="C1658" s="3" t="s">
        <v>61</v>
      </c>
      <c r="D1658" s="7">
        <f t="shared" si="360"/>
        <v>41630</v>
      </c>
      <c r="E1658" s="4">
        <v>0.7895833333333333</v>
      </c>
      <c r="F1658" s="3" t="s">
        <v>49</v>
      </c>
      <c r="G1658" s="3" t="str">
        <f t="shared" si="361"/>
        <v>UNPLANNED</v>
      </c>
      <c r="H1658" s="3" t="str">
        <f t="shared" si="351"/>
        <v>UNPLANNED</v>
      </c>
      <c r="I1658" s="1">
        <v>41635.749110185185</v>
      </c>
      <c r="J1658" s="1">
        <v>41635.837188888887</v>
      </c>
      <c r="K1658" s="5">
        <f t="shared" si="362"/>
        <v>126</v>
      </c>
      <c r="L1658" s="16">
        <f t="shared" si="352"/>
        <v>126</v>
      </c>
      <c r="M1658">
        <f t="shared" si="353"/>
        <v>2013</v>
      </c>
      <c r="N1658" t="str">
        <f t="shared" si="354"/>
        <v>Dec</v>
      </c>
      <c r="O1658" s="6">
        <f t="shared" si="355"/>
        <v>126</v>
      </c>
      <c r="P1658">
        <f t="shared" si="356"/>
        <v>809</v>
      </c>
      <c r="Q1658">
        <f t="shared" si="357"/>
        <v>8</v>
      </c>
      <c r="R1658" s="8">
        <f t="shared" si="363"/>
        <v>101.125</v>
      </c>
      <c r="S1658">
        <f t="shared" si="358"/>
        <v>42</v>
      </c>
      <c r="T1658">
        <f t="shared" si="359"/>
        <v>3603</v>
      </c>
      <c r="U1658" s="18">
        <f t="shared" si="364"/>
        <v>85.785714285714292</v>
      </c>
    </row>
    <row r="1659" spans="1:21" x14ac:dyDescent="0.3">
      <c r="A1659" s="3">
        <v>1658</v>
      </c>
      <c r="B1659" s="3" t="s">
        <v>330</v>
      </c>
      <c r="C1659" s="3" t="s">
        <v>61</v>
      </c>
      <c r="D1659" s="7">
        <f t="shared" si="360"/>
        <v>41630</v>
      </c>
      <c r="E1659" s="4">
        <v>0.91041666666666676</v>
      </c>
      <c r="F1659" s="3" t="s">
        <v>49</v>
      </c>
      <c r="G1659" s="3" t="str">
        <f t="shared" si="361"/>
        <v>UNPLANNED</v>
      </c>
      <c r="H1659" s="3" t="str">
        <f t="shared" si="351"/>
        <v>UNPLANNED</v>
      </c>
      <c r="I1659" s="1">
        <v>41635.900541585652</v>
      </c>
      <c r="J1659" s="1">
        <v>41635.954580937505</v>
      </c>
      <c r="K1659" s="5">
        <f t="shared" si="362"/>
        <v>77</v>
      </c>
      <c r="L1659" s="16">
        <f t="shared" si="352"/>
        <v>77</v>
      </c>
      <c r="M1659">
        <f t="shared" si="353"/>
        <v>2013</v>
      </c>
      <c r="N1659" t="str">
        <f t="shared" si="354"/>
        <v>Dec</v>
      </c>
      <c r="O1659" s="6">
        <f t="shared" si="355"/>
        <v>77</v>
      </c>
      <c r="P1659">
        <f t="shared" si="356"/>
        <v>809</v>
      </c>
      <c r="Q1659">
        <f t="shared" si="357"/>
        <v>8</v>
      </c>
      <c r="R1659" s="8">
        <f t="shared" si="363"/>
        <v>101.125</v>
      </c>
      <c r="S1659">
        <f t="shared" si="358"/>
        <v>42</v>
      </c>
      <c r="T1659">
        <f t="shared" si="359"/>
        <v>3603</v>
      </c>
      <c r="U1659" s="18">
        <f t="shared" si="364"/>
        <v>85.785714285714292</v>
      </c>
    </row>
    <row r="1660" spans="1:21" x14ac:dyDescent="0.3">
      <c r="A1660" s="3">
        <v>1659</v>
      </c>
      <c r="B1660" s="3" t="s">
        <v>331</v>
      </c>
      <c r="C1660" s="3" t="s">
        <v>63</v>
      </c>
      <c r="D1660" s="7">
        <f t="shared" si="360"/>
        <v>41630</v>
      </c>
      <c r="E1660" s="4">
        <v>1.9444444444444445E-2</v>
      </c>
      <c r="F1660" s="3" t="s">
        <v>49</v>
      </c>
      <c r="G1660" s="3" t="str">
        <f t="shared" si="361"/>
        <v>UNPLANNED</v>
      </c>
      <c r="H1660" s="3" t="str">
        <f t="shared" si="351"/>
        <v>UNPLANNED</v>
      </c>
      <c r="I1660" s="1">
        <v>41635.996665740742</v>
      </c>
      <c r="J1660" s="1">
        <v>41636.06442037037</v>
      </c>
      <c r="K1660" s="5">
        <f t="shared" si="362"/>
        <v>97</v>
      </c>
      <c r="L1660" s="16">
        <f t="shared" si="352"/>
        <v>97</v>
      </c>
      <c r="M1660">
        <f t="shared" si="353"/>
        <v>2013</v>
      </c>
      <c r="N1660" t="str">
        <f t="shared" si="354"/>
        <v>Dec</v>
      </c>
      <c r="O1660" s="6">
        <f t="shared" si="355"/>
        <v>97</v>
      </c>
      <c r="P1660">
        <f t="shared" si="356"/>
        <v>645</v>
      </c>
      <c r="Q1660">
        <f t="shared" si="357"/>
        <v>8</v>
      </c>
      <c r="R1660" s="8">
        <f t="shared" si="363"/>
        <v>80.625</v>
      </c>
      <c r="S1660">
        <f t="shared" si="358"/>
        <v>42</v>
      </c>
      <c r="T1660">
        <f t="shared" si="359"/>
        <v>3603</v>
      </c>
      <c r="U1660" s="18">
        <f t="shared" si="364"/>
        <v>85.785714285714292</v>
      </c>
    </row>
    <row r="1661" spans="1:21" x14ac:dyDescent="0.3">
      <c r="A1661" s="3">
        <v>1660</v>
      </c>
      <c r="B1661" s="3" t="s">
        <v>331</v>
      </c>
      <c r="C1661" s="3" t="s">
        <v>63</v>
      </c>
      <c r="D1661" s="7">
        <f t="shared" si="360"/>
        <v>41630</v>
      </c>
      <c r="E1661" s="4">
        <v>0.10833333333333334</v>
      </c>
      <c r="F1661" s="3" t="s">
        <v>54</v>
      </c>
      <c r="G1661" s="3" t="str">
        <f t="shared" si="361"/>
        <v>PLANNED</v>
      </c>
      <c r="H1661" s="3" t="str">
        <f t="shared" si="351"/>
        <v>PLANNED - SCHED</v>
      </c>
      <c r="I1661" s="1">
        <v>41636.077171527781</v>
      </c>
      <c r="J1661" s="1">
        <v>41636.153016435186</v>
      </c>
      <c r="K1661" s="5">
        <f t="shared" si="362"/>
        <v>109</v>
      </c>
      <c r="L1661" s="16">
        <f t="shared" si="352"/>
        <v>109</v>
      </c>
      <c r="M1661">
        <f t="shared" si="353"/>
        <v>2013</v>
      </c>
      <c r="N1661" t="str">
        <f t="shared" si="354"/>
        <v>Dec</v>
      </c>
      <c r="O1661" s="6">
        <f t="shared" si="355"/>
        <v>109</v>
      </c>
      <c r="P1661">
        <f t="shared" si="356"/>
        <v>645</v>
      </c>
      <c r="Q1661">
        <f t="shared" si="357"/>
        <v>8</v>
      </c>
      <c r="R1661" s="8">
        <f t="shared" si="363"/>
        <v>80.625</v>
      </c>
      <c r="S1661">
        <f t="shared" si="358"/>
        <v>42</v>
      </c>
      <c r="T1661">
        <f t="shared" si="359"/>
        <v>3603</v>
      </c>
      <c r="U1661" s="18">
        <f t="shared" si="364"/>
        <v>85.785714285714292</v>
      </c>
    </row>
    <row r="1662" spans="1:21" x14ac:dyDescent="0.3">
      <c r="A1662" s="3">
        <v>1661</v>
      </c>
      <c r="B1662" s="3" t="s">
        <v>331</v>
      </c>
      <c r="C1662" s="3" t="s">
        <v>63</v>
      </c>
      <c r="D1662" s="7">
        <f t="shared" si="360"/>
        <v>41630</v>
      </c>
      <c r="E1662" s="4">
        <v>0.24652777777777779</v>
      </c>
      <c r="F1662" s="3" t="s">
        <v>49</v>
      </c>
      <c r="G1662" s="3" t="str">
        <f t="shared" si="361"/>
        <v>UNPLANNED</v>
      </c>
      <c r="H1662" s="3" t="str">
        <f t="shared" si="351"/>
        <v>UNPLANNED</v>
      </c>
      <c r="I1662" s="1">
        <v>41636.233482141201</v>
      </c>
      <c r="J1662" s="1">
        <v>41636.269639548613</v>
      </c>
      <c r="K1662" s="5">
        <f t="shared" si="362"/>
        <v>52</v>
      </c>
      <c r="L1662" s="16">
        <f t="shared" si="352"/>
        <v>52</v>
      </c>
      <c r="M1662">
        <f t="shared" si="353"/>
        <v>2013</v>
      </c>
      <c r="N1662" t="str">
        <f t="shared" si="354"/>
        <v>Dec</v>
      </c>
      <c r="O1662" s="6">
        <f t="shared" si="355"/>
        <v>52</v>
      </c>
      <c r="P1662">
        <f t="shared" si="356"/>
        <v>645</v>
      </c>
      <c r="Q1662">
        <f t="shared" si="357"/>
        <v>8</v>
      </c>
      <c r="R1662" s="8">
        <f t="shared" si="363"/>
        <v>80.625</v>
      </c>
      <c r="S1662">
        <f t="shared" si="358"/>
        <v>42</v>
      </c>
      <c r="T1662">
        <f t="shared" si="359"/>
        <v>3603</v>
      </c>
      <c r="U1662" s="18">
        <f t="shared" si="364"/>
        <v>85.785714285714292</v>
      </c>
    </row>
    <row r="1663" spans="1:21" x14ac:dyDescent="0.3">
      <c r="A1663" s="3">
        <v>1662</v>
      </c>
      <c r="B1663" s="3" t="s">
        <v>331</v>
      </c>
      <c r="C1663" s="3" t="s">
        <v>63</v>
      </c>
      <c r="D1663" s="7">
        <f t="shared" si="360"/>
        <v>41630</v>
      </c>
      <c r="E1663" s="4">
        <v>0.27708333333333335</v>
      </c>
      <c r="F1663" s="3" t="s">
        <v>49</v>
      </c>
      <c r="G1663" s="3" t="str">
        <f t="shared" si="361"/>
        <v>UNPLANNED</v>
      </c>
      <c r="H1663" s="3" t="str">
        <f t="shared" si="351"/>
        <v>UNPLANNED</v>
      </c>
      <c r="I1663" s="1">
        <v>41636.259237615741</v>
      </c>
      <c r="J1663" s="1">
        <v>41636.326459837968</v>
      </c>
      <c r="K1663" s="5">
        <f t="shared" si="362"/>
        <v>96</v>
      </c>
      <c r="L1663" s="16">
        <f t="shared" si="352"/>
        <v>96</v>
      </c>
      <c r="M1663">
        <f t="shared" si="353"/>
        <v>2013</v>
      </c>
      <c r="N1663" t="str">
        <f t="shared" si="354"/>
        <v>Dec</v>
      </c>
      <c r="O1663" s="6">
        <f t="shared" si="355"/>
        <v>96</v>
      </c>
      <c r="P1663">
        <f t="shared" si="356"/>
        <v>645</v>
      </c>
      <c r="Q1663">
        <f t="shared" si="357"/>
        <v>8</v>
      </c>
      <c r="R1663" s="8">
        <f t="shared" si="363"/>
        <v>80.625</v>
      </c>
      <c r="S1663">
        <f t="shared" si="358"/>
        <v>42</v>
      </c>
      <c r="T1663">
        <f t="shared" si="359"/>
        <v>3603</v>
      </c>
      <c r="U1663" s="18">
        <f t="shared" si="364"/>
        <v>85.785714285714292</v>
      </c>
    </row>
    <row r="1664" spans="1:21" x14ac:dyDescent="0.3">
      <c r="A1664" s="3">
        <v>1663</v>
      </c>
      <c r="B1664" s="3" t="s">
        <v>331</v>
      </c>
      <c r="C1664" s="3" t="s">
        <v>63</v>
      </c>
      <c r="D1664" s="7">
        <f t="shared" si="360"/>
        <v>41630</v>
      </c>
      <c r="E1664" s="4">
        <v>0.4291666666666667</v>
      </c>
      <c r="F1664" s="3" t="s">
        <v>51</v>
      </c>
      <c r="G1664" s="3" t="str">
        <f t="shared" si="361"/>
        <v>PLANNED</v>
      </c>
      <c r="H1664" s="3" t="str">
        <f t="shared" si="351"/>
        <v>PLANNED - NOT SCHED</v>
      </c>
      <c r="I1664" s="1">
        <v>41636.405632210648</v>
      </c>
      <c r="J1664" s="1" t="e">
        <v>#VALUE!</v>
      </c>
      <c r="K1664" s="5" t="e">
        <f t="shared" si="362"/>
        <v>#VALUE!</v>
      </c>
      <c r="L1664" s="16">
        <f t="shared" si="352"/>
        <v>80.625</v>
      </c>
      <c r="M1664">
        <f t="shared" si="353"/>
        <v>2013</v>
      </c>
      <c r="N1664" t="str">
        <f t="shared" si="354"/>
        <v>Dec</v>
      </c>
      <c r="O1664" s="6" t="e">
        <f t="shared" si="355"/>
        <v>#N/A</v>
      </c>
      <c r="P1664">
        <f t="shared" si="356"/>
        <v>645</v>
      </c>
      <c r="Q1664">
        <f t="shared" si="357"/>
        <v>8</v>
      </c>
      <c r="R1664" s="8">
        <f t="shared" si="363"/>
        <v>80.625</v>
      </c>
      <c r="S1664">
        <f t="shared" si="358"/>
        <v>42</v>
      </c>
      <c r="T1664">
        <f t="shared" si="359"/>
        <v>3603</v>
      </c>
      <c r="U1664" s="18">
        <f t="shared" si="364"/>
        <v>85.785714285714292</v>
      </c>
    </row>
    <row r="1665" spans="1:21" x14ac:dyDescent="0.3">
      <c r="A1665" s="3">
        <v>1664</v>
      </c>
      <c r="B1665" s="3" t="s">
        <v>331</v>
      </c>
      <c r="C1665" s="3" t="s">
        <v>63</v>
      </c>
      <c r="D1665" s="7">
        <f t="shared" si="360"/>
        <v>41630</v>
      </c>
      <c r="E1665" s="4">
        <v>0.51180555555555551</v>
      </c>
      <c r="F1665" s="3" t="s">
        <v>49</v>
      </c>
      <c r="G1665" s="3" t="str">
        <f t="shared" si="361"/>
        <v>UNPLANNED</v>
      </c>
      <c r="H1665" s="3" t="str">
        <f t="shared" si="351"/>
        <v>UNPLANNED</v>
      </c>
      <c r="I1665" s="1">
        <v>41636.464852314813</v>
      </c>
      <c r="J1665" s="1">
        <v>41636.53922731481</v>
      </c>
      <c r="K1665" s="5">
        <f t="shared" si="362"/>
        <v>107</v>
      </c>
      <c r="L1665" s="16">
        <f t="shared" si="352"/>
        <v>107</v>
      </c>
      <c r="M1665">
        <f t="shared" si="353"/>
        <v>2013</v>
      </c>
      <c r="N1665" t="str">
        <f t="shared" si="354"/>
        <v>Dec</v>
      </c>
      <c r="O1665" s="6">
        <f t="shared" si="355"/>
        <v>107</v>
      </c>
      <c r="P1665">
        <f t="shared" si="356"/>
        <v>645</v>
      </c>
      <c r="Q1665">
        <f t="shared" si="357"/>
        <v>8</v>
      </c>
      <c r="R1665" s="8">
        <f t="shared" si="363"/>
        <v>80.625</v>
      </c>
      <c r="S1665">
        <f t="shared" si="358"/>
        <v>42</v>
      </c>
      <c r="T1665">
        <f t="shared" si="359"/>
        <v>3603</v>
      </c>
      <c r="U1665" s="18">
        <f t="shared" si="364"/>
        <v>85.785714285714292</v>
      </c>
    </row>
    <row r="1666" spans="1:21" x14ac:dyDescent="0.3">
      <c r="A1666" s="3">
        <v>1665</v>
      </c>
      <c r="B1666" s="3" t="s">
        <v>331</v>
      </c>
      <c r="C1666" s="3" t="s">
        <v>63</v>
      </c>
      <c r="D1666" s="7">
        <f t="shared" si="360"/>
        <v>41630</v>
      </c>
      <c r="E1666" s="4">
        <v>0.71805555555555556</v>
      </c>
      <c r="F1666" s="3" t="s">
        <v>50</v>
      </c>
      <c r="G1666" s="3" t="str">
        <f t="shared" si="361"/>
        <v>OTHER</v>
      </c>
      <c r="H1666" s="3" t="str">
        <f t="shared" ref="H1666:H1729" si="365">IF(ISNUMBER(SEARCH("Unplanned",F1666)),"UNPLANNED",IF(ISNUMBER(SEARCH("not as sched",F1666)),"PLANNED - NOT SCHED",IF(ISNUMBER(SEARCH("as scheduled",F1666)),"PLANNED - SCHED","OTHER")))</f>
        <v>OTHER</v>
      </c>
      <c r="I1666" s="1">
        <v>41636.703011342594</v>
      </c>
      <c r="J1666" s="1">
        <v>41636.761738194444</v>
      </c>
      <c r="K1666" s="5">
        <f t="shared" si="362"/>
        <v>84</v>
      </c>
      <c r="L1666" s="16">
        <f t="shared" ref="L1666:L1729" si="366">IFERROR(O1666,R1666)</f>
        <v>84</v>
      </c>
      <c r="M1666">
        <f t="shared" ref="M1666:M1729" si="367">YEAR(B1666)</f>
        <v>2013</v>
      </c>
      <c r="N1666" t="str">
        <f t="shared" ref="N1666:N1729" si="368">TEXT(B1666,"MMM")</f>
        <v>Dec</v>
      </c>
      <c r="O1666" s="6">
        <f t="shared" ref="O1666:O1729" si="369">IFERROR(K1666,#N/A)</f>
        <v>84</v>
      </c>
      <c r="P1666">
        <f t="shared" ref="P1666:P1729" si="370">SUMIFS(O:O,B:B,B1666,O:O,"&lt;&gt;#N/A")</f>
        <v>645</v>
      </c>
      <c r="Q1666">
        <f t="shared" ref="Q1666:Q1729" si="371">COUNTIF(B:B,B1666)</f>
        <v>8</v>
      </c>
      <c r="R1666" s="8">
        <f t="shared" si="363"/>
        <v>80.625</v>
      </c>
      <c r="S1666">
        <f t="shared" ref="S1666:S1729" si="372">COUNTIF(D:D,D1666)</f>
        <v>42</v>
      </c>
      <c r="T1666">
        <f t="shared" ref="T1666:T1729" si="373">SUMIFS(O:O,D:D,D1666,O:O,"&lt;&gt;#N/A")</f>
        <v>3603</v>
      </c>
      <c r="U1666" s="18">
        <f t="shared" si="364"/>
        <v>85.785714285714292</v>
      </c>
    </row>
    <row r="1667" spans="1:21" x14ac:dyDescent="0.3">
      <c r="A1667" s="3">
        <v>1666</v>
      </c>
      <c r="B1667" s="3" t="s">
        <v>331</v>
      </c>
      <c r="C1667" s="3" t="s">
        <v>63</v>
      </c>
      <c r="D1667" s="7">
        <f t="shared" ref="D1667:D1730" si="374">B1667-WEEKDAY(B1667,11)</f>
        <v>41630</v>
      </c>
      <c r="E1667" s="4">
        <v>0.89374999999999993</v>
      </c>
      <c r="F1667" s="3" t="s">
        <v>49</v>
      </c>
      <c r="G1667" s="3" t="str">
        <f t="shared" ref="G1667:G1730" si="375">IF(ISNUMBER(SEARCH("unplanned",F1667)),"UNPLANNED",IF(ISNUMBER(SEARCH("PLANNED",F1667)),"PLANNED","OTHER"))</f>
        <v>UNPLANNED</v>
      </c>
      <c r="H1667" s="3" t="str">
        <f t="shared" si="365"/>
        <v>UNPLANNED</v>
      </c>
      <c r="I1667" s="1">
        <v>41636.874969525466</v>
      </c>
      <c r="J1667" s="1">
        <v>41636.944703321758</v>
      </c>
      <c r="K1667" s="5">
        <f t="shared" ref="K1667:K1730" si="376">HOUR(J1667-I1667)*60+MINUTE(J1667-I1667)</f>
        <v>100</v>
      </c>
      <c r="L1667" s="16">
        <f t="shared" si="366"/>
        <v>100</v>
      </c>
      <c r="M1667">
        <f t="shared" si="367"/>
        <v>2013</v>
      </c>
      <c r="N1667" t="str">
        <f t="shared" si="368"/>
        <v>Dec</v>
      </c>
      <c r="O1667" s="6">
        <f t="shared" si="369"/>
        <v>100</v>
      </c>
      <c r="P1667">
        <f t="shared" si="370"/>
        <v>645</v>
      </c>
      <c r="Q1667">
        <f t="shared" si="371"/>
        <v>8</v>
      </c>
      <c r="R1667" s="8">
        <f t="shared" ref="R1667:R1730" si="377">P1667/Q1667</f>
        <v>80.625</v>
      </c>
      <c r="S1667">
        <f t="shared" si="372"/>
        <v>42</v>
      </c>
      <c r="T1667">
        <f t="shared" si="373"/>
        <v>3603</v>
      </c>
      <c r="U1667" s="18">
        <f t="shared" ref="U1667:U1730" si="378">T1667/S1667</f>
        <v>85.785714285714292</v>
      </c>
    </row>
    <row r="1668" spans="1:21" x14ac:dyDescent="0.3">
      <c r="A1668" s="3">
        <v>1667</v>
      </c>
      <c r="B1668" s="3" t="s">
        <v>332</v>
      </c>
      <c r="C1668" s="3" t="s">
        <v>65</v>
      </c>
      <c r="D1668" s="7">
        <f t="shared" si="374"/>
        <v>41630</v>
      </c>
      <c r="E1668" s="4">
        <v>3.1944444444444449E-2</v>
      </c>
      <c r="F1668" s="3" t="s">
        <v>49</v>
      </c>
      <c r="G1668" s="3" t="str">
        <f t="shared" si="375"/>
        <v>UNPLANNED</v>
      </c>
      <c r="H1668" s="3" t="str">
        <f t="shared" si="365"/>
        <v>UNPLANNED</v>
      </c>
      <c r="I1668" s="1">
        <v>41637.018339085647</v>
      </c>
      <c r="J1668" s="1">
        <v>41637.053373807874</v>
      </c>
      <c r="K1668" s="5">
        <f t="shared" si="376"/>
        <v>50</v>
      </c>
      <c r="L1668" s="16">
        <f t="shared" si="366"/>
        <v>50</v>
      </c>
      <c r="M1668">
        <f t="shared" si="367"/>
        <v>2013</v>
      </c>
      <c r="N1668" t="str">
        <f t="shared" si="368"/>
        <v>Dec</v>
      </c>
      <c r="O1668" s="6">
        <f t="shared" si="369"/>
        <v>50</v>
      </c>
      <c r="P1668">
        <f t="shared" si="370"/>
        <v>373</v>
      </c>
      <c r="Q1668">
        <f t="shared" si="371"/>
        <v>4</v>
      </c>
      <c r="R1668" s="8">
        <f t="shared" si="377"/>
        <v>93.25</v>
      </c>
      <c r="S1668">
        <f t="shared" si="372"/>
        <v>42</v>
      </c>
      <c r="T1668">
        <f t="shared" si="373"/>
        <v>3603</v>
      </c>
      <c r="U1668" s="18">
        <f t="shared" si="378"/>
        <v>85.785714285714292</v>
      </c>
    </row>
    <row r="1669" spans="1:21" x14ac:dyDescent="0.3">
      <c r="A1669" s="3">
        <v>1668</v>
      </c>
      <c r="B1669" s="3" t="s">
        <v>332</v>
      </c>
      <c r="C1669" s="3" t="s">
        <v>65</v>
      </c>
      <c r="D1669" s="7">
        <f t="shared" si="374"/>
        <v>41630</v>
      </c>
      <c r="E1669" s="4">
        <v>9.8611111111111108E-2</v>
      </c>
      <c r="F1669" s="3" t="s">
        <v>49</v>
      </c>
      <c r="G1669" s="3" t="str">
        <f t="shared" si="375"/>
        <v>UNPLANNED</v>
      </c>
      <c r="H1669" s="3" t="str">
        <f t="shared" si="365"/>
        <v>UNPLANNED</v>
      </c>
      <c r="I1669" s="1">
        <v>41637.07079293982</v>
      </c>
      <c r="J1669" s="1">
        <v>41637.145781365747</v>
      </c>
      <c r="K1669" s="5">
        <f t="shared" si="376"/>
        <v>107</v>
      </c>
      <c r="L1669" s="16">
        <f t="shared" si="366"/>
        <v>107</v>
      </c>
      <c r="M1669">
        <f t="shared" si="367"/>
        <v>2013</v>
      </c>
      <c r="N1669" t="str">
        <f t="shared" si="368"/>
        <v>Dec</v>
      </c>
      <c r="O1669" s="6">
        <f t="shared" si="369"/>
        <v>107</v>
      </c>
      <c r="P1669">
        <f t="shared" si="370"/>
        <v>373</v>
      </c>
      <c r="Q1669">
        <f t="shared" si="371"/>
        <v>4</v>
      </c>
      <c r="R1669" s="8">
        <f t="shared" si="377"/>
        <v>93.25</v>
      </c>
      <c r="S1669">
        <f t="shared" si="372"/>
        <v>42</v>
      </c>
      <c r="T1669">
        <f t="shared" si="373"/>
        <v>3603</v>
      </c>
      <c r="U1669" s="18">
        <f t="shared" si="378"/>
        <v>85.785714285714292</v>
      </c>
    </row>
    <row r="1670" spans="1:21" x14ac:dyDescent="0.3">
      <c r="A1670" s="3">
        <v>1669</v>
      </c>
      <c r="B1670" s="3" t="s">
        <v>332</v>
      </c>
      <c r="C1670" s="3" t="s">
        <v>65</v>
      </c>
      <c r="D1670" s="7">
        <f t="shared" si="374"/>
        <v>41630</v>
      </c>
      <c r="E1670" s="4">
        <v>0.5083333333333333</v>
      </c>
      <c r="F1670" s="3" t="s">
        <v>51</v>
      </c>
      <c r="G1670" s="3" t="str">
        <f t="shared" si="375"/>
        <v>PLANNED</v>
      </c>
      <c r="H1670" s="3" t="str">
        <f t="shared" si="365"/>
        <v>PLANNED - NOT SCHED</v>
      </c>
      <c r="I1670" s="1">
        <v>41637.485364467597</v>
      </c>
      <c r="J1670" s="1">
        <v>41637.552910763887</v>
      </c>
      <c r="K1670" s="5">
        <f t="shared" si="376"/>
        <v>97</v>
      </c>
      <c r="L1670" s="16">
        <f t="shared" si="366"/>
        <v>97</v>
      </c>
      <c r="M1670">
        <f t="shared" si="367"/>
        <v>2013</v>
      </c>
      <c r="N1670" t="str">
        <f t="shared" si="368"/>
        <v>Dec</v>
      </c>
      <c r="O1670" s="6">
        <f t="shared" si="369"/>
        <v>97</v>
      </c>
      <c r="P1670">
        <f t="shared" si="370"/>
        <v>373</v>
      </c>
      <c r="Q1670">
        <f t="shared" si="371"/>
        <v>4</v>
      </c>
      <c r="R1670" s="8">
        <f t="shared" si="377"/>
        <v>93.25</v>
      </c>
      <c r="S1670">
        <f t="shared" si="372"/>
        <v>42</v>
      </c>
      <c r="T1670">
        <f t="shared" si="373"/>
        <v>3603</v>
      </c>
      <c r="U1670" s="18">
        <f t="shared" si="378"/>
        <v>85.785714285714292</v>
      </c>
    </row>
    <row r="1671" spans="1:21" x14ac:dyDescent="0.3">
      <c r="A1671" s="3">
        <v>1670</v>
      </c>
      <c r="B1671" s="3" t="s">
        <v>332</v>
      </c>
      <c r="C1671" s="3" t="s">
        <v>65</v>
      </c>
      <c r="D1671" s="7">
        <f t="shared" si="374"/>
        <v>41630</v>
      </c>
      <c r="E1671" s="4">
        <v>0.65833333333333333</v>
      </c>
      <c r="F1671" s="3" t="s">
        <v>49</v>
      </c>
      <c r="G1671" s="3" t="str">
        <f t="shared" si="375"/>
        <v>UNPLANNED</v>
      </c>
      <c r="H1671" s="3" t="str">
        <f t="shared" si="365"/>
        <v>UNPLANNED</v>
      </c>
      <c r="I1671" s="1">
        <v>41637.628277696756</v>
      </c>
      <c r="J1671" s="1">
        <v>41637.711402696754</v>
      </c>
      <c r="K1671" s="5">
        <f t="shared" si="376"/>
        <v>119</v>
      </c>
      <c r="L1671" s="16">
        <f t="shared" si="366"/>
        <v>119</v>
      </c>
      <c r="M1671">
        <f t="shared" si="367"/>
        <v>2013</v>
      </c>
      <c r="N1671" t="str">
        <f t="shared" si="368"/>
        <v>Dec</v>
      </c>
      <c r="O1671" s="6">
        <f t="shared" si="369"/>
        <v>119</v>
      </c>
      <c r="P1671">
        <f t="shared" si="370"/>
        <v>373</v>
      </c>
      <c r="Q1671">
        <f t="shared" si="371"/>
        <v>4</v>
      </c>
      <c r="R1671" s="8">
        <f t="shared" si="377"/>
        <v>93.25</v>
      </c>
      <c r="S1671">
        <f t="shared" si="372"/>
        <v>42</v>
      </c>
      <c r="T1671">
        <f t="shared" si="373"/>
        <v>3603</v>
      </c>
      <c r="U1671" s="18">
        <f t="shared" si="378"/>
        <v>85.785714285714292</v>
      </c>
    </row>
    <row r="1672" spans="1:21" x14ac:dyDescent="0.3">
      <c r="A1672" s="3">
        <v>1671</v>
      </c>
      <c r="B1672" s="3" t="s">
        <v>333</v>
      </c>
      <c r="C1672" s="3" t="s">
        <v>48</v>
      </c>
      <c r="D1672" s="7">
        <f t="shared" si="374"/>
        <v>41637</v>
      </c>
      <c r="E1672" s="4">
        <v>0.44236111111111115</v>
      </c>
      <c r="F1672" s="3" t="s">
        <v>54</v>
      </c>
      <c r="G1672" s="3" t="str">
        <f t="shared" si="375"/>
        <v>PLANNED</v>
      </c>
      <c r="H1672" s="3" t="str">
        <f t="shared" si="365"/>
        <v>PLANNED - SCHED</v>
      </c>
      <c r="I1672" s="1">
        <v>41638.406645752315</v>
      </c>
      <c r="J1672" s="1">
        <v>41638.474446678243</v>
      </c>
      <c r="K1672" s="5">
        <f t="shared" si="376"/>
        <v>97</v>
      </c>
      <c r="L1672" s="16">
        <f t="shared" si="366"/>
        <v>97</v>
      </c>
      <c r="M1672">
        <f t="shared" si="367"/>
        <v>2013</v>
      </c>
      <c r="N1672" t="str">
        <f t="shared" si="368"/>
        <v>Dec</v>
      </c>
      <c r="O1672" s="6">
        <f t="shared" si="369"/>
        <v>97</v>
      </c>
      <c r="P1672">
        <f t="shared" si="370"/>
        <v>751</v>
      </c>
      <c r="Q1672">
        <f t="shared" si="371"/>
        <v>6</v>
      </c>
      <c r="R1672" s="8">
        <f t="shared" si="377"/>
        <v>125.16666666666667</v>
      </c>
      <c r="S1672">
        <f t="shared" si="372"/>
        <v>29</v>
      </c>
      <c r="T1672">
        <f t="shared" si="373"/>
        <v>2772</v>
      </c>
      <c r="U1672" s="18">
        <f t="shared" si="378"/>
        <v>95.58620689655173</v>
      </c>
    </row>
    <row r="1673" spans="1:21" x14ac:dyDescent="0.3">
      <c r="A1673" s="3">
        <v>1672</v>
      </c>
      <c r="B1673" s="3" t="s">
        <v>333</v>
      </c>
      <c r="C1673" s="3" t="s">
        <v>48</v>
      </c>
      <c r="D1673" s="7">
        <f t="shared" si="374"/>
        <v>41637</v>
      </c>
      <c r="E1673" s="4">
        <v>0.4777777777777778</v>
      </c>
      <c r="F1673" s="3" t="s">
        <v>54</v>
      </c>
      <c r="G1673" s="3" t="str">
        <f t="shared" si="375"/>
        <v>PLANNED</v>
      </c>
      <c r="H1673" s="3" t="str">
        <f t="shared" si="365"/>
        <v>PLANNED - SCHED</v>
      </c>
      <c r="I1673" s="1">
        <v>41638.404221759258</v>
      </c>
      <c r="J1673" s="1">
        <v>41638.532520370369</v>
      </c>
      <c r="K1673" s="5">
        <f t="shared" si="376"/>
        <v>184</v>
      </c>
      <c r="L1673" s="16">
        <f t="shared" si="366"/>
        <v>184</v>
      </c>
      <c r="M1673">
        <f t="shared" si="367"/>
        <v>2013</v>
      </c>
      <c r="N1673" t="str">
        <f t="shared" si="368"/>
        <v>Dec</v>
      </c>
      <c r="O1673" s="6">
        <f t="shared" si="369"/>
        <v>184</v>
      </c>
      <c r="P1673">
        <f t="shared" si="370"/>
        <v>751</v>
      </c>
      <c r="Q1673">
        <f t="shared" si="371"/>
        <v>6</v>
      </c>
      <c r="R1673" s="8">
        <f t="shared" si="377"/>
        <v>125.16666666666667</v>
      </c>
      <c r="S1673">
        <f t="shared" si="372"/>
        <v>29</v>
      </c>
      <c r="T1673">
        <f t="shared" si="373"/>
        <v>2772</v>
      </c>
      <c r="U1673" s="18">
        <f t="shared" si="378"/>
        <v>95.58620689655173</v>
      </c>
    </row>
    <row r="1674" spans="1:21" x14ac:dyDescent="0.3">
      <c r="A1674" s="3">
        <v>1673</v>
      </c>
      <c r="B1674" s="3" t="s">
        <v>333</v>
      </c>
      <c r="C1674" s="3" t="s">
        <v>48</v>
      </c>
      <c r="D1674" s="7">
        <f t="shared" si="374"/>
        <v>41637</v>
      </c>
      <c r="E1674" s="4">
        <v>0.52361111111111114</v>
      </c>
      <c r="F1674" s="3" t="s">
        <v>54</v>
      </c>
      <c r="G1674" s="3" t="str">
        <f t="shared" si="375"/>
        <v>PLANNED</v>
      </c>
      <c r="H1674" s="3" t="str">
        <f t="shared" si="365"/>
        <v>PLANNED - SCHED</v>
      </c>
      <c r="I1674" s="1">
        <v>41638.499837500007</v>
      </c>
      <c r="J1674" s="1">
        <v>41638.578344444446</v>
      </c>
      <c r="K1674" s="5">
        <f t="shared" si="376"/>
        <v>113</v>
      </c>
      <c r="L1674" s="16">
        <f t="shared" si="366"/>
        <v>113</v>
      </c>
      <c r="M1674">
        <f t="shared" si="367"/>
        <v>2013</v>
      </c>
      <c r="N1674" t="str">
        <f t="shared" si="368"/>
        <v>Dec</v>
      </c>
      <c r="O1674" s="6">
        <f t="shared" si="369"/>
        <v>113</v>
      </c>
      <c r="P1674">
        <f t="shared" si="370"/>
        <v>751</v>
      </c>
      <c r="Q1674">
        <f t="shared" si="371"/>
        <v>6</v>
      </c>
      <c r="R1674" s="8">
        <f t="shared" si="377"/>
        <v>125.16666666666667</v>
      </c>
      <c r="S1674">
        <f t="shared" si="372"/>
        <v>29</v>
      </c>
      <c r="T1674">
        <f t="shared" si="373"/>
        <v>2772</v>
      </c>
      <c r="U1674" s="18">
        <f t="shared" si="378"/>
        <v>95.58620689655173</v>
      </c>
    </row>
    <row r="1675" spans="1:21" x14ac:dyDescent="0.3">
      <c r="A1675" s="3">
        <v>1674</v>
      </c>
      <c r="B1675" s="3" t="s">
        <v>333</v>
      </c>
      <c r="C1675" s="3" t="s">
        <v>48</v>
      </c>
      <c r="D1675" s="7">
        <f t="shared" si="374"/>
        <v>41637</v>
      </c>
      <c r="E1675" s="4">
        <v>0.61458333333333337</v>
      </c>
      <c r="F1675" s="3" t="s">
        <v>54</v>
      </c>
      <c r="G1675" s="3" t="str">
        <f t="shared" si="375"/>
        <v>PLANNED</v>
      </c>
      <c r="H1675" s="3" t="str">
        <f t="shared" si="365"/>
        <v>PLANNED - SCHED</v>
      </c>
      <c r="I1675" s="1">
        <v>41638.564023877312</v>
      </c>
      <c r="J1675" s="1">
        <v>41638.685007673608</v>
      </c>
      <c r="K1675" s="5">
        <f t="shared" si="376"/>
        <v>174</v>
      </c>
      <c r="L1675" s="16">
        <f t="shared" si="366"/>
        <v>174</v>
      </c>
      <c r="M1675">
        <f t="shared" si="367"/>
        <v>2013</v>
      </c>
      <c r="N1675" t="str">
        <f t="shared" si="368"/>
        <v>Dec</v>
      </c>
      <c r="O1675" s="6">
        <f t="shared" si="369"/>
        <v>174</v>
      </c>
      <c r="P1675">
        <f t="shared" si="370"/>
        <v>751</v>
      </c>
      <c r="Q1675">
        <f t="shared" si="371"/>
        <v>6</v>
      </c>
      <c r="R1675" s="8">
        <f t="shared" si="377"/>
        <v>125.16666666666667</v>
      </c>
      <c r="S1675">
        <f t="shared" si="372"/>
        <v>29</v>
      </c>
      <c r="T1675">
        <f t="shared" si="373"/>
        <v>2772</v>
      </c>
      <c r="U1675" s="18">
        <f t="shared" si="378"/>
        <v>95.58620689655173</v>
      </c>
    </row>
    <row r="1676" spans="1:21" x14ac:dyDescent="0.3">
      <c r="A1676" s="3">
        <v>1675</v>
      </c>
      <c r="B1676" s="3" t="s">
        <v>333</v>
      </c>
      <c r="C1676" s="3" t="s">
        <v>48</v>
      </c>
      <c r="D1676" s="7">
        <f t="shared" si="374"/>
        <v>41637</v>
      </c>
      <c r="E1676" s="4">
        <v>0.61736111111111114</v>
      </c>
      <c r="F1676" s="3" t="s">
        <v>54</v>
      </c>
      <c r="G1676" s="3" t="str">
        <f t="shared" si="375"/>
        <v>PLANNED</v>
      </c>
      <c r="H1676" s="3" t="str">
        <f t="shared" si="365"/>
        <v>PLANNED - SCHED</v>
      </c>
      <c r="I1676" s="1">
        <v>41638.578497800925</v>
      </c>
      <c r="J1676" s="1">
        <v>41638.646009374999</v>
      </c>
      <c r="K1676" s="5">
        <f t="shared" si="376"/>
        <v>97</v>
      </c>
      <c r="L1676" s="16">
        <f t="shared" si="366"/>
        <v>97</v>
      </c>
      <c r="M1676">
        <f t="shared" si="367"/>
        <v>2013</v>
      </c>
      <c r="N1676" t="str">
        <f t="shared" si="368"/>
        <v>Dec</v>
      </c>
      <c r="O1676" s="6">
        <f t="shared" si="369"/>
        <v>97</v>
      </c>
      <c r="P1676">
        <f t="shared" si="370"/>
        <v>751</v>
      </c>
      <c r="Q1676">
        <f t="shared" si="371"/>
        <v>6</v>
      </c>
      <c r="R1676" s="8">
        <f t="shared" si="377"/>
        <v>125.16666666666667</v>
      </c>
      <c r="S1676">
        <f t="shared" si="372"/>
        <v>29</v>
      </c>
      <c r="T1676">
        <f t="shared" si="373"/>
        <v>2772</v>
      </c>
      <c r="U1676" s="18">
        <f t="shared" si="378"/>
        <v>95.58620689655173</v>
      </c>
    </row>
    <row r="1677" spans="1:21" x14ac:dyDescent="0.3">
      <c r="A1677" s="3">
        <v>1676</v>
      </c>
      <c r="B1677" s="3" t="s">
        <v>333</v>
      </c>
      <c r="C1677" s="3" t="s">
        <v>48</v>
      </c>
      <c r="D1677" s="7">
        <f t="shared" si="374"/>
        <v>41637</v>
      </c>
      <c r="E1677" s="4">
        <v>0.71736111111111101</v>
      </c>
      <c r="F1677" s="3" t="s">
        <v>54</v>
      </c>
      <c r="G1677" s="3" t="str">
        <f t="shared" si="375"/>
        <v>PLANNED</v>
      </c>
      <c r="H1677" s="3" t="str">
        <f t="shared" si="365"/>
        <v>PLANNED - SCHED</v>
      </c>
      <c r="I1677" s="1">
        <v>41638.699911307871</v>
      </c>
      <c r="J1677" s="1">
        <v>41638.760142789353</v>
      </c>
      <c r="K1677" s="5">
        <f t="shared" si="376"/>
        <v>86</v>
      </c>
      <c r="L1677" s="16">
        <f t="shared" si="366"/>
        <v>86</v>
      </c>
      <c r="M1677">
        <f t="shared" si="367"/>
        <v>2013</v>
      </c>
      <c r="N1677" t="str">
        <f t="shared" si="368"/>
        <v>Dec</v>
      </c>
      <c r="O1677" s="6">
        <f t="shared" si="369"/>
        <v>86</v>
      </c>
      <c r="P1677">
        <f t="shared" si="370"/>
        <v>751</v>
      </c>
      <c r="Q1677">
        <f t="shared" si="371"/>
        <v>6</v>
      </c>
      <c r="R1677" s="8">
        <f t="shared" si="377"/>
        <v>125.16666666666667</v>
      </c>
      <c r="S1677">
        <f t="shared" si="372"/>
        <v>29</v>
      </c>
      <c r="T1677">
        <f t="shared" si="373"/>
        <v>2772</v>
      </c>
      <c r="U1677" s="18">
        <f t="shared" si="378"/>
        <v>95.58620689655173</v>
      </c>
    </row>
    <row r="1678" spans="1:21" x14ac:dyDescent="0.3">
      <c r="A1678" s="3">
        <v>1677</v>
      </c>
      <c r="B1678" s="3" t="s">
        <v>334</v>
      </c>
      <c r="C1678" s="3" t="s">
        <v>53</v>
      </c>
      <c r="D1678" s="7">
        <f t="shared" si="374"/>
        <v>41637</v>
      </c>
      <c r="E1678" s="4">
        <v>7.2222222222222229E-2</v>
      </c>
      <c r="F1678" s="3" t="s">
        <v>57</v>
      </c>
      <c r="G1678" s="3" t="str">
        <f t="shared" si="375"/>
        <v>UNPLANNED</v>
      </c>
      <c r="H1678" s="3" t="str">
        <f t="shared" si="365"/>
        <v>UNPLANNED</v>
      </c>
      <c r="I1678" s="1">
        <v>41639.069989270829</v>
      </c>
      <c r="J1678" s="1">
        <v>41639.102639733799</v>
      </c>
      <c r="K1678" s="5">
        <f t="shared" si="376"/>
        <v>47</v>
      </c>
      <c r="L1678" s="16">
        <f t="shared" si="366"/>
        <v>47</v>
      </c>
      <c r="M1678">
        <f t="shared" si="367"/>
        <v>2013</v>
      </c>
      <c r="N1678" t="str">
        <f t="shared" si="368"/>
        <v>Dec</v>
      </c>
      <c r="O1678" s="6">
        <f t="shared" si="369"/>
        <v>47</v>
      </c>
      <c r="P1678">
        <f t="shared" si="370"/>
        <v>502</v>
      </c>
      <c r="Q1678">
        <f t="shared" si="371"/>
        <v>8</v>
      </c>
      <c r="R1678" s="8">
        <f t="shared" si="377"/>
        <v>62.75</v>
      </c>
      <c r="S1678">
        <f t="shared" si="372"/>
        <v>29</v>
      </c>
      <c r="T1678">
        <f t="shared" si="373"/>
        <v>2772</v>
      </c>
      <c r="U1678" s="18">
        <f t="shared" si="378"/>
        <v>95.58620689655173</v>
      </c>
    </row>
    <row r="1679" spans="1:21" x14ac:dyDescent="0.3">
      <c r="A1679" s="3">
        <v>1678</v>
      </c>
      <c r="B1679" s="3" t="s">
        <v>334</v>
      </c>
      <c r="C1679" s="3" t="s">
        <v>53</v>
      </c>
      <c r="D1679" s="7">
        <f t="shared" si="374"/>
        <v>41637</v>
      </c>
      <c r="E1679" s="4">
        <v>0.20625000000000002</v>
      </c>
      <c r="F1679" s="3" t="s">
        <v>49</v>
      </c>
      <c r="G1679" s="3" t="str">
        <f t="shared" si="375"/>
        <v>UNPLANNED</v>
      </c>
      <c r="H1679" s="3" t="str">
        <f t="shared" si="365"/>
        <v>UNPLANNED</v>
      </c>
      <c r="I1679" s="1">
        <v>41639.191560995365</v>
      </c>
      <c r="J1679" s="1">
        <v>41639.243667476854</v>
      </c>
      <c r="K1679" s="5">
        <f t="shared" si="376"/>
        <v>75</v>
      </c>
      <c r="L1679" s="16">
        <f t="shared" si="366"/>
        <v>75</v>
      </c>
      <c r="M1679">
        <f t="shared" si="367"/>
        <v>2013</v>
      </c>
      <c r="N1679" t="str">
        <f t="shared" si="368"/>
        <v>Dec</v>
      </c>
      <c r="O1679" s="6">
        <f t="shared" si="369"/>
        <v>75</v>
      </c>
      <c r="P1679">
        <f t="shared" si="370"/>
        <v>502</v>
      </c>
      <c r="Q1679">
        <f t="shared" si="371"/>
        <v>8</v>
      </c>
      <c r="R1679" s="8">
        <f t="shared" si="377"/>
        <v>62.75</v>
      </c>
      <c r="S1679">
        <f t="shared" si="372"/>
        <v>29</v>
      </c>
      <c r="T1679">
        <f t="shared" si="373"/>
        <v>2772</v>
      </c>
      <c r="U1679" s="18">
        <f t="shared" si="378"/>
        <v>95.58620689655173</v>
      </c>
    </row>
    <row r="1680" spans="1:21" x14ac:dyDescent="0.3">
      <c r="A1680" s="3">
        <v>1679</v>
      </c>
      <c r="B1680" s="3" t="s">
        <v>334</v>
      </c>
      <c r="C1680" s="3" t="s">
        <v>53</v>
      </c>
      <c r="D1680" s="7">
        <f t="shared" si="374"/>
        <v>41637</v>
      </c>
      <c r="E1680" s="4">
        <v>0.23611111111111113</v>
      </c>
      <c r="F1680" s="3" t="s">
        <v>49</v>
      </c>
      <c r="G1680" s="3" t="str">
        <f t="shared" si="375"/>
        <v>UNPLANNED</v>
      </c>
      <c r="H1680" s="3" t="str">
        <f t="shared" si="365"/>
        <v>UNPLANNED</v>
      </c>
      <c r="I1680" s="1">
        <v>41639.228725462963</v>
      </c>
      <c r="J1680" s="1">
        <v>41639.270588888889</v>
      </c>
      <c r="K1680" s="5">
        <f t="shared" si="376"/>
        <v>60</v>
      </c>
      <c r="L1680" s="16">
        <f t="shared" si="366"/>
        <v>60</v>
      </c>
      <c r="M1680">
        <f t="shared" si="367"/>
        <v>2013</v>
      </c>
      <c r="N1680" t="str">
        <f t="shared" si="368"/>
        <v>Dec</v>
      </c>
      <c r="O1680" s="6">
        <f t="shared" si="369"/>
        <v>60</v>
      </c>
      <c r="P1680">
        <f t="shared" si="370"/>
        <v>502</v>
      </c>
      <c r="Q1680">
        <f t="shared" si="371"/>
        <v>8</v>
      </c>
      <c r="R1680" s="8">
        <f t="shared" si="377"/>
        <v>62.75</v>
      </c>
      <c r="S1680">
        <f t="shared" si="372"/>
        <v>29</v>
      </c>
      <c r="T1680">
        <f t="shared" si="373"/>
        <v>2772</v>
      </c>
      <c r="U1680" s="18">
        <f t="shared" si="378"/>
        <v>95.58620689655173</v>
      </c>
    </row>
    <row r="1681" spans="1:21" x14ac:dyDescent="0.3">
      <c r="A1681" s="3">
        <v>1680</v>
      </c>
      <c r="B1681" s="3" t="s">
        <v>334</v>
      </c>
      <c r="C1681" s="3" t="s">
        <v>53</v>
      </c>
      <c r="D1681" s="7">
        <f t="shared" si="374"/>
        <v>41637</v>
      </c>
      <c r="E1681" s="4">
        <v>0.29097222222222224</v>
      </c>
      <c r="F1681" s="3" t="s">
        <v>49</v>
      </c>
      <c r="G1681" s="3" t="str">
        <f t="shared" si="375"/>
        <v>UNPLANNED</v>
      </c>
      <c r="H1681" s="3" t="str">
        <f t="shared" si="365"/>
        <v>UNPLANNED</v>
      </c>
      <c r="I1681" s="1">
        <v>41639.2722053588</v>
      </c>
      <c r="J1681" s="1">
        <v>41639.320804895833</v>
      </c>
      <c r="K1681" s="5">
        <f t="shared" si="376"/>
        <v>69</v>
      </c>
      <c r="L1681" s="16">
        <f t="shared" si="366"/>
        <v>69</v>
      </c>
      <c r="M1681">
        <f t="shared" si="367"/>
        <v>2013</v>
      </c>
      <c r="N1681" t="str">
        <f t="shared" si="368"/>
        <v>Dec</v>
      </c>
      <c r="O1681" s="6">
        <f t="shared" si="369"/>
        <v>69</v>
      </c>
      <c r="P1681">
        <f t="shared" si="370"/>
        <v>502</v>
      </c>
      <c r="Q1681">
        <f t="shared" si="371"/>
        <v>8</v>
      </c>
      <c r="R1681" s="8">
        <f t="shared" si="377"/>
        <v>62.75</v>
      </c>
      <c r="S1681">
        <f t="shared" si="372"/>
        <v>29</v>
      </c>
      <c r="T1681">
        <f t="shared" si="373"/>
        <v>2772</v>
      </c>
      <c r="U1681" s="18">
        <f t="shared" si="378"/>
        <v>95.58620689655173</v>
      </c>
    </row>
    <row r="1682" spans="1:21" x14ac:dyDescent="0.3">
      <c r="A1682" s="3">
        <v>1681</v>
      </c>
      <c r="B1682" s="3" t="s">
        <v>334</v>
      </c>
      <c r="C1682" s="3" t="s">
        <v>53</v>
      </c>
      <c r="D1682" s="7">
        <f t="shared" si="374"/>
        <v>41637</v>
      </c>
      <c r="E1682" s="4">
        <v>0.48958333333333331</v>
      </c>
      <c r="F1682" s="3" t="s">
        <v>51</v>
      </c>
      <c r="G1682" s="3" t="str">
        <f t="shared" si="375"/>
        <v>PLANNED</v>
      </c>
      <c r="H1682" s="3" t="str">
        <f t="shared" si="365"/>
        <v>PLANNED - NOT SCHED</v>
      </c>
      <c r="I1682" s="1">
        <v>41639.462346377317</v>
      </c>
      <c r="J1682" s="1">
        <v>41639.517010729163</v>
      </c>
      <c r="K1682" s="5">
        <f t="shared" si="376"/>
        <v>78</v>
      </c>
      <c r="L1682" s="16">
        <f t="shared" si="366"/>
        <v>78</v>
      </c>
      <c r="M1682">
        <f t="shared" si="367"/>
        <v>2013</v>
      </c>
      <c r="N1682" t="str">
        <f t="shared" si="368"/>
        <v>Dec</v>
      </c>
      <c r="O1682" s="6">
        <f t="shared" si="369"/>
        <v>78</v>
      </c>
      <c r="P1682">
        <f t="shared" si="370"/>
        <v>502</v>
      </c>
      <c r="Q1682">
        <f t="shared" si="371"/>
        <v>8</v>
      </c>
      <c r="R1682" s="8">
        <f t="shared" si="377"/>
        <v>62.75</v>
      </c>
      <c r="S1682">
        <f t="shared" si="372"/>
        <v>29</v>
      </c>
      <c r="T1682">
        <f t="shared" si="373"/>
        <v>2772</v>
      </c>
      <c r="U1682" s="18">
        <f t="shared" si="378"/>
        <v>95.58620689655173</v>
      </c>
    </row>
    <row r="1683" spans="1:21" x14ac:dyDescent="0.3">
      <c r="A1683" s="3">
        <v>1682</v>
      </c>
      <c r="B1683" s="3" t="s">
        <v>334</v>
      </c>
      <c r="C1683" s="3" t="s">
        <v>53</v>
      </c>
      <c r="D1683" s="7">
        <f t="shared" si="374"/>
        <v>41637</v>
      </c>
      <c r="E1683" s="4">
        <v>0.70208333333333339</v>
      </c>
      <c r="F1683" s="3" t="s">
        <v>51</v>
      </c>
      <c r="G1683" s="3" t="str">
        <f t="shared" si="375"/>
        <v>PLANNED</v>
      </c>
      <c r="H1683" s="3" t="str">
        <f t="shared" si="365"/>
        <v>PLANNED - NOT SCHED</v>
      </c>
      <c r="I1683" s="1">
        <v>41639.677414895836</v>
      </c>
      <c r="J1683" s="1">
        <v>41639.738155636573</v>
      </c>
      <c r="K1683" s="5">
        <f t="shared" si="376"/>
        <v>87</v>
      </c>
      <c r="L1683" s="16">
        <f t="shared" si="366"/>
        <v>87</v>
      </c>
      <c r="M1683">
        <f t="shared" si="367"/>
        <v>2013</v>
      </c>
      <c r="N1683" t="str">
        <f t="shared" si="368"/>
        <v>Dec</v>
      </c>
      <c r="O1683" s="6">
        <f t="shared" si="369"/>
        <v>87</v>
      </c>
      <c r="P1683">
        <f t="shared" si="370"/>
        <v>502</v>
      </c>
      <c r="Q1683">
        <f t="shared" si="371"/>
        <v>8</v>
      </c>
      <c r="R1683" s="8">
        <f t="shared" si="377"/>
        <v>62.75</v>
      </c>
      <c r="S1683">
        <f t="shared" si="372"/>
        <v>29</v>
      </c>
      <c r="T1683">
        <f t="shared" si="373"/>
        <v>2772</v>
      </c>
      <c r="U1683" s="18">
        <f t="shared" si="378"/>
        <v>95.58620689655173</v>
      </c>
    </row>
    <row r="1684" spans="1:21" x14ac:dyDescent="0.3">
      <c r="A1684" s="3">
        <v>1683</v>
      </c>
      <c r="B1684" s="3" t="s">
        <v>334</v>
      </c>
      <c r="C1684" s="3" t="s">
        <v>53</v>
      </c>
      <c r="D1684" s="7">
        <f t="shared" si="374"/>
        <v>41637</v>
      </c>
      <c r="E1684" s="4">
        <v>0.85069444444444453</v>
      </c>
      <c r="F1684" s="3" t="s">
        <v>51</v>
      </c>
      <c r="G1684" s="3" t="str">
        <f t="shared" si="375"/>
        <v>PLANNED</v>
      </c>
      <c r="H1684" s="3" t="str">
        <f t="shared" si="365"/>
        <v>PLANNED - NOT SCHED</v>
      </c>
      <c r="I1684" s="1">
        <v>41639.818202511575</v>
      </c>
      <c r="J1684" s="1" t="e">
        <v>#VALUE!</v>
      </c>
      <c r="K1684" s="5" t="e">
        <f t="shared" si="376"/>
        <v>#VALUE!</v>
      </c>
      <c r="L1684" s="16">
        <f t="shared" si="366"/>
        <v>62.75</v>
      </c>
      <c r="M1684">
        <f t="shared" si="367"/>
        <v>2013</v>
      </c>
      <c r="N1684" t="str">
        <f t="shared" si="368"/>
        <v>Dec</v>
      </c>
      <c r="O1684" s="6" t="e">
        <f t="shared" si="369"/>
        <v>#N/A</v>
      </c>
      <c r="P1684">
        <f t="shared" si="370"/>
        <v>502</v>
      </c>
      <c r="Q1684">
        <f t="shared" si="371"/>
        <v>8</v>
      </c>
      <c r="R1684" s="8">
        <f t="shared" si="377"/>
        <v>62.75</v>
      </c>
      <c r="S1684">
        <f t="shared" si="372"/>
        <v>29</v>
      </c>
      <c r="T1684">
        <f t="shared" si="373"/>
        <v>2772</v>
      </c>
      <c r="U1684" s="18">
        <f t="shared" si="378"/>
        <v>95.58620689655173</v>
      </c>
    </row>
    <row r="1685" spans="1:21" x14ac:dyDescent="0.3">
      <c r="A1685" s="3">
        <v>1684</v>
      </c>
      <c r="B1685" s="3" t="s">
        <v>334</v>
      </c>
      <c r="C1685" s="3" t="s">
        <v>53</v>
      </c>
      <c r="D1685" s="7">
        <f t="shared" si="374"/>
        <v>41637</v>
      </c>
      <c r="E1685" s="4">
        <v>0.89861111111111114</v>
      </c>
      <c r="F1685" s="3" t="s">
        <v>49</v>
      </c>
      <c r="G1685" s="3" t="str">
        <f t="shared" si="375"/>
        <v>UNPLANNED</v>
      </c>
      <c r="H1685" s="3" t="str">
        <f t="shared" si="365"/>
        <v>UNPLANNED</v>
      </c>
      <c r="I1685" s="1">
        <v>41639.875971608795</v>
      </c>
      <c r="J1685" s="1">
        <v>41639.935774849539</v>
      </c>
      <c r="K1685" s="5">
        <f t="shared" si="376"/>
        <v>86</v>
      </c>
      <c r="L1685" s="16">
        <f t="shared" si="366"/>
        <v>86</v>
      </c>
      <c r="M1685">
        <f t="shared" si="367"/>
        <v>2013</v>
      </c>
      <c r="N1685" t="str">
        <f t="shared" si="368"/>
        <v>Dec</v>
      </c>
      <c r="O1685" s="6">
        <f t="shared" si="369"/>
        <v>86</v>
      </c>
      <c r="P1685">
        <f t="shared" si="370"/>
        <v>502</v>
      </c>
      <c r="Q1685">
        <f t="shared" si="371"/>
        <v>8</v>
      </c>
      <c r="R1685" s="8">
        <f t="shared" si="377"/>
        <v>62.75</v>
      </c>
      <c r="S1685">
        <f t="shared" si="372"/>
        <v>29</v>
      </c>
      <c r="T1685">
        <f t="shared" si="373"/>
        <v>2772</v>
      </c>
      <c r="U1685" s="18">
        <f t="shared" si="378"/>
        <v>95.58620689655173</v>
      </c>
    </row>
    <row r="1686" spans="1:21" x14ac:dyDescent="0.3">
      <c r="A1686" s="3">
        <v>1685</v>
      </c>
      <c r="B1686" s="3" t="s">
        <v>335</v>
      </c>
      <c r="C1686" s="3" t="s">
        <v>56</v>
      </c>
      <c r="D1686" s="7">
        <f t="shared" si="374"/>
        <v>41637</v>
      </c>
      <c r="E1686" s="4">
        <v>0.45694444444444443</v>
      </c>
      <c r="F1686" s="3" t="s">
        <v>49</v>
      </c>
      <c r="G1686" s="3" t="str">
        <f t="shared" si="375"/>
        <v>UNPLANNED</v>
      </c>
      <c r="H1686" s="3" t="str">
        <f t="shared" si="365"/>
        <v>UNPLANNED</v>
      </c>
      <c r="I1686" s="1">
        <v>41640.443285682872</v>
      </c>
      <c r="J1686" s="1">
        <v>41640.488042627316</v>
      </c>
      <c r="K1686" s="5">
        <f t="shared" si="376"/>
        <v>64</v>
      </c>
      <c r="L1686" s="16">
        <f t="shared" si="366"/>
        <v>64</v>
      </c>
      <c r="M1686">
        <f t="shared" si="367"/>
        <v>2014</v>
      </c>
      <c r="N1686" t="str">
        <f t="shared" si="368"/>
        <v>Jan</v>
      </c>
      <c r="O1686" s="6">
        <f t="shared" si="369"/>
        <v>64</v>
      </c>
      <c r="P1686">
        <f t="shared" si="370"/>
        <v>417</v>
      </c>
      <c r="Q1686">
        <f t="shared" si="371"/>
        <v>4</v>
      </c>
      <c r="R1686" s="8">
        <f t="shared" si="377"/>
        <v>104.25</v>
      </c>
      <c r="S1686">
        <f t="shared" si="372"/>
        <v>29</v>
      </c>
      <c r="T1686">
        <f t="shared" si="373"/>
        <v>2772</v>
      </c>
      <c r="U1686" s="18">
        <f t="shared" si="378"/>
        <v>95.58620689655173</v>
      </c>
    </row>
    <row r="1687" spans="1:21" x14ac:dyDescent="0.3">
      <c r="A1687" s="3">
        <v>1686</v>
      </c>
      <c r="B1687" s="3" t="s">
        <v>335</v>
      </c>
      <c r="C1687" s="3" t="s">
        <v>56</v>
      </c>
      <c r="D1687" s="7">
        <f t="shared" si="374"/>
        <v>41637</v>
      </c>
      <c r="E1687" s="4">
        <v>0.52708333333333335</v>
      </c>
      <c r="F1687" s="3" t="s">
        <v>54</v>
      </c>
      <c r="G1687" s="3" t="str">
        <f t="shared" si="375"/>
        <v>PLANNED</v>
      </c>
      <c r="H1687" s="3" t="str">
        <f t="shared" si="365"/>
        <v>PLANNED - SCHED</v>
      </c>
      <c r="I1687" s="1">
        <v>41640.491966782407</v>
      </c>
      <c r="J1687" s="1">
        <v>41640.580577893517</v>
      </c>
      <c r="K1687" s="5">
        <f t="shared" si="376"/>
        <v>127</v>
      </c>
      <c r="L1687" s="16">
        <f t="shared" si="366"/>
        <v>127</v>
      </c>
      <c r="M1687">
        <f t="shared" si="367"/>
        <v>2014</v>
      </c>
      <c r="N1687" t="str">
        <f t="shared" si="368"/>
        <v>Jan</v>
      </c>
      <c r="O1687" s="6">
        <f t="shared" si="369"/>
        <v>127</v>
      </c>
      <c r="P1687">
        <f t="shared" si="370"/>
        <v>417</v>
      </c>
      <c r="Q1687">
        <f t="shared" si="371"/>
        <v>4</v>
      </c>
      <c r="R1687" s="8">
        <f t="shared" si="377"/>
        <v>104.25</v>
      </c>
      <c r="S1687">
        <f t="shared" si="372"/>
        <v>29</v>
      </c>
      <c r="T1687">
        <f t="shared" si="373"/>
        <v>2772</v>
      </c>
      <c r="U1687" s="18">
        <f t="shared" si="378"/>
        <v>95.58620689655173</v>
      </c>
    </row>
    <row r="1688" spans="1:21" x14ac:dyDescent="0.3">
      <c r="A1688" s="3">
        <v>1687</v>
      </c>
      <c r="B1688" s="3" t="s">
        <v>335</v>
      </c>
      <c r="C1688" s="3" t="s">
        <v>56</v>
      </c>
      <c r="D1688" s="7">
        <f t="shared" si="374"/>
        <v>41637</v>
      </c>
      <c r="E1688" s="4">
        <v>0.71944444444444444</v>
      </c>
      <c r="F1688" s="3" t="s">
        <v>49</v>
      </c>
      <c r="G1688" s="3" t="str">
        <f t="shared" si="375"/>
        <v>UNPLANNED</v>
      </c>
      <c r="H1688" s="3" t="str">
        <f t="shared" si="365"/>
        <v>UNPLANNED</v>
      </c>
      <c r="I1688" s="1">
        <v>41640.700602002318</v>
      </c>
      <c r="J1688" s="1">
        <v>41640.78097237269</v>
      </c>
      <c r="K1688" s="5">
        <f t="shared" si="376"/>
        <v>115</v>
      </c>
      <c r="L1688" s="16">
        <f t="shared" si="366"/>
        <v>115</v>
      </c>
      <c r="M1688">
        <f t="shared" si="367"/>
        <v>2014</v>
      </c>
      <c r="N1688" t="str">
        <f t="shared" si="368"/>
        <v>Jan</v>
      </c>
      <c r="O1688" s="6">
        <f t="shared" si="369"/>
        <v>115</v>
      </c>
      <c r="P1688">
        <f t="shared" si="370"/>
        <v>417</v>
      </c>
      <c r="Q1688">
        <f t="shared" si="371"/>
        <v>4</v>
      </c>
      <c r="R1688" s="8">
        <f t="shared" si="377"/>
        <v>104.25</v>
      </c>
      <c r="S1688">
        <f t="shared" si="372"/>
        <v>29</v>
      </c>
      <c r="T1688">
        <f t="shared" si="373"/>
        <v>2772</v>
      </c>
      <c r="U1688" s="18">
        <f t="shared" si="378"/>
        <v>95.58620689655173</v>
      </c>
    </row>
    <row r="1689" spans="1:21" x14ac:dyDescent="0.3">
      <c r="A1689" s="3">
        <v>1688</v>
      </c>
      <c r="B1689" s="3" t="s">
        <v>335</v>
      </c>
      <c r="C1689" s="3" t="s">
        <v>56</v>
      </c>
      <c r="D1689" s="7">
        <f t="shared" si="374"/>
        <v>41637</v>
      </c>
      <c r="E1689" s="4">
        <v>0.80555555555555547</v>
      </c>
      <c r="F1689" s="3" t="s">
        <v>49</v>
      </c>
      <c r="G1689" s="3" t="str">
        <f t="shared" si="375"/>
        <v>UNPLANNED</v>
      </c>
      <c r="H1689" s="3" t="str">
        <f t="shared" si="365"/>
        <v>UNPLANNED</v>
      </c>
      <c r="I1689" s="1">
        <v>41640.765467627309</v>
      </c>
      <c r="J1689" s="1">
        <v>41640.842724571754</v>
      </c>
      <c r="K1689" s="5">
        <f t="shared" si="376"/>
        <v>111</v>
      </c>
      <c r="L1689" s="16">
        <f t="shared" si="366"/>
        <v>111</v>
      </c>
      <c r="M1689">
        <f t="shared" si="367"/>
        <v>2014</v>
      </c>
      <c r="N1689" t="str">
        <f t="shared" si="368"/>
        <v>Jan</v>
      </c>
      <c r="O1689" s="6">
        <f t="shared" si="369"/>
        <v>111</v>
      </c>
      <c r="P1689">
        <f t="shared" si="370"/>
        <v>417</v>
      </c>
      <c r="Q1689">
        <f t="shared" si="371"/>
        <v>4</v>
      </c>
      <c r="R1689" s="8">
        <f t="shared" si="377"/>
        <v>104.25</v>
      </c>
      <c r="S1689">
        <f t="shared" si="372"/>
        <v>29</v>
      </c>
      <c r="T1689">
        <f t="shared" si="373"/>
        <v>2772</v>
      </c>
      <c r="U1689" s="18">
        <f t="shared" si="378"/>
        <v>95.58620689655173</v>
      </c>
    </row>
    <row r="1690" spans="1:21" x14ac:dyDescent="0.3">
      <c r="A1690" s="3">
        <v>1689</v>
      </c>
      <c r="B1690" s="3" t="s">
        <v>336</v>
      </c>
      <c r="C1690" s="3" t="s">
        <v>59</v>
      </c>
      <c r="D1690" s="7">
        <f t="shared" si="374"/>
        <v>41637</v>
      </c>
      <c r="E1690" s="4">
        <v>0.32291666666666669</v>
      </c>
      <c r="F1690" s="3" t="s">
        <v>49</v>
      </c>
      <c r="G1690" s="3" t="str">
        <f t="shared" si="375"/>
        <v>UNPLANNED</v>
      </c>
      <c r="H1690" s="3" t="str">
        <f t="shared" si="365"/>
        <v>UNPLANNED</v>
      </c>
      <c r="I1690" s="1">
        <v>41641.304673726852</v>
      </c>
      <c r="J1690" s="1">
        <v>41641.357520949074</v>
      </c>
      <c r="K1690" s="5">
        <f t="shared" si="376"/>
        <v>76</v>
      </c>
      <c r="L1690" s="16">
        <f t="shared" si="366"/>
        <v>76</v>
      </c>
      <c r="M1690">
        <f t="shared" si="367"/>
        <v>2014</v>
      </c>
      <c r="N1690" t="str">
        <f t="shared" si="368"/>
        <v>Jan</v>
      </c>
      <c r="O1690" s="6">
        <f t="shared" si="369"/>
        <v>76</v>
      </c>
      <c r="P1690">
        <f t="shared" si="370"/>
        <v>492</v>
      </c>
      <c r="Q1690">
        <f t="shared" si="371"/>
        <v>4</v>
      </c>
      <c r="R1690" s="8">
        <f t="shared" si="377"/>
        <v>123</v>
      </c>
      <c r="S1690">
        <f t="shared" si="372"/>
        <v>29</v>
      </c>
      <c r="T1690">
        <f t="shared" si="373"/>
        <v>2772</v>
      </c>
      <c r="U1690" s="18">
        <f t="shared" si="378"/>
        <v>95.58620689655173</v>
      </c>
    </row>
    <row r="1691" spans="1:21" x14ac:dyDescent="0.3">
      <c r="A1691" s="3">
        <v>1690</v>
      </c>
      <c r="B1691" s="3" t="s">
        <v>336</v>
      </c>
      <c r="C1691" s="3" t="s">
        <v>59</v>
      </c>
      <c r="D1691" s="7">
        <f t="shared" si="374"/>
        <v>41637</v>
      </c>
      <c r="E1691" s="4">
        <v>0.40972222222222227</v>
      </c>
      <c r="F1691" s="3" t="s">
        <v>54</v>
      </c>
      <c r="G1691" s="3" t="str">
        <f t="shared" si="375"/>
        <v>PLANNED</v>
      </c>
      <c r="H1691" s="3" t="str">
        <f t="shared" si="365"/>
        <v>PLANNED - SCHED</v>
      </c>
      <c r="I1691" s="1">
        <v>41641.361299456017</v>
      </c>
      <c r="J1691" s="1">
        <v>41641.47384575232</v>
      </c>
      <c r="K1691" s="5">
        <f t="shared" si="376"/>
        <v>162</v>
      </c>
      <c r="L1691" s="16">
        <f t="shared" si="366"/>
        <v>162</v>
      </c>
      <c r="M1691">
        <f t="shared" si="367"/>
        <v>2014</v>
      </c>
      <c r="N1691" t="str">
        <f t="shared" si="368"/>
        <v>Jan</v>
      </c>
      <c r="O1691" s="6">
        <f t="shared" si="369"/>
        <v>162</v>
      </c>
      <c r="P1691">
        <f t="shared" si="370"/>
        <v>492</v>
      </c>
      <c r="Q1691">
        <f t="shared" si="371"/>
        <v>4</v>
      </c>
      <c r="R1691" s="8">
        <f t="shared" si="377"/>
        <v>123</v>
      </c>
      <c r="S1691">
        <f t="shared" si="372"/>
        <v>29</v>
      </c>
      <c r="T1691">
        <f t="shared" si="373"/>
        <v>2772</v>
      </c>
      <c r="U1691" s="18">
        <f t="shared" si="378"/>
        <v>95.58620689655173</v>
      </c>
    </row>
    <row r="1692" spans="1:21" x14ac:dyDescent="0.3">
      <c r="A1692" s="3">
        <v>1691</v>
      </c>
      <c r="B1692" s="3" t="s">
        <v>336</v>
      </c>
      <c r="C1692" s="3" t="s">
        <v>59</v>
      </c>
      <c r="D1692" s="7">
        <f t="shared" si="374"/>
        <v>41637</v>
      </c>
      <c r="E1692" s="4">
        <v>0.53472222222222221</v>
      </c>
      <c r="F1692" s="3" t="s">
        <v>54</v>
      </c>
      <c r="G1692" s="3" t="str">
        <f t="shared" si="375"/>
        <v>PLANNED</v>
      </c>
      <c r="H1692" s="3" t="str">
        <f t="shared" si="365"/>
        <v>PLANNED - SCHED</v>
      </c>
      <c r="I1692" s="1">
        <v>41641.455838888891</v>
      </c>
      <c r="J1692" s="1">
        <v>41641.578257870366</v>
      </c>
      <c r="K1692" s="5">
        <f t="shared" si="376"/>
        <v>176</v>
      </c>
      <c r="L1692" s="16">
        <f t="shared" si="366"/>
        <v>176</v>
      </c>
      <c r="M1692">
        <f t="shared" si="367"/>
        <v>2014</v>
      </c>
      <c r="N1692" t="str">
        <f t="shared" si="368"/>
        <v>Jan</v>
      </c>
      <c r="O1692" s="6">
        <f t="shared" si="369"/>
        <v>176</v>
      </c>
      <c r="P1692">
        <f t="shared" si="370"/>
        <v>492</v>
      </c>
      <c r="Q1692">
        <f t="shared" si="371"/>
        <v>4</v>
      </c>
      <c r="R1692" s="8">
        <f t="shared" si="377"/>
        <v>123</v>
      </c>
      <c r="S1692">
        <f t="shared" si="372"/>
        <v>29</v>
      </c>
      <c r="T1692">
        <f t="shared" si="373"/>
        <v>2772</v>
      </c>
      <c r="U1692" s="18">
        <f t="shared" si="378"/>
        <v>95.58620689655173</v>
      </c>
    </row>
    <row r="1693" spans="1:21" x14ac:dyDescent="0.3">
      <c r="A1693" s="3">
        <v>1692</v>
      </c>
      <c r="B1693" s="3" t="s">
        <v>336</v>
      </c>
      <c r="C1693" s="3" t="s">
        <v>59</v>
      </c>
      <c r="D1693" s="7">
        <f t="shared" si="374"/>
        <v>41637</v>
      </c>
      <c r="E1693" s="4">
        <v>0.66527777777777775</v>
      </c>
      <c r="F1693" s="3" t="s">
        <v>54</v>
      </c>
      <c r="G1693" s="3" t="str">
        <f t="shared" si="375"/>
        <v>PLANNED</v>
      </c>
      <c r="H1693" s="3" t="str">
        <f t="shared" si="365"/>
        <v>PLANNED - SCHED</v>
      </c>
      <c r="I1693" s="1">
        <v>41641.629768634259</v>
      </c>
      <c r="J1693" s="1">
        <v>41641.684398263889</v>
      </c>
      <c r="K1693" s="5">
        <f t="shared" si="376"/>
        <v>78</v>
      </c>
      <c r="L1693" s="16">
        <f t="shared" si="366"/>
        <v>78</v>
      </c>
      <c r="M1693">
        <f t="shared" si="367"/>
        <v>2014</v>
      </c>
      <c r="N1693" t="str">
        <f t="shared" si="368"/>
        <v>Jan</v>
      </c>
      <c r="O1693" s="6">
        <f t="shared" si="369"/>
        <v>78</v>
      </c>
      <c r="P1693">
        <f t="shared" si="370"/>
        <v>492</v>
      </c>
      <c r="Q1693">
        <f t="shared" si="371"/>
        <v>4</v>
      </c>
      <c r="R1693" s="8">
        <f t="shared" si="377"/>
        <v>123</v>
      </c>
      <c r="S1693">
        <f t="shared" si="372"/>
        <v>29</v>
      </c>
      <c r="T1693">
        <f t="shared" si="373"/>
        <v>2772</v>
      </c>
      <c r="U1693" s="18">
        <f t="shared" si="378"/>
        <v>95.58620689655173</v>
      </c>
    </row>
    <row r="1694" spans="1:21" x14ac:dyDescent="0.3">
      <c r="A1694" s="3">
        <v>1693</v>
      </c>
      <c r="B1694" s="3" t="s">
        <v>337</v>
      </c>
      <c r="C1694" s="3" t="s">
        <v>61</v>
      </c>
      <c r="D1694" s="7">
        <f t="shared" si="374"/>
        <v>41637</v>
      </c>
      <c r="E1694" s="4">
        <v>0.40347222222222223</v>
      </c>
      <c r="F1694" s="3" t="s">
        <v>54</v>
      </c>
      <c r="G1694" s="3" t="str">
        <f t="shared" si="375"/>
        <v>PLANNED</v>
      </c>
      <c r="H1694" s="3" t="str">
        <f t="shared" si="365"/>
        <v>PLANNED - SCHED</v>
      </c>
      <c r="I1694" s="1">
        <v>41642.362792129636</v>
      </c>
      <c r="J1694" s="1">
        <v>41642.421229629632</v>
      </c>
      <c r="K1694" s="5">
        <f t="shared" si="376"/>
        <v>84</v>
      </c>
      <c r="L1694" s="16">
        <f t="shared" si="366"/>
        <v>84</v>
      </c>
      <c r="M1694">
        <f t="shared" si="367"/>
        <v>2014</v>
      </c>
      <c r="N1694" t="str">
        <f t="shared" si="368"/>
        <v>Jan</v>
      </c>
      <c r="O1694" s="6">
        <f t="shared" si="369"/>
        <v>84</v>
      </c>
      <c r="P1694">
        <f t="shared" si="370"/>
        <v>361</v>
      </c>
      <c r="Q1694">
        <f t="shared" si="371"/>
        <v>5</v>
      </c>
      <c r="R1694" s="8">
        <f t="shared" si="377"/>
        <v>72.2</v>
      </c>
      <c r="S1694">
        <f t="shared" si="372"/>
        <v>29</v>
      </c>
      <c r="T1694">
        <f t="shared" si="373"/>
        <v>2772</v>
      </c>
      <c r="U1694" s="18">
        <f t="shared" si="378"/>
        <v>95.58620689655173</v>
      </c>
    </row>
    <row r="1695" spans="1:21" x14ac:dyDescent="0.3">
      <c r="A1695" s="3">
        <v>1694</v>
      </c>
      <c r="B1695" s="3" t="s">
        <v>337</v>
      </c>
      <c r="C1695" s="3" t="s">
        <v>61</v>
      </c>
      <c r="D1695" s="7">
        <f t="shared" si="374"/>
        <v>41637</v>
      </c>
      <c r="E1695" s="4">
        <v>0.4694444444444445</v>
      </c>
      <c r="F1695" s="3" t="s">
        <v>54</v>
      </c>
      <c r="G1695" s="3" t="str">
        <f t="shared" si="375"/>
        <v>PLANNED</v>
      </c>
      <c r="H1695" s="3" t="str">
        <f t="shared" si="365"/>
        <v>PLANNED - SCHED</v>
      </c>
      <c r="I1695" s="1">
        <v>41642.389053206025</v>
      </c>
      <c r="J1695" s="1" t="e">
        <v>#VALUE!</v>
      </c>
      <c r="K1695" s="5" t="e">
        <f t="shared" si="376"/>
        <v>#VALUE!</v>
      </c>
      <c r="L1695" s="16">
        <f t="shared" si="366"/>
        <v>72.2</v>
      </c>
      <c r="M1695">
        <f t="shared" si="367"/>
        <v>2014</v>
      </c>
      <c r="N1695" t="str">
        <f t="shared" si="368"/>
        <v>Jan</v>
      </c>
      <c r="O1695" s="6" t="e">
        <f t="shared" si="369"/>
        <v>#N/A</v>
      </c>
      <c r="P1695">
        <f t="shared" si="370"/>
        <v>361</v>
      </c>
      <c r="Q1695">
        <f t="shared" si="371"/>
        <v>5</v>
      </c>
      <c r="R1695" s="8">
        <f t="shared" si="377"/>
        <v>72.2</v>
      </c>
      <c r="S1695">
        <f t="shared" si="372"/>
        <v>29</v>
      </c>
      <c r="T1695">
        <f t="shared" si="373"/>
        <v>2772</v>
      </c>
      <c r="U1695" s="18">
        <f t="shared" si="378"/>
        <v>95.58620689655173</v>
      </c>
    </row>
    <row r="1696" spans="1:21" x14ac:dyDescent="0.3">
      <c r="A1696" s="3">
        <v>1695</v>
      </c>
      <c r="B1696" s="3" t="s">
        <v>337</v>
      </c>
      <c r="C1696" s="3" t="s">
        <v>61</v>
      </c>
      <c r="D1696" s="7">
        <f t="shared" si="374"/>
        <v>41637</v>
      </c>
      <c r="E1696" s="4">
        <v>0.47569444444444442</v>
      </c>
      <c r="F1696" s="3" t="s">
        <v>54</v>
      </c>
      <c r="G1696" s="3" t="str">
        <f t="shared" si="375"/>
        <v>PLANNED</v>
      </c>
      <c r="H1696" s="3" t="str">
        <f t="shared" si="365"/>
        <v>PLANNED - SCHED</v>
      </c>
      <c r="I1696" s="1">
        <v>41642.440142395833</v>
      </c>
      <c r="J1696" s="1">
        <v>41642.498684062499</v>
      </c>
      <c r="K1696" s="5">
        <f t="shared" si="376"/>
        <v>84</v>
      </c>
      <c r="L1696" s="16">
        <f t="shared" si="366"/>
        <v>84</v>
      </c>
      <c r="M1696">
        <f t="shared" si="367"/>
        <v>2014</v>
      </c>
      <c r="N1696" t="str">
        <f t="shared" si="368"/>
        <v>Jan</v>
      </c>
      <c r="O1696" s="6">
        <f t="shared" si="369"/>
        <v>84</v>
      </c>
      <c r="P1696">
        <f t="shared" si="370"/>
        <v>361</v>
      </c>
      <c r="Q1696">
        <f t="shared" si="371"/>
        <v>5</v>
      </c>
      <c r="R1696" s="8">
        <f t="shared" si="377"/>
        <v>72.2</v>
      </c>
      <c r="S1696">
        <f t="shared" si="372"/>
        <v>29</v>
      </c>
      <c r="T1696">
        <f t="shared" si="373"/>
        <v>2772</v>
      </c>
      <c r="U1696" s="18">
        <f t="shared" si="378"/>
        <v>95.58620689655173</v>
      </c>
    </row>
    <row r="1697" spans="1:21" x14ac:dyDescent="0.3">
      <c r="A1697" s="3">
        <v>1696</v>
      </c>
      <c r="B1697" s="3" t="s">
        <v>337</v>
      </c>
      <c r="C1697" s="3" t="s">
        <v>61</v>
      </c>
      <c r="D1697" s="7">
        <f t="shared" si="374"/>
        <v>41637</v>
      </c>
      <c r="E1697" s="4">
        <v>0.56111111111111112</v>
      </c>
      <c r="F1697" s="3" t="s">
        <v>54</v>
      </c>
      <c r="G1697" s="3" t="str">
        <f t="shared" si="375"/>
        <v>PLANNED</v>
      </c>
      <c r="H1697" s="3" t="str">
        <f t="shared" si="365"/>
        <v>PLANNED - SCHED</v>
      </c>
      <c r="I1697" s="1">
        <v>41642.525124687498</v>
      </c>
      <c r="J1697" s="1">
        <v>41642.580448761575</v>
      </c>
      <c r="K1697" s="5">
        <f t="shared" si="376"/>
        <v>79</v>
      </c>
      <c r="L1697" s="16">
        <f t="shared" si="366"/>
        <v>79</v>
      </c>
      <c r="M1697">
        <f t="shared" si="367"/>
        <v>2014</v>
      </c>
      <c r="N1697" t="str">
        <f t="shared" si="368"/>
        <v>Jan</v>
      </c>
      <c r="O1697" s="6">
        <f t="shared" si="369"/>
        <v>79</v>
      </c>
      <c r="P1697">
        <f t="shared" si="370"/>
        <v>361</v>
      </c>
      <c r="Q1697">
        <f t="shared" si="371"/>
        <v>5</v>
      </c>
      <c r="R1697" s="8">
        <f t="shared" si="377"/>
        <v>72.2</v>
      </c>
      <c r="S1697">
        <f t="shared" si="372"/>
        <v>29</v>
      </c>
      <c r="T1697">
        <f t="shared" si="373"/>
        <v>2772</v>
      </c>
      <c r="U1697" s="18">
        <f t="shared" si="378"/>
        <v>95.58620689655173</v>
      </c>
    </row>
    <row r="1698" spans="1:21" x14ac:dyDescent="0.3">
      <c r="A1698" s="3">
        <v>1697</v>
      </c>
      <c r="B1698" s="3" t="s">
        <v>337</v>
      </c>
      <c r="C1698" s="3" t="s">
        <v>61</v>
      </c>
      <c r="D1698" s="7">
        <f t="shared" si="374"/>
        <v>41637</v>
      </c>
      <c r="E1698" s="4">
        <v>0.63263888888888886</v>
      </c>
      <c r="F1698" s="3" t="s">
        <v>54</v>
      </c>
      <c r="G1698" s="3" t="str">
        <f t="shared" si="375"/>
        <v>PLANNED</v>
      </c>
      <c r="H1698" s="3" t="str">
        <f t="shared" si="365"/>
        <v>PLANNED - SCHED</v>
      </c>
      <c r="I1698" s="1">
        <v>41642.594835879623</v>
      </c>
      <c r="J1698" s="1">
        <v>41642.674673842594</v>
      </c>
      <c r="K1698" s="5">
        <f t="shared" si="376"/>
        <v>114</v>
      </c>
      <c r="L1698" s="16">
        <f t="shared" si="366"/>
        <v>114</v>
      </c>
      <c r="M1698">
        <f t="shared" si="367"/>
        <v>2014</v>
      </c>
      <c r="N1698" t="str">
        <f t="shared" si="368"/>
        <v>Jan</v>
      </c>
      <c r="O1698" s="6">
        <f t="shared" si="369"/>
        <v>114</v>
      </c>
      <c r="P1698">
        <f t="shared" si="370"/>
        <v>361</v>
      </c>
      <c r="Q1698">
        <f t="shared" si="371"/>
        <v>5</v>
      </c>
      <c r="R1698" s="8">
        <f t="shared" si="377"/>
        <v>72.2</v>
      </c>
      <c r="S1698">
        <f t="shared" si="372"/>
        <v>29</v>
      </c>
      <c r="T1698">
        <f t="shared" si="373"/>
        <v>2772</v>
      </c>
      <c r="U1698" s="18">
        <f t="shared" si="378"/>
        <v>95.58620689655173</v>
      </c>
    </row>
    <row r="1699" spans="1:21" x14ac:dyDescent="0.3">
      <c r="A1699" s="3">
        <v>1698</v>
      </c>
      <c r="B1699" s="3" t="s">
        <v>338</v>
      </c>
      <c r="C1699" s="3" t="s">
        <v>63</v>
      </c>
      <c r="D1699" s="7">
        <f t="shared" si="374"/>
        <v>41637</v>
      </c>
      <c r="E1699" s="4">
        <v>0.32222222222222224</v>
      </c>
      <c r="F1699" s="3" t="s">
        <v>49</v>
      </c>
      <c r="G1699" s="3" t="str">
        <f t="shared" si="375"/>
        <v>UNPLANNED</v>
      </c>
      <c r="H1699" s="3" t="str">
        <f t="shared" si="365"/>
        <v>UNPLANNED</v>
      </c>
      <c r="I1699" s="1">
        <v>41643.274741469904</v>
      </c>
      <c r="J1699" s="1">
        <v>41643.372901192124</v>
      </c>
      <c r="K1699" s="5">
        <f t="shared" si="376"/>
        <v>141</v>
      </c>
      <c r="L1699" s="16">
        <f t="shared" si="366"/>
        <v>141</v>
      </c>
      <c r="M1699">
        <f t="shared" si="367"/>
        <v>2014</v>
      </c>
      <c r="N1699" t="str">
        <f t="shared" si="368"/>
        <v>Jan</v>
      </c>
      <c r="O1699" s="6">
        <f t="shared" si="369"/>
        <v>141</v>
      </c>
      <c r="P1699">
        <f t="shared" si="370"/>
        <v>141</v>
      </c>
      <c r="Q1699">
        <f t="shared" si="371"/>
        <v>1</v>
      </c>
      <c r="R1699" s="8">
        <f t="shared" si="377"/>
        <v>141</v>
      </c>
      <c r="S1699">
        <f t="shared" si="372"/>
        <v>29</v>
      </c>
      <c r="T1699">
        <f t="shared" si="373"/>
        <v>2772</v>
      </c>
      <c r="U1699" s="18">
        <f t="shared" si="378"/>
        <v>95.58620689655173</v>
      </c>
    </row>
    <row r="1700" spans="1:21" x14ac:dyDescent="0.3">
      <c r="A1700" s="3">
        <v>1699</v>
      </c>
      <c r="B1700" s="3" t="s">
        <v>339</v>
      </c>
      <c r="C1700" s="3" t="s">
        <v>65</v>
      </c>
      <c r="D1700" s="7">
        <f t="shared" si="374"/>
        <v>41637</v>
      </c>
      <c r="E1700" s="4">
        <v>0.56805555555555554</v>
      </c>
      <c r="F1700" s="3" t="s">
        <v>51</v>
      </c>
      <c r="G1700" s="3" t="str">
        <f t="shared" si="375"/>
        <v>PLANNED</v>
      </c>
      <c r="H1700" s="3" t="str">
        <f t="shared" si="365"/>
        <v>PLANNED - NOT SCHED</v>
      </c>
      <c r="I1700" s="1">
        <v>41644.535015358801</v>
      </c>
      <c r="J1700" s="1">
        <v>41644.610200543983</v>
      </c>
      <c r="K1700" s="5">
        <f t="shared" si="376"/>
        <v>108</v>
      </c>
      <c r="L1700" s="16">
        <f t="shared" si="366"/>
        <v>108</v>
      </c>
      <c r="M1700">
        <f t="shared" si="367"/>
        <v>2014</v>
      </c>
      <c r="N1700" t="str">
        <f t="shared" si="368"/>
        <v>Jan</v>
      </c>
      <c r="O1700" s="6">
        <f t="shared" si="369"/>
        <v>108</v>
      </c>
      <c r="P1700">
        <f t="shared" si="370"/>
        <v>108</v>
      </c>
      <c r="Q1700">
        <f t="shared" si="371"/>
        <v>1</v>
      </c>
      <c r="R1700" s="8">
        <f t="shared" si="377"/>
        <v>108</v>
      </c>
      <c r="S1700">
        <f t="shared" si="372"/>
        <v>29</v>
      </c>
      <c r="T1700">
        <f t="shared" si="373"/>
        <v>2772</v>
      </c>
      <c r="U1700" s="18">
        <f t="shared" si="378"/>
        <v>95.58620689655173</v>
      </c>
    </row>
    <row r="1701" spans="1:21" x14ac:dyDescent="0.3">
      <c r="A1701" s="3">
        <v>1700</v>
      </c>
      <c r="B1701" s="3" t="s">
        <v>340</v>
      </c>
      <c r="C1701" s="3" t="s">
        <v>48</v>
      </c>
      <c r="D1701" s="7">
        <f t="shared" si="374"/>
        <v>41644</v>
      </c>
      <c r="E1701" s="4">
        <v>0.19930555555555554</v>
      </c>
      <c r="F1701" s="3" t="s">
        <v>49</v>
      </c>
      <c r="G1701" s="3" t="str">
        <f t="shared" si="375"/>
        <v>UNPLANNED</v>
      </c>
      <c r="H1701" s="3" t="str">
        <f t="shared" si="365"/>
        <v>UNPLANNED</v>
      </c>
      <c r="I1701" s="1">
        <v>41645.179600312505</v>
      </c>
      <c r="J1701" s="1">
        <v>41645.22630170139</v>
      </c>
      <c r="K1701" s="5">
        <f t="shared" si="376"/>
        <v>67</v>
      </c>
      <c r="L1701" s="16">
        <f t="shared" si="366"/>
        <v>67</v>
      </c>
      <c r="M1701">
        <f t="shared" si="367"/>
        <v>2014</v>
      </c>
      <c r="N1701" t="str">
        <f t="shared" si="368"/>
        <v>Jan</v>
      </c>
      <c r="O1701" s="6">
        <f t="shared" si="369"/>
        <v>67</v>
      </c>
      <c r="P1701">
        <f t="shared" si="370"/>
        <v>1181</v>
      </c>
      <c r="Q1701">
        <f t="shared" si="371"/>
        <v>12</v>
      </c>
      <c r="R1701" s="8">
        <f t="shared" si="377"/>
        <v>98.416666666666671</v>
      </c>
      <c r="S1701">
        <f t="shared" si="372"/>
        <v>43</v>
      </c>
      <c r="T1701">
        <f t="shared" si="373"/>
        <v>4263</v>
      </c>
      <c r="U1701" s="18">
        <f t="shared" si="378"/>
        <v>99.139534883720927</v>
      </c>
    </row>
    <row r="1702" spans="1:21" x14ac:dyDescent="0.3">
      <c r="A1702" s="3">
        <v>1701</v>
      </c>
      <c r="B1702" s="3" t="s">
        <v>340</v>
      </c>
      <c r="C1702" s="3" t="s">
        <v>48</v>
      </c>
      <c r="D1702" s="7">
        <f t="shared" si="374"/>
        <v>41644</v>
      </c>
      <c r="E1702" s="4">
        <v>0.27013888888888887</v>
      </c>
      <c r="F1702" s="3" t="s">
        <v>49</v>
      </c>
      <c r="G1702" s="3" t="str">
        <f t="shared" si="375"/>
        <v>UNPLANNED</v>
      </c>
      <c r="H1702" s="3" t="str">
        <f t="shared" si="365"/>
        <v>UNPLANNED</v>
      </c>
      <c r="I1702" s="1">
        <v>41645.251963888892</v>
      </c>
      <c r="J1702" s="1">
        <v>41645.289105092597</v>
      </c>
      <c r="K1702" s="5">
        <f t="shared" si="376"/>
        <v>53</v>
      </c>
      <c r="L1702" s="16">
        <f t="shared" si="366"/>
        <v>53</v>
      </c>
      <c r="M1702">
        <f t="shared" si="367"/>
        <v>2014</v>
      </c>
      <c r="N1702" t="str">
        <f t="shared" si="368"/>
        <v>Jan</v>
      </c>
      <c r="O1702" s="6">
        <f t="shared" si="369"/>
        <v>53</v>
      </c>
      <c r="P1702">
        <f t="shared" si="370"/>
        <v>1181</v>
      </c>
      <c r="Q1702">
        <f t="shared" si="371"/>
        <v>12</v>
      </c>
      <c r="R1702" s="8">
        <f t="shared" si="377"/>
        <v>98.416666666666671</v>
      </c>
      <c r="S1702">
        <f t="shared" si="372"/>
        <v>43</v>
      </c>
      <c r="T1702">
        <f t="shared" si="373"/>
        <v>4263</v>
      </c>
      <c r="U1702" s="18">
        <f t="shared" si="378"/>
        <v>99.139534883720927</v>
      </c>
    </row>
    <row r="1703" spans="1:21" x14ac:dyDescent="0.3">
      <c r="A1703" s="3">
        <v>1702</v>
      </c>
      <c r="B1703" s="3" t="s">
        <v>340</v>
      </c>
      <c r="C1703" s="3" t="s">
        <v>48</v>
      </c>
      <c r="D1703" s="7">
        <f t="shared" si="374"/>
        <v>41644</v>
      </c>
      <c r="E1703" s="4">
        <v>0.34861111111111115</v>
      </c>
      <c r="F1703" s="3" t="s">
        <v>54</v>
      </c>
      <c r="G1703" s="3" t="str">
        <f t="shared" si="375"/>
        <v>PLANNED</v>
      </c>
      <c r="H1703" s="3" t="str">
        <f t="shared" si="365"/>
        <v>PLANNED - SCHED</v>
      </c>
      <c r="I1703" s="1">
        <v>41645.320569016207</v>
      </c>
      <c r="J1703" s="1">
        <v>41645.379538923611</v>
      </c>
      <c r="K1703" s="5">
        <f t="shared" si="376"/>
        <v>84</v>
      </c>
      <c r="L1703" s="16">
        <f t="shared" si="366"/>
        <v>84</v>
      </c>
      <c r="M1703">
        <f t="shared" si="367"/>
        <v>2014</v>
      </c>
      <c r="N1703" t="str">
        <f t="shared" si="368"/>
        <v>Jan</v>
      </c>
      <c r="O1703" s="6">
        <f t="shared" si="369"/>
        <v>84</v>
      </c>
      <c r="P1703">
        <f t="shared" si="370"/>
        <v>1181</v>
      </c>
      <c r="Q1703">
        <f t="shared" si="371"/>
        <v>12</v>
      </c>
      <c r="R1703" s="8">
        <f t="shared" si="377"/>
        <v>98.416666666666671</v>
      </c>
      <c r="S1703">
        <f t="shared" si="372"/>
        <v>43</v>
      </c>
      <c r="T1703">
        <f t="shared" si="373"/>
        <v>4263</v>
      </c>
      <c r="U1703" s="18">
        <f t="shared" si="378"/>
        <v>99.139534883720927</v>
      </c>
    </row>
    <row r="1704" spans="1:21" x14ac:dyDescent="0.3">
      <c r="A1704" s="3">
        <v>1703</v>
      </c>
      <c r="B1704" s="3" t="s">
        <v>340</v>
      </c>
      <c r="C1704" s="3" t="s">
        <v>48</v>
      </c>
      <c r="D1704" s="7">
        <f t="shared" si="374"/>
        <v>41644</v>
      </c>
      <c r="E1704" s="4">
        <v>0.42777777777777781</v>
      </c>
      <c r="F1704" s="3" t="s">
        <v>54</v>
      </c>
      <c r="G1704" s="3" t="str">
        <f t="shared" si="375"/>
        <v>PLANNED</v>
      </c>
      <c r="H1704" s="3" t="str">
        <f t="shared" si="365"/>
        <v>PLANNED - SCHED</v>
      </c>
      <c r="I1704" s="1">
        <v>41645.397923298609</v>
      </c>
      <c r="J1704" s="1">
        <v>41645.456823761575</v>
      </c>
      <c r="K1704" s="5">
        <f t="shared" si="376"/>
        <v>84</v>
      </c>
      <c r="L1704" s="16">
        <f t="shared" si="366"/>
        <v>84</v>
      </c>
      <c r="M1704">
        <f t="shared" si="367"/>
        <v>2014</v>
      </c>
      <c r="N1704" t="str">
        <f t="shared" si="368"/>
        <v>Jan</v>
      </c>
      <c r="O1704" s="6">
        <f t="shared" si="369"/>
        <v>84</v>
      </c>
      <c r="P1704">
        <f t="shared" si="370"/>
        <v>1181</v>
      </c>
      <c r="Q1704">
        <f t="shared" si="371"/>
        <v>12</v>
      </c>
      <c r="R1704" s="8">
        <f t="shared" si="377"/>
        <v>98.416666666666671</v>
      </c>
      <c r="S1704">
        <f t="shared" si="372"/>
        <v>43</v>
      </c>
      <c r="T1704">
        <f t="shared" si="373"/>
        <v>4263</v>
      </c>
      <c r="U1704" s="18">
        <f t="shared" si="378"/>
        <v>99.139534883720927</v>
      </c>
    </row>
    <row r="1705" spans="1:21" x14ac:dyDescent="0.3">
      <c r="A1705" s="3">
        <v>1704</v>
      </c>
      <c r="B1705" s="3" t="s">
        <v>340</v>
      </c>
      <c r="C1705" s="3" t="s">
        <v>48</v>
      </c>
      <c r="D1705" s="7">
        <f t="shared" si="374"/>
        <v>41644</v>
      </c>
      <c r="E1705" s="4">
        <v>0.51874999999999993</v>
      </c>
      <c r="F1705" s="3" t="s">
        <v>54</v>
      </c>
      <c r="G1705" s="3" t="str">
        <f t="shared" si="375"/>
        <v>PLANNED</v>
      </c>
      <c r="H1705" s="3" t="str">
        <f t="shared" si="365"/>
        <v>PLANNED - SCHED</v>
      </c>
      <c r="I1705" s="1">
        <v>41645.480429594907</v>
      </c>
      <c r="J1705" s="1">
        <v>41645.539098576388</v>
      </c>
      <c r="K1705" s="5">
        <f t="shared" si="376"/>
        <v>84</v>
      </c>
      <c r="L1705" s="16">
        <f t="shared" si="366"/>
        <v>84</v>
      </c>
      <c r="M1705">
        <f t="shared" si="367"/>
        <v>2014</v>
      </c>
      <c r="N1705" t="str">
        <f t="shared" si="368"/>
        <v>Jan</v>
      </c>
      <c r="O1705" s="6">
        <f t="shared" si="369"/>
        <v>84</v>
      </c>
      <c r="P1705">
        <f t="shared" si="370"/>
        <v>1181</v>
      </c>
      <c r="Q1705">
        <f t="shared" si="371"/>
        <v>12</v>
      </c>
      <c r="R1705" s="8">
        <f t="shared" si="377"/>
        <v>98.416666666666671</v>
      </c>
      <c r="S1705">
        <f t="shared" si="372"/>
        <v>43</v>
      </c>
      <c r="T1705">
        <f t="shared" si="373"/>
        <v>4263</v>
      </c>
      <c r="U1705" s="18">
        <f t="shared" si="378"/>
        <v>99.139534883720927</v>
      </c>
    </row>
    <row r="1706" spans="1:21" x14ac:dyDescent="0.3">
      <c r="A1706" s="3">
        <v>1705</v>
      </c>
      <c r="B1706" s="3" t="s">
        <v>340</v>
      </c>
      <c r="C1706" s="3" t="s">
        <v>48</v>
      </c>
      <c r="D1706" s="7">
        <f t="shared" si="374"/>
        <v>41644</v>
      </c>
      <c r="E1706" s="4">
        <v>0.53055555555555556</v>
      </c>
      <c r="F1706" s="3" t="s">
        <v>54</v>
      </c>
      <c r="G1706" s="3" t="str">
        <f t="shared" si="375"/>
        <v>PLANNED</v>
      </c>
      <c r="H1706" s="3" t="str">
        <f t="shared" si="365"/>
        <v>PLANNED - SCHED</v>
      </c>
      <c r="I1706" s="1">
        <v>41645.488801817133</v>
      </c>
      <c r="J1706" s="1">
        <v>41645.584172187497</v>
      </c>
      <c r="K1706" s="5">
        <f t="shared" si="376"/>
        <v>137</v>
      </c>
      <c r="L1706" s="16">
        <f t="shared" si="366"/>
        <v>137</v>
      </c>
      <c r="M1706">
        <f t="shared" si="367"/>
        <v>2014</v>
      </c>
      <c r="N1706" t="str">
        <f t="shared" si="368"/>
        <v>Jan</v>
      </c>
      <c r="O1706" s="6">
        <f t="shared" si="369"/>
        <v>137</v>
      </c>
      <c r="P1706">
        <f t="shared" si="370"/>
        <v>1181</v>
      </c>
      <c r="Q1706">
        <f t="shared" si="371"/>
        <v>12</v>
      </c>
      <c r="R1706" s="8">
        <f t="shared" si="377"/>
        <v>98.416666666666671</v>
      </c>
      <c r="S1706">
        <f t="shared" si="372"/>
        <v>43</v>
      </c>
      <c r="T1706">
        <f t="shared" si="373"/>
        <v>4263</v>
      </c>
      <c r="U1706" s="18">
        <f t="shared" si="378"/>
        <v>99.139534883720927</v>
      </c>
    </row>
    <row r="1707" spans="1:21" x14ac:dyDescent="0.3">
      <c r="A1707" s="3">
        <v>1706</v>
      </c>
      <c r="B1707" s="3" t="s">
        <v>340</v>
      </c>
      <c r="C1707" s="3" t="s">
        <v>48</v>
      </c>
      <c r="D1707" s="7">
        <f t="shared" si="374"/>
        <v>41644</v>
      </c>
      <c r="E1707" s="4">
        <v>0.6118055555555556</v>
      </c>
      <c r="F1707" s="3" t="s">
        <v>54</v>
      </c>
      <c r="G1707" s="3" t="str">
        <f t="shared" si="375"/>
        <v>PLANNED</v>
      </c>
      <c r="H1707" s="3" t="str">
        <f t="shared" si="365"/>
        <v>PLANNED - SCHED</v>
      </c>
      <c r="I1707" s="1">
        <v>41645.571849803237</v>
      </c>
      <c r="J1707" s="1">
        <v>41645.641479432874</v>
      </c>
      <c r="K1707" s="5">
        <f t="shared" si="376"/>
        <v>100</v>
      </c>
      <c r="L1707" s="16">
        <f t="shared" si="366"/>
        <v>100</v>
      </c>
      <c r="M1707">
        <f t="shared" si="367"/>
        <v>2014</v>
      </c>
      <c r="N1707" t="str">
        <f t="shared" si="368"/>
        <v>Jan</v>
      </c>
      <c r="O1707" s="6">
        <f t="shared" si="369"/>
        <v>100</v>
      </c>
      <c r="P1707">
        <f t="shared" si="370"/>
        <v>1181</v>
      </c>
      <c r="Q1707">
        <f t="shared" si="371"/>
        <v>12</v>
      </c>
      <c r="R1707" s="8">
        <f t="shared" si="377"/>
        <v>98.416666666666671</v>
      </c>
      <c r="S1707">
        <f t="shared" si="372"/>
        <v>43</v>
      </c>
      <c r="T1707">
        <f t="shared" si="373"/>
        <v>4263</v>
      </c>
      <c r="U1707" s="18">
        <f t="shared" si="378"/>
        <v>99.139534883720927</v>
      </c>
    </row>
    <row r="1708" spans="1:21" x14ac:dyDescent="0.3">
      <c r="A1708" s="3">
        <v>1707</v>
      </c>
      <c r="B1708" s="3" t="s">
        <v>340</v>
      </c>
      <c r="C1708" s="3" t="s">
        <v>48</v>
      </c>
      <c r="D1708" s="7">
        <f t="shared" si="374"/>
        <v>41644</v>
      </c>
      <c r="E1708" s="4">
        <v>0.65069444444444446</v>
      </c>
      <c r="F1708" s="3" t="s">
        <v>49</v>
      </c>
      <c r="G1708" s="3" t="str">
        <f t="shared" si="375"/>
        <v>UNPLANNED</v>
      </c>
      <c r="H1708" s="3" t="str">
        <f t="shared" si="365"/>
        <v>UNPLANNED</v>
      </c>
      <c r="I1708" s="1">
        <v>41645.64538707176</v>
      </c>
      <c r="J1708" s="1">
        <v>41645.678222719907</v>
      </c>
      <c r="K1708" s="5">
        <f t="shared" si="376"/>
        <v>47</v>
      </c>
      <c r="L1708" s="16">
        <f t="shared" si="366"/>
        <v>47</v>
      </c>
      <c r="M1708">
        <f t="shared" si="367"/>
        <v>2014</v>
      </c>
      <c r="N1708" t="str">
        <f t="shared" si="368"/>
        <v>Jan</v>
      </c>
      <c r="O1708" s="6">
        <f t="shared" si="369"/>
        <v>47</v>
      </c>
      <c r="P1708">
        <f t="shared" si="370"/>
        <v>1181</v>
      </c>
      <c r="Q1708">
        <f t="shared" si="371"/>
        <v>12</v>
      </c>
      <c r="R1708" s="8">
        <f t="shared" si="377"/>
        <v>98.416666666666671</v>
      </c>
      <c r="S1708">
        <f t="shared" si="372"/>
        <v>43</v>
      </c>
      <c r="T1708">
        <f t="shared" si="373"/>
        <v>4263</v>
      </c>
      <c r="U1708" s="18">
        <f t="shared" si="378"/>
        <v>99.139534883720927</v>
      </c>
    </row>
    <row r="1709" spans="1:21" x14ac:dyDescent="0.3">
      <c r="A1709" s="3">
        <v>1708</v>
      </c>
      <c r="B1709" s="3" t="s">
        <v>340</v>
      </c>
      <c r="C1709" s="3" t="s">
        <v>48</v>
      </c>
      <c r="D1709" s="7">
        <f t="shared" si="374"/>
        <v>41644</v>
      </c>
      <c r="E1709" s="4">
        <v>0.66597222222222219</v>
      </c>
      <c r="F1709" s="3" t="s">
        <v>57</v>
      </c>
      <c r="G1709" s="3" t="str">
        <f t="shared" si="375"/>
        <v>UNPLANNED</v>
      </c>
      <c r="H1709" s="3" t="str">
        <f t="shared" si="365"/>
        <v>UNPLANNED</v>
      </c>
      <c r="I1709" s="1">
        <v>41645.663980671299</v>
      </c>
      <c r="J1709" s="1">
        <v>41645.708841782405</v>
      </c>
      <c r="K1709" s="5">
        <f t="shared" si="376"/>
        <v>64</v>
      </c>
      <c r="L1709" s="16">
        <f t="shared" si="366"/>
        <v>64</v>
      </c>
      <c r="M1709">
        <f t="shared" si="367"/>
        <v>2014</v>
      </c>
      <c r="N1709" t="str">
        <f t="shared" si="368"/>
        <v>Jan</v>
      </c>
      <c r="O1709" s="6">
        <f t="shared" si="369"/>
        <v>64</v>
      </c>
      <c r="P1709">
        <f t="shared" si="370"/>
        <v>1181</v>
      </c>
      <c r="Q1709">
        <f t="shared" si="371"/>
        <v>12</v>
      </c>
      <c r="R1709" s="8">
        <f t="shared" si="377"/>
        <v>98.416666666666671</v>
      </c>
      <c r="S1709">
        <f t="shared" si="372"/>
        <v>43</v>
      </c>
      <c r="T1709">
        <f t="shared" si="373"/>
        <v>4263</v>
      </c>
      <c r="U1709" s="18">
        <f t="shared" si="378"/>
        <v>99.139534883720927</v>
      </c>
    </row>
    <row r="1710" spans="1:21" x14ac:dyDescent="0.3">
      <c r="A1710" s="3">
        <v>1709</v>
      </c>
      <c r="B1710" s="3" t="s">
        <v>340</v>
      </c>
      <c r="C1710" s="3" t="s">
        <v>48</v>
      </c>
      <c r="D1710" s="7">
        <f t="shared" si="374"/>
        <v>41644</v>
      </c>
      <c r="E1710" s="4">
        <v>0.70833333333333337</v>
      </c>
      <c r="F1710" s="3" t="s">
        <v>54</v>
      </c>
      <c r="G1710" s="3" t="str">
        <f t="shared" si="375"/>
        <v>PLANNED</v>
      </c>
      <c r="H1710" s="3" t="str">
        <f t="shared" si="365"/>
        <v>PLANNED - SCHED</v>
      </c>
      <c r="I1710" s="1">
        <v>41645.658598032409</v>
      </c>
      <c r="J1710" s="1">
        <v>41645.756260069444</v>
      </c>
      <c r="K1710" s="5">
        <f t="shared" si="376"/>
        <v>140</v>
      </c>
      <c r="L1710" s="16">
        <f t="shared" si="366"/>
        <v>140</v>
      </c>
      <c r="M1710">
        <f t="shared" si="367"/>
        <v>2014</v>
      </c>
      <c r="N1710" t="str">
        <f t="shared" si="368"/>
        <v>Jan</v>
      </c>
      <c r="O1710" s="6">
        <f t="shared" si="369"/>
        <v>140</v>
      </c>
      <c r="P1710">
        <f t="shared" si="370"/>
        <v>1181</v>
      </c>
      <c r="Q1710">
        <f t="shared" si="371"/>
        <v>12</v>
      </c>
      <c r="R1710" s="8">
        <f t="shared" si="377"/>
        <v>98.416666666666671</v>
      </c>
      <c r="S1710">
        <f t="shared" si="372"/>
        <v>43</v>
      </c>
      <c r="T1710">
        <f t="shared" si="373"/>
        <v>4263</v>
      </c>
      <c r="U1710" s="18">
        <f t="shared" si="378"/>
        <v>99.139534883720927</v>
      </c>
    </row>
    <row r="1711" spans="1:21" x14ac:dyDescent="0.3">
      <c r="A1711" s="3">
        <v>1710</v>
      </c>
      <c r="B1711" s="3" t="s">
        <v>340</v>
      </c>
      <c r="C1711" s="3" t="s">
        <v>48</v>
      </c>
      <c r="D1711" s="7">
        <f t="shared" si="374"/>
        <v>41644</v>
      </c>
      <c r="E1711" s="4">
        <v>0.82777777777777783</v>
      </c>
      <c r="F1711" s="3" t="s">
        <v>51</v>
      </c>
      <c r="G1711" s="3" t="str">
        <f t="shared" si="375"/>
        <v>PLANNED</v>
      </c>
      <c r="H1711" s="3" t="str">
        <f t="shared" si="365"/>
        <v>PLANNED - NOT SCHED</v>
      </c>
      <c r="I1711" s="1">
        <v>41645.749138738429</v>
      </c>
      <c r="J1711" s="1">
        <v>41645.887796145835</v>
      </c>
      <c r="K1711" s="5">
        <f t="shared" si="376"/>
        <v>199</v>
      </c>
      <c r="L1711" s="16">
        <f t="shared" si="366"/>
        <v>199</v>
      </c>
      <c r="M1711">
        <f t="shared" si="367"/>
        <v>2014</v>
      </c>
      <c r="N1711" t="str">
        <f t="shared" si="368"/>
        <v>Jan</v>
      </c>
      <c r="O1711" s="6">
        <f t="shared" si="369"/>
        <v>199</v>
      </c>
      <c r="P1711">
        <f t="shared" si="370"/>
        <v>1181</v>
      </c>
      <c r="Q1711">
        <f t="shared" si="371"/>
        <v>12</v>
      </c>
      <c r="R1711" s="8">
        <f t="shared" si="377"/>
        <v>98.416666666666671</v>
      </c>
      <c r="S1711">
        <f t="shared" si="372"/>
        <v>43</v>
      </c>
      <c r="T1711">
        <f t="shared" si="373"/>
        <v>4263</v>
      </c>
      <c r="U1711" s="18">
        <f t="shared" si="378"/>
        <v>99.139534883720927</v>
      </c>
    </row>
    <row r="1712" spans="1:21" x14ac:dyDescent="0.3">
      <c r="A1712" s="3">
        <v>1711</v>
      </c>
      <c r="B1712" s="3" t="s">
        <v>340</v>
      </c>
      <c r="C1712" s="3" t="s">
        <v>48</v>
      </c>
      <c r="D1712" s="7">
        <f t="shared" si="374"/>
        <v>41644</v>
      </c>
      <c r="E1712" s="4">
        <v>0.91805555555555562</v>
      </c>
      <c r="F1712" s="3" t="s">
        <v>51</v>
      </c>
      <c r="G1712" s="3" t="str">
        <f t="shared" si="375"/>
        <v>PLANNED</v>
      </c>
      <c r="H1712" s="3" t="str">
        <f t="shared" si="365"/>
        <v>PLANNED - NOT SCHED</v>
      </c>
      <c r="I1712" s="1">
        <v>41645.882778206018</v>
      </c>
      <c r="J1712" s="1">
        <v>41645.967836076386</v>
      </c>
      <c r="K1712" s="5">
        <f t="shared" si="376"/>
        <v>122</v>
      </c>
      <c r="L1712" s="16">
        <f t="shared" si="366"/>
        <v>122</v>
      </c>
      <c r="M1712">
        <f t="shared" si="367"/>
        <v>2014</v>
      </c>
      <c r="N1712" t="str">
        <f t="shared" si="368"/>
        <v>Jan</v>
      </c>
      <c r="O1712" s="6">
        <f t="shared" si="369"/>
        <v>122</v>
      </c>
      <c r="P1712">
        <f t="shared" si="370"/>
        <v>1181</v>
      </c>
      <c r="Q1712">
        <f t="shared" si="371"/>
        <v>12</v>
      </c>
      <c r="R1712" s="8">
        <f t="shared" si="377"/>
        <v>98.416666666666671</v>
      </c>
      <c r="S1712">
        <f t="shared" si="372"/>
        <v>43</v>
      </c>
      <c r="T1712">
        <f t="shared" si="373"/>
        <v>4263</v>
      </c>
      <c r="U1712" s="18">
        <f t="shared" si="378"/>
        <v>99.139534883720927</v>
      </c>
    </row>
    <row r="1713" spans="1:21" x14ac:dyDescent="0.3">
      <c r="A1713" s="3">
        <v>1712</v>
      </c>
      <c r="B1713" s="3" t="s">
        <v>341</v>
      </c>
      <c r="C1713" s="3" t="s">
        <v>53</v>
      </c>
      <c r="D1713" s="7">
        <f t="shared" si="374"/>
        <v>41644</v>
      </c>
      <c r="E1713" s="4">
        <v>0.1111111111111111</v>
      </c>
      <c r="F1713" s="3" t="s">
        <v>49</v>
      </c>
      <c r="G1713" s="3" t="str">
        <f t="shared" si="375"/>
        <v>UNPLANNED</v>
      </c>
      <c r="H1713" s="3" t="str">
        <f t="shared" si="365"/>
        <v>UNPLANNED</v>
      </c>
      <c r="I1713" s="1">
        <v>41646.106281712964</v>
      </c>
      <c r="J1713" s="1">
        <v>41646.150760879624</v>
      </c>
      <c r="K1713" s="5">
        <f t="shared" si="376"/>
        <v>64</v>
      </c>
      <c r="L1713" s="16">
        <f t="shared" si="366"/>
        <v>64</v>
      </c>
      <c r="M1713">
        <f t="shared" si="367"/>
        <v>2014</v>
      </c>
      <c r="N1713" t="str">
        <f t="shared" si="368"/>
        <v>Jan</v>
      </c>
      <c r="O1713" s="6">
        <f t="shared" si="369"/>
        <v>64</v>
      </c>
      <c r="P1713">
        <f t="shared" si="370"/>
        <v>827</v>
      </c>
      <c r="Q1713">
        <f t="shared" si="371"/>
        <v>10</v>
      </c>
      <c r="R1713" s="8">
        <f t="shared" si="377"/>
        <v>82.7</v>
      </c>
      <c r="S1713">
        <f t="shared" si="372"/>
        <v>43</v>
      </c>
      <c r="T1713">
        <f t="shared" si="373"/>
        <v>4263</v>
      </c>
      <c r="U1713" s="18">
        <f t="shared" si="378"/>
        <v>99.139534883720927</v>
      </c>
    </row>
    <row r="1714" spans="1:21" x14ac:dyDescent="0.3">
      <c r="A1714" s="3">
        <v>1713</v>
      </c>
      <c r="B1714" s="3" t="s">
        <v>341</v>
      </c>
      <c r="C1714" s="3" t="s">
        <v>53</v>
      </c>
      <c r="D1714" s="7">
        <f t="shared" si="374"/>
        <v>41644</v>
      </c>
      <c r="E1714" s="4">
        <v>0.16805555555555554</v>
      </c>
      <c r="F1714" s="3" t="s">
        <v>49</v>
      </c>
      <c r="G1714" s="3" t="str">
        <f t="shared" si="375"/>
        <v>UNPLANNED</v>
      </c>
      <c r="H1714" s="3" t="str">
        <f t="shared" si="365"/>
        <v>UNPLANNED</v>
      </c>
      <c r="I1714" s="1">
        <v>41646.145838506942</v>
      </c>
      <c r="J1714" s="1">
        <v>41646.197574618054</v>
      </c>
      <c r="K1714" s="5">
        <f t="shared" si="376"/>
        <v>74</v>
      </c>
      <c r="L1714" s="16">
        <f t="shared" si="366"/>
        <v>74</v>
      </c>
      <c r="M1714">
        <f t="shared" si="367"/>
        <v>2014</v>
      </c>
      <c r="N1714" t="str">
        <f t="shared" si="368"/>
        <v>Jan</v>
      </c>
      <c r="O1714" s="6">
        <f t="shared" si="369"/>
        <v>74</v>
      </c>
      <c r="P1714">
        <f t="shared" si="370"/>
        <v>827</v>
      </c>
      <c r="Q1714">
        <f t="shared" si="371"/>
        <v>10</v>
      </c>
      <c r="R1714" s="8">
        <f t="shared" si="377"/>
        <v>82.7</v>
      </c>
      <c r="S1714">
        <f t="shared" si="372"/>
        <v>43</v>
      </c>
      <c r="T1714">
        <f t="shared" si="373"/>
        <v>4263</v>
      </c>
      <c r="U1714" s="18">
        <f t="shared" si="378"/>
        <v>99.139534883720927</v>
      </c>
    </row>
    <row r="1715" spans="1:21" x14ac:dyDescent="0.3">
      <c r="A1715" s="3">
        <v>1714</v>
      </c>
      <c r="B1715" s="3" t="s">
        <v>341</v>
      </c>
      <c r="C1715" s="3" t="s">
        <v>53</v>
      </c>
      <c r="D1715" s="7">
        <f t="shared" si="374"/>
        <v>41644</v>
      </c>
      <c r="E1715" s="4">
        <v>0.35069444444444442</v>
      </c>
      <c r="F1715" s="3" t="s">
        <v>54</v>
      </c>
      <c r="G1715" s="3" t="str">
        <f t="shared" si="375"/>
        <v>PLANNED</v>
      </c>
      <c r="H1715" s="3" t="str">
        <f t="shared" si="365"/>
        <v>PLANNED - SCHED</v>
      </c>
      <c r="I1715" s="1">
        <v>41646.324181793978</v>
      </c>
      <c r="J1715" s="1">
        <v>41646.389991979173</v>
      </c>
      <c r="K1715" s="5">
        <f t="shared" si="376"/>
        <v>94</v>
      </c>
      <c r="L1715" s="16">
        <f t="shared" si="366"/>
        <v>94</v>
      </c>
      <c r="M1715">
        <f t="shared" si="367"/>
        <v>2014</v>
      </c>
      <c r="N1715" t="str">
        <f t="shared" si="368"/>
        <v>Jan</v>
      </c>
      <c r="O1715" s="6">
        <f t="shared" si="369"/>
        <v>94</v>
      </c>
      <c r="P1715">
        <f t="shared" si="370"/>
        <v>827</v>
      </c>
      <c r="Q1715">
        <f t="shared" si="371"/>
        <v>10</v>
      </c>
      <c r="R1715" s="8">
        <f t="shared" si="377"/>
        <v>82.7</v>
      </c>
      <c r="S1715">
        <f t="shared" si="372"/>
        <v>43</v>
      </c>
      <c r="T1715">
        <f t="shared" si="373"/>
        <v>4263</v>
      </c>
      <c r="U1715" s="18">
        <f t="shared" si="378"/>
        <v>99.139534883720927</v>
      </c>
    </row>
    <row r="1716" spans="1:21" x14ac:dyDescent="0.3">
      <c r="A1716" s="3">
        <v>1715</v>
      </c>
      <c r="B1716" s="3" t="s">
        <v>341</v>
      </c>
      <c r="C1716" s="3" t="s">
        <v>53</v>
      </c>
      <c r="D1716" s="7">
        <f t="shared" si="374"/>
        <v>41644</v>
      </c>
      <c r="E1716" s="4">
        <v>0.44722222222222219</v>
      </c>
      <c r="F1716" s="3" t="s">
        <v>54</v>
      </c>
      <c r="G1716" s="3" t="str">
        <f t="shared" si="375"/>
        <v>PLANNED</v>
      </c>
      <c r="H1716" s="3" t="str">
        <f t="shared" si="365"/>
        <v>PLANNED - SCHED</v>
      </c>
      <c r="I1716" s="1">
        <v>41646.39644178241</v>
      </c>
      <c r="J1716" s="1" t="e">
        <v>#VALUE!</v>
      </c>
      <c r="K1716" s="5" t="e">
        <f t="shared" si="376"/>
        <v>#VALUE!</v>
      </c>
      <c r="L1716" s="16">
        <f t="shared" si="366"/>
        <v>82.7</v>
      </c>
      <c r="M1716">
        <f t="shared" si="367"/>
        <v>2014</v>
      </c>
      <c r="N1716" t="str">
        <f t="shared" si="368"/>
        <v>Jan</v>
      </c>
      <c r="O1716" s="6" t="e">
        <f t="shared" si="369"/>
        <v>#N/A</v>
      </c>
      <c r="P1716">
        <f t="shared" si="370"/>
        <v>827</v>
      </c>
      <c r="Q1716">
        <f t="shared" si="371"/>
        <v>10</v>
      </c>
      <c r="R1716" s="8">
        <f t="shared" si="377"/>
        <v>82.7</v>
      </c>
      <c r="S1716">
        <f t="shared" si="372"/>
        <v>43</v>
      </c>
      <c r="T1716">
        <f t="shared" si="373"/>
        <v>4263</v>
      </c>
      <c r="U1716" s="18">
        <f t="shared" si="378"/>
        <v>99.139534883720927</v>
      </c>
    </row>
    <row r="1717" spans="1:21" x14ac:dyDescent="0.3">
      <c r="A1717" s="3">
        <v>1716</v>
      </c>
      <c r="B1717" s="3" t="s">
        <v>341</v>
      </c>
      <c r="C1717" s="3" t="s">
        <v>53</v>
      </c>
      <c r="D1717" s="7">
        <f t="shared" si="374"/>
        <v>41644</v>
      </c>
      <c r="E1717" s="4">
        <v>0.4916666666666667</v>
      </c>
      <c r="F1717" s="3" t="s">
        <v>50</v>
      </c>
      <c r="G1717" s="3" t="str">
        <f t="shared" si="375"/>
        <v>OTHER</v>
      </c>
      <c r="H1717" s="3" t="str">
        <f t="shared" si="365"/>
        <v>OTHER</v>
      </c>
      <c r="I1717" s="1">
        <v>41646.440835069443</v>
      </c>
      <c r="J1717" s="1">
        <v>41646.556656828703</v>
      </c>
      <c r="K1717" s="5">
        <f t="shared" si="376"/>
        <v>166</v>
      </c>
      <c r="L1717" s="16">
        <f t="shared" si="366"/>
        <v>166</v>
      </c>
      <c r="M1717">
        <f t="shared" si="367"/>
        <v>2014</v>
      </c>
      <c r="N1717" t="str">
        <f t="shared" si="368"/>
        <v>Jan</v>
      </c>
      <c r="O1717" s="6">
        <f t="shared" si="369"/>
        <v>166</v>
      </c>
      <c r="P1717">
        <f t="shared" si="370"/>
        <v>827</v>
      </c>
      <c r="Q1717">
        <f t="shared" si="371"/>
        <v>10</v>
      </c>
      <c r="R1717" s="8">
        <f t="shared" si="377"/>
        <v>82.7</v>
      </c>
      <c r="S1717">
        <f t="shared" si="372"/>
        <v>43</v>
      </c>
      <c r="T1717">
        <f t="shared" si="373"/>
        <v>4263</v>
      </c>
      <c r="U1717" s="18">
        <f t="shared" si="378"/>
        <v>99.139534883720927</v>
      </c>
    </row>
    <row r="1718" spans="1:21" x14ac:dyDescent="0.3">
      <c r="A1718" s="3">
        <v>1717</v>
      </c>
      <c r="B1718" s="3" t="s">
        <v>341</v>
      </c>
      <c r="C1718" s="3" t="s">
        <v>53</v>
      </c>
      <c r="D1718" s="7">
        <f t="shared" si="374"/>
        <v>41644</v>
      </c>
      <c r="E1718" s="4">
        <v>0.53680555555555554</v>
      </c>
      <c r="F1718" s="3" t="s">
        <v>54</v>
      </c>
      <c r="G1718" s="3" t="str">
        <f t="shared" si="375"/>
        <v>PLANNED</v>
      </c>
      <c r="H1718" s="3" t="str">
        <f t="shared" si="365"/>
        <v>PLANNED - SCHED</v>
      </c>
      <c r="I1718" s="1">
        <v>41646.498481712966</v>
      </c>
      <c r="J1718" s="1">
        <v>41646.571166898153</v>
      </c>
      <c r="K1718" s="5">
        <f t="shared" si="376"/>
        <v>104</v>
      </c>
      <c r="L1718" s="16">
        <f t="shared" si="366"/>
        <v>104</v>
      </c>
      <c r="M1718">
        <f t="shared" si="367"/>
        <v>2014</v>
      </c>
      <c r="N1718" t="str">
        <f t="shared" si="368"/>
        <v>Jan</v>
      </c>
      <c r="O1718" s="6">
        <f t="shared" si="369"/>
        <v>104</v>
      </c>
      <c r="P1718">
        <f t="shared" si="370"/>
        <v>827</v>
      </c>
      <c r="Q1718">
        <f t="shared" si="371"/>
        <v>10</v>
      </c>
      <c r="R1718" s="8">
        <f t="shared" si="377"/>
        <v>82.7</v>
      </c>
      <c r="S1718">
        <f t="shared" si="372"/>
        <v>43</v>
      </c>
      <c r="T1718">
        <f t="shared" si="373"/>
        <v>4263</v>
      </c>
      <c r="U1718" s="18">
        <f t="shared" si="378"/>
        <v>99.139534883720927</v>
      </c>
    </row>
    <row r="1719" spans="1:21" x14ac:dyDescent="0.3">
      <c r="A1719" s="3">
        <v>1718</v>
      </c>
      <c r="B1719" s="3" t="s">
        <v>341</v>
      </c>
      <c r="C1719" s="3" t="s">
        <v>53</v>
      </c>
      <c r="D1719" s="7">
        <f t="shared" si="374"/>
        <v>41644</v>
      </c>
      <c r="E1719" s="4">
        <v>0.59722222222222221</v>
      </c>
      <c r="F1719" s="3" t="s">
        <v>49</v>
      </c>
      <c r="G1719" s="3" t="str">
        <f t="shared" si="375"/>
        <v>UNPLANNED</v>
      </c>
      <c r="H1719" s="3" t="str">
        <f t="shared" si="365"/>
        <v>UNPLANNED</v>
      </c>
      <c r="I1719" s="1">
        <v>41646.573325844911</v>
      </c>
      <c r="J1719" s="1">
        <v>41646.637735567136</v>
      </c>
      <c r="K1719" s="5">
        <f t="shared" si="376"/>
        <v>92</v>
      </c>
      <c r="L1719" s="16">
        <f t="shared" si="366"/>
        <v>92</v>
      </c>
      <c r="M1719">
        <f t="shared" si="367"/>
        <v>2014</v>
      </c>
      <c r="N1719" t="str">
        <f t="shared" si="368"/>
        <v>Jan</v>
      </c>
      <c r="O1719" s="6">
        <f t="shared" si="369"/>
        <v>92</v>
      </c>
      <c r="P1719">
        <f t="shared" si="370"/>
        <v>827</v>
      </c>
      <c r="Q1719">
        <f t="shared" si="371"/>
        <v>10</v>
      </c>
      <c r="R1719" s="8">
        <f t="shared" si="377"/>
        <v>82.7</v>
      </c>
      <c r="S1719">
        <f t="shared" si="372"/>
        <v>43</v>
      </c>
      <c r="T1719">
        <f t="shared" si="373"/>
        <v>4263</v>
      </c>
      <c r="U1719" s="18">
        <f t="shared" si="378"/>
        <v>99.139534883720927</v>
      </c>
    </row>
    <row r="1720" spans="1:21" x14ac:dyDescent="0.3">
      <c r="A1720" s="3">
        <v>1719</v>
      </c>
      <c r="B1720" s="3" t="s">
        <v>341</v>
      </c>
      <c r="C1720" s="3" t="s">
        <v>53</v>
      </c>
      <c r="D1720" s="7">
        <f t="shared" si="374"/>
        <v>41644</v>
      </c>
      <c r="E1720" s="4">
        <v>0.68055555555555547</v>
      </c>
      <c r="F1720" s="3" t="s">
        <v>54</v>
      </c>
      <c r="G1720" s="3" t="str">
        <f t="shared" si="375"/>
        <v>PLANNED</v>
      </c>
      <c r="H1720" s="3" t="str">
        <f t="shared" si="365"/>
        <v>PLANNED - SCHED</v>
      </c>
      <c r="I1720" s="1">
        <v>41646.649241979168</v>
      </c>
      <c r="J1720" s="1">
        <v>41646.698200312501</v>
      </c>
      <c r="K1720" s="5">
        <f t="shared" si="376"/>
        <v>70</v>
      </c>
      <c r="L1720" s="16">
        <f t="shared" si="366"/>
        <v>70</v>
      </c>
      <c r="M1720">
        <f t="shared" si="367"/>
        <v>2014</v>
      </c>
      <c r="N1720" t="str">
        <f t="shared" si="368"/>
        <v>Jan</v>
      </c>
      <c r="O1720" s="6">
        <f t="shared" si="369"/>
        <v>70</v>
      </c>
      <c r="P1720">
        <f t="shared" si="370"/>
        <v>827</v>
      </c>
      <c r="Q1720">
        <f t="shared" si="371"/>
        <v>10</v>
      </c>
      <c r="R1720" s="8">
        <f t="shared" si="377"/>
        <v>82.7</v>
      </c>
      <c r="S1720">
        <f t="shared" si="372"/>
        <v>43</v>
      </c>
      <c r="T1720">
        <f t="shared" si="373"/>
        <v>4263</v>
      </c>
      <c r="U1720" s="18">
        <f t="shared" si="378"/>
        <v>99.139534883720927</v>
      </c>
    </row>
    <row r="1721" spans="1:21" x14ac:dyDescent="0.3">
      <c r="A1721" s="3">
        <v>1720</v>
      </c>
      <c r="B1721" s="3" t="s">
        <v>341</v>
      </c>
      <c r="C1721" s="3" t="s">
        <v>53</v>
      </c>
      <c r="D1721" s="7">
        <f t="shared" si="374"/>
        <v>41644</v>
      </c>
      <c r="E1721" s="4">
        <v>0.8125</v>
      </c>
      <c r="F1721" s="3" t="s">
        <v>49</v>
      </c>
      <c r="G1721" s="3" t="str">
        <f t="shared" si="375"/>
        <v>UNPLANNED</v>
      </c>
      <c r="H1721" s="3" t="str">
        <f t="shared" si="365"/>
        <v>UNPLANNED</v>
      </c>
      <c r="I1721" s="1">
        <v>41646.772677858797</v>
      </c>
      <c r="J1721" s="1" t="e">
        <v>#VALUE!</v>
      </c>
      <c r="K1721" s="5" t="e">
        <f t="shared" si="376"/>
        <v>#VALUE!</v>
      </c>
      <c r="L1721" s="16">
        <f t="shared" si="366"/>
        <v>82.7</v>
      </c>
      <c r="M1721">
        <f t="shared" si="367"/>
        <v>2014</v>
      </c>
      <c r="N1721" t="str">
        <f t="shared" si="368"/>
        <v>Jan</v>
      </c>
      <c r="O1721" s="6" t="e">
        <f t="shared" si="369"/>
        <v>#N/A</v>
      </c>
      <c r="P1721">
        <f t="shared" si="370"/>
        <v>827</v>
      </c>
      <c r="Q1721">
        <f t="shared" si="371"/>
        <v>10</v>
      </c>
      <c r="R1721" s="8">
        <f t="shared" si="377"/>
        <v>82.7</v>
      </c>
      <c r="S1721">
        <f t="shared" si="372"/>
        <v>43</v>
      </c>
      <c r="T1721">
        <f t="shared" si="373"/>
        <v>4263</v>
      </c>
      <c r="U1721" s="18">
        <f t="shared" si="378"/>
        <v>99.139534883720927</v>
      </c>
    </row>
    <row r="1722" spans="1:21" x14ac:dyDescent="0.3">
      <c r="A1722" s="3">
        <v>1721</v>
      </c>
      <c r="B1722" s="3" t="s">
        <v>341</v>
      </c>
      <c r="C1722" s="3" t="s">
        <v>53</v>
      </c>
      <c r="D1722" s="7">
        <f t="shared" si="374"/>
        <v>41644</v>
      </c>
      <c r="E1722" s="4">
        <v>0.96388888888888891</v>
      </c>
      <c r="F1722" s="3" t="s">
        <v>49</v>
      </c>
      <c r="G1722" s="3" t="str">
        <f t="shared" si="375"/>
        <v>UNPLANNED</v>
      </c>
      <c r="H1722" s="3" t="str">
        <f t="shared" si="365"/>
        <v>UNPLANNED</v>
      </c>
      <c r="I1722" s="1">
        <v>41646.909124270831</v>
      </c>
      <c r="J1722" s="1">
        <v>41647.022793252319</v>
      </c>
      <c r="K1722" s="5">
        <f t="shared" si="376"/>
        <v>163</v>
      </c>
      <c r="L1722" s="16">
        <f t="shared" si="366"/>
        <v>163</v>
      </c>
      <c r="M1722">
        <f t="shared" si="367"/>
        <v>2014</v>
      </c>
      <c r="N1722" t="str">
        <f t="shared" si="368"/>
        <v>Jan</v>
      </c>
      <c r="O1722" s="6">
        <f t="shared" si="369"/>
        <v>163</v>
      </c>
      <c r="P1722">
        <f t="shared" si="370"/>
        <v>827</v>
      </c>
      <c r="Q1722">
        <f t="shared" si="371"/>
        <v>10</v>
      </c>
      <c r="R1722" s="8">
        <f t="shared" si="377"/>
        <v>82.7</v>
      </c>
      <c r="S1722">
        <f t="shared" si="372"/>
        <v>43</v>
      </c>
      <c r="T1722">
        <f t="shared" si="373"/>
        <v>4263</v>
      </c>
      <c r="U1722" s="18">
        <f t="shared" si="378"/>
        <v>99.139534883720927</v>
      </c>
    </row>
    <row r="1723" spans="1:21" x14ac:dyDescent="0.3">
      <c r="A1723" s="3">
        <v>1722</v>
      </c>
      <c r="B1723" s="3" t="s">
        <v>342</v>
      </c>
      <c r="C1723" s="3" t="s">
        <v>56</v>
      </c>
      <c r="D1723" s="7">
        <f t="shared" si="374"/>
        <v>41644</v>
      </c>
      <c r="E1723" s="4">
        <v>6.5972222222222224E-2</v>
      </c>
      <c r="F1723" s="3" t="s">
        <v>49</v>
      </c>
      <c r="G1723" s="3" t="str">
        <f t="shared" si="375"/>
        <v>UNPLANNED</v>
      </c>
      <c r="H1723" s="3" t="str">
        <f t="shared" si="365"/>
        <v>UNPLANNED</v>
      </c>
      <c r="I1723" s="1">
        <v>41647.029994641205</v>
      </c>
      <c r="J1723" s="1">
        <v>41647.122587233796</v>
      </c>
      <c r="K1723" s="5">
        <f t="shared" si="376"/>
        <v>133</v>
      </c>
      <c r="L1723" s="16">
        <f t="shared" si="366"/>
        <v>133</v>
      </c>
      <c r="M1723">
        <f t="shared" si="367"/>
        <v>2014</v>
      </c>
      <c r="N1723" t="str">
        <f t="shared" si="368"/>
        <v>Jan</v>
      </c>
      <c r="O1723" s="6">
        <f t="shared" si="369"/>
        <v>133</v>
      </c>
      <c r="P1723">
        <f t="shared" si="370"/>
        <v>1063</v>
      </c>
      <c r="Q1723">
        <f t="shared" si="371"/>
        <v>10</v>
      </c>
      <c r="R1723" s="8">
        <f t="shared" si="377"/>
        <v>106.3</v>
      </c>
      <c r="S1723">
        <f t="shared" si="372"/>
        <v>43</v>
      </c>
      <c r="T1723">
        <f t="shared" si="373"/>
        <v>4263</v>
      </c>
      <c r="U1723" s="18">
        <f t="shared" si="378"/>
        <v>99.139534883720927</v>
      </c>
    </row>
    <row r="1724" spans="1:21" x14ac:dyDescent="0.3">
      <c r="A1724" s="3">
        <v>1723</v>
      </c>
      <c r="B1724" s="3" t="s">
        <v>342</v>
      </c>
      <c r="C1724" s="3" t="s">
        <v>56</v>
      </c>
      <c r="D1724" s="7">
        <f t="shared" si="374"/>
        <v>41644</v>
      </c>
      <c r="E1724" s="4">
        <v>0.35138888888888892</v>
      </c>
      <c r="F1724" s="3" t="s">
        <v>54</v>
      </c>
      <c r="G1724" s="3" t="str">
        <f t="shared" si="375"/>
        <v>PLANNED</v>
      </c>
      <c r="H1724" s="3" t="str">
        <f t="shared" si="365"/>
        <v>PLANNED - SCHED</v>
      </c>
      <c r="I1724" s="1">
        <v>41647.32362245371</v>
      </c>
      <c r="J1724" s="1">
        <v>41647.387881712959</v>
      </c>
      <c r="K1724" s="5">
        <f t="shared" si="376"/>
        <v>92</v>
      </c>
      <c r="L1724" s="16">
        <f t="shared" si="366"/>
        <v>92</v>
      </c>
      <c r="M1724">
        <f t="shared" si="367"/>
        <v>2014</v>
      </c>
      <c r="N1724" t="str">
        <f t="shared" si="368"/>
        <v>Jan</v>
      </c>
      <c r="O1724" s="6">
        <f t="shared" si="369"/>
        <v>92</v>
      </c>
      <c r="P1724">
        <f t="shared" si="370"/>
        <v>1063</v>
      </c>
      <c r="Q1724">
        <f t="shared" si="371"/>
        <v>10</v>
      </c>
      <c r="R1724" s="8">
        <f t="shared" si="377"/>
        <v>106.3</v>
      </c>
      <c r="S1724">
        <f t="shared" si="372"/>
        <v>43</v>
      </c>
      <c r="T1724">
        <f t="shared" si="373"/>
        <v>4263</v>
      </c>
      <c r="U1724" s="18">
        <f t="shared" si="378"/>
        <v>99.139534883720927</v>
      </c>
    </row>
    <row r="1725" spans="1:21" x14ac:dyDescent="0.3">
      <c r="A1725" s="3">
        <v>1724</v>
      </c>
      <c r="B1725" s="3" t="s">
        <v>342</v>
      </c>
      <c r="C1725" s="3" t="s">
        <v>56</v>
      </c>
      <c r="D1725" s="7">
        <f t="shared" si="374"/>
        <v>41644</v>
      </c>
      <c r="E1725" s="4">
        <v>0.43541666666666662</v>
      </c>
      <c r="F1725" s="3" t="s">
        <v>54</v>
      </c>
      <c r="G1725" s="3" t="str">
        <f t="shared" si="375"/>
        <v>PLANNED</v>
      </c>
      <c r="H1725" s="3" t="str">
        <f t="shared" si="365"/>
        <v>PLANNED - SCHED</v>
      </c>
      <c r="I1725" s="1">
        <v>41647.395257870368</v>
      </c>
      <c r="J1725" s="1">
        <v>41647.461565740741</v>
      </c>
      <c r="K1725" s="5">
        <f t="shared" si="376"/>
        <v>95</v>
      </c>
      <c r="L1725" s="16">
        <f t="shared" si="366"/>
        <v>95</v>
      </c>
      <c r="M1725">
        <f t="shared" si="367"/>
        <v>2014</v>
      </c>
      <c r="N1725" t="str">
        <f t="shared" si="368"/>
        <v>Jan</v>
      </c>
      <c r="O1725" s="6">
        <f t="shared" si="369"/>
        <v>95</v>
      </c>
      <c r="P1725">
        <f t="shared" si="370"/>
        <v>1063</v>
      </c>
      <c r="Q1725">
        <f t="shared" si="371"/>
        <v>10</v>
      </c>
      <c r="R1725" s="8">
        <f t="shared" si="377"/>
        <v>106.3</v>
      </c>
      <c r="S1725">
        <f t="shared" si="372"/>
        <v>43</v>
      </c>
      <c r="T1725">
        <f t="shared" si="373"/>
        <v>4263</v>
      </c>
      <c r="U1725" s="18">
        <f t="shared" si="378"/>
        <v>99.139534883720927</v>
      </c>
    </row>
    <row r="1726" spans="1:21" x14ac:dyDescent="0.3">
      <c r="A1726" s="3">
        <v>1725</v>
      </c>
      <c r="B1726" s="3" t="s">
        <v>342</v>
      </c>
      <c r="C1726" s="3" t="s">
        <v>56</v>
      </c>
      <c r="D1726" s="7">
        <f t="shared" si="374"/>
        <v>41644</v>
      </c>
      <c r="E1726" s="4">
        <v>0.51736111111111105</v>
      </c>
      <c r="F1726" s="3" t="s">
        <v>54</v>
      </c>
      <c r="G1726" s="3" t="str">
        <f t="shared" si="375"/>
        <v>PLANNED</v>
      </c>
      <c r="H1726" s="3" t="str">
        <f t="shared" si="365"/>
        <v>PLANNED - SCHED</v>
      </c>
      <c r="I1726" s="1">
        <v>41647.483539467597</v>
      </c>
      <c r="J1726" s="1">
        <v>41647.545194560182</v>
      </c>
      <c r="K1726" s="5">
        <f t="shared" si="376"/>
        <v>88</v>
      </c>
      <c r="L1726" s="16">
        <f t="shared" si="366"/>
        <v>88</v>
      </c>
      <c r="M1726">
        <f t="shared" si="367"/>
        <v>2014</v>
      </c>
      <c r="N1726" t="str">
        <f t="shared" si="368"/>
        <v>Jan</v>
      </c>
      <c r="O1726" s="6">
        <f t="shared" si="369"/>
        <v>88</v>
      </c>
      <c r="P1726">
        <f t="shared" si="370"/>
        <v>1063</v>
      </c>
      <c r="Q1726">
        <f t="shared" si="371"/>
        <v>10</v>
      </c>
      <c r="R1726" s="8">
        <f t="shared" si="377"/>
        <v>106.3</v>
      </c>
      <c r="S1726">
        <f t="shared" si="372"/>
        <v>43</v>
      </c>
      <c r="T1726">
        <f t="shared" si="373"/>
        <v>4263</v>
      </c>
      <c r="U1726" s="18">
        <f t="shared" si="378"/>
        <v>99.139534883720927</v>
      </c>
    </row>
    <row r="1727" spans="1:21" x14ac:dyDescent="0.3">
      <c r="A1727" s="3">
        <v>1726</v>
      </c>
      <c r="B1727" s="3" t="s">
        <v>342</v>
      </c>
      <c r="C1727" s="3" t="s">
        <v>56</v>
      </c>
      <c r="D1727" s="7">
        <f t="shared" si="374"/>
        <v>41644</v>
      </c>
      <c r="E1727" s="4">
        <v>0.56388888888888888</v>
      </c>
      <c r="F1727" s="3" t="s">
        <v>49</v>
      </c>
      <c r="G1727" s="3" t="str">
        <f t="shared" si="375"/>
        <v>UNPLANNED</v>
      </c>
      <c r="H1727" s="3" t="str">
        <f t="shared" si="365"/>
        <v>UNPLANNED</v>
      </c>
      <c r="I1727" s="1">
        <v>41647.561441782411</v>
      </c>
      <c r="J1727" s="1">
        <v>41647.602842245367</v>
      </c>
      <c r="K1727" s="5">
        <f t="shared" si="376"/>
        <v>59</v>
      </c>
      <c r="L1727" s="16">
        <f t="shared" si="366"/>
        <v>59</v>
      </c>
      <c r="M1727">
        <f t="shared" si="367"/>
        <v>2014</v>
      </c>
      <c r="N1727" t="str">
        <f t="shared" si="368"/>
        <v>Jan</v>
      </c>
      <c r="O1727" s="6">
        <f t="shared" si="369"/>
        <v>59</v>
      </c>
      <c r="P1727">
        <f t="shared" si="370"/>
        <v>1063</v>
      </c>
      <c r="Q1727">
        <f t="shared" si="371"/>
        <v>10</v>
      </c>
      <c r="R1727" s="8">
        <f t="shared" si="377"/>
        <v>106.3</v>
      </c>
      <c r="S1727">
        <f t="shared" si="372"/>
        <v>43</v>
      </c>
      <c r="T1727">
        <f t="shared" si="373"/>
        <v>4263</v>
      </c>
      <c r="U1727" s="18">
        <f t="shared" si="378"/>
        <v>99.139534883720927</v>
      </c>
    </row>
    <row r="1728" spans="1:21" x14ac:dyDescent="0.3">
      <c r="A1728" s="3">
        <v>1727</v>
      </c>
      <c r="B1728" s="3" t="s">
        <v>342</v>
      </c>
      <c r="C1728" s="3" t="s">
        <v>56</v>
      </c>
      <c r="D1728" s="7">
        <f t="shared" si="374"/>
        <v>41644</v>
      </c>
      <c r="E1728" s="4">
        <v>0.60416666666666663</v>
      </c>
      <c r="F1728" s="3" t="s">
        <v>54</v>
      </c>
      <c r="G1728" s="3" t="str">
        <f t="shared" si="375"/>
        <v>PLANNED</v>
      </c>
      <c r="H1728" s="3" t="str">
        <f t="shared" si="365"/>
        <v>PLANNED - SCHED</v>
      </c>
      <c r="I1728" s="1">
        <v>41647.571810034722</v>
      </c>
      <c r="J1728" s="1">
        <v>41647.661647997687</v>
      </c>
      <c r="K1728" s="5">
        <f t="shared" si="376"/>
        <v>129</v>
      </c>
      <c r="L1728" s="16">
        <f t="shared" si="366"/>
        <v>129</v>
      </c>
      <c r="M1728">
        <f t="shared" si="367"/>
        <v>2014</v>
      </c>
      <c r="N1728" t="str">
        <f t="shared" si="368"/>
        <v>Jan</v>
      </c>
      <c r="O1728" s="6">
        <f t="shared" si="369"/>
        <v>129</v>
      </c>
      <c r="P1728">
        <f t="shared" si="370"/>
        <v>1063</v>
      </c>
      <c r="Q1728">
        <f t="shared" si="371"/>
        <v>10</v>
      </c>
      <c r="R1728" s="8">
        <f t="shared" si="377"/>
        <v>106.3</v>
      </c>
      <c r="S1728">
        <f t="shared" si="372"/>
        <v>43</v>
      </c>
      <c r="T1728">
        <f t="shared" si="373"/>
        <v>4263</v>
      </c>
      <c r="U1728" s="18">
        <f t="shared" si="378"/>
        <v>99.139534883720927</v>
      </c>
    </row>
    <row r="1729" spans="1:21" x14ac:dyDescent="0.3">
      <c r="A1729" s="3">
        <v>1728</v>
      </c>
      <c r="B1729" s="3" t="s">
        <v>342</v>
      </c>
      <c r="C1729" s="3" t="s">
        <v>56</v>
      </c>
      <c r="D1729" s="7">
        <f t="shared" si="374"/>
        <v>41644</v>
      </c>
      <c r="E1729" s="4">
        <v>0.65</v>
      </c>
      <c r="F1729" s="3" t="s">
        <v>49</v>
      </c>
      <c r="G1729" s="3" t="str">
        <f t="shared" si="375"/>
        <v>UNPLANNED</v>
      </c>
      <c r="H1729" s="3" t="str">
        <f t="shared" si="365"/>
        <v>UNPLANNED</v>
      </c>
      <c r="I1729" s="1">
        <v>41647.618372534722</v>
      </c>
      <c r="J1729" s="1">
        <v>41647.677377164349</v>
      </c>
      <c r="K1729" s="5">
        <f t="shared" si="376"/>
        <v>84</v>
      </c>
      <c r="L1729" s="16">
        <f t="shared" si="366"/>
        <v>84</v>
      </c>
      <c r="M1729">
        <f t="shared" si="367"/>
        <v>2014</v>
      </c>
      <c r="N1729" t="str">
        <f t="shared" si="368"/>
        <v>Jan</v>
      </c>
      <c r="O1729" s="6">
        <f t="shared" si="369"/>
        <v>84</v>
      </c>
      <c r="P1729">
        <f t="shared" si="370"/>
        <v>1063</v>
      </c>
      <c r="Q1729">
        <f t="shared" si="371"/>
        <v>10</v>
      </c>
      <c r="R1729" s="8">
        <f t="shared" si="377"/>
        <v>106.3</v>
      </c>
      <c r="S1729">
        <f t="shared" si="372"/>
        <v>43</v>
      </c>
      <c r="T1729">
        <f t="shared" si="373"/>
        <v>4263</v>
      </c>
      <c r="U1729" s="18">
        <f t="shared" si="378"/>
        <v>99.139534883720927</v>
      </c>
    </row>
    <row r="1730" spans="1:21" x14ac:dyDescent="0.3">
      <c r="A1730" s="3">
        <v>1729</v>
      </c>
      <c r="B1730" s="3" t="s">
        <v>342</v>
      </c>
      <c r="C1730" s="3" t="s">
        <v>56</v>
      </c>
      <c r="D1730" s="7">
        <f t="shared" si="374"/>
        <v>41644</v>
      </c>
      <c r="E1730" s="4">
        <v>0.74513888888888891</v>
      </c>
      <c r="F1730" s="3" t="s">
        <v>54</v>
      </c>
      <c r="G1730" s="3" t="str">
        <f t="shared" si="375"/>
        <v>PLANNED</v>
      </c>
      <c r="H1730" s="3" t="str">
        <f t="shared" ref="H1730:H1793" si="379">IF(ISNUMBER(SEARCH("Unplanned",F1730)),"UNPLANNED",IF(ISNUMBER(SEARCH("not as sched",F1730)),"PLANNED - NOT SCHED",IF(ISNUMBER(SEARCH("as scheduled",F1730)),"PLANNED - SCHED","OTHER")))</f>
        <v>PLANNED - SCHED</v>
      </c>
      <c r="I1730" s="1">
        <v>41647.701120335645</v>
      </c>
      <c r="J1730" s="1">
        <v>41647.790009224533</v>
      </c>
      <c r="K1730" s="5">
        <f t="shared" si="376"/>
        <v>128</v>
      </c>
      <c r="L1730" s="16">
        <f t="shared" ref="L1730:L1793" si="380">IFERROR(O1730,R1730)</f>
        <v>128</v>
      </c>
      <c r="M1730">
        <f t="shared" ref="M1730:M1793" si="381">YEAR(B1730)</f>
        <v>2014</v>
      </c>
      <c r="N1730" t="str">
        <f t="shared" ref="N1730:N1793" si="382">TEXT(B1730,"MMM")</f>
        <v>Jan</v>
      </c>
      <c r="O1730" s="6">
        <f t="shared" ref="O1730:O1793" si="383">IFERROR(K1730,#N/A)</f>
        <v>128</v>
      </c>
      <c r="P1730">
        <f t="shared" ref="P1730:P1793" si="384">SUMIFS(O:O,B:B,B1730,O:O,"&lt;&gt;#N/A")</f>
        <v>1063</v>
      </c>
      <c r="Q1730">
        <f t="shared" ref="Q1730:Q1793" si="385">COUNTIF(B:B,B1730)</f>
        <v>10</v>
      </c>
      <c r="R1730" s="8">
        <f t="shared" si="377"/>
        <v>106.3</v>
      </c>
      <c r="S1730">
        <f t="shared" ref="S1730:S1793" si="386">COUNTIF(D:D,D1730)</f>
        <v>43</v>
      </c>
      <c r="T1730">
        <f t="shared" ref="T1730:T1793" si="387">SUMIFS(O:O,D:D,D1730,O:O,"&lt;&gt;#N/A")</f>
        <v>4263</v>
      </c>
      <c r="U1730" s="18">
        <f t="shared" si="378"/>
        <v>99.139534883720927</v>
      </c>
    </row>
    <row r="1731" spans="1:21" x14ac:dyDescent="0.3">
      <c r="A1731" s="3">
        <v>1730</v>
      </c>
      <c r="B1731" s="3" t="s">
        <v>342</v>
      </c>
      <c r="C1731" s="3" t="s">
        <v>56</v>
      </c>
      <c r="D1731" s="7">
        <f t="shared" ref="D1731:D1794" si="388">B1731-WEEKDAY(B1731,11)</f>
        <v>41644</v>
      </c>
      <c r="E1731" s="4">
        <v>0.87777777777777777</v>
      </c>
      <c r="F1731" s="3" t="s">
        <v>51</v>
      </c>
      <c r="G1731" s="3" t="str">
        <f t="shared" ref="G1731:G1794" si="389">IF(ISNUMBER(SEARCH("unplanned",F1731)),"UNPLANNED",IF(ISNUMBER(SEARCH("PLANNED",F1731)),"PLANNED","OTHER"))</f>
        <v>PLANNED</v>
      </c>
      <c r="H1731" s="3" t="str">
        <f t="shared" si="379"/>
        <v>PLANNED - NOT SCHED</v>
      </c>
      <c r="I1731" s="1">
        <v>41647.834830243053</v>
      </c>
      <c r="J1731" s="1">
        <v>41647.949564039351</v>
      </c>
      <c r="K1731" s="5">
        <f t="shared" ref="K1731:K1794" si="390">HOUR(J1731-I1731)*60+MINUTE(J1731-I1731)</f>
        <v>165</v>
      </c>
      <c r="L1731" s="16">
        <f t="shared" si="380"/>
        <v>165</v>
      </c>
      <c r="M1731">
        <f t="shared" si="381"/>
        <v>2014</v>
      </c>
      <c r="N1731" t="str">
        <f t="shared" si="382"/>
        <v>Jan</v>
      </c>
      <c r="O1731" s="6">
        <f t="shared" si="383"/>
        <v>165</v>
      </c>
      <c r="P1731">
        <f t="shared" si="384"/>
        <v>1063</v>
      </c>
      <c r="Q1731">
        <f t="shared" si="385"/>
        <v>10</v>
      </c>
      <c r="R1731" s="8">
        <f t="shared" ref="R1731:R1794" si="391">P1731/Q1731</f>
        <v>106.3</v>
      </c>
      <c r="S1731">
        <f t="shared" si="386"/>
        <v>43</v>
      </c>
      <c r="T1731">
        <f t="shared" si="387"/>
        <v>4263</v>
      </c>
      <c r="U1731" s="18">
        <f t="shared" ref="U1731:U1794" si="392">T1731/S1731</f>
        <v>99.139534883720927</v>
      </c>
    </row>
    <row r="1732" spans="1:21" x14ac:dyDescent="0.3">
      <c r="A1732" s="3">
        <v>1731</v>
      </c>
      <c r="B1732" s="3" t="s">
        <v>342</v>
      </c>
      <c r="C1732" s="3" t="s">
        <v>56</v>
      </c>
      <c r="D1732" s="7">
        <f t="shared" si="388"/>
        <v>41644</v>
      </c>
      <c r="E1732" s="4">
        <v>0.9458333333333333</v>
      </c>
      <c r="F1732" s="3" t="s">
        <v>49</v>
      </c>
      <c r="G1732" s="3" t="str">
        <f t="shared" si="389"/>
        <v>UNPLANNED</v>
      </c>
      <c r="H1732" s="3" t="str">
        <f t="shared" si="379"/>
        <v>UNPLANNED</v>
      </c>
      <c r="I1732" s="1">
        <v>41647.940058912041</v>
      </c>
      <c r="J1732" s="1">
        <v>41648.003230208335</v>
      </c>
      <c r="K1732" s="5">
        <f t="shared" si="390"/>
        <v>90</v>
      </c>
      <c r="L1732" s="16">
        <f t="shared" si="380"/>
        <v>90</v>
      </c>
      <c r="M1732">
        <f t="shared" si="381"/>
        <v>2014</v>
      </c>
      <c r="N1732" t="str">
        <f t="shared" si="382"/>
        <v>Jan</v>
      </c>
      <c r="O1732" s="6">
        <f t="shared" si="383"/>
        <v>90</v>
      </c>
      <c r="P1732">
        <f t="shared" si="384"/>
        <v>1063</v>
      </c>
      <c r="Q1732">
        <f t="shared" si="385"/>
        <v>10</v>
      </c>
      <c r="R1732" s="8">
        <f t="shared" si="391"/>
        <v>106.3</v>
      </c>
      <c r="S1732">
        <f t="shared" si="386"/>
        <v>43</v>
      </c>
      <c r="T1732">
        <f t="shared" si="387"/>
        <v>4263</v>
      </c>
      <c r="U1732" s="18">
        <f t="shared" si="392"/>
        <v>99.139534883720927</v>
      </c>
    </row>
    <row r="1733" spans="1:21" x14ac:dyDescent="0.3">
      <c r="A1733" s="3">
        <v>1732</v>
      </c>
      <c r="B1733" s="3" t="s">
        <v>343</v>
      </c>
      <c r="C1733" s="3" t="s">
        <v>59</v>
      </c>
      <c r="D1733" s="7">
        <f t="shared" si="388"/>
        <v>41644</v>
      </c>
      <c r="E1733" s="4">
        <v>0.21319444444444444</v>
      </c>
      <c r="F1733" s="3" t="s">
        <v>49</v>
      </c>
      <c r="G1733" s="3" t="str">
        <f t="shared" si="389"/>
        <v>UNPLANNED</v>
      </c>
      <c r="H1733" s="3" t="str">
        <f t="shared" si="379"/>
        <v>UNPLANNED</v>
      </c>
      <c r="I1733" s="1">
        <v>41648.178815196756</v>
      </c>
      <c r="J1733" s="1">
        <v>41648.252715659721</v>
      </c>
      <c r="K1733" s="5">
        <f t="shared" si="390"/>
        <v>106</v>
      </c>
      <c r="L1733" s="16">
        <f t="shared" si="380"/>
        <v>106</v>
      </c>
      <c r="M1733">
        <f t="shared" si="381"/>
        <v>2014</v>
      </c>
      <c r="N1733" t="str">
        <f t="shared" si="382"/>
        <v>Jan</v>
      </c>
      <c r="O1733" s="6">
        <f t="shared" si="383"/>
        <v>106</v>
      </c>
      <c r="P1733">
        <f t="shared" si="384"/>
        <v>441</v>
      </c>
      <c r="Q1733">
        <f t="shared" si="385"/>
        <v>4</v>
      </c>
      <c r="R1733" s="8">
        <f t="shared" si="391"/>
        <v>110.25</v>
      </c>
      <c r="S1733">
        <f t="shared" si="386"/>
        <v>43</v>
      </c>
      <c r="T1733">
        <f t="shared" si="387"/>
        <v>4263</v>
      </c>
      <c r="U1733" s="18">
        <f t="shared" si="392"/>
        <v>99.139534883720927</v>
      </c>
    </row>
    <row r="1734" spans="1:21" x14ac:dyDescent="0.3">
      <c r="A1734" s="3">
        <v>1733</v>
      </c>
      <c r="B1734" s="3" t="s">
        <v>343</v>
      </c>
      <c r="C1734" s="3" t="s">
        <v>59</v>
      </c>
      <c r="D1734" s="7">
        <f t="shared" si="388"/>
        <v>41644</v>
      </c>
      <c r="E1734" s="4">
        <v>0.42152777777777778</v>
      </c>
      <c r="F1734" s="3" t="s">
        <v>54</v>
      </c>
      <c r="G1734" s="3" t="str">
        <f t="shared" si="389"/>
        <v>PLANNED</v>
      </c>
      <c r="H1734" s="3" t="str">
        <f t="shared" si="379"/>
        <v>PLANNED - SCHED</v>
      </c>
      <c r="I1734" s="1">
        <v>41648.384227395836</v>
      </c>
      <c r="J1734" s="1">
        <v>41648.453880173605</v>
      </c>
      <c r="K1734" s="5">
        <f t="shared" si="390"/>
        <v>100</v>
      </c>
      <c r="L1734" s="16">
        <f t="shared" si="380"/>
        <v>100</v>
      </c>
      <c r="M1734">
        <f t="shared" si="381"/>
        <v>2014</v>
      </c>
      <c r="N1734" t="str">
        <f t="shared" si="382"/>
        <v>Jan</v>
      </c>
      <c r="O1734" s="6">
        <f t="shared" si="383"/>
        <v>100</v>
      </c>
      <c r="P1734">
        <f t="shared" si="384"/>
        <v>441</v>
      </c>
      <c r="Q1734">
        <f t="shared" si="385"/>
        <v>4</v>
      </c>
      <c r="R1734" s="8">
        <f t="shared" si="391"/>
        <v>110.25</v>
      </c>
      <c r="S1734">
        <f t="shared" si="386"/>
        <v>43</v>
      </c>
      <c r="T1734">
        <f t="shared" si="387"/>
        <v>4263</v>
      </c>
      <c r="U1734" s="18">
        <f t="shared" si="392"/>
        <v>99.139534883720927</v>
      </c>
    </row>
    <row r="1735" spans="1:21" x14ac:dyDescent="0.3">
      <c r="A1735" s="3">
        <v>1734</v>
      </c>
      <c r="B1735" s="3" t="s">
        <v>343</v>
      </c>
      <c r="C1735" s="3" t="s">
        <v>59</v>
      </c>
      <c r="D1735" s="7">
        <f t="shared" si="388"/>
        <v>41644</v>
      </c>
      <c r="E1735" s="4">
        <v>0.53472222222222221</v>
      </c>
      <c r="F1735" s="3" t="s">
        <v>54</v>
      </c>
      <c r="G1735" s="3" t="str">
        <f t="shared" si="389"/>
        <v>PLANNED</v>
      </c>
      <c r="H1735" s="3" t="str">
        <f t="shared" si="379"/>
        <v>PLANNED - SCHED</v>
      </c>
      <c r="I1735" s="1">
        <v>41648.496103090278</v>
      </c>
      <c r="J1735" s="1">
        <v>41648.562144756943</v>
      </c>
      <c r="K1735" s="5">
        <f t="shared" si="390"/>
        <v>95</v>
      </c>
      <c r="L1735" s="16">
        <f t="shared" si="380"/>
        <v>95</v>
      </c>
      <c r="M1735">
        <f t="shared" si="381"/>
        <v>2014</v>
      </c>
      <c r="N1735" t="str">
        <f t="shared" si="382"/>
        <v>Jan</v>
      </c>
      <c r="O1735" s="6">
        <f t="shared" si="383"/>
        <v>95</v>
      </c>
      <c r="P1735">
        <f t="shared" si="384"/>
        <v>441</v>
      </c>
      <c r="Q1735">
        <f t="shared" si="385"/>
        <v>4</v>
      </c>
      <c r="R1735" s="8">
        <f t="shared" si="391"/>
        <v>110.25</v>
      </c>
      <c r="S1735">
        <f t="shared" si="386"/>
        <v>43</v>
      </c>
      <c r="T1735">
        <f t="shared" si="387"/>
        <v>4263</v>
      </c>
      <c r="U1735" s="18">
        <f t="shared" si="392"/>
        <v>99.139534883720927</v>
      </c>
    </row>
    <row r="1736" spans="1:21" x14ac:dyDescent="0.3">
      <c r="A1736" s="3">
        <v>1735</v>
      </c>
      <c r="B1736" s="3" t="s">
        <v>343</v>
      </c>
      <c r="C1736" s="3" t="s">
        <v>59</v>
      </c>
      <c r="D1736" s="7">
        <f t="shared" si="388"/>
        <v>41644</v>
      </c>
      <c r="E1736" s="4">
        <v>0.68611111111111101</v>
      </c>
      <c r="F1736" s="3" t="s">
        <v>50</v>
      </c>
      <c r="G1736" s="3" t="str">
        <f t="shared" si="389"/>
        <v>OTHER</v>
      </c>
      <c r="H1736" s="3" t="str">
        <f t="shared" si="379"/>
        <v>OTHER</v>
      </c>
      <c r="I1736" s="1">
        <v>41648.620776122683</v>
      </c>
      <c r="J1736" s="1">
        <v>41648.718183530094</v>
      </c>
      <c r="K1736" s="5">
        <f t="shared" si="390"/>
        <v>140</v>
      </c>
      <c r="L1736" s="16">
        <f t="shared" si="380"/>
        <v>140</v>
      </c>
      <c r="M1736">
        <f t="shared" si="381"/>
        <v>2014</v>
      </c>
      <c r="N1736" t="str">
        <f t="shared" si="382"/>
        <v>Jan</v>
      </c>
      <c r="O1736" s="6">
        <f t="shared" si="383"/>
        <v>140</v>
      </c>
      <c r="P1736">
        <f t="shared" si="384"/>
        <v>441</v>
      </c>
      <c r="Q1736">
        <f t="shared" si="385"/>
        <v>4</v>
      </c>
      <c r="R1736" s="8">
        <f t="shared" si="391"/>
        <v>110.25</v>
      </c>
      <c r="S1736">
        <f t="shared" si="386"/>
        <v>43</v>
      </c>
      <c r="T1736">
        <f t="shared" si="387"/>
        <v>4263</v>
      </c>
      <c r="U1736" s="18">
        <f t="shared" si="392"/>
        <v>99.139534883720927</v>
      </c>
    </row>
    <row r="1737" spans="1:21" x14ac:dyDescent="0.3">
      <c r="A1737" s="3">
        <v>1736</v>
      </c>
      <c r="B1737" s="3" t="s">
        <v>344</v>
      </c>
      <c r="C1737" s="3" t="s">
        <v>61</v>
      </c>
      <c r="D1737" s="7">
        <f t="shared" si="388"/>
        <v>41644</v>
      </c>
      <c r="E1737" s="4">
        <v>0.40902777777777777</v>
      </c>
      <c r="F1737" s="3" t="s">
        <v>54</v>
      </c>
      <c r="G1737" s="3" t="str">
        <f t="shared" si="389"/>
        <v>PLANNED</v>
      </c>
      <c r="H1737" s="3" t="str">
        <f t="shared" si="379"/>
        <v>PLANNED - SCHED</v>
      </c>
      <c r="I1737" s="1">
        <v>41649.357976851854</v>
      </c>
      <c r="J1737" s="1">
        <v>41649.452629629624</v>
      </c>
      <c r="K1737" s="5">
        <f t="shared" si="390"/>
        <v>136</v>
      </c>
      <c r="L1737" s="16">
        <f t="shared" si="380"/>
        <v>136</v>
      </c>
      <c r="M1737">
        <f t="shared" si="381"/>
        <v>2014</v>
      </c>
      <c r="N1737" t="str">
        <f t="shared" si="382"/>
        <v>Jan</v>
      </c>
      <c r="O1737" s="6">
        <f t="shared" si="383"/>
        <v>136</v>
      </c>
      <c r="P1737">
        <f t="shared" si="384"/>
        <v>307</v>
      </c>
      <c r="Q1737">
        <f t="shared" si="385"/>
        <v>3</v>
      </c>
      <c r="R1737" s="8">
        <f t="shared" si="391"/>
        <v>102.33333333333333</v>
      </c>
      <c r="S1737">
        <f t="shared" si="386"/>
        <v>43</v>
      </c>
      <c r="T1737">
        <f t="shared" si="387"/>
        <v>4263</v>
      </c>
      <c r="U1737" s="18">
        <f t="shared" si="392"/>
        <v>99.139534883720927</v>
      </c>
    </row>
    <row r="1738" spans="1:21" x14ac:dyDescent="0.3">
      <c r="A1738" s="3">
        <v>1737</v>
      </c>
      <c r="B1738" s="3" t="s">
        <v>344</v>
      </c>
      <c r="C1738" s="3" t="s">
        <v>61</v>
      </c>
      <c r="D1738" s="7">
        <f t="shared" si="388"/>
        <v>41644</v>
      </c>
      <c r="E1738" s="4">
        <v>0.48958333333333331</v>
      </c>
      <c r="F1738" s="3" t="s">
        <v>54</v>
      </c>
      <c r="G1738" s="3" t="str">
        <f t="shared" si="389"/>
        <v>PLANNED</v>
      </c>
      <c r="H1738" s="3" t="str">
        <f t="shared" si="379"/>
        <v>PLANNED - SCHED</v>
      </c>
      <c r="I1738" s="1">
        <v>41649.450983368057</v>
      </c>
      <c r="J1738" s="1">
        <v>41649.542962534724</v>
      </c>
      <c r="K1738" s="5">
        <f t="shared" si="390"/>
        <v>132</v>
      </c>
      <c r="L1738" s="16">
        <f t="shared" si="380"/>
        <v>132</v>
      </c>
      <c r="M1738">
        <f t="shared" si="381"/>
        <v>2014</v>
      </c>
      <c r="N1738" t="str">
        <f t="shared" si="382"/>
        <v>Jan</v>
      </c>
      <c r="O1738" s="6">
        <f t="shared" si="383"/>
        <v>132</v>
      </c>
      <c r="P1738">
        <f t="shared" si="384"/>
        <v>307</v>
      </c>
      <c r="Q1738">
        <f t="shared" si="385"/>
        <v>3</v>
      </c>
      <c r="R1738" s="8">
        <f t="shared" si="391"/>
        <v>102.33333333333333</v>
      </c>
      <c r="S1738">
        <f t="shared" si="386"/>
        <v>43</v>
      </c>
      <c r="T1738">
        <f t="shared" si="387"/>
        <v>4263</v>
      </c>
      <c r="U1738" s="18">
        <f t="shared" si="392"/>
        <v>99.139534883720927</v>
      </c>
    </row>
    <row r="1739" spans="1:21" x14ac:dyDescent="0.3">
      <c r="A1739" s="3">
        <v>1738</v>
      </c>
      <c r="B1739" s="3" t="s">
        <v>344</v>
      </c>
      <c r="C1739" s="3" t="s">
        <v>61</v>
      </c>
      <c r="D1739" s="7">
        <f t="shared" si="388"/>
        <v>41644</v>
      </c>
      <c r="E1739" s="4">
        <v>0.56458333333333333</v>
      </c>
      <c r="F1739" s="3" t="s">
        <v>54</v>
      </c>
      <c r="G1739" s="3" t="str">
        <f t="shared" si="389"/>
        <v>PLANNED</v>
      </c>
      <c r="H1739" s="3" t="str">
        <f t="shared" si="379"/>
        <v>PLANNED - SCHED</v>
      </c>
      <c r="I1739" s="1">
        <v>41649.564178935179</v>
      </c>
      <c r="J1739" s="1">
        <v>41649.59169050926</v>
      </c>
      <c r="K1739" s="5">
        <f t="shared" si="390"/>
        <v>39</v>
      </c>
      <c r="L1739" s="16">
        <f t="shared" si="380"/>
        <v>39</v>
      </c>
      <c r="M1739">
        <f t="shared" si="381"/>
        <v>2014</v>
      </c>
      <c r="N1739" t="str">
        <f t="shared" si="382"/>
        <v>Jan</v>
      </c>
      <c r="O1739" s="6">
        <f t="shared" si="383"/>
        <v>39</v>
      </c>
      <c r="P1739">
        <f t="shared" si="384"/>
        <v>307</v>
      </c>
      <c r="Q1739">
        <f t="shared" si="385"/>
        <v>3</v>
      </c>
      <c r="R1739" s="8">
        <f t="shared" si="391"/>
        <v>102.33333333333333</v>
      </c>
      <c r="S1739">
        <f t="shared" si="386"/>
        <v>43</v>
      </c>
      <c r="T1739">
        <f t="shared" si="387"/>
        <v>4263</v>
      </c>
      <c r="U1739" s="18">
        <f t="shared" si="392"/>
        <v>99.139534883720927</v>
      </c>
    </row>
    <row r="1740" spans="1:21" x14ac:dyDescent="0.3">
      <c r="A1740" s="3">
        <v>1739</v>
      </c>
      <c r="B1740" s="3" t="s">
        <v>345</v>
      </c>
      <c r="C1740" s="3" t="s">
        <v>63</v>
      </c>
      <c r="D1740" s="7">
        <f t="shared" si="388"/>
        <v>41644</v>
      </c>
      <c r="E1740" s="4">
        <v>3.4722222222222224E-2</v>
      </c>
      <c r="F1740" s="3" t="s">
        <v>49</v>
      </c>
      <c r="G1740" s="3" t="str">
        <f t="shared" si="389"/>
        <v>UNPLANNED</v>
      </c>
      <c r="H1740" s="3" t="str">
        <f t="shared" si="379"/>
        <v>UNPLANNED</v>
      </c>
      <c r="I1740" s="1">
        <v>41650.018534178242</v>
      </c>
      <c r="J1740" s="1">
        <v>41650.121207789358</v>
      </c>
      <c r="K1740" s="5">
        <f t="shared" si="390"/>
        <v>147</v>
      </c>
      <c r="L1740" s="16">
        <f t="shared" si="380"/>
        <v>147</v>
      </c>
      <c r="M1740">
        <f t="shared" si="381"/>
        <v>2014</v>
      </c>
      <c r="N1740" t="str">
        <f t="shared" si="382"/>
        <v>Jan</v>
      </c>
      <c r="O1740" s="6">
        <f t="shared" si="383"/>
        <v>147</v>
      </c>
      <c r="P1740">
        <f t="shared" si="384"/>
        <v>210</v>
      </c>
      <c r="Q1740">
        <f t="shared" si="385"/>
        <v>2</v>
      </c>
      <c r="R1740" s="8">
        <f t="shared" si="391"/>
        <v>105</v>
      </c>
      <c r="S1740">
        <f t="shared" si="386"/>
        <v>43</v>
      </c>
      <c r="T1740">
        <f t="shared" si="387"/>
        <v>4263</v>
      </c>
      <c r="U1740" s="18">
        <f t="shared" si="392"/>
        <v>99.139534883720927</v>
      </c>
    </row>
    <row r="1741" spans="1:21" x14ac:dyDescent="0.3">
      <c r="A1741" s="3">
        <v>1740</v>
      </c>
      <c r="B1741" s="3" t="s">
        <v>345</v>
      </c>
      <c r="C1741" s="3" t="s">
        <v>63</v>
      </c>
      <c r="D1741" s="7">
        <f t="shared" si="388"/>
        <v>41644</v>
      </c>
      <c r="E1741" s="4">
        <v>0.62847222222222221</v>
      </c>
      <c r="F1741" s="3" t="s">
        <v>49</v>
      </c>
      <c r="G1741" s="3" t="str">
        <f t="shared" si="389"/>
        <v>UNPLANNED</v>
      </c>
      <c r="H1741" s="3" t="str">
        <f t="shared" si="379"/>
        <v>UNPLANNED</v>
      </c>
      <c r="I1741" s="1">
        <v>41650.617777164349</v>
      </c>
      <c r="J1741" s="1">
        <v>41650.661585034723</v>
      </c>
      <c r="K1741" s="5">
        <f t="shared" si="390"/>
        <v>63</v>
      </c>
      <c r="L1741" s="16">
        <f t="shared" si="380"/>
        <v>63</v>
      </c>
      <c r="M1741">
        <f t="shared" si="381"/>
        <v>2014</v>
      </c>
      <c r="N1741" t="str">
        <f t="shared" si="382"/>
        <v>Jan</v>
      </c>
      <c r="O1741" s="6">
        <f t="shared" si="383"/>
        <v>63</v>
      </c>
      <c r="P1741">
        <f t="shared" si="384"/>
        <v>210</v>
      </c>
      <c r="Q1741">
        <f t="shared" si="385"/>
        <v>2</v>
      </c>
      <c r="R1741" s="8">
        <f t="shared" si="391"/>
        <v>105</v>
      </c>
      <c r="S1741">
        <f t="shared" si="386"/>
        <v>43</v>
      </c>
      <c r="T1741">
        <f t="shared" si="387"/>
        <v>4263</v>
      </c>
      <c r="U1741" s="18">
        <f t="shared" si="392"/>
        <v>99.139534883720927</v>
      </c>
    </row>
    <row r="1742" spans="1:21" x14ac:dyDescent="0.3">
      <c r="A1742" s="3">
        <v>1741</v>
      </c>
      <c r="B1742" s="3" t="s">
        <v>346</v>
      </c>
      <c r="C1742" s="3" t="s">
        <v>65</v>
      </c>
      <c r="D1742" s="7">
        <f t="shared" si="388"/>
        <v>41644</v>
      </c>
      <c r="E1742" s="4">
        <v>9.375E-2</v>
      </c>
      <c r="F1742" s="3" t="s">
        <v>49</v>
      </c>
      <c r="G1742" s="3" t="str">
        <f t="shared" si="389"/>
        <v>UNPLANNED</v>
      </c>
      <c r="H1742" s="3" t="str">
        <f t="shared" si="379"/>
        <v>UNPLANNED</v>
      </c>
      <c r="I1742" s="1">
        <v>41651.061351157412</v>
      </c>
      <c r="J1742" s="1">
        <v>41651.133746990745</v>
      </c>
      <c r="K1742" s="5">
        <f t="shared" si="390"/>
        <v>104</v>
      </c>
      <c r="L1742" s="16">
        <f t="shared" si="380"/>
        <v>104</v>
      </c>
      <c r="M1742">
        <f t="shared" si="381"/>
        <v>2014</v>
      </c>
      <c r="N1742" t="str">
        <f t="shared" si="382"/>
        <v>Jan</v>
      </c>
      <c r="O1742" s="6">
        <f t="shared" si="383"/>
        <v>104</v>
      </c>
      <c r="P1742">
        <f t="shared" si="384"/>
        <v>234</v>
      </c>
      <c r="Q1742">
        <f t="shared" si="385"/>
        <v>2</v>
      </c>
      <c r="R1742" s="8">
        <f t="shared" si="391"/>
        <v>117</v>
      </c>
      <c r="S1742">
        <f t="shared" si="386"/>
        <v>43</v>
      </c>
      <c r="T1742">
        <f t="shared" si="387"/>
        <v>4263</v>
      </c>
      <c r="U1742" s="18">
        <f t="shared" si="392"/>
        <v>99.139534883720927</v>
      </c>
    </row>
    <row r="1743" spans="1:21" x14ac:dyDescent="0.3">
      <c r="A1743" s="3">
        <v>1742</v>
      </c>
      <c r="B1743" s="3" t="s">
        <v>346</v>
      </c>
      <c r="C1743" s="3" t="s">
        <v>65</v>
      </c>
      <c r="D1743" s="7">
        <f t="shared" si="388"/>
        <v>41644</v>
      </c>
      <c r="E1743" s="4">
        <v>0.89374999999999993</v>
      </c>
      <c r="F1743" s="3" t="s">
        <v>49</v>
      </c>
      <c r="G1743" s="3" t="str">
        <f t="shared" si="389"/>
        <v>UNPLANNED</v>
      </c>
      <c r="H1743" s="3" t="str">
        <f t="shared" si="379"/>
        <v>UNPLANNED</v>
      </c>
      <c r="I1743" s="1">
        <v>41651.855016400463</v>
      </c>
      <c r="J1743" s="1">
        <v>41651.945977048606</v>
      </c>
      <c r="K1743" s="5">
        <f t="shared" si="390"/>
        <v>130</v>
      </c>
      <c r="L1743" s="16">
        <f t="shared" si="380"/>
        <v>130</v>
      </c>
      <c r="M1743">
        <f t="shared" si="381"/>
        <v>2014</v>
      </c>
      <c r="N1743" t="str">
        <f t="shared" si="382"/>
        <v>Jan</v>
      </c>
      <c r="O1743" s="6">
        <f t="shared" si="383"/>
        <v>130</v>
      </c>
      <c r="P1743">
        <f t="shared" si="384"/>
        <v>234</v>
      </c>
      <c r="Q1743">
        <f t="shared" si="385"/>
        <v>2</v>
      </c>
      <c r="R1743" s="8">
        <f t="shared" si="391"/>
        <v>117</v>
      </c>
      <c r="S1743">
        <f t="shared" si="386"/>
        <v>43</v>
      </c>
      <c r="T1743">
        <f t="shared" si="387"/>
        <v>4263</v>
      </c>
      <c r="U1743" s="18">
        <f t="shared" si="392"/>
        <v>99.139534883720927</v>
      </c>
    </row>
    <row r="1744" spans="1:21" x14ac:dyDescent="0.3">
      <c r="A1744" s="3">
        <v>1743</v>
      </c>
      <c r="B1744" s="3" t="s">
        <v>347</v>
      </c>
      <c r="C1744" s="3" t="s">
        <v>48</v>
      </c>
      <c r="D1744" s="7">
        <f t="shared" si="388"/>
        <v>41651</v>
      </c>
      <c r="E1744" s="4">
        <v>0.11805555555555557</v>
      </c>
      <c r="F1744" s="3" t="s">
        <v>49</v>
      </c>
      <c r="G1744" s="3" t="str">
        <f t="shared" si="389"/>
        <v>UNPLANNED</v>
      </c>
      <c r="H1744" s="3" t="str">
        <f t="shared" si="379"/>
        <v>UNPLANNED</v>
      </c>
      <c r="I1744" s="1">
        <v>41652.085340972219</v>
      </c>
      <c r="J1744" s="1">
        <v>41652.160445138892</v>
      </c>
      <c r="K1744" s="5">
        <f t="shared" si="390"/>
        <v>108</v>
      </c>
      <c r="L1744" s="16">
        <f t="shared" si="380"/>
        <v>108</v>
      </c>
      <c r="M1744">
        <f t="shared" si="381"/>
        <v>2014</v>
      </c>
      <c r="N1744" t="str">
        <f t="shared" si="382"/>
        <v>Jan</v>
      </c>
      <c r="O1744" s="6">
        <f t="shared" si="383"/>
        <v>108</v>
      </c>
      <c r="P1744">
        <f t="shared" si="384"/>
        <v>397</v>
      </c>
      <c r="Q1744">
        <f t="shared" si="385"/>
        <v>3</v>
      </c>
      <c r="R1744" s="8">
        <f t="shared" si="391"/>
        <v>132.33333333333334</v>
      </c>
      <c r="S1744">
        <f t="shared" si="386"/>
        <v>37</v>
      </c>
      <c r="T1744">
        <f t="shared" si="387"/>
        <v>3386</v>
      </c>
      <c r="U1744" s="18">
        <f t="shared" si="392"/>
        <v>91.513513513513516</v>
      </c>
    </row>
    <row r="1745" spans="1:21" x14ac:dyDescent="0.3">
      <c r="A1745" s="3">
        <v>1744</v>
      </c>
      <c r="B1745" s="3" t="s">
        <v>347</v>
      </c>
      <c r="C1745" s="3" t="s">
        <v>48</v>
      </c>
      <c r="D1745" s="7">
        <f t="shared" si="388"/>
        <v>41651</v>
      </c>
      <c r="E1745" s="4">
        <v>0.31597222222222221</v>
      </c>
      <c r="F1745" s="3" t="s">
        <v>49</v>
      </c>
      <c r="G1745" s="3" t="str">
        <f t="shared" si="389"/>
        <v>UNPLANNED</v>
      </c>
      <c r="H1745" s="3" t="str">
        <f t="shared" si="379"/>
        <v>UNPLANNED</v>
      </c>
      <c r="I1745" s="1">
        <v>41652.292303206021</v>
      </c>
      <c r="J1745" s="1">
        <v>41652.403506909715</v>
      </c>
      <c r="K1745" s="5">
        <f t="shared" si="390"/>
        <v>160</v>
      </c>
      <c r="L1745" s="16">
        <f t="shared" si="380"/>
        <v>160</v>
      </c>
      <c r="M1745">
        <f t="shared" si="381"/>
        <v>2014</v>
      </c>
      <c r="N1745" t="str">
        <f t="shared" si="382"/>
        <v>Jan</v>
      </c>
      <c r="O1745" s="6">
        <f t="shared" si="383"/>
        <v>160</v>
      </c>
      <c r="P1745">
        <f t="shared" si="384"/>
        <v>397</v>
      </c>
      <c r="Q1745">
        <f t="shared" si="385"/>
        <v>3</v>
      </c>
      <c r="R1745" s="8">
        <f t="shared" si="391"/>
        <v>132.33333333333334</v>
      </c>
      <c r="S1745">
        <f t="shared" si="386"/>
        <v>37</v>
      </c>
      <c r="T1745">
        <f t="shared" si="387"/>
        <v>3386</v>
      </c>
      <c r="U1745" s="18">
        <f t="shared" si="392"/>
        <v>91.513513513513516</v>
      </c>
    </row>
    <row r="1746" spans="1:21" x14ac:dyDescent="0.3">
      <c r="A1746" s="3">
        <v>1745</v>
      </c>
      <c r="B1746" s="3" t="s">
        <v>347</v>
      </c>
      <c r="C1746" s="3" t="s">
        <v>48</v>
      </c>
      <c r="D1746" s="7">
        <f t="shared" si="388"/>
        <v>41651</v>
      </c>
      <c r="E1746" s="4">
        <v>0.52361111111111114</v>
      </c>
      <c r="F1746" s="3" t="s">
        <v>54</v>
      </c>
      <c r="G1746" s="3" t="str">
        <f t="shared" si="389"/>
        <v>PLANNED</v>
      </c>
      <c r="H1746" s="3" t="str">
        <f t="shared" si="379"/>
        <v>PLANNED - SCHED</v>
      </c>
      <c r="I1746" s="1">
        <v>41652.481364432875</v>
      </c>
      <c r="J1746" s="1">
        <v>41652.571283414356</v>
      </c>
      <c r="K1746" s="5">
        <f t="shared" si="390"/>
        <v>129</v>
      </c>
      <c r="L1746" s="16">
        <f t="shared" si="380"/>
        <v>129</v>
      </c>
      <c r="M1746">
        <f t="shared" si="381"/>
        <v>2014</v>
      </c>
      <c r="N1746" t="str">
        <f t="shared" si="382"/>
        <v>Jan</v>
      </c>
      <c r="O1746" s="6">
        <f t="shared" si="383"/>
        <v>129</v>
      </c>
      <c r="P1746">
        <f t="shared" si="384"/>
        <v>397</v>
      </c>
      <c r="Q1746">
        <f t="shared" si="385"/>
        <v>3</v>
      </c>
      <c r="R1746" s="8">
        <f t="shared" si="391"/>
        <v>132.33333333333334</v>
      </c>
      <c r="S1746">
        <f t="shared" si="386"/>
        <v>37</v>
      </c>
      <c r="T1746">
        <f t="shared" si="387"/>
        <v>3386</v>
      </c>
      <c r="U1746" s="18">
        <f t="shared" si="392"/>
        <v>91.513513513513516</v>
      </c>
    </row>
    <row r="1747" spans="1:21" x14ac:dyDescent="0.3">
      <c r="A1747" s="3">
        <v>1746</v>
      </c>
      <c r="B1747" s="3" t="s">
        <v>348</v>
      </c>
      <c r="C1747" s="3" t="s">
        <v>53</v>
      </c>
      <c r="D1747" s="7">
        <f t="shared" si="388"/>
        <v>41651</v>
      </c>
      <c r="E1747" s="4">
        <v>0.35138888888888892</v>
      </c>
      <c r="F1747" s="3" t="s">
        <v>54</v>
      </c>
      <c r="G1747" s="3" t="str">
        <f t="shared" si="389"/>
        <v>PLANNED</v>
      </c>
      <c r="H1747" s="3" t="str">
        <f t="shared" si="379"/>
        <v>PLANNED - SCHED</v>
      </c>
      <c r="I1747" s="1">
        <v>41653.3170340625</v>
      </c>
      <c r="J1747" s="1">
        <v>41653.389372025464</v>
      </c>
      <c r="K1747" s="5">
        <f t="shared" si="390"/>
        <v>104</v>
      </c>
      <c r="L1747" s="16">
        <f t="shared" si="380"/>
        <v>104</v>
      </c>
      <c r="M1747">
        <f t="shared" si="381"/>
        <v>2014</v>
      </c>
      <c r="N1747" t="str">
        <f t="shared" si="382"/>
        <v>Jan</v>
      </c>
      <c r="O1747" s="6">
        <f t="shared" si="383"/>
        <v>104</v>
      </c>
      <c r="P1747">
        <f t="shared" si="384"/>
        <v>672</v>
      </c>
      <c r="Q1747">
        <f t="shared" si="385"/>
        <v>7</v>
      </c>
      <c r="R1747" s="8">
        <f t="shared" si="391"/>
        <v>96</v>
      </c>
      <c r="S1747">
        <f t="shared" si="386"/>
        <v>37</v>
      </c>
      <c r="T1747">
        <f t="shared" si="387"/>
        <v>3386</v>
      </c>
      <c r="U1747" s="18">
        <f t="shared" si="392"/>
        <v>91.513513513513516</v>
      </c>
    </row>
    <row r="1748" spans="1:21" x14ac:dyDescent="0.3">
      <c r="A1748" s="3">
        <v>1747</v>
      </c>
      <c r="B1748" s="3" t="s">
        <v>348</v>
      </c>
      <c r="C1748" s="3" t="s">
        <v>53</v>
      </c>
      <c r="D1748" s="7">
        <f t="shared" si="388"/>
        <v>41651</v>
      </c>
      <c r="E1748" s="4">
        <v>0.38819444444444445</v>
      </c>
      <c r="F1748" s="3" t="s">
        <v>51</v>
      </c>
      <c r="G1748" s="3" t="str">
        <f t="shared" si="389"/>
        <v>PLANNED</v>
      </c>
      <c r="H1748" s="3" t="str">
        <f t="shared" si="379"/>
        <v>PLANNED - NOT SCHED</v>
      </c>
      <c r="I1748" s="1">
        <v>41653.347936655096</v>
      </c>
      <c r="J1748" s="1">
        <v>41653.406813969908</v>
      </c>
      <c r="K1748" s="5">
        <f t="shared" si="390"/>
        <v>84</v>
      </c>
      <c r="L1748" s="16">
        <f t="shared" si="380"/>
        <v>84</v>
      </c>
      <c r="M1748">
        <f t="shared" si="381"/>
        <v>2014</v>
      </c>
      <c r="N1748" t="str">
        <f t="shared" si="382"/>
        <v>Jan</v>
      </c>
      <c r="O1748" s="6">
        <f t="shared" si="383"/>
        <v>84</v>
      </c>
      <c r="P1748">
        <f t="shared" si="384"/>
        <v>672</v>
      </c>
      <c r="Q1748">
        <f t="shared" si="385"/>
        <v>7</v>
      </c>
      <c r="R1748" s="8">
        <f t="shared" si="391"/>
        <v>96</v>
      </c>
      <c r="S1748">
        <f t="shared" si="386"/>
        <v>37</v>
      </c>
      <c r="T1748">
        <f t="shared" si="387"/>
        <v>3386</v>
      </c>
      <c r="U1748" s="18">
        <f t="shared" si="392"/>
        <v>91.513513513513516</v>
      </c>
    </row>
    <row r="1749" spans="1:21" x14ac:dyDescent="0.3">
      <c r="A1749" s="3">
        <v>1748</v>
      </c>
      <c r="B1749" s="3" t="s">
        <v>348</v>
      </c>
      <c r="C1749" s="3" t="s">
        <v>53</v>
      </c>
      <c r="D1749" s="7">
        <f t="shared" si="388"/>
        <v>41651</v>
      </c>
      <c r="E1749" s="4">
        <v>0.45833333333333331</v>
      </c>
      <c r="F1749" s="3" t="s">
        <v>49</v>
      </c>
      <c r="G1749" s="3" t="str">
        <f t="shared" si="389"/>
        <v>UNPLANNED</v>
      </c>
      <c r="H1749" s="3" t="str">
        <f t="shared" si="379"/>
        <v>UNPLANNED</v>
      </c>
      <c r="I1749" s="1">
        <v>41653.436484456019</v>
      </c>
      <c r="J1749" s="1">
        <v>41653.512306215278</v>
      </c>
      <c r="K1749" s="5">
        <f t="shared" si="390"/>
        <v>109</v>
      </c>
      <c r="L1749" s="16">
        <f t="shared" si="380"/>
        <v>109</v>
      </c>
      <c r="M1749">
        <f t="shared" si="381"/>
        <v>2014</v>
      </c>
      <c r="N1749" t="str">
        <f t="shared" si="382"/>
        <v>Jan</v>
      </c>
      <c r="O1749" s="6">
        <f t="shared" si="383"/>
        <v>109</v>
      </c>
      <c r="P1749">
        <f t="shared" si="384"/>
        <v>672</v>
      </c>
      <c r="Q1749">
        <f t="shared" si="385"/>
        <v>7</v>
      </c>
      <c r="R1749" s="8">
        <f t="shared" si="391"/>
        <v>96</v>
      </c>
      <c r="S1749">
        <f t="shared" si="386"/>
        <v>37</v>
      </c>
      <c r="T1749">
        <f t="shared" si="387"/>
        <v>3386</v>
      </c>
      <c r="U1749" s="18">
        <f t="shared" si="392"/>
        <v>91.513513513513516</v>
      </c>
    </row>
    <row r="1750" spans="1:21" x14ac:dyDescent="0.3">
      <c r="A1750" s="3">
        <v>1749</v>
      </c>
      <c r="B1750" s="3" t="s">
        <v>348</v>
      </c>
      <c r="C1750" s="3" t="s">
        <v>53</v>
      </c>
      <c r="D1750" s="7">
        <f t="shared" si="388"/>
        <v>41651</v>
      </c>
      <c r="E1750" s="4">
        <v>0.55972222222222223</v>
      </c>
      <c r="F1750" s="3" t="s">
        <v>54</v>
      </c>
      <c r="G1750" s="3" t="str">
        <f t="shared" si="389"/>
        <v>PLANNED</v>
      </c>
      <c r="H1750" s="3" t="str">
        <f t="shared" si="379"/>
        <v>PLANNED - SCHED</v>
      </c>
      <c r="I1750" s="1">
        <v>41653.512144363427</v>
      </c>
      <c r="J1750" s="1">
        <v>41653.616507789353</v>
      </c>
      <c r="K1750" s="5">
        <f t="shared" si="390"/>
        <v>150</v>
      </c>
      <c r="L1750" s="16">
        <f t="shared" si="380"/>
        <v>150</v>
      </c>
      <c r="M1750">
        <f t="shared" si="381"/>
        <v>2014</v>
      </c>
      <c r="N1750" t="str">
        <f t="shared" si="382"/>
        <v>Jan</v>
      </c>
      <c r="O1750" s="6">
        <f t="shared" si="383"/>
        <v>150</v>
      </c>
      <c r="P1750">
        <f t="shared" si="384"/>
        <v>672</v>
      </c>
      <c r="Q1750">
        <f t="shared" si="385"/>
        <v>7</v>
      </c>
      <c r="R1750" s="8">
        <f t="shared" si="391"/>
        <v>96</v>
      </c>
      <c r="S1750">
        <f t="shared" si="386"/>
        <v>37</v>
      </c>
      <c r="T1750">
        <f t="shared" si="387"/>
        <v>3386</v>
      </c>
      <c r="U1750" s="18">
        <f t="shared" si="392"/>
        <v>91.513513513513516</v>
      </c>
    </row>
    <row r="1751" spans="1:21" x14ac:dyDescent="0.3">
      <c r="A1751" s="3">
        <v>1750</v>
      </c>
      <c r="B1751" s="3" t="s">
        <v>348</v>
      </c>
      <c r="C1751" s="3" t="s">
        <v>53</v>
      </c>
      <c r="D1751" s="7">
        <f t="shared" si="388"/>
        <v>41651</v>
      </c>
      <c r="E1751" s="4">
        <v>0.6069444444444444</v>
      </c>
      <c r="F1751" s="3" t="s">
        <v>54</v>
      </c>
      <c r="G1751" s="3" t="str">
        <f t="shared" si="389"/>
        <v>PLANNED</v>
      </c>
      <c r="H1751" s="3" t="str">
        <f t="shared" si="379"/>
        <v>PLANNED - SCHED</v>
      </c>
      <c r="I1751" s="1">
        <v>41653.572407025466</v>
      </c>
      <c r="J1751" s="1">
        <v>41653.646238043977</v>
      </c>
      <c r="K1751" s="5">
        <f t="shared" si="390"/>
        <v>106</v>
      </c>
      <c r="L1751" s="16">
        <f t="shared" si="380"/>
        <v>106</v>
      </c>
      <c r="M1751">
        <f t="shared" si="381"/>
        <v>2014</v>
      </c>
      <c r="N1751" t="str">
        <f t="shared" si="382"/>
        <v>Jan</v>
      </c>
      <c r="O1751" s="6">
        <f t="shared" si="383"/>
        <v>106</v>
      </c>
      <c r="P1751">
        <f t="shared" si="384"/>
        <v>672</v>
      </c>
      <c r="Q1751">
        <f t="shared" si="385"/>
        <v>7</v>
      </c>
      <c r="R1751" s="8">
        <f t="shared" si="391"/>
        <v>96</v>
      </c>
      <c r="S1751">
        <f t="shared" si="386"/>
        <v>37</v>
      </c>
      <c r="T1751">
        <f t="shared" si="387"/>
        <v>3386</v>
      </c>
      <c r="U1751" s="18">
        <f t="shared" si="392"/>
        <v>91.513513513513516</v>
      </c>
    </row>
    <row r="1752" spans="1:21" x14ac:dyDescent="0.3">
      <c r="A1752" s="3">
        <v>1751</v>
      </c>
      <c r="B1752" s="3" t="s">
        <v>348</v>
      </c>
      <c r="C1752" s="3" t="s">
        <v>53</v>
      </c>
      <c r="D1752" s="7">
        <f t="shared" si="388"/>
        <v>41651</v>
      </c>
      <c r="E1752" s="4">
        <v>0.61388888888888882</v>
      </c>
      <c r="F1752" s="3" t="s">
        <v>49</v>
      </c>
      <c r="G1752" s="3" t="str">
        <f t="shared" si="389"/>
        <v>UNPLANNED</v>
      </c>
      <c r="H1752" s="3" t="str">
        <f t="shared" si="379"/>
        <v>UNPLANNED</v>
      </c>
      <c r="I1752" s="1">
        <v>41653.564978935181</v>
      </c>
      <c r="J1752" s="1">
        <v>41653.648196527778</v>
      </c>
      <c r="K1752" s="5">
        <f t="shared" si="390"/>
        <v>119</v>
      </c>
      <c r="L1752" s="16">
        <f t="shared" si="380"/>
        <v>119</v>
      </c>
      <c r="M1752">
        <f t="shared" si="381"/>
        <v>2014</v>
      </c>
      <c r="N1752" t="str">
        <f t="shared" si="382"/>
        <v>Jan</v>
      </c>
      <c r="O1752" s="6">
        <f t="shared" si="383"/>
        <v>119</v>
      </c>
      <c r="P1752">
        <f t="shared" si="384"/>
        <v>672</v>
      </c>
      <c r="Q1752">
        <f t="shared" si="385"/>
        <v>7</v>
      </c>
      <c r="R1752" s="8">
        <f t="shared" si="391"/>
        <v>96</v>
      </c>
      <c r="S1752">
        <f t="shared" si="386"/>
        <v>37</v>
      </c>
      <c r="T1752">
        <f t="shared" si="387"/>
        <v>3386</v>
      </c>
      <c r="U1752" s="18">
        <f t="shared" si="392"/>
        <v>91.513513513513516</v>
      </c>
    </row>
    <row r="1753" spans="1:21" x14ac:dyDescent="0.3">
      <c r="A1753" s="3">
        <v>1752</v>
      </c>
      <c r="B1753" s="3" t="s">
        <v>348</v>
      </c>
      <c r="C1753" s="3" t="s">
        <v>53</v>
      </c>
      <c r="D1753" s="7">
        <f t="shared" si="388"/>
        <v>41651</v>
      </c>
      <c r="E1753" s="4">
        <v>0.77361111111111114</v>
      </c>
      <c r="F1753" s="3" t="s">
        <v>49</v>
      </c>
      <c r="G1753" s="3" t="str">
        <f t="shared" si="389"/>
        <v>UNPLANNED</v>
      </c>
      <c r="H1753" s="3" t="str">
        <f t="shared" si="379"/>
        <v>UNPLANNED</v>
      </c>
      <c r="I1753" s="1">
        <v>41653.754188506944</v>
      </c>
      <c r="J1753" s="1" t="e">
        <v>#VALUE!</v>
      </c>
      <c r="K1753" s="5" t="e">
        <f t="shared" si="390"/>
        <v>#VALUE!</v>
      </c>
      <c r="L1753" s="16">
        <f t="shared" si="380"/>
        <v>96</v>
      </c>
      <c r="M1753">
        <f t="shared" si="381"/>
        <v>2014</v>
      </c>
      <c r="N1753" t="str">
        <f t="shared" si="382"/>
        <v>Jan</v>
      </c>
      <c r="O1753" s="6" t="e">
        <f t="shared" si="383"/>
        <v>#N/A</v>
      </c>
      <c r="P1753">
        <f t="shared" si="384"/>
        <v>672</v>
      </c>
      <c r="Q1753">
        <f t="shared" si="385"/>
        <v>7</v>
      </c>
      <c r="R1753" s="8">
        <f t="shared" si="391"/>
        <v>96</v>
      </c>
      <c r="S1753">
        <f t="shared" si="386"/>
        <v>37</v>
      </c>
      <c r="T1753">
        <f t="shared" si="387"/>
        <v>3386</v>
      </c>
      <c r="U1753" s="18">
        <f t="shared" si="392"/>
        <v>91.513513513513516</v>
      </c>
    </row>
    <row r="1754" spans="1:21" x14ac:dyDescent="0.3">
      <c r="A1754" s="3">
        <v>1753</v>
      </c>
      <c r="B1754" s="3" t="s">
        <v>349</v>
      </c>
      <c r="C1754" s="3" t="s">
        <v>56</v>
      </c>
      <c r="D1754" s="7">
        <f t="shared" si="388"/>
        <v>41651</v>
      </c>
      <c r="E1754" s="4">
        <v>4.4444444444444446E-2</v>
      </c>
      <c r="F1754" s="3" t="s">
        <v>49</v>
      </c>
      <c r="G1754" s="3" t="str">
        <f t="shared" si="389"/>
        <v>UNPLANNED</v>
      </c>
      <c r="H1754" s="3" t="str">
        <f t="shared" si="379"/>
        <v>UNPLANNED</v>
      </c>
      <c r="I1754" s="1">
        <v>41654.004544907402</v>
      </c>
      <c r="J1754" s="1">
        <v>41654.066373611109</v>
      </c>
      <c r="K1754" s="5">
        <f t="shared" si="390"/>
        <v>89</v>
      </c>
      <c r="L1754" s="16">
        <f t="shared" si="380"/>
        <v>89</v>
      </c>
      <c r="M1754">
        <f t="shared" si="381"/>
        <v>2014</v>
      </c>
      <c r="N1754" t="str">
        <f t="shared" si="382"/>
        <v>Jan</v>
      </c>
      <c r="O1754" s="6">
        <f t="shared" si="383"/>
        <v>89</v>
      </c>
      <c r="P1754">
        <f t="shared" si="384"/>
        <v>822</v>
      </c>
      <c r="Q1754">
        <f t="shared" si="385"/>
        <v>9</v>
      </c>
      <c r="R1754" s="8">
        <f t="shared" si="391"/>
        <v>91.333333333333329</v>
      </c>
      <c r="S1754">
        <f t="shared" si="386"/>
        <v>37</v>
      </c>
      <c r="T1754">
        <f t="shared" si="387"/>
        <v>3386</v>
      </c>
      <c r="U1754" s="18">
        <f t="shared" si="392"/>
        <v>91.513513513513516</v>
      </c>
    </row>
    <row r="1755" spans="1:21" x14ac:dyDescent="0.3">
      <c r="A1755" s="3">
        <v>1754</v>
      </c>
      <c r="B1755" s="3" t="s">
        <v>349</v>
      </c>
      <c r="C1755" s="3" t="s">
        <v>56</v>
      </c>
      <c r="D1755" s="7">
        <f t="shared" si="388"/>
        <v>41651</v>
      </c>
      <c r="E1755" s="4">
        <v>0.3576388888888889</v>
      </c>
      <c r="F1755" s="3" t="s">
        <v>54</v>
      </c>
      <c r="G1755" s="3" t="str">
        <f t="shared" si="389"/>
        <v>PLANNED</v>
      </c>
      <c r="H1755" s="3" t="str">
        <f t="shared" si="379"/>
        <v>PLANNED - SCHED</v>
      </c>
      <c r="I1755" s="1">
        <v>41654.314640590273</v>
      </c>
      <c r="J1755" s="1">
        <v>41654.388274849538</v>
      </c>
      <c r="K1755" s="5">
        <f t="shared" si="390"/>
        <v>106</v>
      </c>
      <c r="L1755" s="16">
        <f t="shared" si="380"/>
        <v>106</v>
      </c>
      <c r="M1755">
        <f t="shared" si="381"/>
        <v>2014</v>
      </c>
      <c r="N1755" t="str">
        <f t="shared" si="382"/>
        <v>Jan</v>
      </c>
      <c r="O1755" s="6">
        <f t="shared" si="383"/>
        <v>106</v>
      </c>
      <c r="P1755">
        <f t="shared" si="384"/>
        <v>822</v>
      </c>
      <c r="Q1755">
        <f t="shared" si="385"/>
        <v>9</v>
      </c>
      <c r="R1755" s="8">
        <f t="shared" si="391"/>
        <v>91.333333333333329</v>
      </c>
      <c r="S1755">
        <f t="shared" si="386"/>
        <v>37</v>
      </c>
      <c r="T1755">
        <f t="shared" si="387"/>
        <v>3386</v>
      </c>
      <c r="U1755" s="18">
        <f t="shared" si="392"/>
        <v>91.513513513513516</v>
      </c>
    </row>
    <row r="1756" spans="1:21" x14ac:dyDescent="0.3">
      <c r="A1756" s="3">
        <v>1755</v>
      </c>
      <c r="B1756" s="3" t="s">
        <v>349</v>
      </c>
      <c r="C1756" s="3" t="s">
        <v>56</v>
      </c>
      <c r="D1756" s="7">
        <f t="shared" si="388"/>
        <v>41651</v>
      </c>
      <c r="E1756" s="4">
        <v>0.38958333333333334</v>
      </c>
      <c r="F1756" s="3" t="s">
        <v>51</v>
      </c>
      <c r="G1756" s="3" t="str">
        <f t="shared" si="389"/>
        <v>PLANNED</v>
      </c>
      <c r="H1756" s="3" t="str">
        <f t="shared" si="379"/>
        <v>PLANNED - NOT SCHED</v>
      </c>
      <c r="I1756" s="1">
        <v>41654.354626273147</v>
      </c>
      <c r="J1756" s="1">
        <v>41654.407681828699</v>
      </c>
      <c r="K1756" s="5">
        <f t="shared" si="390"/>
        <v>76</v>
      </c>
      <c r="L1756" s="16">
        <f t="shared" si="380"/>
        <v>76</v>
      </c>
      <c r="M1756">
        <f t="shared" si="381"/>
        <v>2014</v>
      </c>
      <c r="N1756" t="str">
        <f t="shared" si="382"/>
        <v>Jan</v>
      </c>
      <c r="O1756" s="6">
        <f t="shared" si="383"/>
        <v>76</v>
      </c>
      <c r="P1756">
        <f t="shared" si="384"/>
        <v>822</v>
      </c>
      <c r="Q1756">
        <f t="shared" si="385"/>
        <v>9</v>
      </c>
      <c r="R1756" s="8">
        <f t="shared" si="391"/>
        <v>91.333333333333329</v>
      </c>
      <c r="S1756">
        <f t="shared" si="386"/>
        <v>37</v>
      </c>
      <c r="T1756">
        <f t="shared" si="387"/>
        <v>3386</v>
      </c>
      <c r="U1756" s="18">
        <f t="shared" si="392"/>
        <v>91.513513513513516</v>
      </c>
    </row>
    <row r="1757" spans="1:21" x14ac:dyDescent="0.3">
      <c r="A1757" s="3">
        <v>1756</v>
      </c>
      <c r="B1757" s="3" t="s">
        <v>349</v>
      </c>
      <c r="C1757" s="3" t="s">
        <v>56</v>
      </c>
      <c r="D1757" s="7">
        <f t="shared" si="388"/>
        <v>41651</v>
      </c>
      <c r="E1757" s="4">
        <v>0.4368055555555555</v>
      </c>
      <c r="F1757" s="3" t="s">
        <v>54</v>
      </c>
      <c r="G1757" s="3" t="str">
        <f t="shared" si="389"/>
        <v>PLANNED</v>
      </c>
      <c r="H1757" s="3" t="str">
        <f t="shared" si="379"/>
        <v>PLANNED - SCHED</v>
      </c>
      <c r="I1757" s="1">
        <v>41654.410174618053</v>
      </c>
      <c r="J1757" s="1">
        <v>41654.478531099536</v>
      </c>
      <c r="K1757" s="5">
        <f t="shared" si="390"/>
        <v>98</v>
      </c>
      <c r="L1757" s="16">
        <f t="shared" si="380"/>
        <v>98</v>
      </c>
      <c r="M1757">
        <f t="shared" si="381"/>
        <v>2014</v>
      </c>
      <c r="N1757" t="str">
        <f t="shared" si="382"/>
        <v>Jan</v>
      </c>
      <c r="O1757" s="6">
        <f t="shared" si="383"/>
        <v>98</v>
      </c>
      <c r="P1757">
        <f t="shared" si="384"/>
        <v>822</v>
      </c>
      <c r="Q1757">
        <f t="shared" si="385"/>
        <v>9</v>
      </c>
      <c r="R1757" s="8">
        <f t="shared" si="391"/>
        <v>91.333333333333329</v>
      </c>
      <c r="S1757">
        <f t="shared" si="386"/>
        <v>37</v>
      </c>
      <c r="T1757">
        <f t="shared" si="387"/>
        <v>3386</v>
      </c>
      <c r="U1757" s="18">
        <f t="shared" si="392"/>
        <v>91.513513513513516</v>
      </c>
    </row>
    <row r="1758" spans="1:21" x14ac:dyDescent="0.3">
      <c r="A1758" s="3">
        <v>1757</v>
      </c>
      <c r="B1758" s="3" t="s">
        <v>349</v>
      </c>
      <c r="C1758" s="3" t="s">
        <v>56</v>
      </c>
      <c r="D1758" s="7">
        <f t="shared" si="388"/>
        <v>41651</v>
      </c>
      <c r="E1758" s="4">
        <v>0.50763888888888886</v>
      </c>
      <c r="F1758" s="3" t="s">
        <v>49</v>
      </c>
      <c r="G1758" s="3" t="str">
        <f t="shared" si="389"/>
        <v>UNPLANNED</v>
      </c>
      <c r="H1758" s="3" t="str">
        <f t="shared" si="379"/>
        <v>UNPLANNED</v>
      </c>
      <c r="I1758" s="1">
        <v>41654.483153819441</v>
      </c>
      <c r="J1758" s="1">
        <v>41654.556325115736</v>
      </c>
      <c r="K1758" s="5">
        <f t="shared" si="390"/>
        <v>105</v>
      </c>
      <c r="L1758" s="16">
        <f t="shared" si="380"/>
        <v>105</v>
      </c>
      <c r="M1758">
        <f t="shared" si="381"/>
        <v>2014</v>
      </c>
      <c r="N1758" t="str">
        <f t="shared" si="382"/>
        <v>Jan</v>
      </c>
      <c r="O1758" s="6">
        <f t="shared" si="383"/>
        <v>105</v>
      </c>
      <c r="P1758">
        <f t="shared" si="384"/>
        <v>822</v>
      </c>
      <c r="Q1758">
        <f t="shared" si="385"/>
        <v>9</v>
      </c>
      <c r="R1758" s="8">
        <f t="shared" si="391"/>
        <v>91.333333333333329</v>
      </c>
      <c r="S1758">
        <f t="shared" si="386"/>
        <v>37</v>
      </c>
      <c r="T1758">
        <f t="shared" si="387"/>
        <v>3386</v>
      </c>
      <c r="U1758" s="18">
        <f t="shared" si="392"/>
        <v>91.513513513513516</v>
      </c>
    </row>
    <row r="1759" spans="1:21" x14ac:dyDescent="0.3">
      <c r="A1759" s="3">
        <v>1758</v>
      </c>
      <c r="B1759" s="3" t="s">
        <v>349</v>
      </c>
      <c r="C1759" s="3" t="s">
        <v>56</v>
      </c>
      <c r="D1759" s="7">
        <f t="shared" si="388"/>
        <v>41651</v>
      </c>
      <c r="E1759" s="4">
        <v>0.52500000000000002</v>
      </c>
      <c r="F1759" s="3" t="s">
        <v>54</v>
      </c>
      <c r="G1759" s="3" t="str">
        <f t="shared" si="389"/>
        <v>PLANNED</v>
      </c>
      <c r="H1759" s="3" t="str">
        <f t="shared" si="379"/>
        <v>PLANNED - SCHED</v>
      </c>
      <c r="I1759" s="1">
        <v>41654.500763969911</v>
      </c>
      <c r="J1759" s="1">
        <v>41654.54728017361</v>
      </c>
      <c r="K1759" s="5">
        <f t="shared" si="390"/>
        <v>66</v>
      </c>
      <c r="L1759" s="16">
        <f t="shared" si="380"/>
        <v>66</v>
      </c>
      <c r="M1759">
        <f t="shared" si="381"/>
        <v>2014</v>
      </c>
      <c r="N1759" t="str">
        <f t="shared" si="382"/>
        <v>Jan</v>
      </c>
      <c r="O1759" s="6">
        <f t="shared" si="383"/>
        <v>66</v>
      </c>
      <c r="P1759">
        <f t="shared" si="384"/>
        <v>822</v>
      </c>
      <c r="Q1759">
        <f t="shared" si="385"/>
        <v>9</v>
      </c>
      <c r="R1759" s="8">
        <f t="shared" si="391"/>
        <v>91.333333333333329</v>
      </c>
      <c r="S1759">
        <f t="shared" si="386"/>
        <v>37</v>
      </c>
      <c r="T1759">
        <f t="shared" si="387"/>
        <v>3386</v>
      </c>
      <c r="U1759" s="18">
        <f t="shared" si="392"/>
        <v>91.513513513513516</v>
      </c>
    </row>
    <row r="1760" spans="1:21" x14ac:dyDescent="0.3">
      <c r="A1760" s="3">
        <v>1759</v>
      </c>
      <c r="B1760" s="3" t="s">
        <v>349</v>
      </c>
      <c r="C1760" s="3" t="s">
        <v>56</v>
      </c>
      <c r="D1760" s="7">
        <f t="shared" si="388"/>
        <v>41651</v>
      </c>
      <c r="E1760" s="4">
        <v>0.56527777777777777</v>
      </c>
      <c r="F1760" s="3" t="s">
        <v>54</v>
      </c>
      <c r="G1760" s="3" t="str">
        <f t="shared" si="389"/>
        <v>PLANNED</v>
      </c>
      <c r="H1760" s="3" t="str">
        <f t="shared" si="379"/>
        <v>PLANNED - SCHED</v>
      </c>
      <c r="I1760" s="1">
        <v>41654.541977280089</v>
      </c>
      <c r="J1760" s="1">
        <v>41654.616757372685</v>
      </c>
      <c r="K1760" s="5">
        <f t="shared" si="390"/>
        <v>107</v>
      </c>
      <c r="L1760" s="16">
        <f t="shared" si="380"/>
        <v>107</v>
      </c>
      <c r="M1760">
        <f t="shared" si="381"/>
        <v>2014</v>
      </c>
      <c r="N1760" t="str">
        <f t="shared" si="382"/>
        <v>Jan</v>
      </c>
      <c r="O1760" s="6">
        <f t="shared" si="383"/>
        <v>107</v>
      </c>
      <c r="P1760">
        <f t="shared" si="384"/>
        <v>822</v>
      </c>
      <c r="Q1760">
        <f t="shared" si="385"/>
        <v>9</v>
      </c>
      <c r="R1760" s="8">
        <f t="shared" si="391"/>
        <v>91.333333333333329</v>
      </c>
      <c r="S1760">
        <f t="shared" si="386"/>
        <v>37</v>
      </c>
      <c r="T1760">
        <f t="shared" si="387"/>
        <v>3386</v>
      </c>
      <c r="U1760" s="18">
        <f t="shared" si="392"/>
        <v>91.513513513513516</v>
      </c>
    </row>
    <row r="1761" spans="1:21" x14ac:dyDescent="0.3">
      <c r="A1761" s="3">
        <v>1760</v>
      </c>
      <c r="B1761" s="3" t="s">
        <v>349</v>
      </c>
      <c r="C1761" s="3" t="s">
        <v>56</v>
      </c>
      <c r="D1761" s="7">
        <f t="shared" si="388"/>
        <v>41651</v>
      </c>
      <c r="E1761" s="4">
        <v>0.69374999999999998</v>
      </c>
      <c r="F1761" s="3" t="s">
        <v>54</v>
      </c>
      <c r="G1761" s="3" t="str">
        <f t="shared" si="389"/>
        <v>PLANNED</v>
      </c>
      <c r="H1761" s="3" t="str">
        <f t="shared" si="379"/>
        <v>PLANNED - SCHED</v>
      </c>
      <c r="I1761" s="1">
        <v>41654.656441087966</v>
      </c>
      <c r="J1761" s="1">
        <v>41654.72967025463</v>
      </c>
      <c r="K1761" s="5">
        <f t="shared" si="390"/>
        <v>105</v>
      </c>
      <c r="L1761" s="16">
        <f t="shared" si="380"/>
        <v>105</v>
      </c>
      <c r="M1761">
        <f t="shared" si="381"/>
        <v>2014</v>
      </c>
      <c r="N1761" t="str">
        <f t="shared" si="382"/>
        <v>Jan</v>
      </c>
      <c r="O1761" s="6">
        <f t="shared" si="383"/>
        <v>105</v>
      </c>
      <c r="P1761">
        <f t="shared" si="384"/>
        <v>822</v>
      </c>
      <c r="Q1761">
        <f t="shared" si="385"/>
        <v>9</v>
      </c>
      <c r="R1761" s="8">
        <f t="shared" si="391"/>
        <v>91.333333333333329</v>
      </c>
      <c r="S1761">
        <f t="shared" si="386"/>
        <v>37</v>
      </c>
      <c r="T1761">
        <f t="shared" si="387"/>
        <v>3386</v>
      </c>
      <c r="U1761" s="18">
        <f t="shared" si="392"/>
        <v>91.513513513513516</v>
      </c>
    </row>
    <row r="1762" spans="1:21" x14ac:dyDescent="0.3">
      <c r="A1762" s="3">
        <v>1761</v>
      </c>
      <c r="B1762" s="3" t="s">
        <v>349</v>
      </c>
      <c r="C1762" s="3" t="s">
        <v>56</v>
      </c>
      <c r="D1762" s="7">
        <f t="shared" si="388"/>
        <v>41651</v>
      </c>
      <c r="E1762" s="4">
        <v>0.91736111111111107</v>
      </c>
      <c r="F1762" s="3" t="s">
        <v>49</v>
      </c>
      <c r="G1762" s="3" t="str">
        <f t="shared" si="389"/>
        <v>UNPLANNED</v>
      </c>
      <c r="H1762" s="3" t="str">
        <f t="shared" si="379"/>
        <v>UNPLANNED</v>
      </c>
      <c r="I1762" s="1">
        <v>41654.883768368054</v>
      </c>
      <c r="J1762" s="1">
        <v>41654.932587812502</v>
      </c>
      <c r="K1762" s="5">
        <f t="shared" si="390"/>
        <v>70</v>
      </c>
      <c r="L1762" s="16">
        <f t="shared" si="380"/>
        <v>70</v>
      </c>
      <c r="M1762">
        <f t="shared" si="381"/>
        <v>2014</v>
      </c>
      <c r="N1762" t="str">
        <f t="shared" si="382"/>
        <v>Jan</v>
      </c>
      <c r="O1762" s="6">
        <f t="shared" si="383"/>
        <v>70</v>
      </c>
      <c r="P1762">
        <f t="shared" si="384"/>
        <v>822</v>
      </c>
      <c r="Q1762">
        <f t="shared" si="385"/>
        <v>9</v>
      </c>
      <c r="R1762" s="8">
        <f t="shared" si="391"/>
        <v>91.333333333333329</v>
      </c>
      <c r="S1762">
        <f t="shared" si="386"/>
        <v>37</v>
      </c>
      <c r="T1762">
        <f t="shared" si="387"/>
        <v>3386</v>
      </c>
      <c r="U1762" s="18">
        <f t="shared" si="392"/>
        <v>91.513513513513516</v>
      </c>
    </row>
    <row r="1763" spans="1:21" x14ac:dyDescent="0.3">
      <c r="A1763" s="3">
        <v>1762</v>
      </c>
      <c r="B1763" s="3" t="s">
        <v>350</v>
      </c>
      <c r="C1763" s="3" t="s">
        <v>59</v>
      </c>
      <c r="D1763" s="7">
        <f t="shared" si="388"/>
        <v>41651</v>
      </c>
      <c r="E1763" s="4">
        <v>0.24930555555555556</v>
      </c>
      <c r="F1763" s="3" t="s">
        <v>49</v>
      </c>
      <c r="G1763" s="3" t="str">
        <f t="shared" si="389"/>
        <v>UNPLANNED</v>
      </c>
      <c r="H1763" s="3" t="str">
        <f t="shared" si="379"/>
        <v>UNPLANNED</v>
      </c>
      <c r="I1763" s="1">
        <v>41655.225230671298</v>
      </c>
      <c r="J1763" s="1">
        <v>41655.282707523147</v>
      </c>
      <c r="K1763" s="5">
        <f t="shared" si="390"/>
        <v>82</v>
      </c>
      <c r="L1763" s="16">
        <f t="shared" si="380"/>
        <v>82</v>
      </c>
      <c r="M1763">
        <f t="shared" si="381"/>
        <v>2014</v>
      </c>
      <c r="N1763" t="str">
        <f t="shared" si="382"/>
        <v>Jan</v>
      </c>
      <c r="O1763" s="6">
        <f t="shared" si="383"/>
        <v>82</v>
      </c>
      <c r="P1763">
        <f t="shared" si="384"/>
        <v>294</v>
      </c>
      <c r="Q1763">
        <f t="shared" si="385"/>
        <v>3</v>
      </c>
      <c r="R1763" s="8">
        <f t="shared" si="391"/>
        <v>98</v>
      </c>
      <c r="S1763">
        <f t="shared" si="386"/>
        <v>37</v>
      </c>
      <c r="T1763">
        <f t="shared" si="387"/>
        <v>3386</v>
      </c>
      <c r="U1763" s="18">
        <f t="shared" si="392"/>
        <v>91.513513513513516</v>
      </c>
    </row>
    <row r="1764" spans="1:21" x14ac:dyDescent="0.3">
      <c r="A1764" s="3">
        <v>1763</v>
      </c>
      <c r="B1764" s="3" t="s">
        <v>350</v>
      </c>
      <c r="C1764" s="3" t="s">
        <v>59</v>
      </c>
      <c r="D1764" s="7">
        <f t="shared" si="388"/>
        <v>41651</v>
      </c>
      <c r="E1764" s="4">
        <v>0.39513888888888887</v>
      </c>
      <c r="F1764" s="3" t="s">
        <v>54</v>
      </c>
      <c r="G1764" s="3" t="str">
        <f t="shared" si="389"/>
        <v>PLANNED</v>
      </c>
      <c r="H1764" s="3" t="str">
        <f t="shared" si="379"/>
        <v>PLANNED - SCHED</v>
      </c>
      <c r="I1764" s="1">
        <v>41655.381260416667</v>
      </c>
      <c r="J1764" s="1">
        <v>41655.470982638893</v>
      </c>
      <c r="K1764" s="5">
        <f t="shared" si="390"/>
        <v>129</v>
      </c>
      <c r="L1764" s="16">
        <f t="shared" si="380"/>
        <v>129</v>
      </c>
      <c r="M1764">
        <f t="shared" si="381"/>
        <v>2014</v>
      </c>
      <c r="N1764" t="str">
        <f t="shared" si="382"/>
        <v>Jan</v>
      </c>
      <c r="O1764" s="6">
        <f t="shared" si="383"/>
        <v>129</v>
      </c>
      <c r="P1764">
        <f t="shared" si="384"/>
        <v>294</v>
      </c>
      <c r="Q1764">
        <f t="shared" si="385"/>
        <v>3</v>
      </c>
      <c r="R1764" s="8">
        <f t="shared" si="391"/>
        <v>98</v>
      </c>
      <c r="S1764">
        <f t="shared" si="386"/>
        <v>37</v>
      </c>
      <c r="T1764">
        <f t="shared" si="387"/>
        <v>3386</v>
      </c>
      <c r="U1764" s="18">
        <f t="shared" si="392"/>
        <v>91.513513513513516</v>
      </c>
    </row>
    <row r="1765" spans="1:21" x14ac:dyDescent="0.3">
      <c r="A1765" s="3">
        <v>1764</v>
      </c>
      <c r="B1765" s="3" t="s">
        <v>350</v>
      </c>
      <c r="C1765" s="3" t="s">
        <v>59</v>
      </c>
      <c r="D1765" s="7">
        <f t="shared" si="388"/>
        <v>41651</v>
      </c>
      <c r="E1765" s="4">
        <v>0.51250000000000007</v>
      </c>
      <c r="F1765" s="3" t="s">
        <v>51</v>
      </c>
      <c r="G1765" s="3" t="str">
        <f t="shared" si="389"/>
        <v>PLANNED</v>
      </c>
      <c r="H1765" s="3" t="str">
        <f t="shared" si="379"/>
        <v>PLANNED - NOT SCHED</v>
      </c>
      <c r="I1765" s="1">
        <v>41655.479286192131</v>
      </c>
      <c r="J1765" s="1">
        <v>41655.537098692133</v>
      </c>
      <c r="K1765" s="5">
        <f t="shared" si="390"/>
        <v>83</v>
      </c>
      <c r="L1765" s="16">
        <f t="shared" si="380"/>
        <v>83</v>
      </c>
      <c r="M1765">
        <f t="shared" si="381"/>
        <v>2014</v>
      </c>
      <c r="N1765" t="str">
        <f t="shared" si="382"/>
        <v>Jan</v>
      </c>
      <c r="O1765" s="6">
        <f t="shared" si="383"/>
        <v>83</v>
      </c>
      <c r="P1765">
        <f t="shared" si="384"/>
        <v>294</v>
      </c>
      <c r="Q1765">
        <f t="shared" si="385"/>
        <v>3</v>
      </c>
      <c r="R1765" s="8">
        <f t="shared" si="391"/>
        <v>98</v>
      </c>
      <c r="S1765">
        <f t="shared" si="386"/>
        <v>37</v>
      </c>
      <c r="T1765">
        <f t="shared" si="387"/>
        <v>3386</v>
      </c>
      <c r="U1765" s="18">
        <f t="shared" si="392"/>
        <v>91.513513513513516</v>
      </c>
    </row>
    <row r="1766" spans="1:21" x14ac:dyDescent="0.3">
      <c r="A1766" s="3">
        <v>1765</v>
      </c>
      <c r="B1766" s="3" t="s">
        <v>351</v>
      </c>
      <c r="C1766" s="3" t="s">
        <v>61</v>
      </c>
      <c r="D1766" s="7">
        <f t="shared" si="388"/>
        <v>41651</v>
      </c>
      <c r="E1766" s="4">
        <v>3.3333333333333333E-2</v>
      </c>
      <c r="F1766" s="3" t="s">
        <v>49</v>
      </c>
      <c r="G1766" s="3" t="str">
        <f t="shared" si="389"/>
        <v>UNPLANNED</v>
      </c>
      <c r="H1766" s="3" t="str">
        <f t="shared" si="379"/>
        <v>UNPLANNED</v>
      </c>
      <c r="I1766" s="1">
        <v>41656.006435844909</v>
      </c>
      <c r="J1766" s="1">
        <v>41656.07669047454</v>
      </c>
      <c r="K1766" s="5">
        <f t="shared" si="390"/>
        <v>101</v>
      </c>
      <c r="L1766" s="16">
        <f t="shared" si="380"/>
        <v>101</v>
      </c>
      <c r="M1766">
        <f t="shared" si="381"/>
        <v>2014</v>
      </c>
      <c r="N1766" t="str">
        <f t="shared" si="382"/>
        <v>Jan</v>
      </c>
      <c r="O1766" s="6">
        <f t="shared" si="383"/>
        <v>101</v>
      </c>
      <c r="P1766">
        <f t="shared" si="384"/>
        <v>680</v>
      </c>
      <c r="Q1766">
        <f t="shared" si="385"/>
        <v>8</v>
      </c>
      <c r="R1766" s="8">
        <f t="shared" si="391"/>
        <v>85</v>
      </c>
      <c r="S1766">
        <f t="shared" si="386"/>
        <v>37</v>
      </c>
      <c r="T1766">
        <f t="shared" si="387"/>
        <v>3386</v>
      </c>
      <c r="U1766" s="18">
        <f t="shared" si="392"/>
        <v>91.513513513513516</v>
      </c>
    </row>
    <row r="1767" spans="1:21" x14ac:dyDescent="0.3">
      <c r="A1767" s="3">
        <v>1766</v>
      </c>
      <c r="B1767" s="3" t="s">
        <v>351</v>
      </c>
      <c r="C1767" s="3" t="s">
        <v>61</v>
      </c>
      <c r="D1767" s="7">
        <f t="shared" si="388"/>
        <v>41651</v>
      </c>
      <c r="E1767" s="4">
        <v>0.11319444444444444</v>
      </c>
      <c r="F1767" s="3" t="s">
        <v>49</v>
      </c>
      <c r="G1767" s="3" t="str">
        <f t="shared" si="389"/>
        <v>UNPLANNED</v>
      </c>
      <c r="H1767" s="3" t="str">
        <f t="shared" si="379"/>
        <v>UNPLANNED</v>
      </c>
      <c r="I1767" s="1">
        <v>41656.085488738427</v>
      </c>
      <c r="J1767" s="1">
        <v>41656.146507256941</v>
      </c>
      <c r="K1767" s="5">
        <f t="shared" si="390"/>
        <v>87</v>
      </c>
      <c r="L1767" s="16">
        <f t="shared" si="380"/>
        <v>87</v>
      </c>
      <c r="M1767">
        <f t="shared" si="381"/>
        <v>2014</v>
      </c>
      <c r="N1767" t="str">
        <f t="shared" si="382"/>
        <v>Jan</v>
      </c>
      <c r="O1767" s="6">
        <f t="shared" si="383"/>
        <v>87</v>
      </c>
      <c r="P1767">
        <f t="shared" si="384"/>
        <v>680</v>
      </c>
      <c r="Q1767">
        <f t="shared" si="385"/>
        <v>8</v>
      </c>
      <c r="R1767" s="8">
        <f t="shared" si="391"/>
        <v>85</v>
      </c>
      <c r="S1767">
        <f t="shared" si="386"/>
        <v>37</v>
      </c>
      <c r="T1767">
        <f t="shared" si="387"/>
        <v>3386</v>
      </c>
      <c r="U1767" s="18">
        <f t="shared" si="392"/>
        <v>91.513513513513516</v>
      </c>
    </row>
    <row r="1768" spans="1:21" x14ac:dyDescent="0.3">
      <c r="A1768" s="3">
        <v>1767</v>
      </c>
      <c r="B1768" s="3" t="s">
        <v>351</v>
      </c>
      <c r="C1768" s="3" t="s">
        <v>61</v>
      </c>
      <c r="D1768" s="7">
        <f t="shared" si="388"/>
        <v>41651</v>
      </c>
      <c r="E1768" s="4">
        <v>0.23263888888888887</v>
      </c>
      <c r="F1768" s="3" t="s">
        <v>49</v>
      </c>
      <c r="G1768" s="3" t="str">
        <f t="shared" si="389"/>
        <v>UNPLANNED</v>
      </c>
      <c r="H1768" s="3" t="str">
        <f t="shared" si="379"/>
        <v>UNPLANNED</v>
      </c>
      <c r="I1768" s="1">
        <v>41656.205981712963</v>
      </c>
      <c r="J1768" s="1">
        <v>41656.274882175923</v>
      </c>
      <c r="K1768" s="5">
        <f t="shared" si="390"/>
        <v>99</v>
      </c>
      <c r="L1768" s="16">
        <f t="shared" si="380"/>
        <v>99</v>
      </c>
      <c r="M1768">
        <f t="shared" si="381"/>
        <v>2014</v>
      </c>
      <c r="N1768" t="str">
        <f t="shared" si="382"/>
        <v>Jan</v>
      </c>
      <c r="O1768" s="6">
        <f t="shared" si="383"/>
        <v>99</v>
      </c>
      <c r="P1768">
        <f t="shared" si="384"/>
        <v>680</v>
      </c>
      <c r="Q1768">
        <f t="shared" si="385"/>
        <v>8</v>
      </c>
      <c r="R1768" s="8">
        <f t="shared" si="391"/>
        <v>85</v>
      </c>
      <c r="S1768">
        <f t="shared" si="386"/>
        <v>37</v>
      </c>
      <c r="T1768">
        <f t="shared" si="387"/>
        <v>3386</v>
      </c>
      <c r="U1768" s="18">
        <f t="shared" si="392"/>
        <v>91.513513513513516</v>
      </c>
    </row>
    <row r="1769" spans="1:21" x14ac:dyDescent="0.3">
      <c r="A1769" s="3">
        <v>1768</v>
      </c>
      <c r="B1769" s="3" t="s">
        <v>351</v>
      </c>
      <c r="C1769" s="3" t="s">
        <v>61</v>
      </c>
      <c r="D1769" s="7">
        <f t="shared" si="388"/>
        <v>41651</v>
      </c>
      <c r="E1769" s="4">
        <v>0.40347222222222223</v>
      </c>
      <c r="F1769" s="3" t="s">
        <v>54</v>
      </c>
      <c r="G1769" s="3" t="str">
        <f t="shared" si="389"/>
        <v>PLANNED</v>
      </c>
      <c r="H1769" s="3" t="str">
        <f t="shared" si="379"/>
        <v>PLANNED - SCHED</v>
      </c>
      <c r="I1769" s="1">
        <v>41656.368324189818</v>
      </c>
      <c r="J1769" s="1" t="e">
        <v>#VALUE!</v>
      </c>
      <c r="K1769" s="5" t="e">
        <f t="shared" si="390"/>
        <v>#VALUE!</v>
      </c>
      <c r="L1769" s="16">
        <f t="shared" si="380"/>
        <v>85</v>
      </c>
      <c r="M1769">
        <f t="shared" si="381"/>
        <v>2014</v>
      </c>
      <c r="N1769" t="str">
        <f t="shared" si="382"/>
        <v>Jan</v>
      </c>
      <c r="O1769" s="6" t="e">
        <f t="shared" si="383"/>
        <v>#N/A</v>
      </c>
      <c r="P1769">
        <f t="shared" si="384"/>
        <v>680</v>
      </c>
      <c r="Q1769">
        <f t="shared" si="385"/>
        <v>8</v>
      </c>
      <c r="R1769" s="8">
        <f t="shared" si="391"/>
        <v>85</v>
      </c>
      <c r="S1769">
        <f t="shared" si="386"/>
        <v>37</v>
      </c>
      <c r="T1769">
        <f t="shared" si="387"/>
        <v>3386</v>
      </c>
      <c r="U1769" s="18">
        <f t="shared" si="392"/>
        <v>91.513513513513516</v>
      </c>
    </row>
    <row r="1770" spans="1:21" x14ac:dyDescent="0.3">
      <c r="A1770" s="3">
        <v>1769</v>
      </c>
      <c r="B1770" s="3" t="s">
        <v>351</v>
      </c>
      <c r="C1770" s="3" t="s">
        <v>61</v>
      </c>
      <c r="D1770" s="7">
        <f t="shared" si="388"/>
        <v>41651</v>
      </c>
      <c r="E1770" s="4">
        <v>0.47569444444444442</v>
      </c>
      <c r="F1770" s="3" t="s">
        <v>54</v>
      </c>
      <c r="G1770" s="3" t="str">
        <f t="shared" si="389"/>
        <v>PLANNED</v>
      </c>
      <c r="H1770" s="3" t="str">
        <f t="shared" si="379"/>
        <v>PLANNED - SCHED</v>
      </c>
      <c r="I1770" s="1">
        <v>41656.45137638889</v>
      </c>
      <c r="J1770" s="1">
        <v>41656.54135324074</v>
      </c>
      <c r="K1770" s="5">
        <f t="shared" si="390"/>
        <v>129</v>
      </c>
      <c r="L1770" s="16">
        <f t="shared" si="380"/>
        <v>129</v>
      </c>
      <c r="M1770">
        <f t="shared" si="381"/>
        <v>2014</v>
      </c>
      <c r="N1770" t="str">
        <f t="shared" si="382"/>
        <v>Jan</v>
      </c>
      <c r="O1770" s="6">
        <f t="shared" si="383"/>
        <v>129</v>
      </c>
      <c r="P1770">
        <f t="shared" si="384"/>
        <v>680</v>
      </c>
      <c r="Q1770">
        <f t="shared" si="385"/>
        <v>8</v>
      </c>
      <c r="R1770" s="8">
        <f t="shared" si="391"/>
        <v>85</v>
      </c>
      <c r="S1770">
        <f t="shared" si="386"/>
        <v>37</v>
      </c>
      <c r="T1770">
        <f t="shared" si="387"/>
        <v>3386</v>
      </c>
      <c r="U1770" s="18">
        <f t="shared" si="392"/>
        <v>91.513513513513516</v>
      </c>
    </row>
    <row r="1771" spans="1:21" x14ac:dyDescent="0.3">
      <c r="A1771" s="3">
        <v>1770</v>
      </c>
      <c r="B1771" s="3" t="s">
        <v>351</v>
      </c>
      <c r="C1771" s="3" t="s">
        <v>61</v>
      </c>
      <c r="D1771" s="7">
        <f t="shared" si="388"/>
        <v>41651</v>
      </c>
      <c r="E1771" s="4">
        <v>0.51527777777777783</v>
      </c>
      <c r="F1771" s="3" t="s">
        <v>49</v>
      </c>
      <c r="G1771" s="3" t="str">
        <f t="shared" si="389"/>
        <v>UNPLANNED</v>
      </c>
      <c r="H1771" s="3" t="str">
        <f t="shared" si="379"/>
        <v>UNPLANNED</v>
      </c>
      <c r="I1771" s="1">
        <v>41656.495485914347</v>
      </c>
      <c r="J1771" s="1">
        <v>41656.552719710649</v>
      </c>
      <c r="K1771" s="5">
        <f t="shared" si="390"/>
        <v>82</v>
      </c>
      <c r="L1771" s="16">
        <f t="shared" si="380"/>
        <v>82</v>
      </c>
      <c r="M1771">
        <f t="shared" si="381"/>
        <v>2014</v>
      </c>
      <c r="N1771" t="str">
        <f t="shared" si="382"/>
        <v>Jan</v>
      </c>
      <c r="O1771" s="6">
        <f t="shared" si="383"/>
        <v>82</v>
      </c>
      <c r="P1771">
        <f t="shared" si="384"/>
        <v>680</v>
      </c>
      <c r="Q1771">
        <f t="shared" si="385"/>
        <v>8</v>
      </c>
      <c r="R1771" s="8">
        <f t="shared" si="391"/>
        <v>85</v>
      </c>
      <c r="S1771">
        <f t="shared" si="386"/>
        <v>37</v>
      </c>
      <c r="T1771">
        <f t="shared" si="387"/>
        <v>3386</v>
      </c>
      <c r="U1771" s="18">
        <f t="shared" si="392"/>
        <v>91.513513513513516</v>
      </c>
    </row>
    <row r="1772" spans="1:21" x14ac:dyDescent="0.3">
      <c r="A1772" s="3">
        <v>1771</v>
      </c>
      <c r="B1772" s="3" t="s">
        <v>351</v>
      </c>
      <c r="C1772" s="3" t="s">
        <v>61</v>
      </c>
      <c r="D1772" s="7">
        <f t="shared" si="388"/>
        <v>41651</v>
      </c>
      <c r="E1772" s="4">
        <v>0.63402777777777775</v>
      </c>
      <c r="F1772" s="3" t="s">
        <v>54</v>
      </c>
      <c r="G1772" s="3" t="str">
        <f t="shared" si="389"/>
        <v>PLANNED</v>
      </c>
      <c r="H1772" s="3" t="str">
        <f t="shared" si="379"/>
        <v>PLANNED - SCHED</v>
      </c>
      <c r="I1772" s="1">
        <v>41656.599822372686</v>
      </c>
      <c r="J1772" s="1">
        <v>41656.674602465282</v>
      </c>
      <c r="K1772" s="5">
        <f t="shared" si="390"/>
        <v>107</v>
      </c>
      <c r="L1772" s="16">
        <f t="shared" si="380"/>
        <v>107</v>
      </c>
      <c r="M1772">
        <f t="shared" si="381"/>
        <v>2014</v>
      </c>
      <c r="N1772" t="str">
        <f t="shared" si="382"/>
        <v>Jan</v>
      </c>
      <c r="O1772" s="6">
        <f t="shared" si="383"/>
        <v>107</v>
      </c>
      <c r="P1772">
        <f t="shared" si="384"/>
        <v>680</v>
      </c>
      <c r="Q1772">
        <f t="shared" si="385"/>
        <v>8</v>
      </c>
      <c r="R1772" s="8">
        <f t="shared" si="391"/>
        <v>85</v>
      </c>
      <c r="S1772">
        <f t="shared" si="386"/>
        <v>37</v>
      </c>
      <c r="T1772">
        <f t="shared" si="387"/>
        <v>3386</v>
      </c>
      <c r="U1772" s="18">
        <f t="shared" si="392"/>
        <v>91.513513513513516</v>
      </c>
    </row>
    <row r="1773" spans="1:21" x14ac:dyDescent="0.3">
      <c r="A1773" s="3">
        <v>1772</v>
      </c>
      <c r="B1773" s="3" t="s">
        <v>351</v>
      </c>
      <c r="C1773" s="3" t="s">
        <v>61</v>
      </c>
      <c r="D1773" s="7">
        <f t="shared" si="388"/>
        <v>41651</v>
      </c>
      <c r="E1773" s="4">
        <v>0.7284722222222223</v>
      </c>
      <c r="F1773" s="3" t="s">
        <v>49</v>
      </c>
      <c r="G1773" s="3" t="str">
        <f t="shared" si="389"/>
        <v>UNPLANNED</v>
      </c>
      <c r="H1773" s="3" t="str">
        <f t="shared" si="379"/>
        <v>UNPLANNED</v>
      </c>
      <c r="I1773" s="1">
        <v>41656.701951817129</v>
      </c>
      <c r="J1773" s="1">
        <v>41656.754648576389</v>
      </c>
      <c r="K1773" s="5">
        <f t="shared" si="390"/>
        <v>75</v>
      </c>
      <c r="L1773" s="16">
        <f t="shared" si="380"/>
        <v>75</v>
      </c>
      <c r="M1773">
        <f t="shared" si="381"/>
        <v>2014</v>
      </c>
      <c r="N1773" t="str">
        <f t="shared" si="382"/>
        <v>Jan</v>
      </c>
      <c r="O1773" s="6">
        <f t="shared" si="383"/>
        <v>75</v>
      </c>
      <c r="P1773">
        <f t="shared" si="384"/>
        <v>680</v>
      </c>
      <c r="Q1773">
        <f t="shared" si="385"/>
        <v>8</v>
      </c>
      <c r="R1773" s="8">
        <f t="shared" si="391"/>
        <v>85</v>
      </c>
      <c r="S1773">
        <f t="shared" si="386"/>
        <v>37</v>
      </c>
      <c r="T1773">
        <f t="shared" si="387"/>
        <v>3386</v>
      </c>
      <c r="U1773" s="18">
        <f t="shared" si="392"/>
        <v>91.513513513513516</v>
      </c>
    </row>
    <row r="1774" spans="1:21" x14ac:dyDescent="0.3">
      <c r="A1774" s="3">
        <v>1773</v>
      </c>
      <c r="B1774" s="3" t="s">
        <v>352</v>
      </c>
      <c r="C1774" s="3" t="s">
        <v>63</v>
      </c>
      <c r="D1774" s="7">
        <f t="shared" si="388"/>
        <v>41651</v>
      </c>
      <c r="E1774" s="4">
        <v>1.7361111111111112E-2</v>
      </c>
      <c r="F1774" s="3" t="s">
        <v>49</v>
      </c>
      <c r="G1774" s="3" t="str">
        <f t="shared" si="389"/>
        <v>UNPLANNED</v>
      </c>
      <c r="H1774" s="3" t="str">
        <f t="shared" si="379"/>
        <v>UNPLANNED</v>
      </c>
      <c r="I1774" s="1">
        <v>41656.998775775464</v>
      </c>
      <c r="J1774" s="1">
        <v>41657.048509571759</v>
      </c>
      <c r="K1774" s="5">
        <f t="shared" si="390"/>
        <v>71</v>
      </c>
      <c r="L1774" s="16">
        <f t="shared" si="380"/>
        <v>71</v>
      </c>
      <c r="M1774">
        <f t="shared" si="381"/>
        <v>2014</v>
      </c>
      <c r="N1774" t="str">
        <f t="shared" si="382"/>
        <v>Jan</v>
      </c>
      <c r="O1774" s="6">
        <f t="shared" si="383"/>
        <v>71</v>
      </c>
      <c r="P1774">
        <f t="shared" si="384"/>
        <v>245</v>
      </c>
      <c r="Q1774">
        <f t="shared" si="385"/>
        <v>4</v>
      </c>
      <c r="R1774" s="8">
        <f t="shared" si="391"/>
        <v>61.25</v>
      </c>
      <c r="S1774">
        <f t="shared" si="386"/>
        <v>37</v>
      </c>
      <c r="T1774">
        <f t="shared" si="387"/>
        <v>3386</v>
      </c>
      <c r="U1774" s="18">
        <f t="shared" si="392"/>
        <v>91.513513513513516</v>
      </c>
    </row>
    <row r="1775" spans="1:21" x14ac:dyDescent="0.3">
      <c r="A1775" s="3">
        <v>1774</v>
      </c>
      <c r="B1775" s="3" t="s">
        <v>352</v>
      </c>
      <c r="C1775" s="3" t="s">
        <v>63</v>
      </c>
      <c r="D1775" s="7">
        <f t="shared" si="388"/>
        <v>41651</v>
      </c>
      <c r="E1775" s="4">
        <v>8.5416666666666655E-2</v>
      </c>
      <c r="F1775" s="3" t="s">
        <v>49</v>
      </c>
      <c r="G1775" s="3" t="str">
        <f t="shared" si="389"/>
        <v>UNPLANNED</v>
      </c>
      <c r="H1775" s="3" t="str">
        <f t="shared" si="379"/>
        <v>UNPLANNED</v>
      </c>
      <c r="I1775" s="1">
        <v>41657.062982291667</v>
      </c>
      <c r="J1775" s="1">
        <v>41657.122310995372</v>
      </c>
      <c r="K1775" s="5">
        <f t="shared" si="390"/>
        <v>85</v>
      </c>
      <c r="L1775" s="16">
        <f t="shared" si="380"/>
        <v>85</v>
      </c>
      <c r="M1775">
        <f t="shared" si="381"/>
        <v>2014</v>
      </c>
      <c r="N1775" t="str">
        <f t="shared" si="382"/>
        <v>Jan</v>
      </c>
      <c r="O1775" s="6">
        <f t="shared" si="383"/>
        <v>85</v>
      </c>
      <c r="P1775">
        <f t="shared" si="384"/>
        <v>245</v>
      </c>
      <c r="Q1775">
        <f t="shared" si="385"/>
        <v>4</v>
      </c>
      <c r="R1775" s="8">
        <f t="shared" si="391"/>
        <v>61.25</v>
      </c>
      <c r="S1775">
        <f t="shared" si="386"/>
        <v>37</v>
      </c>
      <c r="T1775">
        <f t="shared" si="387"/>
        <v>3386</v>
      </c>
      <c r="U1775" s="18">
        <f t="shared" si="392"/>
        <v>91.513513513513516</v>
      </c>
    </row>
    <row r="1776" spans="1:21" x14ac:dyDescent="0.3">
      <c r="A1776" s="3">
        <v>1775</v>
      </c>
      <c r="B1776" s="3" t="s">
        <v>352</v>
      </c>
      <c r="C1776" s="3" t="s">
        <v>63</v>
      </c>
      <c r="D1776" s="7">
        <f t="shared" si="388"/>
        <v>41651</v>
      </c>
      <c r="E1776" s="4">
        <v>0.38472222222222219</v>
      </c>
      <c r="F1776" s="3" t="s">
        <v>51</v>
      </c>
      <c r="G1776" s="3" t="str">
        <f t="shared" si="389"/>
        <v>PLANNED</v>
      </c>
      <c r="H1776" s="3" t="str">
        <f t="shared" si="379"/>
        <v>PLANNED - NOT SCHED</v>
      </c>
      <c r="I1776" s="1">
        <v>41657.357114004633</v>
      </c>
      <c r="J1776" s="1" t="e">
        <v>#VALUE!</v>
      </c>
      <c r="K1776" s="5" t="e">
        <f t="shared" si="390"/>
        <v>#VALUE!</v>
      </c>
      <c r="L1776" s="16">
        <f t="shared" si="380"/>
        <v>61.25</v>
      </c>
      <c r="M1776">
        <f t="shared" si="381"/>
        <v>2014</v>
      </c>
      <c r="N1776" t="str">
        <f t="shared" si="382"/>
        <v>Jan</v>
      </c>
      <c r="O1776" s="6" t="e">
        <f t="shared" si="383"/>
        <v>#N/A</v>
      </c>
      <c r="P1776">
        <f t="shared" si="384"/>
        <v>245</v>
      </c>
      <c r="Q1776">
        <f t="shared" si="385"/>
        <v>4</v>
      </c>
      <c r="R1776" s="8">
        <f t="shared" si="391"/>
        <v>61.25</v>
      </c>
      <c r="S1776">
        <f t="shared" si="386"/>
        <v>37</v>
      </c>
      <c r="T1776">
        <f t="shared" si="387"/>
        <v>3386</v>
      </c>
      <c r="U1776" s="18">
        <f t="shared" si="392"/>
        <v>91.513513513513516</v>
      </c>
    </row>
    <row r="1777" spans="1:21" x14ac:dyDescent="0.3">
      <c r="A1777" s="3">
        <v>1776</v>
      </c>
      <c r="B1777" s="3" t="s">
        <v>352</v>
      </c>
      <c r="C1777" s="3" t="s">
        <v>63</v>
      </c>
      <c r="D1777" s="7">
        <f t="shared" si="388"/>
        <v>41651</v>
      </c>
      <c r="E1777" s="4">
        <v>0.83472222222222225</v>
      </c>
      <c r="F1777" s="3" t="s">
        <v>49</v>
      </c>
      <c r="G1777" s="3" t="str">
        <f t="shared" si="389"/>
        <v>UNPLANNED</v>
      </c>
      <c r="H1777" s="3" t="str">
        <f t="shared" si="379"/>
        <v>UNPLANNED</v>
      </c>
      <c r="I1777" s="1">
        <v>41657.80398665509</v>
      </c>
      <c r="J1777" s="1">
        <v>41657.866232025466</v>
      </c>
      <c r="K1777" s="5">
        <f t="shared" si="390"/>
        <v>89</v>
      </c>
      <c r="L1777" s="16">
        <f t="shared" si="380"/>
        <v>89</v>
      </c>
      <c r="M1777">
        <f t="shared" si="381"/>
        <v>2014</v>
      </c>
      <c r="N1777" t="str">
        <f t="shared" si="382"/>
        <v>Jan</v>
      </c>
      <c r="O1777" s="6">
        <f t="shared" si="383"/>
        <v>89</v>
      </c>
      <c r="P1777">
        <f t="shared" si="384"/>
        <v>245</v>
      </c>
      <c r="Q1777">
        <f t="shared" si="385"/>
        <v>4</v>
      </c>
      <c r="R1777" s="8">
        <f t="shared" si="391"/>
        <v>61.25</v>
      </c>
      <c r="S1777">
        <f t="shared" si="386"/>
        <v>37</v>
      </c>
      <c r="T1777">
        <f t="shared" si="387"/>
        <v>3386</v>
      </c>
      <c r="U1777" s="18">
        <f t="shared" si="392"/>
        <v>91.513513513513516</v>
      </c>
    </row>
    <row r="1778" spans="1:21" x14ac:dyDescent="0.3">
      <c r="A1778" s="3">
        <v>1777</v>
      </c>
      <c r="B1778" s="3" t="s">
        <v>353</v>
      </c>
      <c r="C1778" s="3" t="s">
        <v>65</v>
      </c>
      <c r="D1778" s="7">
        <f t="shared" si="388"/>
        <v>41651</v>
      </c>
      <c r="E1778" s="4">
        <v>0.52916666666666667</v>
      </c>
      <c r="F1778" s="3" t="s">
        <v>51</v>
      </c>
      <c r="G1778" s="3" t="str">
        <f t="shared" si="389"/>
        <v>PLANNED</v>
      </c>
      <c r="H1778" s="3" t="str">
        <f t="shared" si="379"/>
        <v>PLANNED - NOT SCHED</v>
      </c>
      <c r="I1778" s="1">
        <v>41658.505411574071</v>
      </c>
      <c r="J1778" s="1">
        <v>41658.557298148153</v>
      </c>
      <c r="K1778" s="5">
        <f t="shared" si="390"/>
        <v>74</v>
      </c>
      <c r="L1778" s="16">
        <f t="shared" si="380"/>
        <v>74</v>
      </c>
      <c r="M1778">
        <f t="shared" si="381"/>
        <v>2014</v>
      </c>
      <c r="N1778" t="str">
        <f t="shared" si="382"/>
        <v>Jan</v>
      </c>
      <c r="O1778" s="6">
        <f t="shared" si="383"/>
        <v>74</v>
      </c>
      <c r="P1778">
        <f t="shared" si="384"/>
        <v>276</v>
      </c>
      <c r="Q1778">
        <f t="shared" si="385"/>
        <v>3</v>
      </c>
      <c r="R1778" s="8">
        <f t="shared" si="391"/>
        <v>92</v>
      </c>
      <c r="S1778">
        <f t="shared" si="386"/>
        <v>37</v>
      </c>
      <c r="T1778">
        <f t="shared" si="387"/>
        <v>3386</v>
      </c>
      <c r="U1778" s="18">
        <f t="shared" si="392"/>
        <v>91.513513513513516</v>
      </c>
    </row>
    <row r="1779" spans="1:21" x14ac:dyDescent="0.3">
      <c r="A1779" s="3">
        <v>1778</v>
      </c>
      <c r="B1779" s="3" t="s">
        <v>353</v>
      </c>
      <c r="C1779" s="3" t="s">
        <v>65</v>
      </c>
      <c r="D1779" s="7">
        <f t="shared" si="388"/>
        <v>41651</v>
      </c>
      <c r="E1779" s="4">
        <v>0.85902777777777783</v>
      </c>
      <c r="F1779" s="3" t="s">
        <v>49</v>
      </c>
      <c r="G1779" s="3" t="str">
        <f t="shared" si="389"/>
        <v>UNPLANNED</v>
      </c>
      <c r="H1779" s="3" t="str">
        <f t="shared" si="379"/>
        <v>UNPLANNED</v>
      </c>
      <c r="I1779" s="1">
        <v>41658.832537731483</v>
      </c>
      <c r="J1779" s="1">
        <v>41658.903729861115</v>
      </c>
      <c r="K1779" s="5">
        <f t="shared" si="390"/>
        <v>102</v>
      </c>
      <c r="L1779" s="16">
        <f t="shared" si="380"/>
        <v>102</v>
      </c>
      <c r="M1779">
        <f t="shared" si="381"/>
        <v>2014</v>
      </c>
      <c r="N1779" t="str">
        <f t="shared" si="382"/>
        <v>Jan</v>
      </c>
      <c r="O1779" s="6">
        <f t="shared" si="383"/>
        <v>102</v>
      </c>
      <c r="P1779">
        <f t="shared" si="384"/>
        <v>276</v>
      </c>
      <c r="Q1779">
        <f t="shared" si="385"/>
        <v>3</v>
      </c>
      <c r="R1779" s="8">
        <f t="shared" si="391"/>
        <v>92</v>
      </c>
      <c r="S1779">
        <f t="shared" si="386"/>
        <v>37</v>
      </c>
      <c r="T1779">
        <f t="shared" si="387"/>
        <v>3386</v>
      </c>
      <c r="U1779" s="18">
        <f t="shared" si="392"/>
        <v>91.513513513513516</v>
      </c>
    </row>
    <row r="1780" spans="1:21" x14ac:dyDescent="0.3">
      <c r="A1780" s="3">
        <v>1779</v>
      </c>
      <c r="B1780" s="3" t="s">
        <v>353</v>
      </c>
      <c r="C1780" s="3" t="s">
        <v>65</v>
      </c>
      <c r="D1780" s="7">
        <f t="shared" si="388"/>
        <v>41651</v>
      </c>
      <c r="E1780" s="4">
        <v>0.96250000000000002</v>
      </c>
      <c r="F1780" s="3" t="s">
        <v>49</v>
      </c>
      <c r="G1780" s="3" t="str">
        <f t="shared" si="389"/>
        <v>UNPLANNED</v>
      </c>
      <c r="H1780" s="3" t="str">
        <f t="shared" si="379"/>
        <v>UNPLANNED</v>
      </c>
      <c r="I1780" s="1">
        <v>41658.915696724536</v>
      </c>
      <c r="J1780" s="1">
        <v>41658.985291631943</v>
      </c>
      <c r="K1780" s="5">
        <f t="shared" si="390"/>
        <v>100</v>
      </c>
      <c r="L1780" s="16">
        <f t="shared" si="380"/>
        <v>100</v>
      </c>
      <c r="M1780">
        <f t="shared" si="381"/>
        <v>2014</v>
      </c>
      <c r="N1780" t="str">
        <f t="shared" si="382"/>
        <v>Jan</v>
      </c>
      <c r="O1780" s="6">
        <f t="shared" si="383"/>
        <v>100</v>
      </c>
      <c r="P1780">
        <f t="shared" si="384"/>
        <v>276</v>
      </c>
      <c r="Q1780">
        <f t="shared" si="385"/>
        <v>3</v>
      </c>
      <c r="R1780" s="8">
        <f t="shared" si="391"/>
        <v>92</v>
      </c>
      <c r="S1780">
        <f t="shared" si="386"/>
        <v>37</v>
      </c>
      <c r="T1780">
        <f t="shared" si="387"/>
        <v>3386</v>
      </c>
      <c r="U1780" s="18">
        <f t="shared" si="392"/>
        <v>91.513513513513516</v>
      </c>
    </row>
    <row r="1781" spans="1:21" x14ac:dyDescent="0.3">
      <c r="A1781" s="3">
        <v>1780</v>
      </c>
      <c r="B1781" s="3" t="s">
        <v>354</v>
      </c>
      <c r="C1781" s="3" t="s">
        <v>48</v>
      </c>
      <c r="D1781" s="7">
        <f t="shared" si="388"/>
        <v>41658</v>
      </c>
      <c r="E1781" s="4">
        <v>0.31458333333333333</v>
      </c>
      <c r="F1781" s="3" t="s">
        <v>57</v>
      </c>
      <c r="G1781" s="3" t="str">
        <f t="shared" si="389"/>
        <v>UNPLANNED</v>
      </c>
      <c r="H1781" s="3" t="str">
        <f t="shared" si="379"/>
        <v>UNPLANNED</v>
      </c>
      <c r="I1781" s="1">
        <v>41659.300603969903</v>
      </c>
      <c r="J1781" s="1">
        <v>41659.370893321757</v>
      </c>
      <c r="K1781" s="5">
        <f t="shared" si="390"/>
        <v>101</v>
      </c>
      <c r="L1781" s="16">
        <f t="shared" si="380"/>
        <v>101</v>
      </c>
      <c r="M1781">
        <f t="shared" si="381"/>
        <v>2014</v>
      </c>
      <c r="N1781" t="str">
        <f t="shared" si="382"/>
        <v>Jan</v>
      </c>
      <c r="O1781" s="6">
        <f t="shared" si="383"/>
        <v>101</v>
      </c>
      <c r="P1781">
        <f t="shared" si="384"/>
        <v>609</v>
      </c>
      <c r="Q1781">
        <f t="shared" si="385"/>
        <v>6</v>
      </c>
      <c r="R1781" s="8">
        <f t="shared" si="391"/>
        <v>101.5</v>
      </c>
      <c r="S1781">
        <f t="shared" si="386"/>
        <v>45</v>
      </c>
      <c r="T1781">
        <f t="shared" si="387"/>
        <v>4038</v>
      </c>
      <c r="U1781" s="18">
        <f t="shared" si="392"/>
        <v>89.733333333333334</v>
      </c>
    </row>
    <row r="1782" spans="1:21" x14ac:dyDescent="0.3">
      <c r="A1782" s="3">
        <v>1781</v>
      </c>
      <c r="B1782" s="3" t="s">
        <v>354</v>
      </c>
      <c r="C1782" s="3" t="s">
        <v>48</v>
      </c>
      <c r="D1782" s="7">
        <f t="shared" si="388"/>
        <v>41658</v>
      </c>
      <c r="E1782" s="4">
        <v>0.42986111111111108</v>
      </c>
      <c r="F1782" s="3" t="s">
        <v>54</v>
      </c>
      <c r="G1782" s="3" t="str">
        <f t="shared" si="389"/>
        <v>PLANNED</v>
      </c>
      <c r="H1782" s="3" t="str">
        <f t="shared" si="379"/>
        <v>PLANNED - SCHED</v>
      </c>
      <c r="I1782" s="1">
        <v>41659.386473645834</v>
      </c>
      <c r="J1782" s="1">
        <v>41659.448383368057</v>
      </c>
      <c r="K1782" s="5">
        <f t="shared" si="390"/>
        <v>89</v>
      </c>
      <c r="L1782" s="16">
        <f t="shared" si="380"/>
        <v>89</v>
      </c>
      <c r="M1782">
        <f t="shared" si="381"/>
        <v>2014</v>
      </c>
      <c r="N1782" t="str">
        <f t="shared" si="382"/>
        <v>Jan</v>
      </c>
      <c r="O1782" s="6">
        <f t="shared" si="383"/>
        <v>89</v>
      </c>
      <c r="P1782">
        <f t="shared" si="384"/>
        <v>609</v>
      </c>
      <c r="Q1782">
        <f t="shared" si="385"/>
        <v>6</v>
      </c>
      <c r="R1782" s="8">
        <f t="shared" si="391"/>
        <v>101.5</v>
      </c>
      <c r="S1782">
        <f t="shared" si="386"/>
        <v>45</v>
      </c>
      <c r="T1782">
        <f t="shared" si="387"/>
        <v>4038</v>
      </c>
      <c r="U1782" s="18">
        <f t="shared" si="392"/>
        <v>89.733333333333334</v>
      </c>
    </row>
    <row r="1783" spans="1:21" x14ac:dyDescent="0.3">
      <c r="A1783" s="3">
        <v>1782</v>
      </c>
      <c r="B1783" s="3" t="s">
        <v>354</v>
      </c>
      <c r="C1783" s="3" t="s">
        <v>48</v>
      </c>
      <c r="D1783" s="7">
        <f t="shared" si="388"/>
        <v>41658</v>
      </c>
      <c r="E1783" s="4">
        <v>0.43402777777777773</v>
      </c>
      <c r="F1783" s="3" t="s">
        <v>54</v>
      </c>
      <c r="G1783" s="3" t="str">
        <f t="shared" si="389"/>
        <v>PLANNED</v>
      </c>
      <c r="H1783" s="3" t="str">
        <f t="shared" si="379"/>
        <v>PLANNED - SCHED</v>
      </c>
      <c r="I1783" s="1">
        <v>41659.387295601853</v>
      </c>
      <c r="J1783" s="1">
        <v>41659.471381250005</v>
      </c>
      <c r="K1783" s="5">
        <f t="shared" si="390"/>
        <v>121</v>
      </c>
      <c r="L1783" s="16">
        <f t="shared" si="380"/>
        <v>121</v>
      </c>
      <c r="M1783">
        <f t="shared" si="381"/>
        <v>2014</v>
      </c>
      <c r="N1783" t="str">
        <f t="shared" si="382"/>
        <v>Jan</v>
      </c>
      <c r="O1783" s="6">
        <f t="shared" si="383"/>
        <v>121</v>
      </c>
      <c r="P1783">
        <f t="shared" si="384"/>
        <v>609</v>
      </c>
      <c r="Q1783">
        <f t="shared" si="385"/>
        <v>6</v>
      </c>
      <c r="R1783" s="8">
        <f t="shared" si="391"/>
        <v>101.5</v>
      </c>
      <c r="S1783">
        <f t="shared" si="386"/>
        <v>45</v>
      </c>
      <c r="T1783">
        <f t="shared" si="387"/>
        <v>4038</v>
      </c>
      <c r="U1783" s="18">
        <f t="shared" si="392"/>
        <v>89.733333333333334</v>
      </c>
    </row>
    <row r="1784" spans="1:21" x14ac:dyDescent="0.3">
      <c r="A1784" s="3">
        <v>1783</v>
      </c>
      <c r="B1784" s="3" t="s">
        <v>354</v>
      </c>
      <c r="C1784" s="3" t="s">
        <v>48</v>
      </c>
      <c r="D1784" s="7">
        <f t="shared" si="388"/>
        <v>41658</v>
      </c>
      <c r="E1784" s="4">
        <v>0.49861111111111112</v>
      </c>
      <c r="F1784" s="3" t="s">
        <v>54</v>
      </c>
      <c r="G1784" s="3" t="str">
        <f t="shared" si="389"/>
        <v>PLANNED</v>
      </c>
      <c r="H1784" s="3" t="str">
        <f t="shared" si="379"/>
        <v>PLANNED - SCHED</v>
      </c>
      <c r="I1784" s="1">
        <v>41659.469399687499</v>
      </c>
      <c r="J1784" s="1">
        <v>41659.533531631947</v>
      </c>
      <c r="K1784" s="5">
        <f t="shared" si="390"/>
        <v>92</v>
      </c>
      <c r="L1784" s="16">
        <f t="shared" si="380"/>
        <v>92</v>
      </c>
      <c r="M1784">
        <f t="shared" si="381"/>
        <v>2014</v>
      </c>
      <c r="N1784" t="str">
        <f t="shared" si="382"/>
        <v>Jan</v>
      </c>
      <c r="O1784" s="6">
        <f t="shared" si="383"/>
        <v>92</v>
      </c>
      <c r="P1784">
        <f t="shared" si="384"/>
        <v>609</v>
      </c>
      <c r="Q1784">
        <f t="shared" si="385"/>
        <v>6</v>
      </c>
      <c r="R1784" s="8">
        <f t="shared" si="391"/>
        <v>101.5</v>
      </c>
      <c r="S1784">
        <f t="shared" si="386"/>
        <v>45</v>
      </c>
      <c r="T1784">
        <f t="shared" si="387"/>
        <v>4038</v>
      </c>
      <c r="U1784" s="18">
        <f t="shared" si="392"/>
        <v>89.733333333333334</v>
      </c>
    </row>
    <row r="1785" spans="1:21" x14ac:dyDescent="0.3">
      <c r="A1785" s="3">
        <v>1784</v>
      </c>
      <c r="B1785" s="3" t="s">
        <v>354</v>
      </c>
      <c r="C1785" s="3" t="s">
        <v>48</v>
      </c>
      <c r="D1785" s="7">
        <f t="shared" si="388"/>
        <v>41658</v>
      </c>
      <c r="E1785" s="4">
        <v>0.53541666666666665</v>
      </c>
      <c r="F1785" s="3" t="s">
        <v>51</v>
      </c>
      <c r="G1785" s="3" t="str">
        <f t="shared" si="389"/>
        <v>PLANNED</v>
      </c>
      <c r="H1785" s="3" t="str">
        <f t="shared" si="379"/>
        <v>PLANNED - NOT SCHED</v>
      </c>
      <c r="I1785" s="1">
        <v>41659.510210613429</v>
      </c>
      <c r="J1785" s="1">
        <v>41659.592791631949</v>
      </c>
      <c r="K1785" s="5">
        <f t="shared" si="390"/>
        <v>118</v>
      </c>
      <c r="L1785" s="16">
        <f t="shared" si="380"/>
        <v>118</v>
      </c>
      <c r="M1785">
        <f t="shared" si="381"/>
        <v>2014</v>
      </c>
      <c r="N1785" t="str">
        <f t="shared" si="382"/>
        <v>Jan</v>
      </c>
      <c r="O1785" s="6">
        <f t="shared" si="383"/>
        <v>118</v>
      </c>
      <c r="P1785">
        <f t="shared" si="384"/>
        <v>609</v>
      </c>
      <c r="Q1785">
        <f t="shared" si="385"/>
        <v>6</v>
      </c>
      <c r="R1785" s="8">
        <f t="shared" si="391"/>
        <v>101.5</v>
      </c>
      <c r="S1785">
        <f t="shared" si="386"/>
        <v>45</v>
      </c>
      <c r="T1785">
        <f t="shared" si="387"/>
        <v>4038</v>
      </c>
      <c r="U1785" s="18">
        <f t="shared" si="392"/>
        <v>89.733333333333334</v>
      </c>
    </row>
    <row r="1786" spans="1:21" x14ac:dyDescent="0.3">
      <c r="A1786" s="3">
        <v>1785</v>
      </c>
      <c r="B1786" s="3" t="s">
        <v>354</v>
      </c>
      <c r="C1786" s="3" t="s">
        <v>48</v>
      </c>
      <c r="D1786" s="7">
        <f t="shared" si="388"/>
        <v>41658</v>
      </c>
      <c r="E1786" s="4">
        <v>0.59930555555555554</v>
      </c>
      <c r="F1786" s="3" t="s">
        <v>54</v>
      </c>
      <c r="G1786" s="3" t="str">
        <f t="shared" si="389"/>
        <v>PLANNED</v>
      </c>
      <c r="H1786" s="3" t="str">
        <f t="shared" si="379"/>
        <v>PLANNED - SCHED</v>
      </c>
      <c r="I1786" s="1">
        <v>41659.576081712963</v>
      </c>
      <c r="J1786" s="1">
        <v>41659.6375400463</v>
      </c>
      <c r="K1786" s="5">
        <f t="shared" si="390"/>
        <v>88</v>
      </c>
      <c r="L1786" s="16">
        <f t="shared" si="380"/>
        <v>88</v>
      </c>
      <c r="M1786">
        <f t="shared" si="381"/>
        <v>2014</v>
      </c>
      <c r="N1786" t="str">
        <f t="shared" si="382"/>
        <v>Jan</v>
      </c>
      <c r="O1786" s="6">
        <f t="shared" si="383"/>
        <v>88</v>
      </c>
      <c r="P1786">
        <f t="shared" si="384"/>
        <v>609</v>
      </c>
      <c r="Q1786">
        <f t="shared" si="385"/>
        <v>6</v>
      </c>
      <c r="R1786" s="8">
        <f t="shared" si="391"/>
        <v>101.5</v>
      </c>
      <c r="S1786">
        <f t="shared" si="386"/>
        <v>45</v>
      </c>
      <c r="T1786">
        <f t="shared" si="387"/>
        <v>4038</v>
      </c>
      <c r="U1786" s="18">
        <f t="shared" si="392"/>
        <v>89.733333333333334</v>
      </c>
    </row>
    <row r="1787" spans="1:21" x14ac:dyDescent="0.3">
      <c r="A1787" s="3">
        <v>1786</v>
      </c>
      <c r="B1787" s="3" t="s">
        <v>355</v>
      </c>
      <c r="C1787" s="3" t="s">
        <v>53</v>
      </c>
      <c r="D1787" s="7">
        <f t="shared" si="388"/>
        <v>41658</v>
      </c>
      <c r="E1787" s="4">
        <v>0.4381944444444445</v>
      </c>
      <c r="F1787" s="3" t="s">
        <v>54</v>
      </c>
      <c r="G1787" s="3" t="str">
        <f t="shared" si="389"/>
        <v>PLANNED</v>
      </c>
      <c r="H1787" s="3" t="str">
        <f t="shared" si="379"/>
        <v>PLANNED - SCHED</v>
      </c>
      <c r="I1787" s="1">
        <v>41660.396722881946</v>
      </c>
      <c r="J1787" s="1">
        <v>41660.465785381944</v>
      </c>
      <c r="K1787" s="5">
        <f t="shared" si="390"/>
        <v>99</v>
      </c>
      <c r="L1787" s="16">
        <f t="shared" si="380"/>
        <v>99</v>
      </c>
      <c r="M1787">
        <f t="shared" si="381"/>
        <v>2014</v>
      </c>
      <c r="N1787" t="str">
        <f t="shared" si="382"/>
        <v>Jan</v>
      </c>
      <c r="O1787" s="6">
        <f t="shared" si="383"/>
        <v>99</v>
      </c>
      <c r="P1787">
        <f t="shared" si="384"/>
        <v>441</v>
      </c>
      <c r="Q1787">
        <f t="shared" si="385"/>
        <v>6</v>
      </c>
      <c r="R1787" s="8">
        <f t="shared" si="391"/>
        <v>73.5</v>
      </c>
      <c r="S1787">
        <f t="shared" si="386"/>
        <v>45</v>
      </c>
      <c r="T1787">
        <f t="shared" si="387"/>
        <v>4038</v>
      </c>
      <c r="U1787" s="18">
        <f t="shared" si="392"/>
        <v>89.733333333333334</v>
      </c>
    </row>
    <row r="1788" spans="1:21" x14ac:dyDescent="0.3">
      <c r="A1788" s="3">
        <v>1787</v>
      </c>
      <c r="B1788" s="3" t="s">
        <v>355</v>
      </c>
      <c r="C1788" s="3" t="s">
        <v>53</v>
      </c>
      <c r="D1788" s="7">
        <f t="shared" si="388"/>
        <v>41658</v>
      </c>
      <c r="E1788" s="4">
        <v>0.61041666666666672</v>
      </c>
      <c r="F1788" s="3" t="s">
        <v>51</v>
      </c>
      <c r="G1788" s="3" t="str">
        <f t="shared" si="389"/>
        <v>PLANNED</v>
      </c>
      <c r="H1788" s="3" t="str">
        <f t="shared" si="379"/>
        <v>PLANNED - NOT SCHED</v>
      </c>
      <c r="I1788" s="1">
        <v>41660.585748761572</v>
      </c>
      <c r="J1788" s="1">
        <v>41660.637508020838</v>
      </c>
      <c r="K1788" s="5">
        <f t="shared" si="390"/>
        <v>74</v>
      </c>
      <c r="L1788" s="16">
        <f t="shared" si="380"/>
        <v>74</v>
      </c>
      <c r="M1788">
        <f t="shared" si="381"/>
        <v>2014</v>
      </c>
      <c r="N1788" t="str">
        <f t="shared" si="382"/>
        <v>Jan</v>
      </c>
      <c r="O1788" s="6">
        <f t="shared" si="383"/>
        <v>74</v>
      </c>
      <c r="P1788">
        <f t="shared" si="384"/>
        <v>441</v>
      </c>
      <c r="Q1788">
        <f t="shared" si="385"/>
        <v>6</v>
      </c>
      <c r="R1788" s="8">
        <f t="shared" si="391"/>
        <v>73.5</v>
      </c>
      <c r="S1788">
        <f t="shared" si="386"/>
        <v>45</v>
      </c>
      <c r="T1788">
        <f t="shared" si="387"/>
        <v>4038</v>
      </c>
      <c r="U1788" s="18">
        <f t="shared" si="392"/>
        <v>89.733333333333334</v>
      </c>
    </row>
    <row r="1789" spans="1:21" x14ac:dyDescent="0.3">
      <c r="A1789" s="3">
        <v>1788</v>
      </c>
      <c r="B1789" s="3" t="s">
        <v>355</v>
      </c>
      <c r="C1789" s="3" t="s">
        <v>53</v>
      </c>
      <c r="D1789" s="7">
        <f t="shared" si="388"/>
        <v>41658</v>
      </c>
      <c r="E1789" s="4">
        <v>0.65555555555555556</v>
      </c>
      <c r="F1789" s="3" t="s">
        <v>49</v>
      </c>
      <c r="G1789" s="3" t="str">
        <f t="shared" si="389"/>
        <v>UNPLANNED</v>
      </c>
      <c r="H1789" s="3" t="str">
        <f t="shared" si="379"/>
        <v>UNPLANNED</v>
      </c>
      <c r="I1789" s="1">
        <v>41660.632537233796</v>
      </c>
      <c r="J1789" s="1">
        <v>41660.712247881944</v>
      </c>
      <c r="K1789" s="5">
        <f t="shared" si="390"/>
        <v>114</v>
      </c>
      <c r="L1789" s="16">
        <f t="shared" si="380"/>
        <v>114</v>
      </c>
      <c r="M1789">
        <f t="shared" si="381"/>
        <v>2014</v>
      </c>
      <c r="N1789" t="str">
        <f t="shared" si="382"/>
        <v>Jan</v>
      </c>
      <c r="O1789" s="6">
        <f t="shared" si="383"/>
        <v>114</v>
      </c>
      <c r="P1789">
        <f t="shared" si="384"/>
        <v>441</v>
      </c>
      <c r="Q1789">
        <f t="shared" si="385"/>
        <v>6</v>
      </c>
      <c r="R1789" s="8">
        <f t="shared" si="391"/>
        <v>73.5</v>
      </c>
      <c r="S1789">
        <f t="shared" si="386"/>
        <v>45</v>
      </c>
      <c r="T1789">
        <f t="shared" si="387"/>
        <v>4038</v>
      </c>
      <c r="U1789" s="18">
        <f t="shared" si="392"/>
        <v>89.733333333333334</v>
      </c>
    </row>
    <row r="1790" spans="1:21" x14ac:dyDescent="0.3">
      <c r="A1790" s="3">
        <v>1789</v>
      </c>
      <c r="B1790" s="3" t="s">
        <v>355</v>
      </c>
      <c r="C1790" s="3" t="s">
        <v>53</v>
      </c>
      <c r="D1790" s="7">
        <f t="shared" si="388"/>
        <v>41658</v>
      </c>
      <c r="E1790" s="4">
        <v>0.78888888888888886</v>
      </c>
      <c r="F1790" s="3" t="s">
        <v>49</v>
      </c>
      <c r="G1790" s="3" t="str">
        <f t="shared" si="389"/>
        <v>UNPLANNED</v>
      </c>
      <c r="H1790" s="3" t="str">
        <f t="shared" si="379"/>
        <v>UNPLANNED</v>
      </c>
      <c r="I1790" s="1">
        <v>41660.777550775463</v>
      </c>
      <c r="J1790" s="1">
        <v>41660.81934475695</v>
      </c>
      <c r="K1790" s="5">
        <f t="shared" si="390"/>
        <v>60</v>
      </c>
      <c r="L1790" s="16">
        <f t="shared" si="380"/>
        <v>60</v>
      </c>
      <c r="M1790">
        <f t="shared" si="381"/>
        <v>2014</v>
      </c>
      <c r="N1790" t="str">
        <f t="shared" si="382"/>
        <v>Jan</v>
      </c>
      <c r="O1790" s="6">
        <f t="shared" si="383"/>
        <v>60</v>
      </c>
      <c r="P1790">
        <f t="shared" si="384"/>
        <v>441</v>
      </c>
      <c r="Q1790">
        <f t="shared" si="385"/>
        <v>6</v>
      </c>
      <c r="R1790" s="8">
        <f t="shared" si="391"/>
        <v>73.5</v>
      </c>
      <c r="S1790">
        <f t="shared" si="386"/>
        <v>45</v>
      </c>
      <c r="T1790">
        <f t="shared" si="387"/>
        <v>4038</v>
      </c>
      <c r="U1790" s="18">
        <f t="shared" si="392"/>
        <v>89.733333333333334</v>
      </c>
    </row>
    <row r="1791" spans="1:21" x14ac:dyDescent="0.3">
      <c r="A1791" s="3">
        <v>1790</v>
      </c>
      <c r="B1791" s="3" t="s">
        <v>355</v>
      </c>
      <c r="C1791" s="3" t="s">
        <v>53</v>
      </c>
      <c r="D1791" s="7">
        <f t="shared" si="388"/>
        <v>41658</v>
      </c>
      <c r="E1791" s="4">
        <v>0.90694444444444444</v>
      </c>
      <c r="F1791" s="3" t="s">
        <v>49</v>
      </c>
      <c r="G1791" s="3" t="str">
        <f t="shared" si="389"/>
        <v>UNPLANNED</v>
      </c>
      <c r="H1791" s="3" t="str">
        <f t="shared" si="379"/>
        <v>UNPLANNED</v>
      </c>
      <c r="I1791" s="1">
        <v>41660.884712534724</v>
      </c>
      <c r="J1791" s="1">
        <v>41660.950499571765</v>
      </c>
      <c r="K1791" s="5">
        <f t="shared" si="390"/>
        <v>94</v>
      </c>
      <c r="L1791" s="16">
        <f t="shared" si="380"/>
        <v>94</v>
      </c>
      <c r="M1791">
        <f t="shared" si="381"/>
        <v>2014</v>
      </c>
      <c r="N1791" t="str">
        <f t="shared" si="382"/>
        <v>Jan</v>
      </c>
      <c r="O1791" s="6">
        <f t="shared" si="383"/>
        <v>94</v>
      </c>
      <c r="P1791">
        <f t="shared" si="384"/>
        <v>441</v>
      </c>
      <c r="Q1791">
        <f t="shared" si="385"/>
        <v>6</v>
      </c>
      <c r="R1791" s="8">
        <f t="shared" si="391"/>
        <v>73.5</v>
      </c>
      <c r="S1791">
        <f t="shared" si="386"/>
        <v>45</v>
      </c>
      <c r="T1791">
        <f t="shared" si="387"/>
        <v>4038</v>
      </c>
      <c r="U1791" s="18">
        <f t="shared" si="392"/>
        <v>89.733333333333334</v>
      </c>
    </row>
    <row r="1792" spans="1:21" x14ac:dyDescent="0.3">
      <c r="A1792" s="3">
        <v>1791</v>
      </c>
      <c r="B1792" s="3" t="s">
        <v>355</v>
      </c>
      <c r="C1792" s="3" t="s">
        <v>53</v>
      </c>
      <c r="D1792" s="7">
        <f t="shared" si="388"/>
        <v>41658</v>
      </c>
      <c r="E1792" s="4">
        <v>0.96319444444444446</v>
      </c>
      <c r="F1792" s="3" t="s">
        <v>49</v>
      </c>
      <c r="G1792" s="3" t="str">
        <f t="shared" si="389"/>
        <v>UNPLANNED</v>
      </c>
      <c r="H1792" s="3" t="str">
        <f t="shared" si="379"/>
        <v>UNPLANNED</v>
      </c>
      <c r="I1792" s="1">
        <v>41660.945180243056</v>
      </c>
      <c r="J1792" s="1" t="e">
        <v>#VALUE!</v>
      </c>
      <c r="K1792" s="5" t="e">
        <f t="shared" si="390"/>
        <v>#VALUE!</v>
      </c>
      <c r="L1792" s="16">
        <f t="shared" si="380"/>
        <v>73.5</v>
      </c>
      <c r="M1792">
        <f t="shared" si="381"/>
        <v>2014</v>
      </c>
      <c r="N1792" t="str">
        <f t="shared" si="382"/>
        <v>Jan</v>
      </c>
      <c r="O1792" s="6" t="e">
        <f t="shared" si="383"/>
        <v>#N/A</v>
      </c>
      <c r="P1792">
        <f t="shared" si="384"/>
        <v>441</v>
      </c>
      <c r="Q1792">
        <f t="shared" si="385"/>
        <v>6</v>
      </c>
      <c r="R1792" s="8">
        <f t="shared" si="391"/>
        <v>73.5</v>
      </c>
      <c r="S1792">
        <f t="shared" si="386"/>
        <v>45</v>
      </c>
      <c r="T1792">
        <f t="shared" si="387"/>
        <v>4038</v>
      </c>
      <c r="U1792" s="18">
        <f t="shared" si="392"/>
        <v>89.733333333333334</v>
      </c>
    </row>
    <row r="1793" spans="1:21" x14ac:dyDescent="0.3">
      <c r="A1793" s="3">
        <v>1792</v>
      </c>
      <c r="B1793" s="3" t="s">
        <v>356</v>
      </c>
      <c r="C1793" s="3" t="s">
        <v>56</v>
      </c>
      <c r="D1793" s="7">
        <f t="shared" si="388"/>
        <v>41658</v>
      </c>
      <c r="E1793" s="4">
        <v>8.1250000000000003E-2</v>
      </c>
      <c r="F1793" s="3" t="s">
        <v>49</v>
      </c>
      <c r="G1793" s="3" t="str">
        <f t="shared" si="389"/>
        <v>UNPLANNED</v>
      </c>
      <c r="H1793" s="3" t="str">
        <f t="shared" si="379"/>
        <v>UNPLANNED</v>
      </c>
      <c r="I1793" s="1">
        <v>41661.023373263895</v>
      </c>
      <c r="J1793" s="1" t="e">
        <v>#VALUE!</v>
      </c>
      <c r="K1793" s="5" t="e">
        <f t="shared" si="390"/>
        <v>#VALUE!</v>
      </c>
      <c r="L1793" s="16">
        <f t="shared" si="380"/>
        <v>91.3</v>
      </c>
      <c r="M1793">
        <f t="shared" si="381"/>
        <v>2014</v>
      </c>
      <c r="N1793" t="str">
        <f t="shared" si="382"/>
        <v>Jan</v>
      </c>
      <c r="O1793" s="6" t="e">
        <f t="shared" si="383"/>
        <v>#N/A</v>
      </c>
      <c r="P1793">
        <f t="shared" si="384"/>
        <v>913</v>
      </c>
      <c r="Q1793">
        <f t="shared" si="385"/>
        <v>10</v>
      </c>
      <c r="R1793" s="8">
        <f t="shared" si="391"/>
        <v>91.3</v>
      </c>
      <c r="S1793">
        <f t="shared" si="386"/>
        <v>45</v>
      </c>
      <c r="T1793">
        <f t="shared" si="387"/>
        <v>4038</v>
      </c>
      <c r="U1793" s="18">
        <f t="shared" si="392"/>
        <v>89.733333333333334</v>
      </c>
    </row>
    <row r="1794" spans="1:21" x14ac:dyDescent="0.3">
      <c r="A1794" s="3">
        <v>1793</v>
      </c>
      <c r="B1794" s="3" t="s">
        <v>356</v>
      </c>
      <c r="C1794" s="3" t="s">
        <v>56</v>
      </c>
      <c r="D1794" s="7">
        <f t="shared" si="388"/>
        <v>41658</v>
      </c>
      <c r="E1794" s="4">
        <v>0.12986111111111112</v>
      </c>
      <c r="F1794" s="3" t="s">
        <v>49</v>
      </c>
      <c r="G1794" s="3" t="str">
        <f t="shared" si="389"/>
        <v>UNPLANNED</v>
      </c>
      <c r="H1794" s="3" t="str">
        <f t="shared" ref="H1794:H1857" si="393">IF(ISNUMBER(SEARCH("Unplanned",F1794)),"UNPLANNED",IF(ISNUMBER(SEARCH("not as sched",F1794)),"PLANNED - NOT SCHED",IF(ISNUMBER(SEARCH("as scheduled",F1794)),"PLANNED - SCHED","OTHER")))</f>
        <v>UNPLANNED</v>
      </c>
      <c r="I1794" s="1">
        <v>41661.109312384258</v>
      </c>
      <c r="J1794" s="1">
        <v>41661.160597106486</v>
      </c>
      <c r="K1794" s="5">
        <f t="shared" si="390"/>
        <v>73</v>
      </c>
      <c r="L1794" s="16">
        <f t="shared" ref="L1794:L1857" si="394">IFERROR(O1794,R1794)</f>
        <v>73</v>
      </c>
      <c r="M1794">
        <f t="shared" ref="M1794:M1857" si="395">YEAR(B1794)</f>
        <v>2014</v>
      </c>
      <c r="N1794" t="str">
        <f t="shared" ref="N1794:N1857" si="396">TEXT(B1794,"MMM")</f>
        <v>Jan</v>
      </c>
      <c r="O1794" s="6">
        <f t="shared" ref="O1794:O1857" si="397">IFERROR(K1794,#N/A)</f>
        <v>73</v>
      </c>
      <c r="P1794">
        <f t="shared" ref="P1794:P1857" si="398">SUMIFS(O:O,B:B,B1794,O:O,"&lt;&gt;#N/A")</f>
        <v>913</v>
      </c>
      <c r="Q1794">
        <f t="shared" ref="Q1794:Q1857" si="399">COUNTIF(B:B,B1794)</f>
        <v>10</v>
      </c>
      <c r="R1794" s="8">
        <f t="shared" si="391"/>
        <v>91.3</v>
      </c>
      <c r="S1794">
        <f t="shared" ref="S1794:S1857" si="400">COUNTIF(D:D,D1794)</f>
        <v>45</v>
      </c>
      <c r="T1794">
        <f t="shared" ref="T1794:T1857" si="401">SUMIFS(O:O,D:D,D1794,O:O,"&lt;&gt;#N/A")</f>
        <v>4038</v>
      </c>
      <c r="U1794" s="18">
        <f t="shared" si="392"/>
        <v>89.733333333333334</v>
      </c>
    </row>
    <row r="1795" spans="1:21" x14ac:dyDescent="0.3">
      <c r="A1795" s="3">
        <v>1794</v>
      </c>
      <c r="B1795" s="3" t="s">
        <v>356</v>
      </c>
      <c r="C1795" s="3" t="s">
        <v>56</v>
      </c>
      <c r="D1795" s="7">
        <f t="shared" ref="D1795:D1858" si="402">B1795-WEEKDAY(B1795,11)</f>
        <v>41658</v>
      </c>
      <c r="E1795" s="4">
        <v>0.21180555555555555</v>
      </c>
      <c r="F1795" s="3" t="s">
        <v>49</v>
      </c>
      <c r="G1795" s="3" t="str">
        <f t="shared" ref="G1795:G1858" si="403">IF(ISNUMBER(SEARCH("unplanned",F1795)),"UNPLANNED",IF(ISNUMBER(SEARCH("PLANNED",F1795)),"PLANNED","OTHER"))</f>
        <v>UNPLANNED</v>
      </c>
      <c r="H1795" s="3" t="str">
        <f t="shared" si="393"/>
        <v>UNPLANNED</v>
      </c>
      <c r="I1795" s="1">
        <v>41661.182977164346</v>
      </c>
      <c r="J1795" s="1">
        <v>41661.262155405093</v>
      </c>
      <c r="K1795" s="5">
        <f t="shared" ref="K1795:K1858" si="404">HOUR(J1795-I1795)*60+MINUTE(J1795-I1795)</f>
        <v>114</v>
      </c>
      <c r="L1795" s="16">
        <f t="shared" si="394"/>
        <v>114</v>
      </c>
      <c r="M1795">
        <f t="shared" si="395"/>
        <v>2014</v>
      </c>
      <c r="N1795" t="str">
        <f t="shared" si="396"/>
        <v>Jan</v>
      </c>
      <c r="O1795" s="6">
        <f t="shared" si="397"/>
        <v>114</v>
      </c>
      <c r="P1795">
        <f t="shared" si="398"/>
        <v>913</v>
      </c>
      <c r="Q1795">
        <f t="shared" si="399"/>
        <v>10</v>
      </c>
      <c r="R1795" s="8">
        <f t="shared" ref="R1795:R1858" si="405">P1795/Q1795</f>
        <v>91.3</v>
      </c>
      <c r="S1795">
        <f t="shared" si="400"/>
        <v>45</v>
      </c>
      <c r="T1795">
        <f t="shared" si="401"/>
        <v>4038</v>
      </c>
      <c r="U1795" s="18">
        <f t="shared" ref="U1795:U1858" si="406">T1795/S1795</f>
        <v>89.733333333333334</v>
      </c>
    </row>
    <row r="1796" spans="1:21" x14ac:dyDescent="0.3">
      <c r="A1796" s="3">
        <v>1795</v>
      </c>
      <c r="B1796" s="3" t="s">
        <v>356</v>
      </c>
      <c r="C1796" s="3" t="s">
        <v>56</v>
      </c>
      <c r="D1796" s="7">
        <f t="shared" si="402"/>
        <v>41658</v>
      </c>
      <c r="E1796" s="4">
        <v>0.3611111111111111</v>
      </c>
      <c r="F1796" s="3" t="s">
        <v>54</v>
      </c>
      <c r="G1796" s="3" t="str">
        <f t="shared" si="403"/>
        <v>PLANNED</v>
      </c>
      <c r="H1796" s="3" t="str">
        <f t="shared" si="393"/>
        <v>PLANNED - SCHED</v>
      </c>
      <c r="I1796" s="1">
        <v>41661.343607951392</v>
      </c>
      <c r="J1796" s="1">
        <v>41661.445830173609</v>
      </c>
      <c r="K1796" s="5">
        <f t="shared" si="404"/>
        <v>147</v>
      </c>
      <c r="L1796" s="16">
        <f t="shared" si="394"/>
        <v>147</v>
      </c>
      <c r="M1796">
        <f t="shared" si="395"/>
        <v>2014</v>
      </c>
      <c r="N1796" t="str">
        <f t="shared" si="396"/>
        <v>Jan</v>
      </c>
      <c r="O1796" s="6">
        <f t="shared" si="397"/>
        <v>147</v>
      </c>
      <c r="P1796">
        <f t="shared" si="398"/>
        <v>913</v>
      </c>
      <c r="Q1796">
        <f t="shared" si="399"/>
        <v>10</v>
      </c>
      <c r="R1796" s="8">
        <f t="shared" si="405"/>
        <v>91.3</v>
      </c>
      <c r="S1796">
        <f t="shared" si="400"/>
        <v>45</v>
      </c>
      <c r="T1796">
        <f t="shared" si="401"/>
        <v>4038</v>
      </c>
      <c r="U1796" s="18">
        <f t="shared" si="406"/>
        <v>89.733333333333334</v>
      </c>
    </row>
    <row r="1797" spans="1:21" x14ac:dyDescent="0.3">
      <c r="A1797" s="3">
        <v>1796</v>
      </c>
      <c r="B1797" s="3" t="s">
        <v>356</v>
      </c>
      <c r="C1797" s="3" t="s">
        <v>56</v>
      </c>
      <c r="D1797" s="7">
        <f t="shared" si="402"/>
        <v>41658</v>
      </c>
      <c r="E1797" s="4">
        <v>0.44375000000000003</v>
      </c>
      <c r="F1797" s="3" t="s">
        <v>54</v>
      </c>
      <c r="G1797" s="3" t="str">
        <f t="shared" si="403"/>
        <v>PLANNED</v>
      </c>
      <c r="H1797" s="3" t="str">
        <f t="shared" si="393"/>
        <v>PLANNED - SCHED</v>
      </c>
      <c r="I1797" s="1">
        <v>41661.414968865742</v>
      </c>
      <c r="J1797" s="1">
        <v>41661.475154050924</v>
      </c>
      <c r="K1797" s="5">
        <f t="shared" si="404"/>
        <v>86</v>
      </c>
      <c r="L1797" s="16">
        <f t="shared" si="394"/>
        <v>86</v>
      </c>
      <c r="M1797">
        <f t="shared" si="395"/>
        <v>2014</v>
      </c>
      <c r="N1797" t="str">
        <f t="shared" si="396"/>
        <v>Jan</v>
      </c>
      <c r="O1797" s="6">
        <f t="shared" si="397"/>
        <v>86</v>
      </c>
      <c r="P1797">
        <f t="shared" si="398"/>
        <v>913</v>
      </c>
      <c r="Q1797">
        <f t="shared" si="399"/>
        <v>10</v>
      </c>
      <c r="R1797" s="8">
        <f t="shared" si="405"/>
        <v>91.3</v>
      </c>
      <c r="S1797">
        <f t="shared" si="400"/>
        <v>45</v>
      </c>
      <c r="T1797">
        <f t="shared" si="401"/>
        <v>4038</v>
      </c>
      <c r="U1797" s="18">
        <f t="shared" si="406"/>
        <v>89.733333333333334</v>
      </c>
    </row>
    <row r="1798" spans="1:21" x14ac:dyDescent="0.3">
      <c r="A1798" s="3">
        <v>1797</v>
      </c>
      <c r="B1798" s="3" t="s">
        <v>356</v>
      </c>
      <c r="C1798" s="3" t="s">
        <v>56</v>
      </c>
      <c r="D1798" s="7">
        <f t="shared" si="402"/>
        <v>41658</v>
      </c>
      <c r="E1798" s="4">
        <v>0.5131944444444444</v>
      </c>
      <c r="F1798" s="3" t="s">
        <v>54</v>
      </c>
      <c r="G1798" s="3" t="str">
        <f t="shared" si="403"/>
        <v>PLANNED</v>
      </c>
      <c r="H1798" s="3" t="str">
        <f t="shared" si="393"/>
        <v>PLANNED - SCHED</v>
      </c>
      <c r="I1798" s="1">
        <v>41661.464450729167</v>
      </c>
      <c r="J1798" s="1">
        <v>41661.54974008102</v>
      </c>
      <c r="K1798" s="5">
        <f t="shared" si="404"/>
        <v>122</v>
      </c>
      <c r="L1798" s="16">
        <f t="shared" si="394"/>
        <v>122</v>
      </c>
      <c r="M1798">
        <f t="shared" si="395"/>
        <v>2014</v>
      </c>
      <c r="N1798" t="str">
        <f t="shared" si="396"/>
        <v>Jan</v>
      </c>
      <c r="O1798" s="6">
        <f t="shared" si="397"/>
        <v>122</v>
      </c>
      <c r="P1798">
        <f t="shared" si="398"/>
        <v>913</v>
      </c>
      <c r="Q1798">
        <f t="shared" si="399"/>
        <v>10</v>
      </c>
      <c r="R1798" s="8">
        <f t="shared" si="405"/>
        <v>91.3</v>
      </c>
      <c r="S1798">
        <f t="shared" si="400"/>
        <v>45</v>
      </c>
      <c r="T1798">
        <f t="shared" si="401"/>
        <v>4038</v>
      </c>
      <c r="U1798" s="18">
        <f t="shared" si="406"/>
        <v>89.733333333333334</v>
      </c>
    </row>
    <row r="1799" spans="1:21" x14ac:dyDescent="0.3">
      <c r="A1799" s="3">
        <v>1798</v>
      </c>
      <c r="B1799" s="3" t="s">
        <v>356</v>
      </c>
      <c r="C1799" s="3" t="s">
        <v>56</v>
      </c>
      <c r="D1799" s="7">
        <f t="shared" si="402"/>
        <v>41658</v>
      </c>
      <c r="E1799" s="4">
        <v>0.60416666666666663</v>
      </c>
      <c r="F1799" s="3" t="s">
        <v>54</v>
      </c>
      <c r="G1799" s="3" t="str">
        <f t="shared" si="403"/>
        <v>PLANNED</v>
      </c>
      <c r="H1799" s="3" t="str">
        <f t="shared" si="393"/>
        <v>PLANNED - SCHED</v>
      </c>
      <c r="I1799" s="1">
        <v>41661.579897071759</v>
      </c>
      <c r="J1799" s="1">
        <v>41661.639538275464</v>
      </c>
      <c r="K1799" s="5">
        <f t="shared" si="404"/>
        <v>85</v>
      </c>
      <c r="L1799" s="16">
        <f t="shared" si="394"/>
        <v>85</v>
      </c>
      <c r="M1799">
        <f t="shared" si="395"/>
        <v>2014</v>
      </c>
      <c r="N1799" t="str">
        <f t="shared" si="396"/>
        <v>Jan</v>
      </c>
      <c r="O1799" s="6">
        <f t="shared" si="397"/>
        <v>85</v>
      </c>
      <c r="P1799">
        <f t="shared" si="398"/>
        <v>913</v>
      </c>
      <c r="Q1799">
        <f t="shared" si="399"/>
        <v>10</v>
      </c>
      <c r="R1799" s="8">
        <f t="shared" si="405"/>
        <v>91.3</v>
      </c>
      <c r="S1799">
        <f t="shared" si="400"/>
        <v>45</v>
      </c>
      <c r="T1799">
        <f t="shared" si="401"/>
        <v>4038</v>
      </c>
      <c r="U1799" s="18">
        <f t="shared" si="406"/>
        <v>89.733333333333334</v>
      </c>
    </row>
    <row r="1800" spans="1:21" x14ac:dyDescent="0.3">
      <c r="A1800" s="3">
        <v>1799</v>
      </c>
      <c r="B1800" s="3" t="s">
        <v>356</v>
      </c>
      <c r="C1800" s="3" t="s">
        <v>56</v>
      </c>
      <c r="D1800" s="7">
        <f t="shared" si="402"/>
        <v>41658</v>
      </c>
      <c r="E1800" s="4">
        <v>0.7006944444444444</v>
      </c>
      <c r="F1800" s="3" t="s">
        <v>54</v>
      </c>
      <c r="G1800" s="3" t="str">
        <f t="shared" si="403"/>
        <v>PLANNED</v>
      </c>
      <c r="H1800" s="3" t="str">
        <f t="shared" si="393"/>
        <v>PLANNED - SCHED</v>
      </c>
      <c r="I1800" s="1">
        <v>41661.685495636571</v>
      </c>
      <c r="J1800" s="1">
        <v>41661.734268784727</v>
      </c>
      <c r="K1800" s="5">
        <f t="shared" si="404"/>
        <v>70</v>
      </c>
      <c r="L1800" s="16">
        <f t="shared" si="394"/>
        <v>70</v>
      </c>
      <c r="M1800">
        <f t="shared" si="395"/>
        <v>2014</v>
      </c>
      <c r="N1800" t="str">
        <f t="shared" si="396"/>
        <v>Jan</v>
      </c>
      <c r="O1800" s="6">
        <f t="shared" si="397"/>
        <v>70</v>
      </c>
      <c r="P1800">
        <f t="shared" si="398"/>
        <v>913</v>
      </c>
      <c r="Q1800">
        <f t="shared" si="399"/>
        <v>10</v>
      </c>
      <c r="R1800" s="8">
        <f t="shared" si="405"/>
        <v>91.3</v>
      </c>
      <c r="S1800">
        <f t="shared" si="400"/>
        <v>45</v>
      </c>
      <c r="T1800">
        <f t="shared" si="401"/>
        <v>4038</v>
      </c>
      <c r="U1800" s="18">
        <f t="shared" si="406"/>
        <v>89.733333333333334</v>
      </c>
    </row>
    <row r="1801" spans="1:21" x14ac:dyDescent="0.3">
      <c r="A1801" s="3">
        <v>1800</v>
      </c>
      <c r="B1801" s="3" t="s">
        <v>356</v>
      </c>
      <c r="C1801" s="3" t="s">
        <v>56</v>
      </c>
      <c r="D1801" s="7">
        <f t="shared" si="402"/>
        <v>41658</v>
      </c>
      <c r="E1801" s="4">
        <v>0.86736111111111114</v>
      </c>
      <c r="F1801" s="3" t="s">
        <v>51</v>
      </c>
      <c r="G1801" s="3" t="str">
        <f t="shared" si="403"/>
        <v>PLANNED</v>
      </c>
      <c r="H1801" s="3" t="str">
        <f t="shared" si="393"/>
        <v>PLANNED - NOT SCHED</v>
      </c>
      <c r="I1801" s="1">
        <v>41661.848760266199</v>
      </c>
      <c r="J1801" s="1">
        <v>41661.905253321762</v>
      </c>
      <c r="K1801" s="5">
        <f t="shared" si="404"/>
        <v>81</v>
      </c>
      <c r="L1801" s="16">
        <f t="shared" si="394"/>
        <v>81</v>
      </c>
      <c r="M1801">
        <f t="shared" si="395"/>
        <v>2014</v>
      </c>
      <c r="N1801" t="str">
        <f t="shared" si="396"/>
        <v>Jan</v>
      </c>
      <c r="O1801" s="6">
        <f t="shared" si="397"/>
        <v>81</v>
      </c>
      <c r="P1801">
        <f t="shared" si="398"/>
        <v>913</v>
      </c>
      <c r="Q1801">
        <f t="shared" si="399"/>
        <v>10</v>
      </c>
      <c r="R1801" s="8">
        <f t="shared" si="405"/>
        <v>91.3</v>
      </c>
      <c r="S1801">
        <f t="shared" si="400"/>
        <v>45</v>
      </c>
      <c r="T1801">
        <f t="shared" si="401"/>
        <v>4038</v>
      </c>
      <c r="U1801" s="18">
        <f t="shared" si="406"/>
        <v>89.733333333333334</v>
      </c>
    </row>
    <row r="1802" spans="1:21" x14ac:dyDescent="0.3">
      <c r="A1802" s="3">
        <v>1801</v>
      </c>
      <c r="B1802" s="3" t="s">
        <v>356</v>
      </c>
      <c r="C1802" s="3" t="s">
        <v>56</v>
      </c>
      <c r="D1802" s="7">
        <f t="shared" si="402"/>
        <v>41658</v>
      </c>
      <c r="E1802" s="4">
        <v>0.94236111111111109</v>
      </c>
      <c r="F1802" s="3" t="s">
        <v>49</v>
      </c>
      <c r="G1802" s="3" t="str">
        <f t="shared" si="403"/>
        <v>UNPLANNED</v>
      </c>
      <c r="H1802" s="3" t="str">
        <f t="shared" si="393"/>
        <v>UNPLANNED</v>
      </c>
      <c r="I1802" s="1">
        <v>41661.89915315972</v>
      </c>
      <c r="J1802" s="1">
        <v>41661.993065196766</v>
      </c>
      <c r="K1802" s="5">
        <f t="shared" si="404"/>
        <v>135</v>
      </c>
      <c r="L1802" s="16">
        <f t="shared" si="394"/>
        <v>135</v>
      </c>
      <c r="M1802">
        <f t="shared" si="395"/>
        <v>2014</v>
      </c>
      <c r="N1802" t="str">
        <f t="shared" si="396"/>
        <v>Jan</v>
      </c>
      <c r="O1802" s="6">
        <f t="shared" si="397"/>
        <v>135</v>
      </c>
      <c r="P1802">
        <f t="shared" si="398"/>
        <v>913</v>
      </c>
      <c r="Q1802">
        <f t="shared" si="399"/>
        <v>10</v>
      </c>
      <c r="R1802" s="8">
        <f t="shared" si="405"/>
        <v>91.3</v>
      </c>
      <c r="S1802">
        <f t="shared" si="400"/>
        <v>45</v>
      </c>
      <c r="T1802">
        <f t="shared" si="401"/>
        <v>4038</v>
      </c>
      <c r="U1802" s="18">
        <f t="shared" si="406"/>
        <v>89.733333333333334</v>
      </c>
    </row>
    <row r="1803" spans="1:21" x14ac:dyDescent="0.3">
      <c r="A1803" s="3">
        <v>1802</v>
      </c>
      <c r="B1803" s="3" t="s">
        <v>357</v>
      </c>
      <c r="C1803" s="3" t="s">
        <v>59</v>
      </c>
      <c r="D1803" s="7">
        <f t="shared" si="402"/>
        <v>41658</v>
      </c>
      <c r="E1803" s="4">
        <v>7.013888888888889E-2</v>
      </c>
      <c r="F1803" s="3" t="s">
        <v>49</v>
      </c>
      <c r="G1803" s="3" t="str">
        <f t="shared" si="403"/>
        <v>UNPLANNED</v>
      </c>
      <c r="H1803" s="3" t="str">
        <f t="shared" si="393"/>
        <v>UNPLANNED</v>
      </c>
      <c r="I1803" s="1">
        <v>41662.04426195602</v>
      </c>
      <c r="J1803" s="1">
        <v>41662.110847604163</v>
      </c>
      <c r="K1803" s="5">
        <f t="shared" si="404"/>
        <v>95</v>
      </c>
      <c r="L1803" s="16">
        <f t="shared" si="394"/>
        <v>95</v>
      </c>
      <c r="M1803">
        <f t="shared" si="395"/>
        <v>2014</v>
      </c>
      <c r="N1803" t="str">
        <f t="shared" si="396"/>
        <v>Jan</v>
      </c>
      <c r="O1803" s="6">
        <f t="shared" si="397"/>
        <v>95</v>
      </c>
      <c r="P1803">
        <f t="shared" si="398"/>
        <v>702</v>
      </c>
      <c r="Q1803">
        <f t="shared" si="399"/>
        <v>7</v>
      </c>
      <c r="R1803" s="8">
        <f t="shared" si="405"/>
        <v>100.28571428571429</v>
      </c>
      <c r="S1803">
        <f t="shared" si="400"/>
        <v>45</v>
      </c>
      <c r="T1803">
        <f t="shared" si="401"/>
        <v>4038</v>
      </c>
      <c r="U1803" s="18">
        <f t="shared" si="406"/>
        <v>89.733333333333334</v>
      </c>
    </row>
    <row r="1804" spans="1:21" x14ac:dyDescent="0.3">
      <c r="A1804" s="3">
        <v>1803</v>
      </c>
      <c r="B1804" s="3" t="s">
        <v>357</v>
      </c>
      <c r="C1804" s="3" t="s">
        <v>59</v>
      </c>
      <c r="D1804" s="7">
        <f t="shared" si="402"/>
        <v>41658</v>
      </c>
      <c r="E1804" s="4">
        <v>0.13472222222222222</v>
      </c>
      <c r="F1804" s="3" t="s">
        <v>49</v>
      </c>
      <c r="G1804" s="3" t="str">
        <f t="shared" si="403"/>
        <v>UNPLANNED</v>
      </c>
      <c r="H1804" s="3" t="str">
        <f t="shared" si="393"/>
        <v>UNPLANNED</v>
      </c>
      <c r="I1804" s="1">
        <v>41662.10439876157</v>
      </c>
      <c r="J1804" s="1">
        <v>41662.198287650463</v>
      </c>
      <c r="K1804" s="5">
        <f t="shared" si="404"/>
        <v>135</v>
      </c>
      <c r="L1804" s="16">
        <f t="shared" si="394"/>
        <v>135</v>
      </c>
      <c r="M1804">
        <f t="shared" si="395"/>
        <v>2014</v>
      </c>
      <c r="N1804" t="str">
        <f t="shared" si="396"/>
        <v>Jan</v>
      </c>
      <c r="O1804" s="6">
        <f t="shared" si="397"/>
        <v>135</v>
      </c>
      <c r="P1804">
        <f t="shared" si="398"/>
        <v>702</v>
      </c>
      <c r="Q1804">
        <f t="shared" si="399"/>
        <v>7</v>
      </c>
      <c r="R1804" s="8">
        <f t="shared" si="405"/>
        <v>100.28571428571429</v>
      </c>
      <c r="S1804">
        <f t="shared" si="400"/>
        <v>45</v>
      </c>
      <c r="T1804">
        <f t="shared" si="401"/>
        <v>4038</v>
      </c>
      <c r="U1804" s="18">
        <f t="shared" si="406"/>
        <v>89.733333333333334</v>
      </c>
    </row>
    <row r="1805" spans="1:21" x14ac:dyDescent="0.3">
      <c r="A1805" s="3">
        <v>1804</v>
      </c>
      <c r="B1805" s="3" t="s">
        <v>357</v>
      </c>
      <c r="C1805" s="3" t="s">
        <v>59</v>
      </c>
      <c r="D1805" s="7">
        <f t="shared" si="402"/>
        <v>41658</v>
      </c>
      <c r="E1805" s="4">
        <v>0.29583333333333334</v>
      </c>
      <c r="F1805" s="3" t="s">
        <v>49</v>
      </c>
      <c r="G1805" s="3" t="str">
        <f t="shared" si="403"/>
        <v>UNPLANNED</v>
      </c>
      <c r="H1805" s="3" t="str">
        <f t="shared" si="393"/>
        <v>UNPLANNED</v>
      </c>
      <c r="I1805" s="1">
        <v>41662.247719826388</v>
      </c>
      <c r="J1805" s="1">
        <v>41662.350023067127</v>
      </c>
      <c r="K1805" s="5">
        <f t="shared" si="404"/>
        <v>147</v>
      </c>
      <c r="L1805" s="16">
        <f t="shared" si="394"/>
        <v>147</v>
      </c>
      <c r="M1805">
        <f t="shared" si="395"/>
        <v>2014</v>
      </c>
      <c r="N1805" t="str">
        <f t="shared" si="396"/>
        <v>Jan</v>
      </c>
      <c r="O1805" s="6">
        <f t="shared" si="397"/>
        <v>147</v>
      </c>
      <c r="P1805">
        <f t="shared" si="398"/>
        <v>702</v>
      </c>
      <c r="Q1805">
        <f t="shared" si="399"/>
        <v>7</v>
      </c>
      <c r="R1805" s="8">
        <f t="shared" si="405"/>
        <v>100.28571428571429</v>
      </c>
      <c r="S1805">
        <f t="shared" si="400"/>
        <v>45</v>
      </c>
      <c r="T1805">
        <f t="shared" si="401"/>
        <v>4038</v>
      </c>
      <c r="U1805" s="18">
        <f t="shared" si="406"/>
        <v>89.733333333333334</v>
      </c>
    </row>
    <row r="1806" spans="1:21" x14ac:dyDescent="0.3">
      <c r="A1806" s="3">
        <v>1805</v>
      </c>
      <c r="B1806" s="3" t="s">
        <v>357</v>
      </c>
      <c r="C1806" s="3" t="s">
        <v>59</v>
      </c>
      <c r="D1806" s="7">
        <f t="shared" si="402"/>
        <v>41658</v>
      </c>
      <c r="E1806" s="4">
        <v>0.3743055555555555</v>
      </c>
      <c r="F1806" s="3" t="s">
        <v>49</v>
      </c>
      <c r="G1806" s="3" t="str">
        <f t="shared" si="403"/>
        <v>UNPLANNED</v>
      </c>
      <c r="H1806" s="3" t="str">
        <f t="shared" si="393"/>
        <v>UNPLANNED</v>
      </c>
      <c r="I1806" s="1">
        <v>41662.353762534716</v>
      </c>
      <c r="J1806" s="1">
        <v>41662.403253275465</v>
      </c>
      <c r="K1806" s="5">
        <f t="shared" si="404"/>
        <v>71</v>
      </c>
      <c r="L1806" s="16">
        <f t="shared" si="394"/>
        <v>71</v>
      </c>
      <c r="M1806">
        <f t="shared" si="395"/>
        <v>2014</v>
      </c>
      <c r="N1806" t="str">
        <f t="shared" si="396"/>
        <v>Jan</v>
      </c>
      <c r="O1806" s="6">
        <f t="shared" si="397"/>
        <v>71</v>
      </c>
      <c r="P1806">
        <f t="shared" si="398"/>
        <v>702</v>
      </c>
      <c r="Q1806">
        <f t="shared" si="399"/>
        <v>7</v>
      </c>
      <c r="R1806" s="8">
        <f t="shared" si="405"/>
        <v>100.28571428571429</v>
      </c>
      <c r="S1806">
        <f t="shared" si="400"/>
        <v>45</v>
      </c>
      <c r="T1806">
        <f t="shared" si="401"/>
        <v>4038</v>
      </c>
      <c r="U1806" s="18">
        <f t="shared" si="406"/>
        <v>89.733333333333334</v>
      </c>
    </row>
    <row r="1807" spans="1:21" x14ac:dyDescent="0.3">
      <c r="A1807" s="3">
        <v>1806</v>
      </c>
      <c r="B1807" s="3" t="s">
        <v>357</v>
      </c>
      <c r="C1807" s="3" t="s">
        <v>59</v>
      </c>
      <c r="D1807" s="7">
        <f t="shared" si="402"/>
        <v>41658</v>
      </c>
      <c r="E1807" s="4">
        <v>0.48194444444444445</v>
      </c>
      <c r="F1807" s="3" t="s">
        <v>54</v>
      </c>
      <c r="G1807" s="3" t="str">
        <f t="shared" si="403"/>
        <v>PLANNED</v>
      </c>
      <c r="H1807" s="3" t="str">
        <f t="shared" si="393"/>
        <v>PLANNED - SCHED</v>
      </c>
      <c r="I1807" s="1">
        <v>41662.455894872684</v>
      </c>
      <c r="J1807" s="1">
        <v>41662.520408761578</v>
      </c>
      <c r="K1807" s="5">
        <f t="shared" si="404"/>
        <v>92</v>
      </c>
      <c r="L1807" s="16">
        <f t="shared" si="394"/>
        <v>92</v>
      </c>
      <c r="M1807">
        <f t="shared" si="395"/>
        <v>2014</v>
      </c>
      <c r="N1807" t="str">
        <f t="shared" si="396"/>
        <v>Jan</v>
      </c>
      <c r="O1807" s="6">
        <f t="shared" si="397"/>
        <v>92</v>
      </c>
      <c r="P1807">
        <f t="shared" si="398"/>
        <v>702</v>
      </c>
      <c r="Q1807">
        <f t="shared" si="399"/>
        <v>7</v>
      </c>
      <c r="R1807" s="8">
        <f t="shared" si="405"/>
        <v>100.28571428571429</v>
      </c>
      <c r="S1807">
        <f t="shared" si="400"/>
        <v>45</v>
      </c>
      <c r="T1807">
        <f t="shared" si="401"/>
        <v>4038</v>
      </c>
      <c r="U1807" s="18">
        <f t="shared" si="406"/>
        <v>89.733333333333334</v>
      </c>
    </row>
    <row r="1808" spans="1:21" x14ac:dyDescent="0.3">
      <c r="A1808" s="3">
        <v>1807</v>
      </c>
      <c r="B1808" s="3" t="s">
        <v>357</v>
      </c>
      <c r="C1808" s="3" t="s">
        <v>59</v>
      </c>
      <c r="D1808" s="7">
        <f t="shared" si="402"/>
        <v>41658</v>
      </c>
      <c r="E1808" s="4">
        <v>0.67986111111111114</v>
      </c>
      <c r="F1808" s="3" t="s">
        <v>49</v>
      </c>
      <c r="G1808" s="3" t="str">
        <f t="shared" si="403"/>
        <v>UNPLANNED</v>
      </c>
      <c r="H1808" s="3" t="str">
        <f t="shared" si="393"/>
        <v>UNPLANNED</v>
      </c>
      <c r="I1808" s="1">
        <v>41662.652133217591</v>
      </c>
      <c r="J1808" s="1">
        <v>41662.710350810186</v>
      </c>
      <c r="K1808" s="5">
        <f t="shared" si="404"/>
        <v>83</v>
      </c>
      <c r="L1808" s="16">
        <f t="shared" si="394"/>
        <v>83</v>
      </c>
      <c r="M1808">
        <f t="shared" si="395"/>
        <v>2014</v>
      </c>
      <c r="N1808" t="str">
        <f t="shared" si="396"/>
        <v>Jan</v>
      </c>
      <c r="O1808" s="6">
        <f t="shared" si="397"/>
        <v>83</v>
      </c>
      <c r="P1808">
        <f t="shared" si="398"/>
        <v>702</v>
      </c>
      <c r="Q1808">
        <f t="shared" si="399"/>
        <v>7</v>
      </c>
      <c r="R1808" s="8">
        <f t="shared" si="405"/>
        <v>100.28571428571429</v>
      </c>
      <c r="S1808">
        <f t="shared" si="400"/>
        <v>45</v>
      </c>
      <c r="T1808">
        <f t="shared" si="401"/>
        <v>4038</v>
      </c>
      <c r="U1808" s="18">
        <f t="shared" si="406"/>
        <v>89.733333333333334</v>
      </c>
    </row>
    <row r="1809" spans="1:21" x14ac:dyDescent="0.3">
      <c r="A1809" s="3">
        <v>1808</v>
      </c>
      <c r="B1809" s="3" t="s">
        <v>357</v>
      </c>
      <c r="C1809" s="3" t="s">
        <v>59</v>
      </c>
      <c r="D1809" s="7">
        <f t="shared" si="402"/>
        <v>41658</v>
      </c>
      <c r="E1809" s="4">
        <v>0.96180555555555547</v>
      </c>
      <c r="F1809" s="3" t="s">
        <v>49</v>
      </c>
      <c r="G1809" s="3" t="str">
        <f t="shared" si="403"/>
        <v>UNPLANNED</v>
      </c>
      <c r="H1809" s="3" t="str">
        <f t="shared" si="393"/>
        <v>UNPLANNED</v>
      </c>
      <c r="I1809" s="1">
        <v>41662.943494409723</v>
      </c>
      <c r="J1809" s="1">
        <v>41662.998563854169</v>
      </c>
      <c r="K1809" s="5">
        <f t="shared" si="404"/>
        <v>79</v>
      </c>
      <c r="L1809" s="16">
        <f t="shared" si="394"/>
        <v>79</v>
      </c>
      <c r="M1809">
        <f t="shared" si="395"/>
        <v>2014</v>
      </c>
      <c r="N1809" t="str">
        <f t="shared" si="396"/>
        <v>Jan</v>
      </c>
      <c r="O1809" s="6">
        <f t="shared" si="397"/>
        <v>79</v>
      </c>
      <c r="P1809">
        <f t="shared" si="398"/>
        <v>702</v>
      </c>
      <c r="Q1809">
        <f t="shared" si="399"/>
        <v>7</v>
      </c>
      <c r="R1809" s="8">
        <f t="shared" si="405"/>
        <v>100.28571428571429</v>
      </c>
      <c r="S1809">
        <f t="shared" si="400"/>
        <v>45</v>
      </c>
      <c r="T1809">
        <f t="shared" si="401"/>
        <v>4038</v>
      </c>
      <c r="U1809" s="18">
        <f t="shared" si="406"/>
        <v>89.733333333333334</v>
      </c>
    </row>
    <row r="1810" spans="1:21" x14ac:dyDescent="0.3">
      <c r="A1810" s="3">
        <v>1809</v>
      </c>
      <c r="B1810" s="3" t="s">
        <v>358</v>
      </c>
      <c r="C1810" s="3" t="s">
        <v>61</v>
      </c>
      <c r="D1810" s="7">
        <f t="shared" si="402"/>
        <v>41658</v>
      </c>
      <c r="E1810" s="4">
        <v>0.12916666666666668</v>
      </c>
      <c r="F1810" s="3" t="s">
        <v>51</v>
      </c>
      <c r="G1810" s="3" t="str">
        <f t="shared" si="403"/>
        <v>PLANNED</v>
      </c>
      <c r="H1810" s="3" t="str">
        <f t="shared" si="393"/>
        <v>PLANNED - NOT SCHED</v>
      </c>
      <c r="I1810" s="1">
        <v>41663.089370798618</v>
      </c>
      <c r="J1810" s="1">
        <v>41663.169023576389</v>
      </c>
      <c r="K1810" s="5">
        <f t="shared" si="404"/>
        <v>114</v>
      </c>
      <c r="L1810" s="16">
        <f t="shared" si="394"/>
        <v>114</v>
      </c>
      <c r="M1810">
        <f t="shared" si="395"/>
        <v>2014</v>
      </c>
      <c r="N1810" t="str">
        <f t="shared" si="396"/>
        <v>Jan</v>
      </c>
      <c r="O1810" s="6">
        <f t="shared" si="397"/>
        <v>114</v>
      </c>
      <c r="P1810">
        <f t="shared" si="398"/>
        <v>594</v>
      </c>
      <c r="Q1810">
        <f t="shared" si="399"/>
        <v>6</v>
      </c>
      <c r="R1810" s="8">
        <f t="shared" si="405"/>
        <v>99</v>
      </c>
      <c r="S1810">
        <f t="shared" si="400"/>
        <v>45</v>
      </c>
      <c r="T1810">
        <f t="shared" si="401"/>
        <v>4038</v>
      </c>
      <c r="U1810" s="18">
        <f t="shared" si="406"/>
        <v>89.733333333333334</v>
      </c>
    </row>
    <row r="1811" spans="1:21" x14ac:dyDescent="0.3">
      <c r="A1811" s="3">
        <v>1810</v>
      </c>
      <c r="B1811" s="3" t="s">
        <v>358</v>
      </c>
      <c r="C1811" s="3" t="s">
        <v>61</v>
      </c>
      <c r="D1811" s="7">
        <f t="shared" si="402"/>
        <v>41658</v>
      </c>
      <c r="E1811" s="4">
        <v>0.28333333333333333</v>
      </c>
      <c r="F1811" s="3" t="s">
        <v>50</v>
      </c>
      <c r="G1811" s="3" t="str">
        <f t="shared" si="403"/>
        <v>OTHER</v>
      </c>
      <c r="H1811" s="3" t="str">
        <f t="shared" si="393"/>
        <v>OTHER</v>
      </c>
      <c r="I1811" s="1">
        <v>41663.273103784719</v>
      </c>
      <c r="J1811" s="1">
        <v>41663.321147766197</v>
      </c>
      <c r="K1811" s="5">
        <f t="shared" si="404"/>
        <v>69</v>
      </c>
      <c r="L1811" s="16">
        <f t="shared" si="394"/>
        <v>69</v>
      </c>
      <c r="M1811">
        <f t="shared" si="395"/>
        <v>2014</v>
      </c>
      <c r="N1811" t="str">
        <f t="shared" si="396"/>
        <v>Jan</v>
      </c>
      <c r="O1811" s="6">
        <f t="shared" si="397"/>
        <v>69</v>
      </c>
      <c r="P1811">
        <f t="shared" si="398"/>
        <v>594</v>
      </c>
      <c r="Q1811">
        <f t="shared" si="399"/>
        <v>6</v>
      </c>
      <c r="R1811" s="8">
        <f t="shared" si="405"/>
        <v>99</v>
      </c>
      <c r="S1811">
        <f t="shared" si="400"/>
        <v>45</v>
      </c>
      <c r="T1811">
        <f t="shared" si="401"/>
        <v>4038</v>
      </c>
      <c r="U1811" s="18">
        <f t="shared" si="406"/>
        <v>89.733333333333334</v>
      </c>
    </row>
    <row r="1812" spans="1:21" x14ac:dyDescent="0.3">
      <c r="A1812" s="3">
        <v>1811</v>
      </c>
      <c r="B1812" s="3" t="s">
        <v>358</v>
      </c>
      <c r="C1812" s="3" t="s">
        <v>61</v>
      </c>
      <c r="D1812" s="7">
        <f t="shared" si="402"/>
        <v>41658</v>
      </c>
      <c r="E1812" s="4">
        <v>0.40763888888888888</v>
      </c>
      <c r="F1812" s="3" t="s">
        <v>54</v>
      </c>
      <c r="G1812" s="3" t="str">
        <f t="shared" si="403"/>
        <v>PLANNED</v>
      </c>
      <c r="H1812" s="3" t="str">
        <f t="shared" si="393"/>
        <v>PLANNED - SCHED</v>
      </c>
      <c r="I1812" s="1">
        <v>41663.371090972221</v>
      </c>
      <c r="J1812" s="1">
        <v>41663.440847916667</v>
      </c>
      <c r="K1812" s="5">
        <f t="shared" si="404"/>
        <v>100</v>
      </c>
      <c r="L1812" s="16">
        <f t="shared" si="394"/>
        <v>100</v>
      </c>
      <c r="M1812">
        <f t="shared" si="395"/>
        <v>2014</v>
      </c>
      <c r="N1812" t="str">
        <f t="shared" si="396"/>
        <v>Jan</v>
      </c>
      <c r="O1812" s="6">
        <f t="shared" si="397"/>
        <v>100</v>
      </c>
      <c r="P1812">
        <f t="shared" si="398"/>
        <v>594</v>
      </c>
      <c r="Q1812">
        <f t="shared" si="399"/>
        <v>6</v>
      </c>
      <c r="R1812" s="8">
        <f t="shared" si="405"/>
        <v>99</v>
      </c>
      <c r="S1812">
        <f t="shared" si="400"/>
        <v>45</v>
      </c>
      <c r="T1812">
        <f t="shared" si="401"/>
        <v>4038</v>
      </c>
      <c r="U1812" s="18">
        <f t="shared" si="406"/>
        <v>89.733333333333334</v>
      </c>
    </row>
    <row r="1813" spans="1:21" x14ac:dyDescent="0.3">
      <c r="A1813" s="3">
        <v>1812</v>
      </c>
      <c r="B1813" s="3" t="s">
        <v>358</v>
      </c>
      <c r="C1813" s="3" t="s">
        <v>61</v>
      </c>
      <c r="D1813" s="7">
        <f t="shared" si="402"/>
        <v>41658</v>
      </c>
      <c r="E1813" s="4">
        <v>0.50763888888888886</v>
      </c>
      <c r="F1813" s="3" t="s">
        <v>54</v>
      </c>
      <c r="G1813" s="3" t="str">
        <f t="shared" si="403"/>
        <v>PLANNED</v>
      </c>
      <c r="H1813" s="3" t="str">
        <f t="shared" si="393"/>
        <v>PLANNED - SCHED</v>
      </c>
      <c r="I1813" s="1">
        <v>41663.451167592597</v>
      </c>
      <c r="J1813" s="1">
        <v>41663.54622546296</v>
      </c>
      <c r="K1813" s="5">
        <f t="shared" si="404"/>
        <v>136</v>
      </c>
      <c r="L1813" s="16">
        <f t="shared" si="394"/>
        <v>136</v>
      </c>
      <c r="M1813">
        <f t="shared" si="395"/>
        <v>2014</v>
      </c>
      <c r="N1813" t="str">
        <f t="shared" si="396"/>
        <v>Jan</v>
      </c>
      <c r="O1813" s="6">
        <f t="shared" si="397"/>
        <v>136</v>
      </c>
      <c r="P1813">
        <f t="shared" si="398"/>
        <v>594</v>
      </c>
      <c r="Q1813">
        <f t="shared" si="399"/>
        <v>6</v>
      </c>
      <c r="R1813" s="8">
        <f t="shared" si="405"/>
        <v>99</v>
      </c>
      <c r="S1813">
        <f t="shared" si="400"/>
        <v>45</v>
      </c>
      <c r="T1813">
        <f t="shared" si="401"/>
        <v>4038</v>
      </c>
      <c r="U1813" s="18">
        <f t="shared" si="406"/>
        <v>89.733333333333334</v>
      </c>
    </row>
    <row r="1814" spans="1:21" x14ac:dyDescent="0.3">
      <c r="A1814" s="3">
        <v>1813</v>
      </c>
      <c r="B1814" s="3" t="s">
        <v>358</v>
      </c>
      <c r="C1814" s="3" t="s">
        <v>61</v>
      </c>
      <c r="D1814" s="7">
        <f t="shared" si="402"/>
        <v>41658</v>
      </c>
      <c r="E1814" s="4">
        <v>0.54236111111111118</v>
      </c>
      <c r="F1814" s="3" t="s">
        <v>54</v>
      </c>
      <c r="G1814" s="3" t="str">
        <f t="shared" si="403"/>
        <v>PLANNED</v>
      </c>
      <c r="H1814" s="3" t="str">
        <f t="shared" si="393"/>
        <v>PLANNED - SCHED</v>
      </c>
      <c r="I1814" s="1">
        <v>41663.515275578706</v>
      </c>
      <c r="J1814" s="1">
        <v>41663.574743171295</v>
      </c>
      <c r="K1814" s="5">
        <f t="shared" si="404"/>
        <v>85</v>
      </c>
      <c r="L1814" s="16">
        <f t="shared" si="394"/>
        <v>85</v>
      </c>
      <c r="M1814">
        <f t="shared" si="395"/>
        <v>2014</v>
      </c>
      <c r="N1814" t="str">
        <f t="shared" si="396"/>
        <v>Jan</v>
      </c>
      <c r="O1814" s="6">
        <f t="shared" si="397"/>
        <v>85</v>
      </c>
      <c r="P1814">
        <f t="shared" si="398"/>
        <v>594</v>
      </c>
      <c r="Q1814">
        <f t="shared" si="399"/>
        <v>6</v>
      </c>
      <c r="R1814" s="8">
        <f t="shared" si="405"/>
        <v>99</v>
      </c>
      <c r="S1814">
        <f t="shared" si="400"/>
        <v>45</v>
      </c>
      <c r="T1814">
        <f t="shared" si="401"/>
        <v>4038</v>
      </c>
      <c r="U1814" s="18">
        <f t="shared" si="406"/>
        <v>89.733333333333334</v>
      </c>
    </row>
    <row r="1815" spans="1:21" x14ac:dyDescent="0.3">
      <c r="A1815" s="3">
        <v>1814</v>
      </c>
      <c r="B1815" s="3" t="s">
        <v>358</v>
      </c>
      <c r="C1815" s="3" t="s">
        <v>61</v>
      </c>
      <c r="D1815" s="7">
        <f t="shared" si="402"/>
        <v>41658</v>
      </c>
      <c r="E1815" s="4">
        <v>0.58472222222222225</v>
      </c>
      <c r="F1815" s="3" t="s">
        <v>54</v>
      </c>
      <c r="G1815" s="3" t="str">
        <f t="shared" si="403"/>
        <v>PLANNED</v>
      </c>
      <c r="H1815" s="3" t="str">
        <f t="shared" si="393"/>
        <v>PLANNED - SCHED</v>
      </c>
      <c r="I1815" s="1">
        <v>41663.554894525463</v>
      </c>
      <c r="J1815" s="1">
        <v>41663.617429247686</v>
      </c>
      <c r="K1815" s="5">
        <f t="shared" si="404"/>
        <v>90</v>
      </c>
      <c r="L1815" s="16">
        <f t="shared" si="394"/>
        <v>90</v>
      </c>
      <c r="M1815">
        <f t="shared" si="395"/>
        <v>2014</v>
      </c>
      <c r="N1815" t="str">
        <f t="shared" si="396"/>
        <v>Jan</v>
      </c>
      <c r="O1815" s="6">
        <f t="shared" si="397"/>
        <v>90</v>
      </c>
      <c r="P1815">
        <f t="shared" si="398"/>
        <v>594</v>
      </c>
      <c r="Q1815">
        <f t="shared" si="399"/>
        <v>6</v>
      </c>
      <c r="R1815" s="8">
        <f t="shared" si="405"/>
        <v>99</v>
      </c>
      <c r="S1815">
        <f t="shared" si="400"/>
        <v>45</v>
      </c>
      <c r="T1815">
        <f t="shared" si="401"/>
        <v>4038</v>
      </c>
      <c r="U1815" s="18">
        <f t="shared" si="406"/>
        <v>89.733333333333334</v>
      </c>
    </row>
    <row r="1816" spans="1:21" x14ac:dyDescent="0.3">
      <c r="A1816" s="3">
        <v>1815</v>
      </c>
      <c r="B1816" s="3" t="s">
        <v>359</v>
      </c>
      <c r="C1816" s="3" t="s">
        <v>63</v>
      </c>
      <c r="D1816" s="7">
        <f t="shared" si="402"/>
        <v>41658</v>
      </c>
      <c r="E1816" s="4">
        <v>1.9444444444444445E-2</v>
      </c>
      <c r="F1816" s="3" t="s">
        <v>49</v>
      </c>
      <c r="G1816" s="3" t="str">
        <f t="shared" si="403"/>
        <v>UNPLANNED</v>
      </c>
      <c r="H1816" s="3" t="str">
        <f t="shared" si="393"/>
        <v>UNPLANNED</v>
      </c>
      <c r="I1816" s="1">
        <v>41663.996486805554</v>
      </c>
      <c r="J1816" s="1">
        <v>41664.072331712967</v>
      </c>
      <c r="K1816" s="5">
        <f t="shared" si="404"/>
        <v>109</v>
      </c>
      <c r="L1816" s="16">
        <f t="shared" si="394"/>
        <v>109</v>
      </c>
      <c r="M1816">
        <f t="shared" si="395"/>
        <v>2014</v>
      </c>
      <c r="N1816" t="str">
        <f t="shared" si="396"/>
        <v>Jan</v>
      </c>
      <c r="O1816" s="6">
        <f t="shared" si="397"/>
        <v>109</v>
      </c>
      <c r="P1816">
        <f t="shared" si="398"/>
        <v>252</v>
      </c>
      <c r="Q1816">
        <f t="shared" si="399"/>
        <v>4</v>
      </c>
      <c r="R1816" s="8">
        <f t="shared" si="405"/>
        <v>63</v>
      </c>
      <c r="S1816">
        <f t="shared" si="400"/>
        <v>45</v>
      </c>
      <c r="T1816">
        <f t="shared" si="401"/>
        <v>4038</v>
      </c>
      <c r="U1816" s="18">
        <f t="shared" si="406"/>
        <v>89.733333333333334</v>
      </c>
    </row>
    <row r="1817" spans="1:21" x14ac:dyDescent="0.3">
      <c r="A1817" s="3">
        <v>1816</v>
      </c>
      <c r="B1817" s="3" t="s">
        <v>359</v>
      </c>
      <c r="C1817" s="3" t="s">
        <v>63</v>
      </c>
      <c r="D1817" s="7">
        <f t="shared" si="402"/>
        <v>41658</v>
      </c>
      <c r="E1817" s="4">
        <v>0.1388888888888889</v>
      </c>
      <c r="F1817" s="3" t="s">
        <v>49</v>
      </c>
      <c r="G1817" s="3" t="str">
        <f t="shared" si="403"/>
        <v>UNPLANNED</v>
      </c>
      <c r="H1817" s="3" t="str">
        <f t="shared" si="393"/>
        <v>UNPLANNED</v>
      </c>
      <c r="I1817" s="1">
        <v>41664.117645636572</v>
      </c>
      <c r="J1817" s="1">
        <v>41664.158062303235</v>
      </c>
      <c r="K1817" s="5">
        <f t="shared" si="404"/>
        <v>58</v>
      </c>
      <c r="L1817" s="16">
        <f t="shared" si="394"/>
        <v>58</v>
      </c>
      <c r="M1817">
        <f t="shared" si="395"/>
        <v>2014</v>
      </c>
      <c r="N1817" t="str">
        <f t="shared" si="396"/>
        <v>Jan</v>
      </c>
      <c r="O1817" s="6">
        <f t="shared" si="397"/>
        <v>58</v>
      </c>
      <c r="P1817">
        <f t="shared" si="398"/>
        <v>252</v>
      </c>
      <c r="Q1817">
        <f t="shared" si="399"/>
        <v>4</v>
      </c>
      <c r="R1817" s="8">
        <f t="shared" si="405"/>
        <v>63</v>
      </c>
      <c r="S1817">
        <f t="shared" si="400"/>
        <v>45</v>
      </c>
      <c r="T1817">
        <f t="shared" si="401"/>
        <v>4038</v>
      </c>
      <c r="U1817" s="18">
        <f t="shared" si="406"/>
        <v>89.733333333333334</v>
      </c>
    </row>
    <row r="1818" spans="1:21" x14ac:dyDescent="0.3">
      <c r="A1818" s="3">
        <v>1817</v>
      </c>
      <c r="B1818" s="3" t="s">
        <v>359</v>
      </c>
      <c r="C1818" s="3" t="s">
        <v>63</v>
      </c>
      <c r="D1818" s="7">
        <f t="shared" si="402"/>
        <v>41658</v>
      </c>
      <c r="E1818" s="4">
        <v>0.6694444444444444</v>
      </c>
      <c r="F1818" s="3" t="s">
        <v>49</v>
      </c>
      <c r="G1818" s="3" t="str">
        <f t="shared" si="403"/>
        <v>UNPLANNED</v>
      </c>
      <c r="H1818" s="3" t="str">
        <f t="shared" si="393"/>
        <v>UNPLANNED</v>
      </c>
      <c r="I1818" s="1">
        <v>41664.653114583336</v>
      </c>
      <c r="J1818" s="1" t="e">
        <v>#VALUE!</v>
      </c>
      <c r="K1818" s="5" t="e">
        <f t="shared" si="404"/>
        <v>#VALUE!</v>
      </c>
      <c r="L1818" s="16">
        <f t="shared" si="394"/>
        <v>63</v>
      </c>
      <c r="M1818">
        <f t="shared" si="395"/>
        <v>2014</v>
      </c>
      <c r="N1818" t="str">
        <f t="shared" si="396"/>
        <v>Jan</v>
      </c>
      <c r="O1818" s="6" t="e">
        <f t="shared" si="397"/>
        <v>#N/A</v>
      </c>
      <c r="P1818">
        <f t="shared" si="398"/>
        <v>252</v>
      </c>
      <c r="Q1818">
        <f t="shared" si="399"/>
        <v>4</v>
      </c>
      <c r="R1818" s="8">
        <f t="shared" si="405"/>
        <v>63</v>
      </c>
      <c r="S1818">
        <f t="shared" si="400"/>
        <v>45</v>
      </c>
      <c r="T1818">
        <f t="shared" si="401"/>
        <v>4038</v>
      </c>
      <c r="U1818" s="18">
        <f t="shared" si="406"/>
        <v>89.733333333333334</v>
      </c>
    </row>
    <row r="1819" spans="1:21" x14ac:dyDescent="0.3">
      <c r="A1819" s="3">
        <v>1818</v>
      </c>
      <c r="B1819" s="3" t="s">
        <v>359</v>
      </c>
      <c r="C1819" s="3" t="s">
        <v>63</v>
      </c>
      <c r="D1819" s="7">
        <f t="shared" si="402"/>
        <v>41658</v>
      </c>
      <c r="E1819" s="4">
        <v>0.96180555555555547</v>
      </c>
      <c r="F1819" s="3" t="s">
        <v>49</v>
      </c>
      <c r="G1819" s="3" t="str">
        <f t="shared" si="403"/>
        <v>UNPLANNED</v>
      </c>
      <c r="H1819" s="3" t="str">
        <f t="shared" si="393"/>
        <v>UNPLANNED</v>
      </c>
      <c r="I1819" s="1">
        <v>41664.92118449074</v>
      </c>
      <c r="J1819" s="1">
        <v>41664.980258564821</v>
      </c>
      <c r="K1819" s="5">
        <f t="shared" si="404"/>
        <v>85</v>
      </c>
      <c r="L1819" s="16">
        <f t="shared" si="394"/>
        <v>85</v>
      </c>
      <c r="M1819">
        <f t="shared" si="395"/>
        <v>2014</v>
      </c>
      <c r="N1819" t="str">
        <f t="shared" si="396"/>
        <v>Jan</v>
      </c>
      <c r="O1819" s="6">
        <f t="shared" si="397"/>
        <v>85</v>
      </c>
      <c r="P1819">
        <f t="shared" si="398"/>
        <v>252</v>
      </c>
      <c r="Q1819">
        <f t="shared" si="399"/>
        <v>4</v>
      </c>
      <c r="R1819" s="8">
        <f t="shared" si="405"/>
        <v>63</v>
      </c>
      <c r="S1819">
        <f t="shared" si="400"/>
        <v>45</v>
      </c>
      <c r="T1819">
        <f t="shared" si="401"/>
        <v>4038</v>
      </c>
      <c r="U1819" s="18">
        <f t="shared" si="406"/>
        <v>89.733333333333334</v>
      </c>
    </row>
    <row r="1820" spans="1:21" x14ac:dyDescent="0.3">
      <c r="A1820" s="3">
        <v>1819</v>
      </c>
      <c r="B1820" s="3" t="s">
        <v>360</v>
      </c>
      <c r="C1820" s="3" t="s">
        <v>65</v>
      </c>
      <c r="D1820" s="7">
        <f t="shared" si="402"/>
        <v>41658</v>
      </c>
      <c r="E1820" s="4">
        <v>9.7222222222222224E-3</v>
      </c>
      <c r="F1820" s="3" t="s">
        <v>49</v>
      </c>
      <c r="G1820" s="3" t="str">
        <f t="shared" si="403"/>
        <v>UNPLANNED</v>
      </c>
      <c r="H1820" s="3" t="str">
        <f t="shared" si="393"/>
        <v>UNPLANNED</v>
      </c>
      <c r="I1820" s="1">
        <v>41664.99294502315</v>
      </c>
      <c r="J1820" s="1">
        <v>41665.051174189815</v>
      </c>
      <c r="K1820" s="5">
        <f t="shared" si="404"/>
        <v>83</v>
      </c>
      <c r="L1820" s="16">
        <f t="shared" si="394"/>
        <v>83</v>
      </c>
      <c r="M1820">
        <f t="shared" si="395"/>
        <v>2014</v>
      </c>
      <c r="N1820" t="str">
        <f t="shared" si="396"/>
        <v>Jan</v>
      </c>
      <c r="O1820" s="6">
        <f t="shared" si="397"/>
        <v>83</v>
      </c>
      <c r="P1820">
        <f t="shared" si="398"/>
        <v>527</v>
      </c>
      <c r="Q1820">
        <f t="shared" si="399"/>
        <v>6</v>
      </c>
      <c r="R1820" s="8">
        <f t="shared" si="405"/>
        <v>87.833333333333329</v>
      </c>
      <c r="S1820">
        <f t="shared" si="400"/>
        <v>45</v>
      </c>
      <c r="T1820">
        <f t="shared" si="401"/>
        <v>4038</v>
      </c>
      <c r="U1820" s="18">
        <f t="shared" si="406"/>
        <v>89.733333333333334</v>
      </c>
    </row>
    <row r="1821" spans="1:21" x14ac:dyDescent="0.3">
      <c r="A1821" s="3">
        <v>1820</v>
      </c>
      <c r="B1821" s="3" t="s">
        <v>360</v>
      </c>
      <c r="C1821" s="3" t="s">
        <v>65</v>
      </c>
      <c r="D1821" s="7">
        <f t="shared" si="402"/>
        <v>41658</v>
      </c>
      <c r="E1821" s="4">
        <v>8.7500000000000008E-2</v>
      </c>
      <c r="F1821" s="3" t="s">
        <v>49</v>
      </c>
      <c r="G1821" s="3" t="str">
        <f t="shared" si="403"/>
        <v>UNPLANNED</v>
      </c>
      <c r="H1821" s="3" t="str">
        <f t="shared" si="393"/>
        <v>UNPLANNED</v>
      </c>
      <c r="I1821" s="1">
        <v>41665.060340277778</v>
      </c>
      <c r="J1821" s="1">
        <v>41665.114865740747</v>
      </c>
      <c r="K1821" s="5">
        <f t="shared" si="404"/>
        <v>78</v>
      </c>
      <c r="L1821" s="16">
        <f t="shared" si="394"/>
        <v>78</v>
      </c>
      <c r="M1821">
        <f t="shared" si="395"/>
        <v>2014</v>
      </c>
      <c r="N1821" t="str">
        <f t="shared" si="396"/>
        <v>Jan</v>
      </c>
      <c r="O1821" s="6">
        <f t="shared" si="397"/>
        <v>78</v>
      </c>
      <c r="P1821">
        <f t="shared" si="398"/>
        <v>527</v>
      </c>
      <c r="Q1821">
        <f t="shared" si="399"/>
        <v>6</v>
      </c>
      <c r="R1821" s="8">
        <f t="shared" si="405"/>
        <v>87.833333333333329</v>
      </c>
      <c r="S1821">
        <f t="shared" si="400"/>
        <v>45</v>
      </c>
      <c r="T1821">
        <f t="shared" si="401"/>
        <v>4038</v>
      </c>
      <c r="U1821" s="18">
        <f t="shared" si="406"/>
        <v>89.733333333333334</v>
      </c>
    </row>
    <row r="1822" spans="1:21" x14ac:dyDescent="0.3">
      <c r="A1822" s="3">
        <v>1821</v>
      </c>
      <c r="B1822" s="3" t="s">
        <v>360</v>
      </c>
      <c r="C1822" s="3" t="s">
        <v>65</v>
      </c>
      <c r="D1822" s="7">
        <f t="shared" si="402"/>
        <v>41658</v>
      </c>
      <c r="E1822" s="4">
        <v>0.48055555555555557</v>
      </c>
      <c r="F1822" s="3" t="s">
        <v>49</v>
      </c>
      <c r="G1822" s="3" t="str">
        <f t="shared" si="403"/>
        <v>UNPLANNED</v>
      </c>
      <c r="H1822" s="3" t="str">
        <f t="shared" si="393"/>
        <v>UNPLANNED</v>
      </c>
      <c r="I1822" s="1">
        <v>41665.448963854171</v>
      </c>
      <c r="J1822" s="1">
        <v>41665.523848113429</v>
      </c>
      <c r="K1822" s="5">
        <f t="shared" si="404"/>
        <v>107</v>
      </c>
      <c r="L1822" s="16">
        <f t="shared" si="394"/>
        <v>107</v>
      </c>
      <c r="M1822">
        <f t="shared" si="395"/>
        <v>2014</v>
      </c>
      <c r="N1822" t="str">
        <f t="shared" si="396"/>
        <v>Jan</v>
      </c>
      <c r="O1822" s="6">
        <f t="shared" si="397"/>
        <v>107</v>
      </c>
      <c r="P1822">
        <f t="shared" si="398"/>
        <v>527</v>
      </c>
      <c r="Q1822">
        <f t="shared" si="399"/>
        <v>6</v>
      </c>
      <c r="R1822" s="8">
        <f t="shared" si="405"/>
        <v>87.833333333333329</v>
      </c>
      <c r="S1822">
        <f t="shared" si="400"/>
        <v>45</v>
      </c>
      <c r="T1822">
        <f t="shared" si="401"/>
        <v>4038</v>
      </c>
      <c r="U1822" s="18">
        <f t="shared" si="406"/>
        <v>89.733333333333334</v>
      </c>
    </row>
    <row r="1823" spans="1:21" x14ac:dyDescent="0.3">
      <c r="A1823" s="3">
        <v>1822</v>
      </c>
      <c r="B1823" s="3" t="s">
        <v>360</v>
      </c>
      <c r="C1823" s="3" t="s">
        <v>65</v>
      </c>
      <c r="D1823" s="7">
        <f t="shared" si="402"/>
        <v>41658</v>
      </c>
      <c r="E1823" s="4">
        <v>0.59236111111111112</v>
      </c>
      <c r="F1823" s="3" t="s">
        <v>49</v>
      </c>
      <c r="G1823" s="3" t="str">
        <f t="shared" si="403"/>
        <v>UNPLANNED</v>
      </c>
      <c r="H1823" s="3" t="str">
        <f t="shared" si="393"/>
        <v>UNPLANNED</v>
      </c>
      <c r="I1823" s="1">
        <v>41665.578587002317</v>
      </c>
      <c r="J1823" s="1">
        <v>41665.63736015046</v>
      </c>
      <c r="K1823" s="5">
        <f t="shared" si="404"/>
        <v>84</v>
      </c>
      <c r="L1823" s="16">
        <f t="shared" si="394"/>
        <v>84</v>
      </c>
      <c r="M1823">
        <f t="shared" si="395"/>
        <v>2014</v>
      </c>
      <c r="N1823" t="str">
        <f t="shared" si="396"/>
        <v>Jan</v>
      </c>
      <c r="O1823" s="6">
        <f t="shared" si="397"/>
        <v>84</v>
      </c>
      <c r="P1823">
        <f t="shared" si="398"/>
        <v>527</v>
      </c>
      <c r="Q1823">
        <f t="shared" si="399"/>
        <v>6</v>
      </c>
      <c r="R1823" s="8">
        <f t="shared" si="405"/>
        <v>87.833333333333329</v>
      </c>
      <c r="S1823">
        <f t="shared" si="400"/>
        <v>45</v>
      </c>
      <c r="T1823">
        <f t="shared" si="401"/>
        <v>4038</v>
      </c>
      <c r="U1823" s="18">
        <f t="shared" si="406"/>
        <v>89.733333333333334</v>
      </c>
    </row>
    <row r="1824" spans="1:21" x14ac:dyDescent="0.3">
      <c r="A1824" s="3">
        <v>1823</v>
      </c>
      <c r="B1824" s="3" t="s">
        <v>360</v>
      </c>
      <c r="C1824" s="3" t="s">
        <v>65</v>
      </c>
      <c r="D1824" s="7">
        <f t="shared" si="402"/>
        <v>41658</v>
      </c>
      <c r="E1824" s="4">
        <v>0.8833333333333333</v>
      </c>
      <c r="F1824" s="3" t="s">
        <v>49</v>
      </c>
      <c r="G1824" s="3" t="str">
        <f t="shared" si="403"/>
        <v>UNPLANNED</v>
      </c>
      <c r="H1824" s="3" t="str">
        <f t="shared" si="393"/>
        <v>UNPLANNED</v>
      </c>
      <c r="I1824" s="1">
        <v>41665.870575428242</v>
      </c>
      <c r="J1824" s="1">
        <v>41665.921825428239</v>
      </c>
      <c r="K1824" s="5">
        <f t="shared" si="404"/>
        <v>73</v>
      </c>
      <c r="L1824" s="16">
        <f t="shared" si="394"/>
        <v>73</v>
      </c>
      <c r="M1824">
        <f t="shared" si="395"/>
        <v>2014</v>
      </c>
      <c r="N1824" t="str">
        <f t="shared" si="396"/>
        <v>Jan</v>
      </c>
      <c r="O1824" s="6">
        <f t="shared" si="397"/>
        <v>73</v>
      </c>
      <c r="P1824">
        <f t="shared" si="398"/>
        <v>527</v>
      </c>
      <c r="Q1824">
        <f t="shared" si="399"/>
        <v>6</v>
      </c>
      <c r="R1824" s="8">
        <f t="shared" si="405"/>
        <v>87.833333333333329</v>
      </c>
      <c r="S1824">
        <f t="shared" si="400"/>
        <v>45</v>
      </c>
      <c r="T1824">
        <f t="shared" si="401"/>
        <v>4038</v>
      </c>
      <c r="U1824" s="18">
        <f t="shared" si="406"/>
        <v>89.733333333333334</v>
      </c>
    </row>
    <row r="1825" spans="1:21" x14ac:dyDescent="0.3">
      <c r="A1825" s="3">
        <v>1824</v>
      </c>
      <c r="B1825" s="3" t="s">
        <v>360</v>
      </c>
      <c r="C1825" s="3" t="s">
        <v>65</v>
      </c>
      <c r="D1825" s="7">
        <f t="shared" si="402"/>
        <v>41658</v>
      </c>
      <c r="E1825" s="4">
        <v>5.5555555555555358E-3</v>
      </c>
      <c r="F1825" s="3" t="s">
        <v>49</v>
      </c>
      <c r="G1825" s="3" t="str">
        <f t="shared" si="403"/>
        <v>UNPLANNED</v>
      </c>
      <c r="H1825" s="3" t="str">
        <f t="shared" si="393"/>
        <v>UNPLANNED</v>
      </c>
      <c r="I1825" s="1">
        <v>41665.963403819449</v>
      </c>
      <c r="J1825" s="1">
        <v>41666.034584374996</v>
      </c>
      <c r="K1825" s="5">
        <f t="shared" si="404"/>
        <v>102</v>
      </c>
      <c r="L1825" s="16">
        <f t="shared" si="394"/>
        <v>102</v>
      </c>
      <c r="M1825">
        <f t="shared" si="395"/>
        <v>2014</v>
      </c>
      <c r="N1825" t="str">
        <f t="shared" si="396"/>
        <v>Jan</v>
      </c>
      <c r="O1825" s="6">
        <f t="shared" si="397"/>
        <v>102</v>
      </c>
      <c r="P1825">
        <f t="shared" si="398"/>
        <v>527</v>
      </c>
      <c r="Q1825">
        <f t="shared" si="399"/>
        <v>6</v>
      </c>
      <c r="R1825" s="8">
        <f t="shared" si="405"/>
        <v>87.833333333333329</v>
      </c>
      <c r="S1825">
        <f t="shared" si="400"/>
        <v>45</v>
      </c>
      <c r="T1825">
        <f t="shared" si="401"/>
        <v>4038</v>
      </c>
      <c r="U1825" s="18">
        <f t="shared" si="406"/>
        <v>89.733333333333334</v>
      </c>
    </row>
    <row r="1826" spans="1:21" x14ac:dyDescent="0.3">
      <c r="A1826" s="3">
        <v>1825</v>
      </c>
      <c r="B1826" s="3" t="s">
        <v>361</v>
      </c>
      <c r="C1826" s="3" t="s">
        <v>48</v>
      </c>
      <c r="D1826" s="7">
        <f t="shared" si="402"/>
        <v>41665</v>
      </c>
      <c r="E1826" s="4">
        <v>0.18819444444444444</v>
      </c>
      <c r="F1826" s="3" t="s">
        <v>49</v>
      </c>
      <c r="G1826" s="3" t="str">
        <f t="shared" si="403"/>
        <v>UNPLANNED</v>
      </c>
      <c r="H1826" s="3" t="str">
        <f t="shared" si="393"/>
        <v>UNPLANNED</v>
      </c>
      <c r="I1826" s="1">
        <v>41666.164170219905</v>
      </c>
      <c r="J1826" s="1">
        <v>41666.235258182875</v>
      </c>
      <c r="K1826" s="5">
        <f t="shared" si="404"/>
        <v>102</v>
      </c>
      <c r="L1826" s="16">
        <f t="shared" si="394"/>
        <v>102</v>
      </c>
      <c r="M1826">
        <f t="shared" si="395"/>
        <v>2014</v>
      </c>
      <c r="N1826" t="str">
        <f t="shared" si="396"/>
        <v>Jan</v>
      </c>
      <c r="O1826" s="6">
        <f t="shared" si="397"/>
        <v>102</v>
      </c>
      <c r="P1826">
        <f t="shared" si="398"/>
        <v>539</v>
      </c>
      <c r="Q1826">
        <f t="shared" si="399"/>
        <v>8</v>
      </c>
      <c r="R1826" s="8">
        <f t="shared" si="405"/>
        <v>67.375</v>
      </c>
      <c r="S1826">
        <f t="shared" si="400"/>
        <v>44</v>
      </c>
      <c r="T1826">
        <f t="shared" si="401"/>
        <v>3345</v>
      </c>
      <c r="U1826" s="18">
        <f t="shared" si="406"/>
        <v>76.022727272727266</v>
      </c>
    </row>
    <row r="1827" spans="1:21" x14ac:dyDescent="0.3">
      <c r="A1827" s="3">
        <v>1826</v>
      </c>
      <c r="B1827" s="3" t="s">
        <v>361</v>
      </c>
      <c r="C1827" s="3" t="s">
        <v>48</v>
      </c>
      <c r="D1827" s="7">
        <f t="shared" si="402"/>
        <v>41665</v>
      </c>
      <c r="E1827" s="4">
        <v>0.28472222222222221</v>
      </c>
      <c r="F1827" s="3" t="s">
        <v>49</v>
      </c>
      <c r="G1827" s="3" t="str">
        <f t="shared" si="403"/>
        <v>UNPLANNED</v>
      </c>
      <c r="H1827" s="3" t="str">
        <f t="shared" si="393"/>
        <v>UNPLANNED</v>
      </c>
      <c r="I1827" s="1">
        <v>41666.260150231486</v>
      </c>
      <c r="J1827" s="1">
        <v>41666.321134027778</v>
      </c>
      <c r="K1827" s="5">
        <f t="shared" si="404"/>
        <v>87</v>
      </c>
      <c r="L1827" s="16">
        <f t="shared" si="394"/>
        <v>87</v>
      </c>
      <c r="M1827">
        <f t="shared" si="395"/>
        <v>2014</v>
      </c>
      <c r="N1827" t="str">
        <f t="shared" si="396"/>
        <v>Jan</v>
      </c>
      <c r="O1827" s="6">
        <f t="shared" si="397"/>
        <v>87</v>
      </c>
      <c r="P1827">
        <f t="shared" si="398"/>
        <v>539</v>
      </c>
      <c r="Q1827">
        <f t="shared" si="399"/>
        <v>8</v>
      </c>
      <c r="R1827" s="8">
        <f t="shared" si="405"/>
        <v>67.375</v>
      </c>
      <c r="S1827">
        <f t="shared" si="400"/>
        <v>44</v>
      </c>
      <c r="T1827">
        <f t="shared" si="401"/>
        <v>3345</v>
      </c>
      <c r="U1827" s="18">
        <f t="shared" si="406"/>
        <v>76.022727272727266</v>
      </c>
    </row>
    <row r="1828" spans="1:21" x14ac:dyDescent="0.3">
      <c r="A1828" s="3">
        <v>1827</v>
      </c>
      <c r="B1828" s="3" t="s">
        <v>361</v>
      </c>
      <c r="C1828" s="3" t="s">
        <v>48</v>
      </c>
      <c r="D1828" s="7">
        <f t="shared" si="402"/>
        <v>41665</v>
      </c>
      <c r="E1828" s="4">
        <v>0.34930555555555554</v>
      </c>
      <c r="F1828" s="3" t="s">
        <v>54</v>
      </c>
      <c r="G1828" s="3" t="str">
        <f t="shared" si="403"/>
        <v>PLANNED</v>
      </c>
      <c r="H1828" s="3" t="str">
        <f t="shared" si="393"/>
        <v>PLANNED - SCHED</v>
      </c>
      <c r="I1828" s="1">
        <v>41666.321865891208</v>
      </c>
      <c r="J1828" s="1">
        <v>41666.378578854165</v>
      </c>
      <c r="K1828" s="5">
        <f t="shared" si="404"/>
        <v>81</v>
      </c>
      <c r="L1828" s="16">
        <f t="shared" si="394"/>
        <v>81</v>
      </c>
      <c r="M1828">
        <f t="shared" si="395"/>
        <v>2014</v>
      </c>
      <c r="N1828" t="str">
        <f t="shared" si="396"/>
        <v>Jan</v>
      </c>
      <c r="O1828" s="6">
        <f t="shared" si="397"/>
        <v>81</v>
      </c>
      <c r="P1828">
        <f t="shared" si="398"/>
        <v>539</v>
      </c>
      <c r="Q1828">
        <f t="shared" si="399"/>
        <v>8</v>
      </c>
      <c r="R1828" s="8">
        <f t="shared" si="405"/>
        <v>67.375</v>
      </c>
      <c r="S1828">
        <f t="shared" si="400"/>
        <v>44</v>
      </c>
      <c r="T1828">
        <f t="shared" si="401"/>
        <v>3345</v>
      </c>
      <c r="U1828" s="18">
        <f t="shared" si="406"/>
        <v>76.022727272727266</v>
      </c>
    </row>
    <row r="1829" spans="1:21" x14ac:dyDescent="0.3">
      <c r="A1829" s="3">
        <v>1828</v>
      </c>
      <c r="B1829" s="3" t="s">
        <v>361</v>
      </c>
      <c r="C1829" s="3" t="s">
        <v>48</v>
      </c>
      <c r="D1829" s="7">
        <f t="shared" si="402"/>
        <v>41665</v>
      </c>
      <c r="E1829" s="4">
        <v>0.41250000000000003</v>
      </c>
      <c r="F1829" s="3" t="s">
        <v>54</v>
      </c>
      <c r="G1829" s="3" t="str">
        <f t="shared" si="403"/>
        <v>PLANNED</v>
      </c>
      <c r="H1829" s="3" t="str">
        <f t="shared" si="393"/>
        <v>PLANNED - SCHED</v>
      </c>
      <c r="I1829" s="1">
        <v>41666.376417905092</v>
      </c>
      <c r="J1829" s="1">
        <v>41666.437563738422</v>
      </c>
      <c r="K1829" s="5">
        <f t="shared" si="404"/>
        <v>88</v>
      </c>
      <c r="L1829" s="16">
        <f t="shared" si="394"/>
        <v>88</v>
      </c>
      <c r="M1829">
        <f t="shared" si="395"/>
        <v>2014</v>
      </c>
      <c r="N1829" t="str">
        <f t="shared" si="396"/>
        <v>Jan</v>
      </c>
      <c r="O1829" s="6">
        <f t="shared" si="397"/>
        <v>88</v>
      </c>
      <c r="P1829">
        <f t="shared" si="398"/>
        <v>539</v>
      </c>
      <c r="Q1829">
        <f t="shared" si="399"/>
        <v>8</v>
      </c>
      <c r="R1829" s="8">
        <f t="shared" si="405"/>
        <v>67.375</v>
      </c>
      <c r="S1829">
        <f t="shared" si="400"/>
        <v>44</v>
      </c>
      <c r="T1829">
        <f t="shared" si="401"/>
        <v>3345</v>
      </c>
      <c r="U1829" s="18">
        <f t="shared" si="406"/>
        <v>76.022727272727266</v>
      </c>
    </row>
    <row r="1830" spans="1:21" x14ac:dyDescent="0.3">
      <c r="A1830" s="3">
        <v>1829</v>
      </c>
      <c r="B1830" s="3" t="s">
        <v>361</v>
      </c>
      <c r="C1830" s="3" t="s">
        <v>48</v>
      </c>
      <c r="D1830" s="7">
        <f t="shared" si="402"/>
        <v>41665</v>
      </c>
      <c r="E1830" s="4">
        <v>0.41944444444444445</v>
      </c>
      <c r="F1830" s="3" t="s">
        <v>54</v>
      </c>
      <c r="G1830" s="3" t="str">
        <f t="shared" si="403"/>
        <v>PLANNED</v>
      </c>
      <c r="H1830" s="3" t="str">
        <f t="shared" si="393"/>
        <v>PLANNED - SCHED</v>
      </c>
      <c r="I1830" s="1">
        <v>41666.399584525461</v>
      </c>
      <c r="J1830" s="1">
        <v>41666.462489618054</v>
      </c>
      <c r="K1830" s="5">
        <f t="shared" si="404"/>
        <v>90</v>
      </c>
      <c r="L1830" s="16">
        <f t="shared" si="394"/>
        <v>90</v>
      </c>
      <c r="M1830">
        <f t="shared" si="395"/>
        <v>2014</v>
      </c>
      <c r="N1830" t="str">
        <f t="shared" si="396"/>
        <v>Jan</v>
      </c>
      <c r="O1830" s="6">
        <f t="shared" si="397"/>
        <v>90</v>
      </c>
      <c r="P1830">
        <f t="shared" si="398"/>
        <v>539</v>
      </c>
      <c r="Q1830">
        <f t="shared" si="399"/>
        <v>8</v>
      </c>
      <c r="R1830" s="8">
        <f t="shared" si="405"/>
        <v>67.375</v>
      </c>
      <c r="S1830">
        <f t="shared" si="400"/>
        <v>44</v>
      </c>
      <c r="T1830">
        <f t="shared" si="401"/>
        <v>3345</v>
      </c>
      <c r="U1830" s="18">
        <f t="shared" si="406"/>
        <v>76.022727272727266</v>
      </c>
    </row>
    <row r="1831" spans="1:21" x14ac:dyDescent="0.3">
      <c r="A1831" s="3">
        <v>1830</v>
      </c>
      <c r="B1831" s="3" t="s">
        <v>361</v>
      </c>
      <c r="C1831" s="3" t="s">
        <v>48</v>
      </c>
      <c r="D1831" s="7">
        <f t="shared" si="402"/>
        <v>41665</v>
      </c>
      <c r="E1831" s="4">
        <v>0.51597222222222217</v>
      </c>
      <c r="F1831" s="3" t="s">
        <v>54</v>
      </c>
      <c r="G1831" s="3" t="str">
        <f t="shared" si="403"/>
        <v>PLANNED</v>
      </c>
      <c r="H1831" s="3" t="str">
        <f t="shared" si="393"/>
        <v>PLANNED - SCHED</v>
      </c>
      <c r="I1831" s="1">
        <v>41666.479081400459</v>
      </c>
      <c r="J1831" s="1">
        <v>41666.542368437498</v>
      </c>
      <c r="K1831" s="5">
        <f t="shared" si="404"/>
        <v>91</v>
      </c>
      <c r="L1831" s="16">
        <f t="shared" si="394"/>
        <v>91</v>
      </c>
      <c r="M1831">
        <f t="shared" si="395"/>
        <v>2014</v>
      </c>
      <c r="N1831" t="str">
        <f t="shared" si="396"/>
        <v>Jan</v>
      </c>
      <c r="O1831" s="6">
        <f t="shared" si="397"/>
        <v>91</v>
      </c>
      <c r="P1831">
        <f t="shared" si="398"/>
        <v>539</v>
      </c>
      <c r="Q1831">
        <f t="shared" si="399"/>
        <v>8</v>
      </c>
      <c r="R1831" s="8">
        <f t="shared" si="405"/>
        <v>67.375</v>
      </c>
      <c r="S1831">
        <f t="shared" si="400"/>
        <v>44</v>
      </c>
      <c r="T1831">
        <f t="shared" si="401"/>
        <v>3345</v>
      </c>
      <c r="U1831" s="18">
        <f t="shared" si="406"/>
        <v>76.022727272727266</v>
      </c>
    </row>
    <row r="1832" spans="1:21" x14ac:dyDescent="0.3">
      <c r="A1832" s="3">
        <v>1831</v>
      </c>
      <c r="B1832" s="3" t="s">
        <v>361</v>
      </c>
      <c r="C1832" s="3" t="s">
        <v>48</v>
      </c>
      <c r="D1832" s="7">
        <f t="shared" si="402"/>
        <v>41665</v>
      </c>
      <c r="E1832" s="4">
        <v>0.60138888888888886</v>
      </c>
      <c r="F1832" s="3" t="s">
        <v>54</v>
      </c>
      <c r="G1832" s="3" t="str">
        <f t="shared" si="403"/>
        <v>PLANNED</v>
      </c>
      <c r="H1832" s="3" t="str">
        <f t="shared" si="393"/>
        <v>PLANNED - SCHED</v>
      </c>
      <c r="I1832" s="1">
        <v>41666.5700693287</v>
      </c>
      <c r="J1832" s="1" t="e">
        <v>#VALUE!</v>
      </c>
      <c r="K1832" s="5" t="e">
        <f t="shared" si="404"/>
        <v>#VALUE!</v>
      </c>
      <c r="L1832" s="16">
        <f t="shared" si="394"/>
        <v>67.375</v>
      </c>
      <c r="M1832">
        <f t="shared" si="395"/>
        <v>2014</v>
      </c>
      <c r="N1832" t="str">
        <f t="shared" si="396"/>
        <v>Jan</v>
      </c>
      <c r="O1832" s="6" t="e">
        <f t="shared" si="397"/>
        <v>#N/A</v>
      </c>
      <c r="P1832">
        <f t="shared" si="398"/>
        <v>539</v>
      </c>
      <c r="Q1832">
        <f t="shared" si="399"/>
        <v>8</v>
      </c>
      <c r="R1832" s="8">
        <f t="shared" si="405"/>
        <v>67.375</v>
      </c>
      <c r="S1832">
        <f t="shared" si="400"/>
        <v>44</v>
      </c>
      <c r="T1832">
        <f t="shared" si="401"/>
        <v>3345</v>
      </c>
      <c r="U1832" s="18">
        <f t="shared" si="406"/>
        <v>76.022727272727266</v>
      </c>
    </row>
    <row r="1833" spans="1:21" x14ac:dyDescent="0.3">
      <c r="A1833" s="3">
        <v>1832</v>
      </c>
      <c r="B1833" s="3" t="s">
        <v>361</v>
      </c>
      <c r="C1833" s="3" t="s">
        <v>48</v>
      </c>
      <c r="D1833" s="7">
        <f t="shared" si="402"/>
        <v>41665</v>
      </c>
      <c r="E1833" s="4">
        <v>0.6430555555555556</v>
      </c>
      <c r="F1833" s="3" t="s">
        <v>49</v>
      </c>
      <c r="G1833" s="3" t="str">
        <f t="shared" si="403"/>
        <v>UNPLANNED</v>
      </c>
      <c r="H1833" s="3" t="str">
        <f t="shared" si="393"/>
        <v>UNPLANNED</v>
      </c>
      <c r="I1833" s="1">
        <v>41666.61609131944</v>
      </c>
      <c r="J1833" s="1" t="e">
        <v>#VALUE!</v>
      </c>
      <c r="K1833" s="5" t="e">
        <f t="shared" si="404"/>
        <v>#VALUE!</v>
      </c>
      <c r="L1833" s="16">
        <f t="shared" si="394"/>
        <v>67.375</v>
      </c>
      <c r="M1833">
        <f t="shared" si="395"/>
        <v>2014</v>
      </c>
      <c r="N1833" t="str">
        <f t="shared" si="396"/>
        <v>Jan</v>
      </c>
      <c r="O1833" s="6" t="e">
        <f t="shared" si="397"/>
        <v>#N/A</v>
      </c>
      <c r="P1833">
        <f t="shared" si="398"/>
        <v>539</v>
      </c>
      <c r="Q1833">
        <f t="shared" si="399"/>
        <v>8</v>
      </c>
      <c r="R1833" s="8">
        <f t="shared" si="405"/>
        <v>67.375</v>
      </c>
      <c r="S1833">
        <f t="shared" si="400"/>
        <v>44</v>
      </c>
      <c r="T1833">
        <f t="shared" si="401"/>
        <v>3345</v>
      </c>
      <c r="U1833" s="18">
        <f t="shared" si="406"/>
        <v>76.022727272727266</v>
      </c>
    </row>
    <row r="1834" spans="1:21" x14ac:dyDescent="0.3">
      <c r="A1834" s="3">
        <v>1833</v>
      </c>
      <c r="B1834" s="3" t="s">
        <v>362</v>
      </c>
      <c r="C1834" s="3" t="s">
        <v>53</v>
      </c>
      <c r="D1834" s="7">
        <f t="shared" si="402"/>
        <v>41665</v>
      </c>
      <c r="E1834" s="4">
        <v>0.14375000000000002</v>
      </c>
      <c r="F1834" s="3" t="s">
        <v>49</v>
      </c>
      <c r="G1834" s="3" t="str">
        <f t="shared" si="403"/>
        <v>UNPLANNED</v>
      </c>
      <c r="H1834" s="3" t="str">
        <f t="shared" si="393"/>
        <v>UNPLANNED</v>
      </c>
      <c r="I1834" s="1">
        <v>41667.115145682867</v>
      </c>
      <c r="J1834" s="1">
        <v>41667.187310034722</v>
      </c>
      <c r="K1834" s="5">
        <f t="shared" si="404"/>
        <v>103</v>
      </c>
      <c r="L1834" s="16">
        <f t="shared" si="394"/>
        <v>103</v>
      </c>
      <c r="M1834">
        <f t="shared" si="395"/>
        <v>2014</v>
      </c>
      <c r="N1834" t="str">
        <f t="shared" si="396"/>
        <v>Jan</v>
      </c>
      <c r="O1834" s="6">
        <f t="shared" si="397"/>
        <v>103</v>
      </c>
      <c r="P1834">
        <f t="shared" si="398"/>
        <v>517</v>
      </c>
      <c r="Q1834">
        <f t="shared" si="399"/>
        <v>8</v>
      </c>
      <c r="R1834" s="8">
        <f t="shared" si="405"/>
        <v>64.625</v>
      </c>
      <c r="S1834">
        <f t="shared" si="400"/>
        <v>44</v>
      </c>
      <c r="T1834">
        <f t="shared" si="401"/>
        <v>3345</v>
      </c>
      <c r="U1834" s="18">
        <f t="shared" si="406"/>
        <v>76.022727272727266</v>
      </c>
    </row>
    <row r="1835" spans="1:21" x14ac:dyDescent="0.3">
      <c r="A1835" s="3">
        <v>1834</v>
      </c>
      <c r="B1835" s="3" t="s">
        <v>362</v>
      </c>
      <c r="C1835" s="3" t="s">
        <v>53</v>
      </c>
      <c r="D1835" s="7">
        <f t="shared" si="402"/>
        <v>41665</v>
      </c>
      <c r="E1835" s="4">
        <v>0.3833333333333333</v>
      </c>
      <c r="F1835" s="3" t="s">
        <v>54</v>
      </c>
      <c r="G1835" s="3" t="str">
        <f t="shared" si="403"/>
        <v>PLANNED</v>
      </c>
      <c r="H1835" s="3" t="str">
        <f t="shared" si="393"/>
        <v>PLANNED - SCHED</v>
      </c>
      <c r="I1835" s="1">
        <v>41667.361141550922</v>
      </c>
      <c r="J1835" s="1">
        <v>41667.425169328701</v>
      </c>
      <c r="K1835" s="5">
        <f t="shared" si="404"/>
        <v>92</v>
      </c>
      <c r="L1835" s="16">
        <f t="shared" si="394"/>
        <v>92</v>
      </c>
      <c r="M1835">
        <f t="shared" si="395"/>
        <v>2014</v>
      </c>
      <c r="N1835" t="str">
        <f t="shared" si="396"/>
        <v>Jan</v>
      </c>
      <c r="O1835" s="6">
        <f t="shared" si="397"/>
        <v>92</v>
      </c>
      <c r="P1835">
        <f t="shared" si="398"/>
        <v>517</v>
      </c>
      <c r="Q1835">
        <f t="shared" si="399"/>
        <v>8</v>
      </c>
      <c r="R1835" s="8">
        <f t="shared" si="405"/>
        <v>64.625</v>
      </c>
      <c r="S1835">
        <f t="shared" si="400"/>
        <v>44</v>
      </c>
      <c r="T1835">
        <f t="shared" si="401"/>
        <v>3345</v>
      </c>
      <c r="U1835" s="18">
        <f t="shared" si="406"/>
        <v>76.022727272727266</v>
      </c>
    </row>
    <row r="1836" spans="1:21" x14ac:dyDescent="0.3">
      <c r="A1836" s="3">
        <v>1835</v>
      </c>
      <c r="B1836" s="3" t="s">
        <v>362</v>
      </c>
      <c r="C1836" s="3" t="s">
        <v>53</v>
      </c>
      <c r="D1836" s="7">
        <f t="shared" si="402"/>
        <v>41665</v>
      </c>
      <c r="E1836" s="4">
        <v>0.42222222222222222</v>
      </c>
      <c r="F1836" s="3" t="s">
        <v>54</v>
      </c>
      <c r="G1836" s="3" t="str">
        <f t="shared" si="403"/>
        <v>PLANNED</v>
      </c>
      <c r="H1836" s="3" t="str">
        <f t="shared" si="393"/>
        <v>PLANNED - SCHED</v>
      </c>
      <c r="I1836" s="1">
        <v>41667.404282523152</v>
      </c>
      <c r="J1836" s="1">
        <v>41667.452210763891</v>
      </c>
      <c r="K1836" s="5">
        <f t="shared" si="404"/>
        <v>69</v>
      </c>
      <c r="L1836" s="16">
        <f t="shared" si="394"/>
        <v>69</v>
      </c>
      <c r="M1836">
        <f t="shared" si="395"/>
        <v>2014</v>
      </c>
      <c r="N1836" t="str">
        <f t="shared" si="396"/>
        <v>Jan</v>
      </c>
      <c r="O1836" s="6">
        <f t="shared" si="397"/>
        <v>69</v>
      </c>
      <c r="P1836">
        <f t="shared" si="398"/>
        <v>517</v>
      </c>
      <c r="Q1836">
        <f t="shared" si="399"/>
        <v>8</v>
      </c>
      <c r="R1836" s="8">
        <f t="shared" si="405"/>
        <v>64.625</v>
      </c>
      <c r="S1836">
        <f t="shared" si="400"/>
        <v>44</v>
      </c>
      <c r="T1836">
        <f t="shared" si="401"/>
        <v>3345</v>
      </c>
      <c r="U1836" s="18">
        <f t="shared" si="406"/>
        <v>76.022727272727266</v>
      </c>
    </row>
    <row r="1837" spans="1:21" x14ac:dyDescent="0.3">
      <c r="A1837" s="3">
        <v>1836</v>
      </c>
      <c r="B1837" s="3" t="s">
        <v>362</v>
      </c>
      <c r="C1837" s="3" t="s">
        <v>53</v>
      </c>
      <c r="D1837" s="7">
        <f t="shared" si="402"/>
        <v>41665</v>
      </c>
      <c r="E1837" s="4">
        <v>0.48402777777777778</v>
      </c>
      <c r="F1837" s="3" t="s">
        <v>54</v>
      </c>
      <c r="G1837" s="3" t="str">
        <f t="shared" si="403"/>
        <v>PLANNED</v>
      </c>
      <c r="H1837" s="3" t="str">
        <f t="shared" si="393"/>
        <v>PLANNED - SCHED</v>
      </c>
      <c r="I1837" s="1">
        <v>41667.454775462968</v>
      </c>
      <c r="J1837" s="1">
        <v>41667.511118055554</v>
      </c>
      <c r="K1837" s="5">
        <f t="shared" si="404"/>
        <v>81</v>
      </c>
      <c r="L1837" s="16">
        <f t="shared" si="394"/>
        <v>81</v>
      </c>
      <c r="M1837">
        <f t="shared" si="395"/>
        <v>2014</v>
      </c>
      <c r="N1837" t="str">
        <f t="shared" si="396"/>
        <v>Jan</v>
      </c>
      <c r="O1837" s="6">
        <f t="shared" si="397"/>
        <v>81</v>
      </c>
      <c r="P1837">
        <f t="shared" si="398"/>
        <v>517</v>
      </c>
      <c r="Q1837">
        <f t="shared" si="399"/>
        <v>8</v>
      </c>
      <c r="R1837" s="8">
        <f t="shared" si="405"/>
        <v>64.625</v>
      </c>
      <c r="S1837">
        <f t="shared" si="400"/>
        <v>44</v>
      </c>
      <c r="T1837">
        <f t="shared" si="401"/>
        <v>3345</v>
      </c>
      <c r="U1837" s="18">
        <f t="shared" si="406"/>
        <v>76.022727272727266</v>
      </c>
    </row>
    <row r="1838" spans="1:21" x14ac:dyDescent="0.3">
      <c r="A1838" s="3">
        <v>1837</v>
      </c>
      <c r="B1838" s="3" t="s">
        <v>362</v>
      </c>
      <c r="C1838" s="3" t="s">
        <v>53</v>
      </c>
      <c r="D1838" s="7">
        <f t="shared" si="402"/>
        <v>41665</v>
      </c>
      <c r="E1838" s="4">
        <v>0.50902777777777775</v>
      </c>
      <c r="F1838" s="3" t="s">
        <v>49</v>
      </c>
      <c r="G1838" s="3" t="str">
        <f t="shared" si="403"/>
        <v>UNPLANNED</v>
      </c>
      <c r="H1838" s="3" t="str">
        <f t="shared" si="393"/>
        <v>UNPLANNED</v>
      </c>
      <c r="I1838" s="1">
        <v>41667.473982141208</v>
      </c>
      <c r="J1838" s="1" t="e">
        <v>#VALUE!</v>
      </c>
      <c r="K1838" s="5" t="e">
        <f t="shared" si="404"/>
        <v>#VALUE!</v>
      </c>
      <c r="L1838" s="16">
        <f t="shared" si="394"/>
        <v>64.625</v>
      </c>
      <c r="M1838">
        <f t="shared" si="395"/>
        <v>2014</v>
      </c>
      <c r="N1838" t="str">
        <f t="shared" si="396"/>
        <v>Jan</v>
      </c>
      <c r="O1838" s="6" t="e">
        <f t="shared" si="397"/>
        <v>#N/A</v>
      </c>
      <c r="P1838">
        <f t="shared" si="398"/>
        <v>517</v>
      </c>
      <c r="Q1838">
        <f t="shared" si="399"/>
        <v>8</v>
      </c>
      <c r="R1838" s="8">
        <f t="shared" si="405"/>
        <v>64.625</v>
      </c>
      <c r="S1838">
        <f t="shared" si="400"/>
        <v>44</v>
      </c>
      <c r="T1838">
        <f t="shared" si="401"/>
        <v>3345</v>
      </c>
      <c r="U1838" s="18">
        <f t="shared" si="406"/>
        <v>76.022727272727266</v>
      </c>
    </row>
    <row r="1839" spans="1:21" x14ac:dyDescent="0.3">
      <c r="A1839" s="3">
        <v>1838</v>
      </c>
      <c r="B1839" s="3" t="s">
        <v>362</v>
      </c>
      <c r="C1839" s="3" t="s">
        <v>53</v>
      </c>
      <c r="D1839" s="7">
        <f t="shared" si="402"/>
        <v>41665</v>
      </c>
      <c r="E1839" s="4">
        <v>0.58263888888888882</v>
      </c>
      <c r="F1839" s="3" t="s">
        <v>54</v>
      </c>
      <c r="G1839" s="3" t="str">
        <f t="shared" si="403"/>
        <v>PLANNED</v>
      </c>
      <c r="H1839" s="3" t="str">
        <f t="shared" si="393"/>
        <v>PLANNED - SCHED</v>
      </c>
      <c r="I1839" s="1">
        <v>41667.554789664347</v>
      </c>
      <c r="J1839" s="1">
        <v>41667.615507256945</v>
      </c>
      <c r="K1839" s="5">
        <f t="shared" si="404"/>
        <v>87</v>
      </c>
      <c r="L1839" s="16">
        <f t="shared" si="394"/>
        <v>87</v>
      </c>
      <c r="M1839">
        <f t="shared" si="395"/>
        <v>2014</v>
      </c>
      <c r="N1839" t="str">
        <f t="shared" si="396"/>
        <v>Jan</v>
      </c>
      <c r="O1839" s="6">
        <f t="shared" si="397"/>
        <v>87</v>
      </c>
      <c r="P1839">
        <f t="shared" si="398"/>
        <v>517</v>
      </c>
      <c r="Q1839">
        <f t="shared" si="399"/>
        <v>8</v>
      </c>
      <c r="R1839" s="8">
        <f t="shared" si="405"/>
        <v>64.625</v>
      </c>
      <c r="S1839">
        <f t="shared" si="400"/>
        <v>44</v>
      </c>
      <c r="T1839">
        <f t="shared" si="401"/>
        <v>3345</v>
      </c>
      <c r="U1839" s="18">
        <f t="shared" si="406"/>
        <v>76.022727272727266</v>
      </c>
    </row>
    <row r="1840" spans="1:21" x14ac:dyDescent="0.3">
      <c r="A1840" s="3">
        <v>1839</v>
      </c>
      <c r="B1840" s="3" t="s">
        <v>362</v>
      </c>
      <c r="C1840" s="3" t="s">
        <v>53</v>
      </c>
      <c r="D1840" s="7">
        <f t="shared" si="402"/>
        <v>41665</v>
      </c>
      <c r="E1840" s="4">
        <v>0.63680555555555551</v>
      </c>
      <c r="F1840" s="3" t="s">
        <v>51</v>
      </c>
      <c r="G1840" s="3" t="str">
        <f t="shared" si="403"/>
        <v>PLANNED</v>
      </c>
      <c r="H1840" s="3" t="str">
        <f t="shared" si="393"/>
        <v>PLANNED - NOT SCHED</v>
      </c>
      <c r="I1840" s="1">
        <v>41667.601585185184</v>
      </c>
      <c r="J1840" s="1" t="e">
        <v>#VALUE!</v>
      </c>
      <c r="K1840" s="5" t="e">
        <f t="shared" si="404"/>
        <v>#VALUE!</v>
      </c>
      <c r="L1840" s="16">
        <f t="shared" si="394"/>
        <v>64.625</v>
      </c>
      <c r="M1840">
        <f t="shared" si="395"/>
        <v>2014</v>
      </c>
      <c r="N1840" t="str">
        <f t="shared" si="396"/>
        <v>Jan</v>
      </c>
      <c r="O1840" s="6" t="e">
        <f t="shared" si="397"/>
        <v>#N/A</v>
      </c>
      <c r="P1840">
        <f t="shared" si="398"/>
        <v>517</v>
      </c>
      <c r="Q1840">
        <f t="shared" si="399"/>
        <v>8</v>
      </c>
      <c r="R1840" s="8">
        <f t="shared" si="405"/>
        <v>64.625</v>
      </c>
      <c r="S1840">
        <f t="shared" si="400"/>
        <v>44</v>
      </c>
      <c r="T1840">
        <f t="shared" si="401"/>
        <v>3345</v>
      </c>
      <c r="U1840" s="18">
        <f t="shared" si="406"/>
        <v>76.022727272727266</v>
      </c>
    </row>
    <row r="1841" spans="1:21" x14ac:dyDescent="0.3">
      <c r="A1841" s="3">
        <v>1840</v>
      </c>
      <c r="B1841" s="3" t="s">
        <v>362</v>
      </c>
      <c r="C1841" s="3" t="s">
        <v>53</v>
      </c>
      <c r="D1841" s="7">
        <f t="shared" si="402"/>
        <v>41665</v>
      </c>
      <c r="E1841" s="4">
        <v>0.67083333333333339</v>
      </c>
      <c r="F1841" s="3" t="s">
        <v>54</v>
      </c>
      <c r="G1841" s="3" t="str">
        <f t="shared" si="403"/>
        <v>PLANNED</v>
      </c>
      <c r="H1841" s="3" t="str">
        <f t="shared" si="393"/>
        <v>PLANNED - SCHED</v>
      </c>
      <c r="I1841" s="1">
        <v>41667.643029398147</v>
      </c>
      <c r="J1841" s="1">
        <v>41667.702172916666</v>
      </c>
      <c r="K1841" s="5">
        <f t="shared" si="404"/>
        <v>85</v>
      </c>
      <c r="L1841" s="16">
        <f t="shared" si="394"/>
        <v>85</v>
      </c>
      <c r="M1841">
        <f t="shared" si="395"/>
        <v>2014</v>
      </c>
      <c r="N1841" t="str">
        <f t="shared" si="396"/>
        <v>Jan</v>
      </c>
      <c r="O1841" s="6">
        <f t="shared" si="397"/>
        <v>85</v>
      </c>
      <c r="P1841">
        <f t="shared" si="398"/>
        <v>517</v>
      </c>
      <c r="Q1841">
        <f t="shared" si="399"/>
        <v>8</v>
      </c>
      <c r="R1841" s="8">
        <f t="shared" si="405"/>
        <v>64.625</v>
      </c>
      <c r="S1841">
        <f t="shared" si="400"/>
        <v>44</v>
      </c>
      <c r="T1841">
        <f t="shared" si="401"/>
        <v>3345</v>
      </c>
      <c r="U1841" s="18">
        <f t="shared" si="406"/>
        <v>76.022727272727266</v>
      </c>
    </row>
    <row r="1842" spans="1:21" x14ac:dyDescent="0.3">
      <c r="A1842" s="3">
        <v>1841</v>
      </c>
      <c r="B1842" s="3" t="s">
        <v>363</v>
      </c>
      <c r="C1842" s="3" t="s">
        <v>56</v>
      </c>
      <c r="D1842" s="7">
        <f t="shared" si="402"/>
        <v>41665</v>
      </c>
      <c r="E1842" s="4">
        <v>2.7083333333333334E-2</v>
      </c>
      <c r="F1842" s="3" t="s">
        <v>49</v>
      </c>
      <c r="G1842" s="3" t="str">
        <f t="shared" si="403"/>
        <v>UNPLANNED</v>
      </c>
      <c r="H1842" s="3" t="str">
        <f t="shared" si="393"/>
        <v>UNPLANNED</v>
      </c>
      <c r="I1842" s="1" t="e">
        <v>#VALUE!</v>
      </c>
      <c r="J1842" s="1">
        <v>41668.065916701387</v>
      </c>
      <c r="K1842" s="5" t="e">
        <f t="shared" si="404"/>
        <v>#VALUE!</v>
      </c>
      <c r="L1842" s="16">
        <f t="shared" si="394"/>
        <v>86.6</v>
      </c>
      <c r="M1842">
        <f t="shared" si="395"/>
        <v>2014</v>
      </c>
      <c r="N1842" t="str">
        <f t="shared" si="396"/>
        <v>Jan</v>
      </c>
      <c r="O1842" s="6" t="e">
        <f t="shared" si="397"/>
        <v>#N/A</v>
      </c>
      <c r="P1842">
        <f t="shared" si="398"/>
        <v>866</v>
      </c>
      <c r="Q1842">
        <f t="shared" si="399"/>
        <v>10</v>
      </c>
      <c r="R1842" s="8">
        <f t="shared" si="405"/>
        <v>86.6</v>
      </c>
      <c r="S1842">
        <f t="shared" si="400"/>
        <v>44</v>
      </c>
      <c r="T1842">
        <f t="shared" si="401"/>
        <v>3345</v>
      </c>
      <c r="U1842" s="18">
        <f t="shared" si="406"/>
        <v>76.022727272727266</v>
      </c>
    </row>
    <row r="1843" spans="1:21" x14ac:dyDescent="0.3">
      <c r="A1843" s="3">
        <v>1842</v>
      </c>
      <c r="B1843" s="3" t="s">
        <v>363</v>
      </c>
      <c r="C1843" s="3" t="s">
        <v>56</v>
      </c>
      <c r="D1843" s="7">
        <f t="shared" si="402"/>
        <v>41665</v>
      </c>
      <c r="E1843" s="4">
        <v>0.16527777777777777</v>
      </c>
      <c r="F1843" s="3" t="s">
        <v>49</v>
      </c>
      <c r="G1843" s="3" t="str">
        <f t="shared" si="403"/>
        <v>UNPLANNED</v>
      </c>
      <c r="H1843" s="3" t="str">
        <f t="shared" si="393"/>
        <v>UNPLANNED</v>
      </c>
      <c r="I1843" s="1">
        <v>41668.164549270834</v>
      </c>
      <c r="J1843" s="1" t="e">
        <v>#VALUE!</v>
      </c>
      <c r="K1843" s="5" t="e">
        <f t="shared" si="404"/>
        <v>#VALUE!</v>
      </c>
      <c r="L1843" s="16">
        <f t="shared" si="394"/>
        <v>86.6</v>
      </c>
      <c r="M1843">
        <f t="shared" si="395"/>
        <v>2014</v>
      </c>
      <c r="N1843" t="str">
        <f t="shared" si="396"/>
        <v>Jan</v>
      </c>
      <c r="O1843" s="6" t="e">
        <f t="shared" si="397"/>
        <v>#N/A</v>
      </c>
      <c r="P1843">
        <f t="shared" si="398"/>
        <v>866</v>
      </c>
      <c r="Q1843">
        <f t="shared" si="399"/>
        <v>10</v>
      </c>
      <c r="R1843" s="8">
        <f t="shared" si="405"/>
        <v>86.6</v>
      </c>
      <c r="S1843">
        <f t="shared" si="400"/>
        <v>44</v>
      </c>
      <c r="T1843">
        <f t="shared" si="401"/>
        <v>3345</v>
      </c>
      <c r="U1843" s="18">
        <f t="shared" si="406"/>
        <v>76.022727272727266</v>
      </c>
    </row>
    <row r="1844" spans="1:21" x14ac:dyDescent="0.3">
      <c r="A1844" s="3">
        <v>1843</v>
      </c>
      <c r="B1844" s="3" t="s">
        <v>363</v>
      </c>
      <c r="C1844" s="3" t="s">
        <v>56</v>
      </c>
      <c r="D1844" s="7">
        <f t="shared" si="402"/>
        <v>41665</v>
      </c>
      <c r="E1844" s="4">
        <v>0.35902777777777778</v>
      </c>
      <c r="F1844" s="3" t="s">
        <v>54</v>
      </c>
      <c r="G1844" s="3" t="str">
        <f t="shared" si="403"/>
        <v>PLANNED</v>
      </c>
      <c r="H1844" s="3" t="str">
        <f t="shared" si="393"/>
        <v>PLANNED - SCHED</v>
      </c>
      <c r="I1844" s="1">
        <v>41668.320131215274</v>
      </c>
      <c r="J1844" s="1">
        <v>41668.39020065972</v>
      </c>
      <c r="K1844" s="5">
        <f t="shared" si="404"/>
        <v>100</v>
      </c>
      <c r="L1844" s="16">
        <f t="shared" si="394"/>
        <v>100</v>
      </c>
      <c r="M1844">
        <f t="shared" si="395"/>
        <v>2014</v>
      </c>
      <c r="N1844" t="str">
        <f t="shared" si="396"/>
        <v>Jan</v>
      </c>
      <c r="O1844" s="6">
        <f t="shared" si="397"/>
        <v>100</v>
      </c>
      <c r="P1844">
        <f t="shared" si="398"/>
        <v>866</v>
      </c>
      <c r="Q1844">
        <f t="shared" si="399"/>
        <v>10</v>
      </c>
      <c r="R1844" s="8">
        <f t="shared" si="405"/>
        <v>86.6</v>
      </c>
      <c r="S1844">
        <f t="shared" si="400"/>
        <v>44</v>
      </c>
      <c r="T1844">
        <f t="shared" si="401"/>
        <v>3345</v>
      </c>
      <c r="U1844" s="18">
        <f t="shared" si="406"/>
        <v>76.022727272727266</v>
      </c>
    </row>
    <row r="1845" spans="1:21" x14ac:dyDescent="0.3">
      <c r="A1845" s="3">
        <v>1844</v>
      </c>
      <c r="B1845" s="3" t="s">
        <v>363</v>
      </c>
      <c r="C1845" s="3" t="s">
        <v>56</v>
      </c>
      <c r="D1845" s="7">
        <f t="shared" si="402"/>
        <v>41665</v>
      </c>
      <c r="E1845" s="4">
        <v>0.45624999999999999</v>
      </c>
      <c r="F1845" s="3" t="s">
        <v>54</v>
      </c>
      <c r="G1845" s="3" t="str">
        <f t="shared" si="403"/>
        <v>PLANNED</v>
      </c>
      <c r="H1845" s="3" t="str">
        <f t="shared" si="393"/>
        <v>PLANNED - SCHED</v>
      </c>
      <c r="I1845" s="1">
        <v>41668.397839155092</v>
      </c>
      <c r="J1845" s="1">
        <v>41668.501924803248</v>
      </c>
      <c r="K1845" s="5">
        <f t="shared" si="404"/>
        <v>149</v>
      </c>
      <c r="L1845" s="16">
        <f t="shared" si="394"/>
        <v>149</v>
      </c>
      <c r="M1845">
        <f t="shared" si="395"/>
        <v>2014</v>
      </c>
      <c r="N1845" t="str">
        <f t="shared" si="396"/>
        <v>Jan</v>
      </c>
      <c r="O1845" s="6">
        <f t="shared" si="397"/>
        <v>149</v>
      </c>
      <c r="P1845">
        <f t="shared" si="398"/>
        <v>866</v>
      </c>
      <c r="Q1845">
        <f t="shared" si="399"/>
        <v>10</v>
      </c>
      <c r="R1845" s="8">
        <f t="shared" si="405"/>
        <v>86.6</v>
      </c>
      <c r="S1845">
        <f t="shared" si="400"/>
        <v>44</v>
      </c>
      <c r="T1845">
        <f t="shared" si="401"/>
        <v>3345</v>
      </c>
      <c r="U1845" s="18">
        <f t="shared" si="406"/>
        <v>76.022727272727266</v>
      </c>
    </row>
    <row r="1846" spans="1:21" x14ac:dyDescent="0.3">
      <c r="A1846" s="3">
        <v>1845</v>
      </c>
      <c r="B1846" s="3" t="s">
        <v>363</v>
      </c>
      <c r="C1846" s="3" t="s">
        <v>56</v>
      </c>
      <c r="D1846" s="7">
        <f t="shared" si="402"/>
        <v>41665</v>
      </c>
      <c r="E1846" s="4">
        <v>0.46875</v>
      </c>
      <c r="F1846" s="3" t="s">
        <v>54</v>
      </c>
      <c r="G1846" s="3" t="str">
        <f t="shared" si="403"/>
        <v>PLANNED</v>
      </c>
      <c r="H1846" s="3" t="str">
        <f t="shared" si="393"/>
        <v>PLANNED - SCHED</v>
      </c>
      <c r="I1846" s="1">
        <v>41668.425004432873</v>
      </c>
      <c r="J1846" s="1">
        <v>41668.556485914349</v>
      </c>
      <c r="K1846" s="5">
        <f t="shared" si="404"/>
        <v>189</v>
      </c>
      <c r="L1846" s="16">
        <f t="shared" si="394"/>
        <v>189</v>
      </c>
      <c r="M1846">
        <f t="shared" si="395"/>
        <v>2014</v>
      </c>
      <c r="N1846" t="str">
        <f t="shared" si="396"/>
        <v>Jan</v>
      </c>
      <c r="O1846" s="6">
        <f t="shared" si="397"/>
        <v>189</v>
      </c>
      <c r="P1846">
        <f t="shared" si="398"/>
        <v>866</v>
      </c>
      <c r="Q1846">
        <f t="shared" si="399"/>
        <v>10</v>
      </c>
      <c r="R1846" s="8">
        <f t="shared" si="405"/>
        <v>86.6</v>
      </c>
      <c r="S1846">
        <f t="shared" si="400"/>
        <v>44</v>
      </c>
      <c r="T1846">
        <f t="shared" si="401"/>
        <v>3345</v>
      </c>
      <c r="U1846" s="18">
        <f t="shared" si="406"/>
        <v>76.022727272727266</v>
      </c>
    </row>
    <row r="1847" spans="1:21" x14ac:dyDescent="0.3">
      <c r="A1847" s="3">
        <v>1846</v>
      </c>
      <c r="B1847" s="3" t="s">
        <v>363</v>
      </c>
      <c r="C1847" s="3" t="s">
        <v>56</v>
      </c>
      <c r="D1847" s="7">
        <f t="shared" si="402"/>
        <v>41665</v>
      </c>
      <c r="E1847" s="4">
        <v>0.53194444444444444</v>
      </c>
      <c r="F1847" s="3" t="s">
        <v>54</v>
      </c>
      <c r="G1847" s="3" t="str">
        <f t="shared" si="403"/>
        <v>PLANNED</v>
      </c>
      <c r="H1847" s="3" t="str">
        <f t="shared" si="393"/>
        <v>PLANNED - SCHED</v>
      </c>
      <c r="I1847" s="1">
        <v>41668.492778935186</v>
      </c>
      <c r="J1847" s="1">
        <v>41668.561991898154</v>
      </c>
      <c r="K1847" s="5">
        <f t="shared" si="404"/>
        <v>99</v>
      </c>
      <c r="L1847" s="16">
        <f t="shared" si="394"/>
        <v>99</v>
      </c>
      <c r="M1847">
        <f t="shared" si="395"/>
        <v>2014</v>
      </c>
      <c r="N1847" t="str">
        <f t="shared" si="396"/>
        <v>Jan</v>
      </c>
      <c r="O1847" s="6">
        <f t="shared" si="397"/>
        <v>99</v>
      </c>
      <c r="P1847">
        <f t="shared" si="398"/>
        <v>866</v>
      </c>
      <c r="Q1847">
        <f t="shared" si="399"/>
        <v>10</v>
      </c>
      <c r="R1847" s="8">
        <f t="shared" si="405"/>
        <v>86.6</v>
      </c>
      <c r="S1847">
        <f t="shared" si="400"/>
        <v>44</v>
      </c>
      <c r="T1847">
        <f t="shared" si="401"/>
        <v>3345</v>
      </c>
      <c r="U1847" s="18">
        <f t="shared" si="406"/>
        <v>76.022727272727266</v>
      </c>
    </row>
    <row r="1848" spans="1:21" x14ac:dyDescent="0.3">
      <c r="A1848" s="3">
        <v>1847</v>
      </c>
      <c r="B1848" s="3" t="s">
        <v>363</v>
      </c>
      <c r="C1848" s="3" t="s">
        <v>56</v>
      </c>
      <c r="D1848" s="7">
        <f t="shared" si="402"/>
        <v>41665</v>
      </c>
      <c r="E1848" s="4">
        <v>0.54097222222222219</v>
      </c>
      <c r="F1848" s="3" t="s">
        <v>49</v>
      </c>
      <c r="G1848" s="3" t="str">
        <f t="shared" si="403"/>
        <v>UNPLANNED</v>
      </c>
      <c r="H1848" s="3" t="str">
        <f t="shared" si="393"/>
        <v>UNPLANNED</v>
      </c>
      <c r="I1848" s="1">
        <v>41668.535947951386</v>
      </c>
      <c r="J1848" s="1" t="e">
        <v>#VALUE!</v>
      </c>
      <c r="K1848" s="5" t="e">
        <f t="shared" si="404"/>
        <v>#VALUE!</v>
      </c>
      <c r="L1848" s="16">
        <f t="shared" si="394"/>
        <v>86.6</v>
      </c>
      <c r="M1848">
        <f t="shared" si="395"/>
        <v>2014</v>
      </c>
      <c r="N1848" t="str">
        <f t="shared" si="396"/>
        <v>Jan</v>
      </c>
      <c r="O1848" s="6" t="e">
        <f t="shared" si="397"/>
        <v>#N/A</v>
      </c>
      <c r="P1848">
        <f t="shared" si="398"/>
        <v>866</v>
      </c>
      <c r="Q1848">
        <f t="shared" si="399"/>
        <v>10</v>
      </c>
      <c r="R1848" s="8">
        <f t="shared" si="405"/>
        <v>86.6</v>
      </c>
      <c r="S1848">
        <f t="shared" si="400"/>
        <v>44</v>
      </c>
      <c r="T1848">
        <f t="shared" si="401"/>
        <v>3345</v>
      </c>
      <c r="U1848" s="18">
        <f t="shared" si="406"/>
        <v>76.022727272727266</v>
      </c>
    </row>
    <row r="1849" spans="1:21" x14ac:dyDescent="0.3">
      <c r="A1849" s="3">
        <v>1848</v>
      </c>
      <c r="B1849" s="3" t="s">
        <v>363</v>
      </c>
      <c r="C1849" s="3" t="s">
        <v>56</v>
      </c>
      <c r="D1849" s="7">
        <f t="shared" si="402"/>
        <v>41665</v>
      </c>
      <c r="E1849" s="4">
        <v>0.61875000000000002</v>
      </c>
      <c r="F1849" s="3" t="s">
        <v>54</v>
      </c>
      <c r="G1849" s="3" t="str">
        <f t="shared" si="403"/>
        <v>PLANNED</v>
      </c>
      <c r="H1849" s="3" t="str">
        <f t="shared" si="393"/>
        <v>PLANNED - SCHED</v>
      </c>
      <c r="I1849" s="1">
        <v>41668.581030173613</v>
      </c>
      <c r="J1849" s="1">
        <v>41668.663368136578</v>
      </c>
      <c r="K1849" s="5">
        <f t="shared" si="404"/>
        <v>118</v>
      </c>
      <c r="L1849" s="16">
        <f t="shared" si="394"/>
        <v>118</v>
      </c>
      <c r="M1849">
        <f t="shared" si="395"/>
        <v>2014</v>
      </c>
      <c r="N1849" t="str">
        <f t="shared" si="396"/>
        <v>Jan</v>
      </c>
      <c r="O1849" s="6">
        <f t="shared" si="397"/>
        <v>118</v>
      </c>
      <c r="P1849">
        <f t="shared" si="398"/>
        <v>866</v>
      </c>
      <c r="Q1849">
        <f t="shared" si="399"/>
        <v>10</v>
      </c>
      <c r="R1849" s="8">
        <f t="shared" si="405"/>
        <v>86.6</v>
      </c>
      <c r="S1849">
        <f t="shared" si="400"/>
        <v>44</v>
      </c>
      <c r="T1849">
        <f t="shared" si="401"/>
        <v>3345</v>
      </c>
      <c r="U1849" s="18">
        <f t="shared" si="406"/>
        <v>76.022727272727266</v>
      </c>
    </row>
    <row r="1850" spans="1:21" x14ac:dyDescent="0.3">
      <c r="A1850" s="3">
        <v>1849</v>
      </c>
      <c r="B1850" s="3" t="s">
        <v>363</v>
      </c>
      <c r="C1850" s="3" t="s">
        <v>56</v>
      </c>
      <c r="D1850" s="7">
        <f t="shared" si="402"/>
        <v>41665</v>
      </c>
      <c r="E1850" s="4">
        <v>0.68472222222222223</v>
      </c>
      <c r="F1850" s="3" t="s">
        <v>54</v>
      </c>
      <c r="G1850" s="3" t="str">
        <f t="shared" si="403"/>
        <v>PLANNED</v>
      </c>
      <c r="H1850" s="3" t="str">
        <f t="shared" si="393"/>
        <v>PLANNED - SCHED</v>
      </c>
      <c r="I1850" s="1">
        <v>41668.652525925922</v>
      </c>
      <c r="J1850" s="1">
        <v>41668.723208796298</v>
      </c>
      <c r="K1850" s="5">
        <f t="shared" si="404"/>
        <v>101</v>
      </c>
      <c r="L1850" s="16">
        <f t="shared" si="394"/>
        <v>101</v>
      </c>
      <c r="M1850">
        <f t="shared" si="395"/>
        <v>2014</v>
      </c>
      <c r="N1850" t="str">
        <f t="shared" si="396"/>
        <v>Jan</v>
      </c>
      <c r="O1850" s="6">
        <f t="shared" si="397"/>
        <v>101</v>
      </c>
      <c r="P1850">
        <f t="shared" si="398"/>
        <v>866</v>
      </c>
      <c r="Q1850">
        <f t="shared" si="399"/>
        <v>10</v>
      </c>
      <c r="R1850" s="8">
        <f t="shared" si="405"/>
        <v>86.6</v>
      </c>
      <c r="S1850">
        <f t="shared" si="400"/>
        <v>44</v>
      </c>
      <c r="T1850">
        <f t="shared" si="401"/>
        <v>3345</v>
      </c>
      <c r="U1850" s="18">
        <f t="shared" si="406"/>
        <v>76.022727272727266</v>
      </c>
    </row>
    <row r="1851" spans="1:21" x14ac:dyDescent="0.3">
      <c r="A1851" s="3">
        <v>1850</v>
      </c>
      <c r="B1851" s="3" t="s">
        <v>363</v>
      </c>
      <c r="C1851" s="3" t="s">
        <v>56</v>
      </c>
      <c r="D1851" s="7">
        <f t="shared" si="402"/>
        <v>41665</v>
      </c>
      <c r="E1851" s="4">
        <v>0.77986111111111101</v>
      </c>
      <c r="F1851" s="3" t="s">
        <v>54</v>
      </c>
      <c r="G1851" s="3" t="str">
        <f t="shared" si="403"/>
        <v>PLANNED</v>
      </c>
      <c r="H1851" s="3" t="str">
        <f t="shared" si="393"/>
        <v>PLANNED - SCHED</v>
      </c>
      <c r="I1851" s="1">
        <v>41668.745344756942</v>
      </c>
      <c r="J1851" s="1">
        <v>41668.821837812495</v>
      </c>
      <c r="K1851" s="5">
        <f t="shared" si="404"/>
        <v>110</v>
      </c>
      <c r="L1851" s="16">
        <f t="shared" si="394"/>
        <v>110</v>
      </c>
      <c r="M1851">
        <f t="shared" si="395"/>
        <v>2014</v>
      </c>
      <c r="N1851" t="str">
        <f t="shared" si="396"/>
        <v>Jan</v>
      </c>
      <c r="O1851" s="6">
        <f t="shared" si="397"/>
        <v>110</v>
      </c>
      <c r="P1851">
        <f t="shared" si="398"/>
        <v>866</v>
      </c>
      <c r="Q1851">
        <f t="shared" si="399"/>
        <v>10</v>
      </c>
      <c r="R1851" s="8">
        <f t="shared" si="405"/>
        <v>86.6</v>
      </c>
      <c r="S1851">
        <f t="shared" si="400"/>
        <v>44</v>
      </c>
      <c r="T1851">
        <f t="shared" si="401"/>
        <v>3345</v>
      </c>
      <c r="U1851" s="18">
        <f t="shared" si="406"/>
        <v>76.022727272727266</v>
      </c>
    </row>
    <row r="1852" spans="1:21" x14ac:dyDescent="0.3">
      <c r="A1852" s="3">
        <v>1851</v>
      </c>
      <c r="B1852" s="3" t="s">
        <v>364</v>
      </c>
      <c r="C1852" s="3" t="s">
        <v>59</v>
      </c>
      <c r="D1852" s="7">
        <f t="shared" si="402"/>
        <v>41665</v>
      </c>
      <c r="E1852" s="4">
        <v>0.28125</v>
      </c>
      <c r="F1852" s="3" t="s">
        <v>49</v>
      </c>
      <c r="G1852" s="3" t="str">
        <f t="shared" si="403"/>
        <v>UNPLANNED</v>
      </c>
      <c r="H1852" s="3" t="str">
        <f t="shared" si="393"/>
        <v>UNPLANNED</v>
      </c>
      <c r="I1852" s="1">
        <v>41669.271754363428</v>
      </c>
      <c r="J1852" s="1">
        <v>41669.336719641207</v>
      </c>
      <c r="K1852" s="5">
        <f t="shared" si="404"/>
        <v>93</v>
      </c>
      <c r="L1852" s="16">
        <f t="shared" si="394"/>
        <v>93</v>
      </c>
      <c r="M1852">
        <f t="shared" si="395"/>
        <v>2014</v>
      </c>
      <c r="N1852" t="str">
        <f t="shared" si="396"/>
        <v>Jan</v>
      </c>
      <c r="O1852" s="6">
        <f t="shared" si="397"/>
        <v>93</v>
      </c>
      <c r="P1852">
        <f t="shared" si="398"/>
        <v>404</v>
      </c>
      <c r="Q1852">
        <f t="shared" si="399"/>
        <v>4</v>
      </c>
      <c r="R1852" s="8">
        <f t="shared" si="405"/>
        <v>101</v>
      </c>
      <c r="S1852">
        <f t="shared" si="400"/>
        <v>44</v>
      </c>
      <c r="T1852">
        <f t="shared" si="401"/>
        <v>3345</v>
      </c>
      <c r="U1852" s="18">
        <f t="shared" si="406"/>
        <v>76.022727272727266</v>
      </c>
    </row>
    <row r="1853" spans="1:21" x14ac:dyDescent="0.3">
      <c r="A1853" s="3">
        <v>1852</v>
      </c>
      <c r="B1853" s="3" t="s">
        <v>364</v>
      </c>
      <c r="C1853" s="3" t="s">
        <v>59</v>
      </c>
      <c r="D1853" s="7">
        <f t="shared" si="402"/>
        <v>41665</v>
      </c>
      <c r="E1853" s="4">
        <v>0.44097222222222227</v>
      </c>
      <c r="F1853" s="3" t="s">
        <v>54</v>
      </c>
      <c r="G1853" s="3" t="str">
        <f t="shared" si="403"/>
        <v>PLANNED</v>
      </c>
      <c r="H1853" s="3" t="str">
        <f t="shared" si="393"/>
        <v>PLANNED - SCHED</v>
      </c>
      <c r="I1853" s="1">
        <v>41669.394568599535</v>
      </c>
      <c r="J1853" s="1">
        <v>41669.494406562502</v>
      </c>
      <c r="K1853" s="5">
        <f t="shared" si="404"/>
        <v>143</v>
      </c>
      <c r="L1853" s="16">
        <f t="shared" si="394"/>
        <v>143</v>
      </c>
      <c r="M1853">
        <f t="shared" si="395"/>
        <v>2014</v>
      </c>
      <c r="N1853" t="str">
        <f t="shared" si="396"/>
        <v>Jan</v>
      </c>
      <c r="O1853" s="6">
        <f t="shared" si="397"/>
        <v>143</v>
      </c>
      <c r="P1853">
        <f t="shared" si="398"/>
        <v>404</v>
      </c>
      <c r="Q1853">
        <f t="shared" si="399"/>
        <v>4</v>
      </c>
      <c r="R1853" s="8">
        <f t="shared" si="405"/>
        <v>101</v>
      </c>
      <c r="S1853">
        <f t="shared" si="400"/>
        <v>44</v>
      </c>
      <c r="T1853">
        <f t="shared" si="401"/>
        <v>3345</v>
      </c>
      <c r="U1853" s="18">
        <f t="shared" si="406"/>
        <v>76.022727272727266</v>
      </c>
    </row>
    <row r="1854" spans="1:21" x14ac:dyDescent="0.3">
      <c r="A1854" s="3">
        <v>1853</v>
      </c>
      <c r="B1854" s="3" t="s">
        <v>364</v>
      </c>
      <c r="C1854" s="3" t="s">
        <v>59</v>
      </c>
      <c r="D1854" s="7">
        <f t="shared" si="402"/>
        <v>41665</v>
      </c>
      <c r="E1854" s="4">
        <v>0.50694444444444442</v>
      </c>
      <c r="F1854" s="3" t="s">
        <v>54</v>
      </c>
      <c r="G1854" s="3" t="str">
        <f t="shared" si="403"/>
        <v>PLANNED</v>
      </c>
      <c r="H1854" s="3" t="str">
        <f t="shared" si="393"/>
        <v>PLANNED - SCHED</v>
      </c>
      <c r="I1854" s="1">
        <v>41669.466952164352</v>
      </c>
      <c r="J1854" s="1">
        <v>41669.536037812497</v>
      </c>
      <c r="K1854" s="5">
        <f t="shared" si="404"/>
        <v>99</v>
      </c>
      <c r="L1854" s="16">
        <f t="shared" si="394"/>
        <v>99</v>
      </c>
      <c r="M1854">
        <f t="shared" si="395"/>
        <v>2014</v>
      </c>
      <c r="N1854" t="str">
        <f t="shared" si="396"/>
        <v>Jan</v>
      </c>
      <c r="O1854" s="6">
        <f t="shared" si="397"/>
        <v>99</v>
      </c>
      <c r="P1854">
        <f t="shared" si="398"/>
        <v>404</v>
      </c>
      <c r="Q1854">
        <f t="shared" si="399"/>
        <v>4</v>
      </c>
      <c r="R1854" s="8">
        <f t="shared" si="405"/>
        <v>101</v>
      </c>
      <c r="S1854">
        <f t="shared" si="400"/>
        <v>44</v>
      </c>
      <c r="T1854">
        <f t="shared" si="401"/>
        <v>3345</v>
      </c>
      <c r="U1854" s="18">
        <f t="shared" si="406"/>
        <v>76.022727272727266</v>
      </c>
    </row>
    <row r="1855" spans="1:21" x14ac:dyDescent="0.3">
      <c r="A1855" s="3">
        <v>1854</v>
      </c>
      <c r="B1855" s="3" t="s">
        <v>364</v>
      </c>
      <c r="C1855" s="3" t="s">
        <v>59</v>
      </c>
      <c r="D1855" s="7">
        <f t="shared" si="402"/>
        <v>41665</v>
      </c>
      <c r="E1855" s="4">
        <v>0.96805555555555556</v>
      </c>
      <c r="F1855" s="3" t="s">
        <v>57</v>
      </c>
      <c r="G1855" s="3" t="str">
        <f t="shared" si="403"/>
        <v>UNPLANNED</v>
      </c>
      <c r="H1855" s="3" t="str">
        <f t="shared" si="393"/>
        <v>UNPLANNED</v>
      </c>
      <c r="I1855" s="1">
        <v>41669.975168483797</v>
      </c>
      <c r="J1855" s="1">
        <v>41670.023154594906</v>
      </c>
      <c r="K1855" s="5">
        <f t="shared" si="404"/>
        <v>69</v>
      </c>
      <c r="L1855" s="16">
        <f t="shared" si="394"/>
        <v>69</v>
      </c>
      <c r="M1855">
        <f t="shared" si="395"/>
        <v>2014</v>
      </c>
      <c r="N1855" t="str">
        <f t="shared" si="396"/>
        <v>Jan</v>
      </c>
      <c r="O1855" s="6">
        <f t="shared" si="397"/>
        <v>69</v>
      </c>
      <c r="P1855">
        <f t="shared" si="398"/>
        <v>404</v>
      </c>
      <c r="Q1855">
        <f t="shared" si="399"/>
        <v>4</v>
      </c>
      <c r="R1855" s="8">
        <f t="shared" si="405"/>
        <v>101</v>
      </c>
      <c r="S1855">
        <f t="shared" si="400"/>
        <v>44</v>
      </c>
      <c r="T1855">
        <f t="shared" si="401"/>
        <v>3345</v>
      </c>
      <c r="U1855" s="18">
        <f t="shared" si="406"/>
        <v>76.022727272727266</v>
      </c>
    </row>
    <row r="1856" spans="1:21" x14ac:dyDescent="0.3">
      <c r="A1856" s="3">
        <v>1855</v>
      </c>
      <c r="B1856" s="3" t="s">
        <v>365</v>
      </c>
      <c r="C1856" s="3" t="s">
        <v>61</v>
      </c>
      <c r="D1856" s="7">
        <f t="shared" si="402"/>
        <v>41665</v>
      </c>
      <c r="E1856" s="4">
        <v>6.8749999999999992E-2</v>
      </c>
      <c r="F1856" s="3" t="s">
        <v>49</v>
      </c>
      <c r="G1856" s="3" t="str">
        <f t="shared" si="403"/>
        <v>UNPLANNED</v>
      </c>
      <c r="H1856" s="3" t="str">
        <f t="shared" si="393"/>
        <v>UNPLANNED</v>
      </c>
      <c r="I1856" s="1">
        <v>41670.066766053242</v>
      </c>
      <c r="J1856" s="1">
        <v>41670.10805077546</v>
      </c>
      <c r="K1856" s="5">
        <f t="shared" si="404"/>
        <v>59</v>
      </c>
      <c r="L1856" s="16">
        <f t="shared" si="394"/>
        <v>59</v>
      </c>
      <c r="M1856">
        <f t="shared" si="395"/>
        <v>2014</v>
      </c>
      <c r="N1856" t="str">
        <f t="shared" si="396"/>
        <v>Jan</v>
      </c>
      <c r="O1856" s="6">
        <f t="shared" si="397"/>
        <v>59</v>
      </c>
      <c r="P1856">
        <f t="shared" si="398"/>
        <v>441</v>
      </c>
      <c r="Q1856">
        <f t="shared" si="399"/>
        <v>6</v>
      </c>
      <c r="R1856" s="8">
        <f t="shared" si="405"/>
        <v>73.5</v>
      </c>
      <c r="S1856">
        <f t="shared" si="400"/>
        <v>44</v>
      </c>
      <c r="T1856">
        <f t="shared" si="401"/>
        <v>3345</v>
      </c>
      <c r="U1856" s="18">
        <f t="shared" si="406"/>
        <v>76.022727272727266</v>
      </c>
    </row>
    <row r="1857" spans="1:21" x14ac:dyDescent="0.3">
      <c r="A1857" s="3">
        <v>1856</v>
      </c>
      <c r="B1857" s="3" t="s">
        <v>365</v>
      </c>
      <c r="C1857" s="3" t="s">
        <v>61</v>
      </c>
      <c r="D1857" s="7">
        <f t="shared" si="402"/>
        <v>41665</v>
      </c>
      <c r="E1857" s="4">
        <v>0.40208333333333335</v>
      </c>
      <c r="F1857" s="3" t="s">
        <v>54</v>
      </c>
      <c r="G1857" s="3" t="str">
        <f t="shared" si="403"/>
        <v>PLANNED</v>
      </c>
      <c r="H1857" s="3" t="str">
        <f t="shared" si="393"/>
        <v>PLANNED - SCHED</v>
      </c>
      <c r="I1857" s="1">
        <v>41670.377349849543</v>
      </c>
      <c r="J1857" s="1">
        <v>41670.436377627317</v>
      </c>
      <c r="K1857" s="5">
        <f t="shared" si="404"/>
        <v>85</v>
      </c>
      <c r="L1857" s="16">
        <f t="shared" si="394"/>
        <v>85</v>
      </c>
      <c r="M1857">
        <f t="shared" si="395"/>
        <v>2014</v>
      </c>
      <c r="N1857" t="str">
        <f t="shared" si="396"/>
        <v>Jan</v>
      </c>
      <c r="O1857" s="6">
        <f t="shared" si="397"/>
        <v>85</v>
      </c>
      <c r="P1857">
        <f t="shared" si="398"/>
        <v>441</v>
      </c>
      <c r="Q1857">
        <f t="shared" si="399"/>
        <v>6</v>
      </c>
      <c r="R1857" s="8">
        <f t="shared" si="405"/>
        <v>73.5</v>
      </c>
      <c r="S1857">
        <f t="shared" si="400"/>
        <v>44</v>
      </c>
      <c r="T1857">
        <f t="shared" si="401"/>
        <v>3345</v>
      </c>
      <c r="U1857" s="18">
        <f t="shared" si="406"/>
        <v>76.022727272727266</v>
      </c>
    </row>
    <row r="1858" spans="1:21" x14ac:dyDescent="0.3">
      <c r="A1858" s="3">
        <v>1857</v>
      </c>
      <c r="B1858" s="3" t="s">
        <v>365</v>
      </c>
      <c r="C1858" s="3" t="s">
        <v>61</v>
      </c>
      <c r="D1858" s="7">
        <f t="shared" si="402"/>
        <v>41665</v>
      </c>
      <c r="E1858" s="4">
        <v>0.44861111111111113</v>
      </c>
      <c r="F1858" s="3" t="s">
        <v>54</v>
      </c>
      <c r="G1858" s="3" t="str">
        <f t="shared" si="403"/>
        <v>PLANNED</v>
      </c>
      <c r="H1858" s="3" t="str">
        <f t="shared" ref="H1858:H1921" si="407">IF(ISNUMBER(SEARCH("Unplanned",F1858)),"UNPLANNED",IF(ISNUMBER(SEARCH("not as sched",F1858)),"PLANNED - NOT SCHED",IF(ISNUMBER(SEARCH("as scheduled",F1858)),"PLANNED - SCHED","OTHER")))</f>
        <v>PLANNED - SCHED</v>
      </c>
      <c r="I1858" s="1">
        <v>41670.422940509263</v>
      </c>
      <c r="J1858" s="1">
        <v>41670.476945138893</v>
      </c>
      <c r="K1858" s="5">
        <f t="shared" si="404"/>
        <v>77</v>
      </c>
      <c r="L1858" s="16">
        <f t="shared" ref="L1858:L1921" si="408">IFERROR(O1858,R1858)</f>
        <v>77</v>
      </c>
      <c r="M1858">
        <f t="shared" ref="M1858:M1921" si="409">YEAR(B1858)</f>
        <v>2014</v>
      </c>
      <c r="N1858" t="str">
        <f t="shared" ref="N1858:N1921" si="410">TEXT(B1858,"MMM")</f>
        <v>Jan</v>
      </c>
      <c r="O1858" s="6">
        <f t="shared" ref="O1858:O1921" si="411">IFERROR(K1858,#N/A)</f>
        <v>77</v>
      </c>
      <c r="P1858">
        <f t="shared" ref="P1858:P1921" si="412">SUMIFS(O:O,B:B,B1858,O:O,"&lt;&gt;#N/A")</f>
        <v>441</v>
      </c>
      <c r="Q1858">
        <f t="shared" ref="Q1858:Q1921" si="413">COUNTIF(B:B,B1858)</f>
        <v>6</v>
      </c>
      <c r="R1858" s="8">
        <f t="shared" si="405"/>
        <v>73.5</v>
      </c>
      <c r="S1858">
        <f t="shared" ref="S1858:S1921" si="414">COUNTIF(D:D,D1858)</f>
        <v>44</v>
      </c>
      <c r="T1858">
        <f t="shared" ref="T1858:T1921" si="415">SUMIFS(O:O,D:D,D1858,O:O,"&lt;&gt;#N/A")</f>
        <v>3345</v>
      </c>
      <c r="U1858" s="18">
        <f t="shared" si="406"/>
        <v>76.022727272727266</v>
      </c>
    </row>
    <row r="1859" spans="1:21" x14ac:dyDescent="0.3">
      <c r="A1859" s="3">
        <v>1858</v>
      </c>
      <c r="B1859" s="3" t="s">
        <v>365</v>
      </c>
      <c r="C1859" s="3" t="s">
        <v>61</v>
      </c>
      <c r="D1859" s="7">
        <f t="shared" ref="D1859:D1922" si="416">B1859-WEEKDAY(B1859,11)</f>
        <v>41665</v>
      </c>
      <c r="E1859" s="4">
        <v>0.4777777777777778</v>
      </c>
      <c r="F1859" s="3" t="s">
        <v>54</v>
      </c>
      <c r="G1859" s="3" t="str">
        <f t="shared" ref="G1859:G1922" si="417">IF(ISNUMBER(SEARCH("unplanned",F1859)),"UNPLANNED",IF(ISNUMBER(SEARCH("PLANNED",F1859)),"PLANNED","OTHER"))</f>
        <v>PLANNED</v>
      </c>
      <c r="H1859" s="3" t="str">
        <f t="shared" si="407"/>
        <v>PLANNED - SCHED</v>
      </c>
      <c r="I1859" s="1">
        <v>41670.443086261577</v>
      </c>
      <c r="J1859" s="1">
        <v>41670.519741354168</v>
      </c>
      <c r="K1859" s="5">
        <f t="shared" ref="K1859:K1922" si="418">HOUR(J1859-I1859)*60+MINUTE(J1859-I1859)</f>
        <v>110</v>
      </c>
      <c r="L1859" s="16">
        <f t="shared" si="408"/>
        <v>110</v>
      </c>
      <c r="M1859">
        <f t="shared" si="409"/>
        <v>2014</v>
      </c>
      <c r="N1859" t="str">
        <f t="shared" si="410"/>
        <v>Jan</v>
      </c>
      <c r="O1859" s="6">
        <f t="shared" si="411"/>
        <v>110</v>
      </c>
      <c r="P1859">
        <f t="shared" si="412"/>
        <v>441</v>
      </c>
      <c r="Q1859">
        <f t="shared" si="413"/>
        <v>6</v>
      </c>
      <c r="R1859" s="8">
        <f t="shared" ref="R1859:R1922" si="419">P1859/Q1859</f>
        <v>73.5</v>
      </c>
      <c r="S1859">
        <f t="shared" si="414"/>
        <v>44</v>
      </c>
      <c r="T1859">
        <f t="shared" si="415"/>
        <v>3345</v>
      </c>
      <c r="U1859" s="18">
        <f t="shared" ref="U1859:U1922" si="420">T1859/S1859</f>
        <v>76.022727272727266</v>
      </c>
    </row>
    <row r="1860" spans="1:21" x14ac:dyDescent="0.3">
      <c r="A1860" s="3">
        <v>1859</v>
      </c>
      <c r="B1860" s="3" t="s">
        <v>365</v>
      </c>
      <c r="C1860" s="3" t="s">
        <v>61</v>
      </c>
      <c r="D1860" s="7">
        <f t="shared" si="416"/>
        <v>41665</v>
      </c>
      <c r="E1860" s="4">
        <v>0.56527777777777777</v>
      </c>
      <c r="F1860" s="3" t="s">
        <v>54</v>
      </c>
      <c r="G1860" s="3" t="str">
        <f t="shared" si="417"/>
        <v>PLANNED</v>
      </c>
      <c r="H1860" s="3" t="str">
        <f t="shared" si="407"/>
        <v>PLANNED - SCHED</v>
      </c>
      <c r="I1860" s="1">
        <v>41670.521245104166</v>
      </c>
      <c r="J1860" s="1">
        <v>41670.598120104165</v>
      </c>
      <c r="K1860" s="5">
        <f t="shared" si="418"/>
        <v>110</v>
      </c>
      <c r="L1860" s="16">
        <f t="shared" si="408"/>
        <v>110</v>
      </c>
      <c r="M1860">
        <f t="shared" si="409"/>
        <v>2014</v>
      </c>
      <c r="N1860" t="str">
        <f t="shared" si="410"/>
        <v>Jan</v>
      </c>
      <c r="O1860" s="6">
        <f t="shared" si="411"/>
        <v>110</v>
      </c>
      <c r="P1860">
        <f t="shared" si="412"/>
        <v>441</v>
      </c>
      <c r="Q1860">
        <f t="shared" si="413"/>
        <v>6</v>
      </c>
      <c r="R1860" s="8">
        <f t="shared" si="419"/>
        <v>73.5</v>
      </c>
      <c r="S1860">
        <f t="shared" si="414"/>
        <v>44</v>
      </c>
      <c r="T1860">
        <f t="shared" si="415"/>
        <v>3345</v>
      </c>
      <c r="U1860" s="18">
        <f t="shared" si="420"/>
        <v>76.022727272727266</v>
      </c>
    </row>
    <row r="1861" spans="1:21" x14ac:dyDescent="0.3">
      <c r="A1861" s="3">
        <v>1860</v>
      </c>
      <c r="B1861" s="3" t="s">
        <v>365</v>
      </c>
      <c r="C1861" s="3" t="s">
        <v>61</v>
      </c>
      <c r="D1861" s="7">
        <f t="shared" si="416"/>
        <v>41665</v>
      </c>
      <c r="E1861" s="4">
        <v>0.76944444444444438</v>
      </c>
      <c r="F1861" s="3" t="s">
        <v>49</v>
      </c>
      <c r="G1861" s="3" t="str">
        <f t="shared" si="417"/>
        <v>UNPLANNED</v>
      </c>
      <c r="H1861" s="3" t="str">
        <f t="shared" si="407"/>
        <v>UNPLANNED</v>
      </c>
      <c r="I1861" s="1" t="e">
        <v>#VALUE!</v>
      </c>
      <c r="J1861" s="1" t="e">
        <v>#VALUE!</v>
      </c>
      <c r="K1861" s="5" t="e">
        <f t="shared" si="418"/>
        <v>#VALUE!</v>
      </c>
      <c r="L1861" s="16">
        <f t="shared" si="408"/>
        <v>73.5</v>
      </c>
      <c r="M1861">
        <f t="shared" si="409"/>
        <v>2014</v>
      </c>
      <c r="N1861" t="str">
        <f t="shared" si="410"/>
        <v>Jan</v>
      </c>
      <c r="O1861" s="6" t="e">
        <f t="shared" si="411"/>
        <v>#N/A</v>
      </c>
      <c r="P1861">
        <f t="shared" si="412"/>
        <v>441</v>
      </c>
      <c r="Q1861">
        <f t="shared" si="413"/>
        <v>6</v>
      </c>
      <c r="R1861" s="8">
        <f t="shared" si="419"/>
        <v>73.5</v>
      </c>
      <c r="S1861">
        <f t="shared" si="414"/>
        <v>44</v>
      </c>
      <c r="T1861">
        <f t="shared" si="415"/>
        <v>3345</v>
      </c>
      <c r="U1861" s="18">
        <f t="shared" si="420"/>
        <v>76.022727272727266</v>
      </c>
    </row>
    <row r="1862" spans="1:21" x14ac:dyDescent="0.3">
      <c r="A1862" s="3">
        <v>1861</v>
      </c>
      <c r="B1862" s="3" t="s">
        <v>366</v>
      </c>
      <c r="C1862" s="3" t="s">
        <v>63</v>
      </c>
      <c r="D1862" s="7">
        <f t="shared" si="416"/>
        <v>41665</v>
      </c>
      <c r="E1862" s="4">
        <v>0.3298611111111111</v>
      </c>
      <c r="F1862" s="3" t="s">
        <v>49</v>
      </c>
      <c r="G1862" s="3" t="str">
        <f t="shared" si="417"/>
        <v>UNPLANNED</v>
      </c>
      <c r="H1862" s="3" t="str">
        <f t="shared" si="407"/>
        <v>UNPLANNED</v>
      </c>
      <c r="I1862" s="1" t="e">
        <v>#VALUE!</v>
      </c>
      <c r="J1862" s="1">
        <v>41671.3669568287</v>
      </c>
      <c r="K1862" s="5" t="e">
        <f t="shared" si="418"/>
        <v>#VALUE!</v>
      </c>
      <c r="L1862" s="16">
        <f t="shared" si="408"/>
        <v>72</v>
      </c>
      <c r="M1862">
        <f t="shared" si="409"/>
        <v>2014</v>
      </c>
      <c r="N1862" t="str">
        <f t="shared" si="410"/>
        <v>Feb</v>
      </c>
      <c r="O1862" s="6" t="e">
        <f t="shared" si="411"/>
        <v>#N/A</v>
      </c>
      <c r="P1862">
        <f t="shared" si="412"/>
        <v>360</v>
      </c>
      <c r="Q1862">
        <f t="shared" si="413"/>
        <v>5</v>
      </c>
      <c r="R1862" s="8">
        <f t="shared" si="419"/>
        <v>72</v>
      </c>
      <c r="S1862">
        <f t="shared" si="414"/>
        <v>44</v>
      </c>
      <c r="T1862">
        <f t="shared" si="415"/>
        <v>3345</v>
      </c>
      <c r="U1862" s="18">
        <f t="shared" si="420"/>
        <v>76.022727272727266</v>
      </c>
    </row>
    <row r="1863" spans="1:21" x14ac:dyDescent="0.3">
      <c r="A1863" s="3">
        <v>1862</v>
      </c>
      <c r="B1863" s="3" t="s">
        <v>366</v>
      </c>
      <c r="C1863" s="3" t="s">
        <v>63</v>
      </c>
      <c r="D1863" s="7">
        <f t="shared" si="416"/>
        <v>41665</v>
      </c>
      <c r="E1863" s="4">
        <v>0.38819444444444445</v>
      </c>
      <c r="F1863" s="3" t="s">
        <v>49</v>
      </c>
      <c r="G1863" s="3" t="str">
        <f t="shared" si="417"/>
        <v>UNPLANNED</v>
      </c>
      <c r="H1863" s="3" t="str">
        <f t="shared" si="407"/>
        <v>UNPLANNED</v>
      </c>
      <c r="I1863" s="1">
        <v>41671.369712002313</v>
      </c>
      <c r="J1863" s="1">
        <v>41671.452906446764</v>
      </c>
      <c r="K1863" s="5">
        <f t="shared" si="418"/>
        <v>119</v>
      </c>
      <c r="L1863" s="16">
        <f t="shared" si="408"/>
        <v>119</v>
      </c>
      <c r="M1863">
        <f t="shared" si="409"/>
        <v>2014</v>
      </c>
      <c r="N1863" t="str">
        <f t="shared" si="410"/>
        <v>Feb</v>
      </c>
      <c r="O1863" s="6">
        <f t="shared" si="411"/>
        <v>119</v>
      </c>
      <c r="P1863">
        <f t="shared" si="412"/>
        <v>360</v>
      </c>
      <c r="Q1863">
        <f t="shared" si="413"/>
        <v>5</v>
      </c>
      <c r="R1863" s="8">
        <f t="shared" si="419"/>
        <v>72</v>
      </c>
      <c r="S1863">
        <f t="shared" si="414"/>
        <v>44</v>
      </c>
      <c r="T1863">
        <f t="shared" si="415"/>
        <v>3345</v>
      </c>
      <c r="U1863" s="18">
        <f t="shared" si="420"/>
        <v>76.022727272727266</v>
      </c>
    </row>
    <row r="1864" spans="1:21" x14ac:dyDescent="0.3">
      <c r="A1864" s="3">
        <v>1863</v>
      </c>
      <c r="B1864" s="3" t="s">
        <v>366</v>
      </c>
      <c r="C1864" s="3" t="s">
        <v>63</v>
      </c>
      <c r="D1864" s="7">
        <f t="shared" si="416"/>
        <v>41665</v>
      </c>
      <c r="E1864" s="4">
        <v>0.66319444444444442</v>
      </c>
      <c r="F1864" s="3" t="s">
        <v>49</v>
      </c>
      <c r="G1864" s="3" t="str">
        <f t="shared" si="417"/>
        <v>UNPLANNED</v>
      </c>
      <c r="H1864" s="3" t="str">
        <f t="shared" si="407"/>
        <v>UNPLANNED</v>
      </c>
      <c r="I1864" s="1">
        <v>41671.652290474536</v>
      </c>
      <c r="J1864" s="1">
        <v>41671.702487233801</v>
      </c>
      <c r="K1864" s="5">
        <f t="shared" si="418"/>
        <v>72</v>
      </c>
      <c r="L1864" s="16">
        <f t="shared" si="408"/>
        <v>72</v>
      </c>
      <c r="M1864">
        <f t="shared" si="409"/>
        <v>2014</v>
      </c>
      <c r="N1864" t="str">
        <f t="shared" si="410"/>
        <v>Feb</v>
      </c>
      <c r="O1864" s="6">
        <f t="shared" si="411"/>
        <v>72</v>
      </c>
      <c r="P1864">
        <f t="shared" si="412"/>
        <v>360</v>
      </c>
      <c r="Q1864">
        <f t="shared" si="413"/>
        <v>5</v>
      </c>
      <c r="R1864" s="8">
        <f t="shared" si="419"/>
        <v>72</v>
      </c>
      <c r="S1864">
        <f t="shared" si="414"/>
        <v>44</v>
      </c>
      <c r="T1864">
        <f t="shared" si="415"/>
        <v>3345</v>
      </c>
      <c r="U1864" s="18">
        <f t="shared" si="420"/>
        <v>76.022727272727266</v>
      </c>
    </row>
    <row r="1865" spans="1:21" x14ac:dyDescent="0.3">
      <c r="A1865" s="3">
        <v>1864</v>
      </c>
      <c r="B1865" s="3" t="s">
        <v>366</v>
      </c>
      <c r="C1865" s="3" t="s">
        <v>63</v>
      </c>
      <c r="D1865" s="7">
        <f t="shared" si="416"/>
        <v>41665</v>
      </c>
      <c r="E1865" s="4">
        <v>0.85277777777777775</v>
      </c>
      <c r="F1865" s="3" t="s">
        <v>49</v>
      </c>
      <c r="G1865" s="3" t="str">
        <f t="shared" si="417"/>
        <v>UNPLANNED</v>
      </c>
      <c r="H1865" s="3" t="str">
        <f t="shared" si="407"/>
        <v>UNPLANNED</v>
      </c>
      <c r="I1865" s="1">
        <v>41671.822111076392</v>
      </c>
      <c r="J1865" s="1">
        <v>41671.898245335651</v>
      </c>
      <c r="K1865" s="5">
        <f t="shared" si="418"/>
        <v>109</v>
      </c>
      <c r="L1865" s="16">
        <f t="shared" si="408"/>
        <v>109</v>
      </c>
      <c r="M1865">
        <f t="shared" si="409"/>
        <v>2014</v>
      </c>
      <c r="N1865" t="str">
        <f t="shared" si="410"/>
        <v>Feb</v>
      </c>
      <c r="O1865" s="6">
        <f t="shared" si="411"/>
        <v>109</v>
      </c>
      <c r="P1865">
        <f t="shared" si="412"/>
        <v>360</v>
      </c>
      <c r="Q1865">
        <f t="shared" si="413"/>
        <v>5</v>
      </c>
      <c r="R1865" s="8">
        <f t="shared" si="419"/>
        <v>72</v>
      </c>
      <c r="S1865">
        <f t="shared" si="414"/>
        <v>44</v>
      </c>
      <c r="T1865">
        <f t="shared" si="415"/>
        <v>3345</v>
      </c>
      <c r="U1865" s="18">
        <f t="shared" si="420"/>
        <v>76.022727272727266</v>
      </c>
    </row>
    <row r="1866" spans="1:21" x14ac:dyDescent="0.3">
      <c r="A1866" s="3">
        <v>1865</v>
      </c>
      <c r="B1866" s="3" t="s">
        <v>366</v>
      </c>
      <c r="C1866" s="3" t="s">
        <v>63</v>
      </c>
      <c r="D1866" s="7">
        <f t="shared" si="416"/>
        <v>41665</v>
      </c>
      <c r="E1866" s="4">
        <v>1.388888888888884E-3</v>
      </c>
      <c r="F1866" s="3" t="s">
        <v>49</v>
      </c>
      <c r="G1866" s="3" t="str">
        <f t="shared" si="417"/>
        <v>UNPLANNED</v>
      </c>
      <c r="H1866" s="3" t="str">
        <f t="shared" si="407"/>
        <v>UNPLANNED</v>
      </c>
      <c r="I1866" s="1">
        <v>41671.977777743057</v>
      </c>
      <c r="J1866" s="1">
        <v>41672.019768483799</v>
      </c>
      <c r="K1866" s="5">
        <f t="shared" si="418"/>
        <v>60</v>
      </c>
      <c r="L1866" s="16">
        <f t="shared" si="408"/>
        <v>60</v>
      </c>
      <c r="M1866">
        <f t="shared" si="409"/>
        <v>2014</v>
      </c>
      <c r="N1866" t="str">
        <f t="shared" si="410"/>
        <v>Feb</v>
      </c>
      <c r="O1866" s="6">
        <f t="shared" si="411"/>
        <v>60</v>
      </c>
      <c r="P1866">
        <f t="shared" si="412"/>
        <v>360</v>
      </c>
      <c r="Q1866">
        <f t="shared" si="413"/>
        <v>5</v>
      </c>
      <c r="R1866" s="8">
        <f t="shared" si="419"/>
        <v>72</v>
      </c>
      <c r="S1866">
        <f t="shared" si="414"/>
        <v>44</v>
      </c>
      <c r="T1866">
        <f t="shared" si="415"/>
        <v>3345</v>
      </c>
      <c r="U1866" s="18">
        <f t="shared" si="420"/>
        <v>76.022727272727266</v>
      </c>
    </row>
    <row r="1867" spans="1:21" x14ac:dyDescent="0.3">
      <c r="A1867" s="3">
        <v>1866</v>
      </c>
      <c r="B1867" s="3" t="s">
        <v>367</v>
      </c>
      <c r="C1867" s="3" t="s">
        <v>65</v>
      </c>
      <c r="D1867" s="7">
        <f t="shared" si="416"/>
        <v>41665</v>
      </c>
      <c r="E1867" s="4">
        <v>4.9305555555555554E-2</v>
      </c>
      <c r="F1867" s="3" t="s">
        <v>51</v>
      </c>
      <c r="G1867" s="3" t="str">
        <f t="shared" si="417"/>
        <v>PLANNED</v>
      </c>
      <c r="H1867" s="3" t="str">
        <f t="shared" si="407"/>
        <v>PLANNED - NOT SCHED</v>
      </c>
      <c r="I1867" s="1">
        <v>41672.014305289355</v>
      </c>
      <c r="J1867" s="1">
        <v>41672.07079834491</v>
      </c>
      <c r="K1867" s="5">
        <f t="shared" si="418"/>
        <v>81</v>
      </c>
      <c r="L1867" s="16">
        <f t="shared" si="408"/>
        <v>81</v>
      </c>
      <c r="M1867">
        <f t="shared" si="409"/>
        <v>2014</v>
      </c>
      <c r="N1867" t="str">
        <f t="shared" si="410"/>
        <v>Feb</v>
      </c>
      <c r="O1867" s="6">
        <f t="shared" si="411"/>
        <v>81</v>
      </c>
      <c r="P1867">
        <f t="shared" si="412"/>
        <v>218</v>
      </c>
      <c r="Q1867">
        <f t="shared" si="413"/>
        <v>3</v>
      </c>
      <c r="R1867" s="8">
        <f t="shared" si="419"/>
        <v>72.666666666666671</v>
      </c>
      <c r="S1867">
        <f t="shared" si="414"/>
        <v>44</v>
      </c>
      <c r="T1867">
        <f t="shared" si="415"/>
        <v>3345</v>
      </c>
      <c r="U1867" s="18">
        <f t="shared" si="420"/>
        <v>76.022727272727266</v>
      </c>
    </row>
    <row r="1868" spans="1:21" x14ac:dyDescent="0.3">
      <c r="A1868" s="3">
        <v>1867</v>
      </c>
      <c r="B1868" s="3" t="s">
        <v>367</v>
      </c>
      <c r="C1868" s="3" t="s">
        <v>65</v>
      </c>
      <c r="D1868" s="7">
        <f t="shared" si="416"/>
        <v>41665</v>
      </c>
      <c r="E1868" s="4">
        <v>0.32430555555555557</v>
      </c>
      <c r="F1868" s="3" t="s">
        <v>49</v>
      </c>
      <c r="G1868" s="3" t="str">
        <f t="shared" si="417"/>
        <v>UNPLANNED</v>
      </c>
      <c r="H1868" s="3" t="str">
        <f t="shared" si="407"/>
        <v>UNPLANNED</v>
      </c>
      <c r="I1868" s="1">
        <v>41672.316919826393</v>
      </c>
      <c r="J1868" s="1">
        <v>41672.361352696753</v>
      </c>
      <c r="K1868" s="5">
        <f t="shared" si="418"/>
        <v>63</v>
      </c>
      <c r="L1868" s="16">
        <f t="shared" si="408"/>
        <v>63</v>
      </c>
      <c r="M1868">
        <f t="shared" si="409"/>
        <v>2014</v>
      </c>
      <c r="N1868" t="str">
        <f t="shared" si="410"/>
        <v>Feb</v>
      </c>
      <c r="O1868" s="6">
        <f t="shared" si="411"/>
        <v>63</v>
      </c>
      <c r="P1868">
        <f t="shared" si="412"/>
        <v>218</v>
      </c>
      <c r="Q1868">
        <f t="shared" si="413"/>
        <v>3</v>
      </c>
      <c r="R1868" s="8">
        <f t="shared" si="419"/>
        <v>72.666666666666671</v>
      </c>
      <c r="S1868">
        <f t="shared" si="414"/>
        <v>44</v>
      </c>
      <c r="T1868">
        <f t="shared" si="415"/>
        <v>3345</v>
      </c>
      <c r="U1868" s="18">
        <f t="shared" si="420"/>
        <v>76.022727272727266</v>
      </c>
    </row>
    <row r="1869" spans="1:21" x14ac:dyDescent="0.3">
      <c r="A1869" s="3">
        <v>1868</v>
      </c>
      <c r="B1869" s="3" t="s">
        <v>367</v>
      </c>
      <c r="C1869" s="3" t="s">
        <v>65</v>
      </c>
      <c r="D1869" s="7">
        <f t="shared" si="416"/>
        <v>41665</v>
      </c>
      <c r="E1869" s="4">
        <v>0.84305555555555556</v>
      </c>
      <c r="F1869" s="3" t="s">
        <v>49</v>
      </c>
      <c r="G1869" s="3" t="str">
        <f t="shared" si="417"/>
        <v>UNPLANNED</v>
      </c>
      <c r="H1869" s="3" t="str">
        <f t="shared" si="407"/>
        <v>UNPLANNED</v>
      </c>
      <c r="I1869" s="1">
        <v>41672.817298182876</v>
      </c>
      <c r="J1869" s="1">
        <v>41672.868895405096</v>
      </c>
      <c r="K1869" s="5">
        <f t="shared" si="418"/>
        <v>74</v>
      </c>
      <c r="L1869" s="16">
        <f t="shared" si="408"/>
        <v>74</v>
      </c>
      <c r="M1869">
        <f t="shared" si="409"/>
        <v>2014</v>
      </c>
      <c r="N1869" t="str">
        <f t="shared" si="410"/>
        <v>Feb</v>
      </c>
      <c r="O1869" s="6">
        <f t="shared" si="411"/>
        <v>74</v>
      </c>
      <c r="P1869">
        <f t="shared" si="412"/>
        <v>218</v>
      </c>
      <c r="Q1869">
        <f t="shared" si="413"/>
        <v>3</v>
      </c>
      <c r="R1869" s="8">
        <f t="shared" si="419"/>
        <v>72.666666666666671</v>
      </c>
      <c r="S1869">
        <f t="shared" si="414"/>
        <v>44</v>
      </c>
      <c r="T1869">
        <f t="shared" si="415"/>
        <v>3345</v>
      </c>
      <c r="U1869" s="18">
        <f t="shared" si="420"/>
        <v>76.022727272727266</v>
      </c>
    </row>
    <row r="1870" spans="1:21" x14ac:dyDescent="0.3">
      <c r="A1870" s="3">
        <v>1869</v>
      </c>
      <c r="B1870" s="3" t="s">
        <v>368</v>
      </c>
      <c r="C1870" s="3" t="s">
        <v>48</v>
      </c>
      <c r="D1870" s="7">
        <f t="shared" si="416"/>
        <v>41672</v>
      </c>
      <c r="E1870" s="4">
        <v>0.35694444444444445</v>
      </c>
      <c r="F1870" s="3" t="s">
        <v>54</v>
      </c>
      <c r="G1870" s="3" t="str">
        <f t="shared" si="417"/>
        <v>PLANNED</v>
      </c>
      <c r="H1870" s="3" t="str">
        <f t="shared" si="407"/>
        <v>PLANNED - SCHED</v>
      </c>
      <c r="I1870" s="1">
        <v>41673.318053009265</v>
      </c>
      <c r="J1870" s="1">
        <v>41673.379569212964</v>
      </c>
      <c r="K1870" s="5">
        <f t="shared" si="418"/>
        <v>88</v>
      </c>
      <c r="L1870" s="16">
        <f t="shared" si="408"/>
        <v>88</v>
      </c>
      <c r="M1870">
        <f t="shared" si="409"/>
        <v>2014</v>
      </c>
      <c r="N1870" t="str">
        <f t="shared" si="410"/>
        <v>Feb</v>
      </c>
      <c r="O1870" s="6">
        <f t="shared" si="411"/>
        <v>88</v>
      </c>
      <c r="P1870">
        <f t="shared" si="412"/>
        <v>735</v>
      </c>
      <c r="Q1870">
        <f t="shared" si="413"/>
        <v>7</v>
      </c>
      <c r="R1870" s="8">
        <f t="shared" si="419"/>
        <v>105</v>
      </c>
      <c r="S1870">
        <f t="shared" si="414"/>
        <v>47</v>
      </c>
      <c r="T1870">
        <f t="shared" si="415"/>
        <v>4278</v>
      </c>
      <c r="U1870" s="18">
        <f t="shared" si="420"/>
        <v>91.021276595744681</v>
      </c>
    </row>
    <row r="1871" spans="1:21" x14ac:dyDescent="0.3">
      <c r="A1871" s="3">
        <v>1870</v>
      </c>
      <c r="B1871" s="3" t="s">
        <v>368</v>
      </c>
      <c r="C1871" s="3" t="s">
        <v>48</v>
      </c>
      <c r="D1871" s="7">
        <f t="shared" si="416"/>
        <v>41672</v>
      </c>
      <c r="E1871" s="4">
        <v>0.4145833333333333</v>
      </c>
      <c r="F1871" s="3" t="s">
        <v>54</v>
      </c>
      <c r="G1871" s="3" t="str">
        <f t="shared" si="417"/>
        <v>PLANNED</v>
      </c>
      <c r="H1871" s="3" t="str">
        <f t="shared" si="407"/>
        <v>PLANNED - SCHED</v>
      </c>
      <c r="I1871" s="1">
        <v>41673.394614004632</v>
      </c>
      <c r="J1871" s="1">
        <v>41673.46273900463</v>
      </c>
      <c r="K1871" s="5">
        <f t="shared" si="418"/>
        <v>98</v>
      </c>
      <c r="L1871" s="16">
        <f t="shared" si="408"/>
        <v>98</v>
      </c>
      <c r="M1871">
        <f t="shared" si="409"/>
        <v>2014</v>
      </c>
      <c r="N1871" t="str">
        <f t="shared" si="410"/>
        <v>Feb</v>
      </c>
      <c r="O1871" s="6">
        <f t="shared" si="411"/>
        <v>98</v>
      </c>
      <c r="P1871">
        <f t="shared" si="412"/>
        <v>735</v>
      </c>
      <c r="Q1871">
        <f t="shared" si="413"/>
        <v>7</v>
      </c>
      <c r="R1871" s="8">
        <f t="shared" si="419"/>
        <v>105</v>
      </c>
      <c r="S1871">
        <f t="shared" si="414"/>
        <v>47</v>
      </c>
      <c r="T1871">
        <f t="shared" si="415"/>
        <v>4278</v>
      </c>
      <c r="U1871" s="18">
        <f t="shared" si="420"/>
        <v>91.021276595744681</v>
      </c>
    </row>
    <row r="1872" spans="1:21" x14ac:dyDescent="0.3">
      <c r="A1872" s="3">
        <v>1871</v>
      </c>
      <c r="B1872" s="3" t="s">
        <v>368</v>
      </c>
      <c r="C1872" s="3" t="s">
        <v>48</v>
      </c>
      <c r="D1872" s="7">
        <f t="shared" si="416"/>
        <v>41672</v>
      </c>
      <c r="E1872" s="4">
        <v>0.4777777777777778</v>
      </c>
      <c r="F1872" s="3" t="s">
        <v>54</v>
      </c>
      <c r="G1872" s="3" t="str">
        <f t="shared" si="417"/>
        <v>PLANNED</v>
      </c>
      <c r="H1872" s="3" t="str">
        <f t="shared" si="407"/>
        <v>PLANNED - SCHED</v>
      </c>
      <c r="I1872" s="1">
        <v>41673.454225150461</v>
      </c>
      <c r="J1872" s="1">
        <v>41673.503854780094</v>
      </c>
      <c r="K1872" s="5">
        <f t="shared" si="418"/>
        <v>71</v>
      </c>
      <c r="L1872" s="16">
        <f t="shared" si="408"/>
        <v>71</v>
      </c>
      <c r="M1872">
        <f t="shared" si="409"/>
        <v>2014</v>
      </c>
      <c r="N1872" t="str">
        <f t="shared" si="410"/>
        <v>Feb</v>
      </c>
      <c r="O1872" s="6">
        <f t="shared" si="411"/>
        <v>71</v>
      </c>
      <c r="P1872">
        <f t="shared" si="412"/>
        <v>735</v>
      </c>
      <c r="Q1872">
        <f t="shared" si="413"/>
        <v>7</v>
      </c>
      <c r="R1872" s="8">
        <f t="shared" si="419"/>
        <v>105</v>
      </c>
      <c r="S1872">
        <f t="shared" si="414"/>
        <v>47</v>
      </c>
      <c r="T1872">
        <f t="shared" si="415"/>
        <v>4278</v>
      </c>
      <c r="U1872" s="18">
        <f t="shared" si="420"/>
        <v>91.021276595744681</v>
      </c>
    </row>
    <row r="1873" spans="1:21" x14ac:dyDescent="0.3">
      <c r="A1873" s="3">
        <v>1872</v>
      </c>
      <c r="B1873" s="3" t="s">
        <v>368</v>
      </c>
      <c r="C1873" s="3" t="s">
        <v>48</v>
      </c>
      <c r="D1873" s="7">
        <f t="shared" si="416"/>
        <v>41672</v>
      </c>
      <c r="E1873" s="4">
        <v>0.52152777777777781</v>
      </c>
      <c r="F1873" s="3" t="s">
        <v>54</v>
      </c>
      <c r="G1873" s="3" t="str">
        <f t="shared" si="417"/>
        <v>PLANNED</v>
      </c>
      <c r="H1873" s="3" t="str">
        <f t="shared" si="407"/>
        <v>PLANNED - SCHED</v>
      </c>
      <c r="I1873" s="1">
        <v>41673.467512465279</v>
      </c>
      <c r="J1873" s="1">
        <v>41673.575637465277</v>
      </c>
      <c r="K1873" s="5">
        <f t="shared" si="418"/>
        <v>155</v>
      </c>
      <c r="L1873" s="16">
        <f t="shared" si="408"/>
        <v>155</v>
      </c>
      <c r="M1873">
        <f t="shared" si="409"/>
        <v>2014</v>
      </c>
      <c r="N1873" t="str">
        <f t="shared" si="410"/>
        <v>Feb</v>
      </c>
      <c r="O1873" s="6">
        <f t="shared" si="411"/>
        <v>155</v>
      </c>
      <c r="P1873">
        <f t="shared" si="412"/>
        <v>735</v>
      </c>
      <c r="Q1873">
        <f t="shared" si="413"/>
        <v>7</v>
      </c>
      <c r="R1873" s="8">
        <f t="shared" si="419"/>
        <v>105</v>
      </c>
      <c r="S1873">
        <f t="shared" si="414"/>
        <v>47</v>
      </c>
      <c r="T1873">
        <f t="shared" si="415"/>
        <v>4278</v>
      </c>
      <c r="U1873" s="18">
        <f t="shared" si="420"/>
        <v>91.021276595744681</v>
      </c>
    </row>
    <row r="1874" spans="1:21" x14ac:dyDescent="0.3">
      <c r="A1874" s="3">
        <v>1873</v>
      </c>
      <c r="B1874" s="3" t="s">
        <v>368</v>
      </c>
      <c r="C1874" s="3" t="s">
        <v>48</v>
      </c>
      <c r="D1874" s="7">
        <f t="shared" si="416"/>
        <v>41672</v>
      </c>
      <c r="E1874" s="4">
        <v>0.61319444444444449</v>
      </c>
      <c r="F1874" s="3" t="s">
        <v>54</v>
      </c>
      <c r="G1874" s="3" t="str">
        <f t="shared" si="417"/>
        <v>PLANNED</v>
      </c>
      <c r="H1874" s="3" t="str">
        <f t="shared" si="407"/>
        <v>PLANNED - SCHED</v>
      </c>
      <c r="I1874" s="1">
        <v>41673.571396643521</v>
      </c>
      <c r="J1874" s="1">
        <v>41673.656593402775</v>
      </c>
      <c r="K1874" s="5">
        <f t="shared" si="418"/>
        <v>122</v>
      </c>
      <c r="L1874" s="16">
        <f t="shared" si="408"/>
        <v>122</v>
      </c>
      <c r="M1874">
        <f t="shared" si="409"/>
        <v>2014</v>
      </c>
      <c r="N1874" t="str">
        <f t="shared" si="410"/>
        <v>Feb</v>
      </c>
      <c r="O1874" s="6">
        <f t="shared" si="411"/>
        <v>122</v>
      </c>
      <c r="P1874">
        <f t="shared" si="412"/>
        <v>735</v>
      </c>
      <c r="Q1874">
        <f t="shared" si="413"/>
        <v>7</v>
      </c>
      <c r="R1874" s="8">
        <f t="shared" si="419"/>
        <v>105</v>
      </c>
      <c r="S1874">
        <f t="shared" si="414"/>
        <v>47</v>
      </c>
      <c r="T1874">
        <f t="shared" si="415"/>
        <v>4278</v>
      </c>
      <c r="U1874" s="18">
        <f t="shared" si="420"/>
        <v>91.021276595744681</v>
      </c>
    </row>
    <row r="1875" spans="1:21" x14ac:dyDescent="0.3">
      <c r="A1875" s="3">
        <v>1874</v>
      </c>
      <c r="B1875" s="3" t="s">
        <v>368</v>
      </c>
      <c r="C1875" s="3" t="s">
        <v>48</v>
      </c>
      <c r="D1875" s="7">
        <f t="shared" si="416"/>
        <v>41672</v>
      </c>
      <c r="E1875" s="4">
        <v>0.70833333333333337</v>
      </c>
      <c r="F1875" s="3" t="s">
        <v>54</v>
      </c>
      <c r="G1875" s="3" t="str">
        <f t="shared" si="417"/>
        <v>PLANNED</v>
      </c>
      <c r="H1875" s="3" t="str">
        <f t="shared" si="407"/>
        <v>PLANNED - SCHED</v>
      </c>
      <c r="I1875" s="1">
        <v>41673.672561307874</v>
      </c>
      <c r="J1875" s="1">
        <v>41673.735570567129</v>
      </c>
      <c r="K1875" s="5">
        <f t="shared" si="418"/>
        <v>90</v>
      </c>
      <c r="L1875" s="16">
        <f t="shared" si="408"/>
        <v>90</v>
      </c>
      <c r="M1875">
        <f t="shared" si="409"/>
        <v>2014</v>
      </c>
      <c r="N1875" t="str">
        <f t="shared" si="410"/>
        <v>Feb</v>
      </c>
      <c r="O1875" s="6">
        <f t="shared" si="411"/>
        <v>90</v>
      </c>
      <c r="P1875">
        <f t="shared" si="412"/>
        <v>735</v>
      </c>
      <c r="Q1875">
        <f t="shared" si="413"/>
        <v>7</v>
      </c>
      <c r="R1875" s="8">
        <f t="shared" si="419"/>
        <v>105</v>
      </c>
      <c r="S1875">
        <f t="shared" si="414"/>
        <v>47</v>
      </c>
      <c r="T1875">
        <f t="shared" si="415"/>
        <v>4278</v>
      </c>
      <c r="U1875" s="18">
        <f t="shared" si="420"/>
        <v>91.021276595744681</v>
      </c>
    </row>
    <row r="1876" spans="1:21" x14ac:dyDescent="0.3">
      <c r="A1876" s="3">
        <v>1875</v>
      </c>
      <c r="B1876" s="3" t="s">
        <v>368</v>
      </c>
      <c r="C1876" s="3" t="s">
        <v>48</v>
      </c>
      <c r="D1876" s="7">
        <f t="shared" si="416"/>
        <v>41672</v>
      </c>
      <c r="E1876" s="4">
        <v>0.82361111111111107</v>
      </c>
      <c r="F1876" s="3" t="s">
        <v>49</v>
      </c>
      <c r="G1876" s="3" t="str">
        <f t="shared" si="417"/>
        <v>UNPLANNED</v>
      </c>
      <c r="H1876" s="3" t="str">
        <f t="shared" si="407"/>
        <v>UNPLANNED</v>
      </c>
      <c r="I1876" s="1">
        <v>41673.792170567125</v>
      </c>
      <c r="J1876" s="1">
        <v>41673.869902048609</v>
      </c>
      <c r="K1876" s="5">
        <f t="shared" si="418"/>
        <v>111</v>
      </c>
      <c r="L1876" s="16">
        <f t="shared" si="408"/>
        <v>111</v>
      </c>
      <c r="M1876">
        <f t="shared" si="409"/>
        <v>2014</v>
      </c>
      <c r="N1876" t="str">
        <f t="shared" si="410"/>
        <v>Feb</v>
      </c>
      <c r="O1876" s="6">
        <f t="shared" si="411"/>
        <v>111</v>
      </c>
      <c r="P1876">
        <f t="shared" si="412"/>
        <v>735</v>
      </c>
      <c r="Q1876">
        <f t="shared" si="413"/>
        <v>7</v>
      </c>
      <c r="R1876" s="8">
        <f t="shared" si="419"/>
        <v>105</v>
      </c>
      <c r="S1876">
        <f t="shared" si="414"/>
        <v>47</v>
      </c>
      <c r="T1876">
        <f t="shared" si="415"/>
        <v>4278</v>
      </c>
      <c r="U1876" s="18">
        <f t="shared" si="420"/>
        <v>91.021276595744681</v>
      </c>
    </row>
    <row r="1877" spans="1:21" x14ac:dyDescent="0.3">
      <c r="A1877" s="3">
        <v>1876</v>
      </c>
      <c r="B1877" s="3" t="s">
        <v>369</v>
      </c>
      <c r="C1877" s="3" t="s">
        <v>53</v>
      </c>
      <c r="D1877" s="7">
        <f t="shared" si="416"/>
        <v>41672</v>
      </c>
      <c r="E1877" s="4">
        <v>0.18888888888888888</v>
      </c>
      <c r="F1877" s="3" t="s">
        <v>49</v>
      </c>
      <c r="G1877" s="3" t="str">
        <f t="shared" si="417"/>
        <v>UNPLANNED</v>
      </c>
      <c r="H1877" s="3" t="str">
        <f t="shared" si="407"/>
        <v>UNPLANNED</v>
      </c>
      <c r="I1877" s="1">
        <v>41674.181672256949</v>
      </c>
      <c r="J1877" s="1">
        <v>41674.232065775461</v>
      </c>
      <c r="K1877" s="5">
        <f t="shared" si="418"/>
        <v>72</v>
      </c>
      <c r="L1877" s="16">
        <f t="shared" si="408"/>
        <v>72</v>
      </c>
      <c r="M1877">
        <f t="shared" si="409"/>
        <v>2014</v>
      </c>
      <c r="N1877" t="str">
        <f t="shared" si="410"/>
        <v>Feb</v>
      </c>
      <c r="O1877" s="6">
        <f t="shared" si="411"/>
        <v>72</v>
      </c>
      <c r="P1877">
        <f t="shared" si="412"/>
        <v>72</v>
      </c>
      <c r="Q1877">
        <f t="shared" si="413"/>
        <v>3</v>
      </c>
      <c r="R1877" s="8">
        <f t="shared" si="419"/>
        <v>24</v>
      </c>
      <c r="S1877">
        <f t="shared" si="414"/>
        <v>47</v>
      </c>
      <c r="T1877">
        <f t="shared" si="415"/>
        <v>4278</v>
      </c>
      <c r="U1877" s="18">
        <f t="shared" si="420"/>
        <v>91.021276595744681</v>
      </c>
    </row>
    <row r="1878" spans="1:21" x14ac:dyDescent="0.3">
      <c r="A1878" s="3">
        <v>1877</v>
      </c>
      <c r="B1878" s="3" t="s">
        <v>369</v>
      </c>
      <c r="C1878" s="3" t="s">
        <v>53</v>
      </c>
      <c r="D1878" s="7">
        <f t="shared" si="416"/>
        <v>41672</v>
      </c>
      <c r="E1878" s="4">
        <v>0.2638888888888889</v>
      </c>
      <c r="F1878" s="3" t="s">
        <v>57</v>
      </c>
      <c r="G1878" s="3" t="str">
        <f t="shared" si="417"/>
        <v>UNPLANNED</v>
      </c>
      <c r="H1878" s="3" t="str">
        <f t="shared" si="407"/>
        <v>UNPLANNED</v>
      </c>
      <c r="I1878" s="1">
        <v>41674.246158020833</v>
      </c>
      <c r="J1878" s="1" t="e">
        <v>#VALUE!</v>
      </c>
      <c r="K1878" s="5" t="e">
        <f t="shared" si="418"/>
        <v>#VALUE!</v>
      </c>
      <c r="L1878" s="16">
        <f t="shared" si="408"/>
        <v>24</v>
      </c>
      <c r="M1878">
        <f t="shared" si="409"/>
        <v>2014</v>
      </c>
      <c r="N1878" t="str">
        <f t="shared" si="410"/>
        <v>Feb</v>
      </c>
      <c r="O1878" s="6" t="e">
        <f t="shared" si="411"/>
        <v>#N/A</v>
      </c>
      <c r="P1878">
        <f t="shared" si="412"/>
        <v>72</v>
      </c>
      <c r="Q1878">
        <f t="shared" si="413"/>
        <v>3</v>
      </c>
      <c r="R1878" s="8">
        <f t="shared" si="419"/>
        <v>24</v>
      </c>
      <c r="S1878">
        <f t="shared" si="414"/>
        <v>47</v>
      </c>
      <c r="T1878">
        <f t="shared" si="415"/>
        <v>4278</v>
      </c>
      <c r="U1878" s="18">
        <f t="shared" si="420"/>
        <v>91.021276595744681</v>
      </c>
    </row>
    <row r="1879" spans="1:21" x14ac:dyDescent="0.3">
      <c r="A1879" s="3">
        <v>1878</v>
      </c>
      <c r="B1879" s="3" t="s">
        <v>369</v>
      </c>
      <c r="C1879" s="3" t="s">
        <v>53</v>
      </c>
      <c r="D1879" s="7">
        <f t="shared" si="416"/>
        <v>41672</v>
      </c>
      <c r="E1879" s="4">
        <v>0.43611111111111112</v>
      </c>
      <c r="F1879" s="3" t="s">
        <v>54</v>
      </c>
      <c r="G1879" s="3" t="s">
        <v>164</v>
      </c>
      <c r="H1879" s="3" t="s">
        <v>164</v>
      </c>
      <c r="I1879" s="1">
        <v>41675.834653090278</v>
      </c>
      <c r="J1879" s="1">
        <v>41674.48056744213</v>
      </c>
      <c r="K1879" s="5" t="e">
        <f t="shared" si="418"/>
        <v>#NUM!</v>
      </c>
      <c r="L1879" s="16">
        <f t="shared" si="408"/>
        <v>24</v>
      </c>
      <c r="M1879">
        <f t="shared" si="409"/>
        <v>2014</v>
      </c>
      <c r="N1879" t="str">
        <f t="shared" si="410"/>
        <v>Feb</v>
      </c>
      <c r="O1879" s="6" t="e">
        <f t="shared" si="411"/>
        <v>#N/A</v>
      </c>
      <c r="P1879">
        <f t="shared" si="412"/>
        <v>72</v>
      </c>
      <c r="Q1879">
        <f t="shared" si="413"/>
        <v>3</v>
      </c>
      <c r="R1879" s="8">
        <f t="shared" si="419"/>
        <v>24</v>
      </c>
      <c r="S1879">
        <f t="shared" si="414"/>
        <v>47</v>
      </c>
      <c r="T1879">
        <f t="shared" si="415"/>
        <v>4278</v>
      </c>
      <c r="U1879" s="18">
        <f t="shared" si="420"/>
        <v>91.021276595744681</v>
      </c>
    </row>
    <row r="1880" spans="1:21" x14ac:dyDescent="0.3">
      <c r="A1880" s="3">
        <v>1879</v>
      </c>
      <c r="B1880" s="3" t="s">
        <v>370</v>
      </c>
      <c r="C1880" s="3" t="s">
        <v>56</v>
      </c>
      <c r="D1880" s="7">
        <f t="shared" si="416"/>
        <v>41672</v>
      </c>
      <c r="E1880" s="4">
        <v>0.34166666666666662</v>
      </c>
      <c r="F1880" s="3" t="s">
        <v>54</v>
      </c>
      <c r="G1880" s="3" t="str">
        <f t="shared" si="417"/>
        <v>PLANNED</v>
      </c>
      <c r="H1880" s="3" t="str">
        <f t="shared" si="407"/>
        <v>PLANNED - SCHED</v>
      </c>
      <c r="I1880" s="1">
        <v>41675.397358761576</v>
      </c>
      <c r="J1880" s="1">
        <v>41675.404962928245</v>
      </c>
      <c r="K1880" s="5">
        <f t="shared" si="418"/>
        <v>10</v>
      </c>
      <c r="L1880" s="16">
        <f t="shared" si="408"/>
        <v>10</v>
      </c>
      <c r="M1880">
        <f t="shared" si="409"/>
        <v>2014</v>
      </c>
      <c r="N1880" t="str">
        <f t="shared" si="410"/>
        <v>Feb</v>
      </c>
      <c r="O1880" s="6">
        <f t="shared" si="411"/>
        <v>10</v>
      </c>
      <c r="P1880">
        <f t="shared" si="412"/>
        <v>1015</v>
      </c>
      <c r="Q1880">
        <f t="shared" si="413"/>
        <v>10</v>
      </c>
      <c r="R1880" s="8">
        <f t="shared" si="419"/>
        <v>101.5</v>
      </c>
      <c r="S1880">
        <f t="shared" si="414"/>
        <v>47</v>
      </c>
      <c r="T1880">
        <f t="shared" si="415"/>
        <v>4278</v>
      </c>
      <c r="U1880" s="18">
        <f t="shared" si="420"/>
        <v>91.021276595744681</v>
      </c>
    </row>
    <row r="1881" spans="1:21" x14ac:dyDescent="0.3">
      <c r="A1881" s="3">
        <v>1880</v>
      </c>
      <c r="B1881" s="3" t="s">
        <v>370</v>
      </c>
      <c r="C1881" s="3" t="s">
        <v>56</v>
      </c>
      <c r="D1881" s="7">
        <f t="shared" si="416"/>
        <v>41672</v>
      </c>
      <c r="E1881" s="4">
        <v>0.43402777777777773</v>
      </c>
      <c r="F1881" s="3" t="s">
        <v>54</v>
      </c>
      <c r="G1881" s="3" t="str">
        <f t="shared" si="417"/>
        <v>PLANNED</v>
      </c>
      <c r="H1881" s="3" t="str">
        <f t="shared" si="407"/>
        <v>PLANNED - SCHED</v>
      </c>
      <c r="I1881" s="1">
        <v>41675.416432835649</v>
      </c>
      <c r="J1881" s="1">
        <v>41675.462775428241</v>
      </c>
      <c r="K1881" s="5">
        <f t="shared" si="418"/>
        <v>66</v>
      </c>
      <c r="L1881" s="16">
        <f t="shared" si="408"/>
        <v>66</v>
      </c>
      <c r="M1881">
        <f t="shared" si="409"/>
        <v>2014</v>
      </c>
      <c r="N1881" t="str">
        <f t="shared" si="410"/>
        <v>Feb</v>
      </c>
      <c r="O1881" s="6">
        <f t="shared" si="411"/>
        <v>66</v>
      </c>
      <c r="P1881">
        <f t="shared" si="412"/>
        <v>1015</v>
      </c>
      <c r="Q1881">
        <f t="shared" si="413"/>
        <v>10</v>
      </c>
      <c r="R1881" s="8">
        <f t="shared" si="419"/>
        <v>101.5</v>
      </c>
      <c r="S1881">
        <f t="shared" si="414"/>
        <v>47</v>
      </c>
      <c r="T1881">
        <f t="shared" si="415"/>
        <v>4278</v>
      </c>
      <c r="U1881" s="18">
        <f t="shared" si="420"/>
        <v>91.021276595744681</v>
      </c>
    </row>
    <row r="1882" spans="1:21" x14ac:dyDescent="0.3">
      <c r="A1882" s="3">
        <v>1881</v>
      </c>
      <c r="B1882" s="3" t="s">
        <v>370</v>
      </c>
      <c r="C1882" s="3" t="s">
        <v>56</v>
      </c>
      <c r="D1882" s="7">
        <f t="shared" si="416"/>
        <v>41672</v>
      </c>
      <c r="E1882" s="4">
        <v>0.45416666666666666</v>
      </c>
      <c r="F1882" s="3" t="s">
        <v>49</v>
      </c>
      <c r="G1882" s="3" t="str">
        <f t="shared" si="417"/>
        <v>UNPLANNED</v>
      </c>
      <c r="H1882" s="3" t="str">
        <f t="shared" si="407"/>
        <v>UNPLANNED</v>
      </c>
      <c r="I1882" s="1">
        <v>41675.395773379634</v>
      </c>
      <c r="J1882" s="1">
        <v>41675.476514120368</v>
      </c>
      <c r="K1882" s="5">
        <f t="shared" si="418"/>
        <v>116</v>
      </c>
      <c r="L1882" s="16">
        <f t="shared" si="408"/>
        <v>116</v>
      </c>
      <c r="M1882">
        <f t="shared" si="409"/>
        <v>2014</v>
      </c>
      <c r="N1882" t="str">
        <f t="shared" si="410"/>
        <v>Feb</v>
      </c>
      <c r="O1882" s="6">
        <f t="shared" si="411"/>
        <v>116</v>
      </c>
      <c r="P1882">
        <f t="shared" si="412"/>
        <v>1015</v>
      </c>
      <c r="Q1882">
        <f t="shared" si="413"/>
        <v>10</v>
      </c>
      <c r="R1882" s="8">
        <f t="shared" si="419"/>
        <v>101.5</v>
      </c>
      <c r="S1882">
        <f t="shared" si="414"/>
        <v>47</v>
      </c>
      <c r="T1882">
        <f t="shared" si="415"/>
        <v>4278</v>
      </c>
      <c r="U1882" s="18">
        <f t="shared" si="420"/>
        <v>91.021276595744681</v>
      </c>
    </row>
    <row r="1883" spans="1:21" x14ac:dyDescent="0.3">
      <c r="A1883" s="3">
        <v>1882</v>
      </c>
      <c r="B1883" s="3" t="s">
        <v>370</v>
      </c>
      <c r="C1883" s="3" t="s">
        <v>56</v>
      </c>
      <c r="D1883" s="7">
        <f t="shared" si="416"/>
        <v>41672</v>
      </c>
      <c r="E1883" s="4">
        <v>0.50277777777777777</v>
      </c>
      <c r="F1883" s="3" t="s">
        <v>49</v>
      </c>
      <c r="G1883" s="3" t="str">
        <f t="shared" si="417"/>
        <v>UNPLANNED</v>
      </c>
      <c r="H1883" s="3" t="str">
        <f t="shared" si="407"/>
        <v>UNPLANNED</v>
      </c>
      <c r="I1883" s="1">
        <v>41675.483133136579</v>
      </c>
      <c r="J1883" s="1">
        <v>41675.548862303243</v>
      </c>
      <c r="K1883" s="5">
        <f t="shared" si="418"/>
        <v>94</v>
      </c>
      <c r="L1883" s="16">
        <f t="shared" si="408"/>
        <v>94</v>
      </c>
      <c r="M1883">
        <f t="shared" si="409"/>
        <v>2014</v>
      </c>
      <c r="N1883" t="str">
        <f t="shared" si="410"/>
        <v>Feb</v>
      </c>
      <c r="O1883" s="6">
        <f t="shared" si="411"/>
        <v>94</v>
      </c>
      <c r="P1883">
        <f t="shared" si="412"/>
        <v>1015</v>
      </c>
      <c r="Q1883">
        <f t="shared" si="413"/>
        <v>10</v>
      </c>
      <c r="R1883" s="8">
        <f t="shared" si="419"/>
        <v>101.5</v>
      </c>
      <c r="S1883">
        <f t="shared" si="414"/>
        <v>47</v>
      </c>
      <c r="T1883">
        <f t="shared" si="415"/>
        <v>4278</v>
      </c>
      <c r="U1883" s="18">
        <f t="shared" si="420"/>
        <v>91.021276595744681</v>
      </c>
    </row>
    <row r="1884" spans="1:21" x14ac:dyDescent="0.3">
      <c r="A1884" s="3">
        <v>1883</v>
      </c>
      <c r="B1884" s="3" t="s">
        <v>370</v>
      </c>
      <c r="C1884" s="3" t="s">
        <v>56</v>
      </c>
      <c r="D1884" s="7">
        <f t="shared" si="416"/>
        <v>41672</v>
      </c>
      <c r="E1884" s="4">
        <v>0.51527777777777783</v>
      </c>
      <c r="F1884" s="3" t="s">
        <v>54</v>
      </c>
      <c r="G1884" s="3" t="str">
        <f t="shared" si="417"/>
        <v>PLANNED</v>
      </c>
      <c r="H1884" s="3" t="str">
        <f t="shared" si="407"/>
        <v>PLANNED - SCHED</v>
      </c>
      <c r="I1884" s="1">
        <v>41675.478007372687</v>
      </c>
      <c r="J1884" s="1">
        <v>41675.545715706015</v>
      </c>
      <c r="K1884" s="5">
        <f t="shared" si="418"/>
        <v>97</v>
      </c>
      <c r="L1884" s="16">
        <f t="shared" si="408"/>
        <v>97</v>
      </c>
      <c r="M1884">
        <f t="shared" si="409"/>
        <v>2014</v>
      </c>
      <c r="N1884" t="str">
        <f t="shared" si="410"/>
        <v>Feb</v>
      </c>
      <c r="O1884" s="6">
        <f t="shared" si="411"/>
        <v>97</v>
      </c>
      <c r="P1884">
        <f t="shared" si="412"/>
        <v>1015</v>
      </c>
      <c r="Q1884">
        <f t="shared" si="413"/>
        <v>10</v>
      </c>
      <c r="R1884" s="8">
        <f t="shared" si="419"/>
        <v>101.5</v>
      </c>
      <c r="S1884">
        <f t="shared" si="414"/>
        <v>47</v>
      </c>
      <c r="T1884">
        <f t="shared" si="415"/>
        <v>4278</v>
      </c>
      <c r="U1884" s="18">
        <f t="shared" si="420"/>
        <v>91.021276595744681</v>
      </c>
    </row>
    <row r="1885" spans="1:21" x14ac:dyDescent="0.3">
      <c r="A1885" s="3">
        <v>1884</v>
      </c>
      <c r="B1885" s="3" t="s">
        <v>370</v>
      </c>
      <c r="C1885" s="3" t="s">
        <v>56</v>
      </c>
      <c r="D1885" s="7">
        <f t="shared" si="416"/>
        <v>41672</v>
      </c>
      <c r="E1885" s="4">
        <v>0.58819444444444446</v>
      </c>
      <c r="F1885" s="3" t="s">
        <v>49</v>
      </c>
      <c r="G1885" s="3" t="str">
        <f t="shared" si="417"/>
        <v>UNPLANNED</v>
      </c>
      <c r="H1885" s="3" t="str">
        <f t="shared" si="407"/>
        <v>UNPLANNED</v>
      </c>
      <c r="I1885" s="1">
        <v>41675.557645868052</v>
      </c>
      <c r="J1885" s="1">
        <v>41675.640157442132</v>
      </c>
      <c r="K1885" s="5">
        <f t="shared" si="418"/>
        <v>118</v>
      </c>
      <c r="L1885" s="16">
        <f t="shared" si="408"/>
        <v>118</v>
      </c>
      <c r="M1885">
        <f t="shared" si="409"/>
        <v>2014</v>
      </c>
      <c r="N1885" t="str">
        <f t="shared" si="410"/>
        <v>Feb</v>
      </c>
      <c r="O1885" s="6">
        <f t="shared" si="411"/>
        <v>118</v>
      </c>
      <c r="P1885">
        <f t="shared" si="412"/>
        <v>1015</v>
      </c>
      <c r="Q1885">
        <f t="shared" si="413"/>
        <v>10</v>
      </c>
      <c r="R1885" s="8">
        <f t="shared" si="419"/>
        <v>101.5</v>
      </c>
      <c r="S1885">
        <f t="shared" si="414"/>
        <v>47</v>
      </c>
      <c r="T1885">
        <f t="shared" si="415"/>
        <v>4278</v>
      </c>
      <c r="U1885" s="18">
        <f t="shared" si="420"/>
        <v>91.021276595744681</v>
      </c>
    </row>
    <row r="1886" spans="1:21" x14ac:dyDescent="0.3">
      <c r="A1886" s="3">
        <v>1885</v>
      </c>
      <c r="B1886" s="3" t="s">
        <v>370</v>
      </c>
      <c r="C1886" s="3" t="s">
        <v>56</v>
      </c>
      <c r="D1886" s="7">
        <f t="shared" si="416"/>
        <v>41672</v>
      </c>
      <c r="E1886" s="4">
        <v>0.60069444444444442</v>
      </c>
      <c r="F1886" s="3" t="s">
        <v>54</v>
      </c>
      <c r="G1886" s="3" t="str">
        <f t="shared" si="417"/>
        <v>PLANNED</v>
      </c>
      <c r="H1886" s="3" t="str">
        <f t="shared" si="407"/>
        <v>PLANNED - SCHED</v>
      </c>
      <c r="I1886" s="1">
        <v>41675.570556712963</v>
      </c>
      <c r="J1886" s="1">
        <v>41675.613334490743</v>
      </c>
      <c r="K1886" s="5">
        <f t="shared" si="418"/>
        <v>61</v>
      </c>
      <c r="L1886" s="16">
        <f t="shared" si="408"/>
        <v>61</v>
      </c>
      <c r="M1886">
        <f t="shared" si="409"/>
        <v>2014</v>
      </c>
      <c r="N1886" t="str">
        <f t="shared" si="410"/>
        <v>Feb</v>
      </c>
      <c r="O1886" s="6">
        <f t="shared" si="411"/>
        <v>61</v>
      </c>
      <c r="P1886">
        <f t="shared" si="412"/>
        <v>1015</v>
      </c>
      <c r="Q1886">
        <f t="shared" si="413"/>
        <v>10</v>
      </c>
      <c r="R1886" s="8">
        <f t="shared" si="419"/>
        <v>101.5</v>
      </c>
      <c r="S1886">
        <f t="shared" si="414"/>
        <v>47</v>
      </c>
      <c r="T1886">
        <f t="shared" si="415"/>
        <v>4278</v>
      </c>
      <c r="U1886" s="18">
        <f t="shared" si="420"/>
        <v>91.021276595744681</v>
      </c>
    </row>
    <row r="1887" spans="1:21" x14ac:dyDescent="0.3">
      <c r="A1887" s="3">
        <v>1886</v>
      </c>
      <c r="B1887" s="3" t="s">
        <v>370</v>
      </c>
      <c r="C1887" s="3" t="s">
        <v>56</v>
      </c>
      <c r="D1887" s="7">
        <f t="shared" si="416"/>
        <v>41672</v>
      </c>
      <c r="E1887" s="4">
        <v>0.67708333333333337</v>
      </c>
      <c r="F1887" s="3" t="s">
        <v>54</v>
      </c>
      <c r="G1887" s="3" t="str">
        <f t="shared" si="417"/>
        <v>PLANNED</v>
      </c>
      <c r="H1887" s="3" t="str">
        <f t="shared" si="407"/>
        <v>PLANNED - SCHED</v>
      </c>
      <c r="I1887" s="1">
        <v>41675.644161145829</v>
      </c>
      <c r="J1887" s="1">
        <v>41675.696580127318</v>
      </c>
      <c r="K1887" s="5">
        <f t="shared" si="418"/>
        <v>75</v>
      </c>
      <c r="L1887" s="16">
        <f t="shared" si="408"/>
        <v>75</v>
      </c>
      <c r="M1887">
        <f t="shared" si="409"/>
        <v>2014</v>
      </c>
      <c r="N1887" t="str">
        <f t="shared" si="410"/>
        <v>Feb</v>
      </c>
      <c r="O1887" s="6">
        <f t="shared" si="411"/>
        <v>75</v>
      </c>
      <c r="P1887">
        <f t="shared" si="412"/>
        <v>1015</v>
      </c>
      <c r="Q1887">
        <f t="shared" si="413"/>
        <v>10</v>
      </c>
      <c r="R1887" s="8">
        <f t="shared" si="419"/>
        <v>101.5</v>
      </c>
      <c r="S1887">
        <f t="shared" si="414"/>
        <v>47</v>
      </c>
      <c r="T1887">
        <f t="shared" si="415"/>
        <v>4278</v>
      </c>
      <c r="U1887" s="18">
        <f t="shared" si="420"/>
        <v>91.021276595744681</v>
      </c>
    </row>
    <row r="1888" spans="1:21" x14ac:dyDescent="0.3">
      <c r="A1888" s="3">
        <v>1887</v>
      </c>
      <c r="B1888" s="3" t="s">
        <v>370</v>
      </c>
      <c r="C1888" s="3" t="s">
        <v>56</v>
      </c>
      <c r="D1888" s="7">
        <f t="shared" si="416"/>
        <v>41672</v>
      </c>
      <c r="E1888" s="4">
        <v>0.74722222222222223</v>
      </c>
      <c r="F1888" s="3" t="s">
        <v>54</v>
      </c>
      <c r="G1888" s="3" t="str">
        <f t="shared" si="417"/>
        <v>PLANNED</v>
      </c>
      <c r="H1888" s="3" t="str">
        <f t="shared" si="407"/>
        <v>PLANNED - SCHED</v>
      </c>
      <c r="I1888" s="1">
        <v>41675.658706678245</v>
      </c>
      <c r="J1888" s="1">
        <v>41675.812965937497</v>
      </c>
      <c r="K1888" s="5">
        <f t="shared" si="418"/>
        <v>222</v>
      </c>
      <c r="L1888" s="16">
        <f t="shared" si="408"/>
        <v>222</v>
      </c>
      <c r="M1888">
        <f t="shared" si="409"/>
        <v>2014</v>
      </c>
      <c r="N1888" t="str">
        <f t="shared" si="410"/>
        <v>Feb</v>
      </c>
      <c r="O1888" s="6">
        <f t="shared" si="411"/>
        <v>222</v>
      </c>
      <c r="P1888">
        <f t="shared" si="412"/>
        <v>1015</v>
      </c>
      <c r="Q1888">
        <f t="shared" si="413"/>
        <v>10</v>
      </c>
      <c r="R1888" s="8">
        <f t="shared" si="419"/>
        <v>101.5</v>
      </c>
      <c r="S1888">
        <f t="shared" si="414"/>
        <v>47</v>
      </c>
      <c r="T1888">
        <f t="shared" si="415"/>
        <v>4278</v>
      </c>
      <c r="U1888" s="18">
        <f t="shared" si="420"/>
        <v>91.021276595744681</v>
      </c>
    </row>
    <row r="1889" spans="1:21" x14ac:dyDescent="0.3">
      <c r="A1889" s="3">
        <v>1888</v>
      </c>
      <c r="B1889" s="3" t="s">
        <v>370</v>
      </c>
      <c r="C1889" s="3" t="s">
        <v>56</v>
      </c>
      <c r="D1889" s="7">
        <f t="shared" si="416"/>
        <v>41672</v>
      </c>
      <c r="E1889" s="4">
        <v>0.9277777777777777</v>
      </c>
      <c r="F1889" s="3" t="s">
        <v>51</v>
      </c>
      <c r="G1889" s="3" t="str">
        <f t="shared" si="417"/>
        <v>PLANNED</v>
      </c>
      <c r="H1889" s="3" t="str">
        <f t="shared" si="407"/>
        <v>PLANNED - NOT SCHED</v>
      </c>
      <c r="I1889" s="1">
        <v>41675.883907141208</v>
      </c>
      <c r="J1889" s="1">
        <v>41675.992877048608</v>
      </c>
      <c r="K1889" s="5">
        <f t="shared" si="418"/>
        <v>156</v>
      </c>
      <c r="L1889" s="16">
        <f t="shared" si="408"/>
        <v>156</v>
      </c>
      <c r="M1889">
        <f t="shared" si="409"/>
        <v>2014</v>
      </c>
      <c r="N1889" t="str">
        <f t="shared" si="410"/>
        <v>Feb</v>
      </c>
      <c r="O1889" s="6">
        <f t="shared" si="411"/>
        <v>156</v>
      </c>
      <c r="P1889">
        <f t="shared" si="412"/>
        <v>1015</v>
      </c>
      <c r="Q1889">
        <f t="shared" si="413"/>
        <v>10</v>
      </c>
      <c r="R1889" s="8">
        <f t="shared" si="419"/>
        <v>101.5</v>
      </c>
      <c r="S1889">
        <f t="shared" si="414"/>
        <v>47</v>
      </c>
      <c r="T1889">
        <f t="shared" si="415"/>
        <v>4278</v>
      </c>
      <c r="U1889" s="18">
        <f t="shared" si="420"/>
        <v>91.021276595744681</v>
      </c>
    </row>
    <row r="1890" spans="1:21" x14ac:dyDescent="0.3">
      <c r="A1890" s="3">
        <v>1889</v>
      </c>
      <c r="B1890" s="3" t="s">
        <v>371</v>
      </c>
      <c r="C1890" s="3" t="s">
        <v>59</v>
      </c>
      <c r="D1890" s="7">
        <f t="shared" si="416"/>
        <v>41672</v>
      </c>
      <c r="E1890" s="4">
        <v>5.2777777777777778E-2</v>
      </c>
      <c r="F1890" s="3" t="s">
        <v>49</v>
      </c>
      <c r="G1890" s="3" t="str">
        <f t="shared" si="417"/>
        <v>UNPLANNED</v>
      </c>
      <c r="H1890" s="3" t="str">
        <f t="shared" si="407"/>
        <v>UNPLANNED</v>
      </c>
      <c r="I1890" s="1">
        <v>41676.01783336806</v>
      </c>
      <c r="J1890" s="1">
        <v>41676.07337734953</v>
      </c>
      <c r="K1890" s="5">
        <f t="shared" si="418"/>
        <v>79</v>
      </c>
      <c r="L1890" s="16">
        <f t="shared" si="408"/>
        <v>79</v>
      </c>
      <c r="M1890">
        <f t="shared" si="409"/>
        <v>2014</v>
      </c>
      <c r="N1890" t="str">
        <f t="shared" si="410"/>
        <v>Feb</v>
      </c>
      <c r="O1890" s="6">
        <f t="shared" si="411"/>
        <v>79</v>
      </c>
      <c r="P1890">
        <f t="shared" si="412"/>
        <v>565</v>
      </c>
      <c r="Q1890">
        <f t="shared" si="413"/>
        <v>5</v>
      </c>
      <c r="R1890" s="8">
        <f t="shared" si="419"/>
        <v>113</v>
      </c>
      <c r="S1890">
        <f t="shared" si="414"/>
        <v>47</v>
      </c>
      <c r="T1890">
        <f t="shared" si="415"/>
        <v>4278</v>
      </c>
      <c r="U1890" s="18">
        <f t="shared" si="420"/>
        <v>91.021276595744681</v>
      </c>
    </row>
    <row r="1891" spans="1:21" x14ac:dyDescent="0.3">
      <c r="A1891" s="3">
        <v>1890</v>
      </c>
      <c r="B1891" s="3" t="s">
        <v>371</v>
      </c>
      <c r="C1891" s="3" t="s">
        <v>59</v>
      </c>
      <c r="D1891" s="7">
        <f t="shared" si="416"/>
        <v>41672</v>
      </c>
      <c r="E1891" s="4">
        <v>0.13958333333333334</v>
      </c>
      <c r="F1891" s="3" t="s">
        <v>49</v>
      </c>
      <c r="G1891" s="3" t="str">
        <f t="shared" si="417"/>
        <v>UNPLANNED</v>
      </c>
      <c r="H1891" s="3" t="str">
        <f t="shared" si="407"/>
        <v>UNPLANNED</v>
      </c>
      <c r="I1891" s="1">
        <v>41676.100307523149</v>
      </c>
      <c r="J1891" s="1">
        <v>41676.192657060186</v>
      </c>
      <c r="K1891" s="5">
        <f t="shared" si="418"/>
        <v>132</v>
      </c>
      <c r="L1891" s="16">
        <f t="shared" si="408"/>
        <v>132</v>
      </c>
      <c r="M1891">
        <f t="shared" si="409"/>
        <v>2014</v>
      </c>
      <c r="N1891" t="str">
        <f t="shared" si="410"/>
        <v>Feb</v>
      </c>
      <c r="O1891" s="6">
        <f t="shared" si="411"/>
        <v>132</v>
      </c>
      <c r="P1891">
        <f t="shared" si="412"/>
        <v>565</v>
      </c>
      <c r="Q1891">
        <f t="shared" si="413"/>
        <v>5</v>
      </c>
      <c r="R1891" s="8">
        <f t="shared" si="419"/>
        <v>113</v>
      </c>
      <c r="S1891">
        <f t="shared" si="414"/>
        <v>47</v>
      </c>
      <c r="T1891">
        <f t="shared" si="415"/>
        <v>4278</v>
      </c>
      <c r="U1891" s="18">
        <f t="shared" si="420"/>
        <v>91.021276595744681</v>
      </c>
    </row>
    <row r="1892" spans="1:21" x14ac:dyDescent="0.3">
      <c r="A1892" s="3">
        <v>1891</v>
      </c>
      <c r="B1892" s="3" t="s">
        <v>371</v>
      </c>
      <c r="C1892" s="3" t="s">
        <v>59</v>
      </c>
      <c r="D1892" s="7">
        <f t="shared" si="416"/>
        <v>41672</v>
      </c>
      <c r="E1892" s="4">
        <v>0.3527777777777778</v>
      </c>
      <c r="F1892" s="3" t="s">
        <v>49</v>
      </c>
      <c r="G1892" s="3" t="str">
        <f t="shared" si="417"/>
        <v>UNPLANNED</v>
      </c>
      <c r="H1892" s="3" t="str">
        <f t="shared" si="407"/>
        <v>UNPLANNED</v>
      </c>
      <c r="I1892" s="1">
        <v>41676.317294363427</v>
      </c>
      <c r="J1892" s="1">
        <v>41676.404204085651</v>
      </c>
      <c r="K1892" s="5">
        <f t="shared" si="418"/>
        <v>125</v>
      </c>
      <c r="L1892" s="16">
        <f t="shared" si="408"/>
        <v>125</v>
      </c>
      <c r="M1892">
        <f t="shared" si="409"/>
        <v>2014</v>
      </c>
      <c r="N1892" t="str">
        <f t="shared" si="410"/>
        <v>Feb</v>
      </c>
      <c r="O1892" s="6">
        <f t="shared" si="411"/>
        <v>125</v>
      </c>
      <c r="P1892">
        <f t="shared" si="412"/>
        <v>565</v>
      </c>
      <c r="Q1892">
        <f t="shared" si="413"/>
        <v>5</v>
      </c>
      <c r="R1892" s="8">
        <f t="shared" si="419"/>
        <v>113</v>
      </c>
      <c r="S1892">
        <f t="shared" si="414"/>
        <v>47</v>
      </c>
      <c r="T1892">
        <f t="shared" si="415"/>
        <v>4278</v>
      </c>
      <c r="U1892" s="18">
        <f t="shared" si="420"/>
        <v>91.021276595744681</v>
      </c>
    </row>
    <row r="1893" spans="1:21" x14ac:dyDescent="0.3">
      <c r="A1893" s="3">
        <v>1892</v>
      </c>
      <c r="B1893" s="3" t="s">
        <v>371</v>
      </c>
      <c r="C1893" s="3" t="s">
        <v>59</v>
      </c>
      <c r="D1893" s="7">
        <f t="shared" si="416"/>
        <v>41672</v>
      </c>
      <c r="E1893" s="4">
        <v>0.47013888888888888</v>
      </c>
      <c r="F1893" s="3" t="s">
        <v>51</v>
      </c>
      <c r="G1893" s="3" t="str">
        <f t="shared" si="417"/>
        <v>PLANNED</v>
      </c>
      <c r="H1893" s="3" t="str">
        <f t="shared" si="407"/>
        <v>PLANNED - NOT SCHED</v>
      </c>
      <c r="I1893" s="1">
        <v>41676.402906481482</v>
      </c>
      <c r="J1893" s="1">
        <v>41676.514283796292</v>
      </c>
      <c r="K1893" s="5">
        <f t="shared" si="418"/>
        <v>160</v>
      </c>
      <c r="L1893" s="16">
        <f t="shared" si="408"/>
        <v>160</v>
      </c>
      <c r="M1893">
        <f t="shared" si="409"/>
        <v>2014</v>
      </c>
      <c r="N1893" t="str">
        <f t="shared" si="410"/>
        <v>Feb</v>
      </c>
      <c r="O1893" s="6">
        <f t="shared" si="411"/>
        <v>160</v>
      </c>
      <c r="P1893">
        <f t="shared" si="412"/>
        <v>565</v>
      </c>
      <c r="Q1893">
        <f t="shared" si="413"/>
        <v>5</v>
      </c>
      <c r="R1893" s="8">
        <f t="shared" si="419"/>
        <v>113</v>
      </c>
      <c r="S1893">
        <f t="shared" si="414"/>
        <v>47</v>
      </c>
      <c r="T1893">
        <f t="shared" si="415"/>
        <v>4278</v>
      </c>
      <c r="U1893" s="18">
        <f t="shared" si="420"/>
        <v>91.021276595744681</v>
      </c>
    </row>
    <row r="1894" spans="1:21" x14ac:dyDescent="0.3">
      <c r="A1894" s="3">
        <v>1893</v>
      </c>
      <c r="B1894" s="3" t="s">
        <v>371</v>
      </c>
      <c r="C1894" s="3" t="s">
        <v>59</v>
      </c>
      <c r="D1894" s="7">
        <f t="shared" si="416"/>
        <v>41672</v>
      </c>
      <c r="E1894" s="4">
        <v>0.54583333333333328</v>
      </c>
      <c r="F1894" s="3" t="s">
        <v>54</v>
      </c>
      <c r="G1894" s="3" t="str">
        <f t="shared" si="417"/>
        <v>PLANNED</v>
      </c>
      <c r="H1894" s="3" t="str">
        <f t="shared" si="407"/>
        <v>PLANNED - SCHED</v>
      </c>
      <c r="I1894" s="1">
        <v>41676.523525347227</v>
      </c>
      <c r="J1894" s="1">
        <v>41676.571569328706</v>
      </c>
      <c r="K1894" s="5">
        <f t="shared" si="418"/>
        <v>69</v>
      </c>
      <c r="L1894" s="16">
        <f t="shared" si="408"/>
        <v>69</v>
      </c>
      <c r="M1894">
        <f t="shared" si="409"/>
        <v>2014</v>
      </c>
      <c r="N1894" t="str">
        <f t="shared" si="410"/>
        <v>Feb</v>
      </c>
      <c r="O1894" s="6">
        <f t="shared" si="411"/>
        <v>69</v>
      </c>
      <c r="P1894">
        <f t="shared" si="412"/>
        <v>565</v>
      </c>
      <c r="Q1894">
        <f t="shared" si="413"/>
        <v>5</v>
      </c>
      <c r="R1894" s="8">
        <f t="shared" si="419"/>
        <v>113</v>
      </c>
      <c r="S1894">
        <f t="shared" si="414"/>
        <v>47</v>
      </c>
      <c r="T1894">
        <f t="shared" si="415"/>
        <v>4278</v>
      </c>
      <c r="U1894" s="18">
        <f t="shared" si="420"/>
        <v>91.021276595744681</v>
      </c>
    </row>
    <row r="1895" spans="1:21" x14ac:dyDescent="0.3">
      <c r="A1895" s="3">
        <v>1894</v>
      </c>
      <c r="B1895" s="3" t="s">
        <v>372</v>
      </c>
      <c r="C1895" s="3" t="s">
        <v>61</v>
      </c>
      <c r="D1895" s="7">
        <f t="shared" si="416"/>
        <v>41672</v>
      </c>
      <c r="E1895" s="4">
        <v>6.7361111111111108E-2</v>
      </c>
      <c r="F1895" s="3" t="s">
        <v>49</v>
      </c>
      <c r="G1895" s="3" t="str">
        <f t="shared" si="417"/>
        <v>UNPLANNED</v>
      </c>
      <c r="H1895" s="3" t="str">
        <f t="shared" si="407"/>
        <v>UNPLANNED</v>
      </c>
      <c r="I1895" s="1">
        <v>41677.0534315162</v>
      </c>
      <c r="J1895" s="1">
        <v>41677.127262534719</v>
      </c>
      <c r="K1895" s="5">
        <f t="shared" si="418"/>
        <v>106</v>
      </c>
      <c r="L1895" s="16">
        <f t="shared" si="408"/>
        <v>106</v>
      </c>
      <c r="M1895">
        <f t="shared" si="409"/>
        <v>2014</v>
      </c>
      <c r="N1895" t="str">
        <f t="shared" si="410"/>
        <v>Feb</v>
      </c>
      <c r="O1895" s="6">
        <f t="shared" si="411"/>
        <v>106</v>
      </c>
      <c r="P1895">
        <f t="shared" si="412"/>
        <v>1128</v>
      </c>
      <c r="Q1895">
        <f t="shared" si="413"/>
        <v>13</v>
      </c>
      <c r="R1895" s="8">
        <f t="shared" si="419"/>
        <v>86.769230769230774</v>
      </c>
      <c r="S1895">
        <f t="shared" si="414"/>
        <v>47</v>
      </c>
      <c r="T1895">
        <f t="shared" si="415"/>
        <v>4278</v>
      </c>
      <c r="U1895" s="18">
        <f t="shared" si="420"/>
        <v>91.021276595744681</v>
      </c>
    </row>
    <row r="1896" spans="1:21" x14ac:dyDescent="0.3">
      <c r="A1896" s="3">
        <v>1895</v>
      </c>
      <c r="B1896" s="3" t="s">
        <v>372</v>
      </c>
      <c r="C1896" s="3" t="s">
        <v>61</v>
      </c>
      <c r="D1896" s="7">
        <f t="shared" si="416"/>
        <v>41672</v>
      </c>
      <c r="E1896" s="4">
        <v>8.5416666666666655E-2</v>
      </c>
      <c r="F1896" s="3" t="s">
        <v>49</v>
      </c>
      <c r="G1896" s="3" t="str">
        <f t="shared" si="417"/>
        <v>UNPLANNED</v>
      </c>
      <c r="H1896" s="3" t="str">
        <f t="shared" si="407"/>
        <v>UNPLANNED</v>
      </c>
      <c r="I1896" s="1">
        <v>41677.067736076388</v>
      </c>
      <c r="J1896" s="1">
        <v>41677.157203668983</v>
      </c>
      <c r="K1896" s="5">
        <f t="shared" si="418"/>
        <v>128</v>
      </c>
      <c r="L1896" s="16">
        <f t="shared" si="408"/>
        <v>128</v>
      </c>
      <c r="M1896">
        <f t="shared" si="409"/>
        <v>2014</v>
      </c>
      <c r="N1896" t="str">
        <f t="shared" si="410"/>
        <v>Feb</v>
      </c>
      <c r="O1896" s="6">
        <f t="shared" si="411"/>
        <v>128</v>
      </c>
      <c r="P1896">
        <f t="shared" si="412"/>
        <v>1128</v>
      </c>
      <c r="Q1896">
        <f t="shared" si="413"/>
        <v>13</v>
      </c>
      <c r="R1896" s="8">
        <f t="shared" si="419"/>
        <v>86.769230769230774</v>
      </c>
      <c r="S1896">
        <f t="shared" si="414"/>
        <v>47</v>
      </c>
      <c r="T1896">
        <f t="shared" si="415"/>
        <v>4278</v>
      </c>
      <c r="U1896" s="18">
        <f t="shared" si="420"/>
        <v>91.021276595744681</v>
      </c>
    </row>
    <row r="1897" spans="1:21" x14ac:dyDescent="0.3">
      <c r="A1897" s="3">
        <v>1896</v>
      </c>
      <c r="B1897" s="3" t="s">
        <v>372</v>
      </c>
      <c r="C1897" s="3" t="s">
        <v>61</v>
      </c>
      <c r="D1897" s="7">
        <f t="shared" si="416"/>
        <v>41672</v>
      </c>
      <c r="E1897" s="4">
        <v>0.24305555555555555</v>
      </c>
      <c r="F1897" s="3" t="s">
        <v>50</v>
      </c>
      <c r="G1897" s="3" t="str">
        <f t="shared" si="417"/>
        <v>OTHER</v>
      </c>
      <c r="H1897" s="3" t="str">
        <f t="shared" si="407"/>
        <v>OTHER</v>
      </c>
      <c r="I1897" s="1">
        <v>41677.220987696761</v>
      </c>
      <c r="J1897" s="1">
        <v>41677.280721493058</v>
      </c>
      <c r="K1897" s="5">
        <f t="shared" si="418"/>
        <v>86</v>
      </c>
      <c r="L1897" s="16">
        <f t="shared" si="408"/>
        <v>86</v>
      </c>
      <c r="M1897">
        <f t="shared" si="409"/>
        <v>2014</v>
      </c>
      <c r="N1897" t="str">
        <f t="shared" si="410"/>
        <v>Feb</v>
      </c>
      <c r="O1897" s="6">
        <f t="shared" si="411"/>
        <v>86</v>
      </c>
      <c r="P1897">
        <f t="shared" si="412"/>
        <v>1128</v>
      </c>
      <c r="Q1897">
        <f t="shared" si="413"/>
        <v>13</v>
      </c>
      <c r="R1897" s="8">
        <f t="shared" si="419"/>
        <v>86.769230769230774</v>
      </c>
      <c r="S1897">
        <f t="shared" si="414"/>
        <v>47</v>
      </c>
      <c r="T1897">
        <f t="shared" si="415"/>
        <v>4278</v>
      </c>
      <c r="U1897" s="18">
        <f t="shared" si="420"/>
        <v>91.021276595744681</v>
      </c>
    </row>
    <row r="1898" spans="1:21" x14ac:dyDescent="0.3">
      <c r="A1898" s="3">
        <v>1897</v>
      </c>
      <c r="B1898" s="3" t="s">
        <v>372</v>
      </c>
      <c r="C1898" s="3" t="s">
        <v>61</v>
      </c>
      <c r="D1898" s="7">
        <f t="shared" si="416"/>
        <v>41672</v>
      </c>
      <c r="E1898" s="4">
        <v>0.35694444444444445</v>
      </c>
      <c r="F1898" s="3" t="s">
        <v>49</v>
      </c>
      <c r="G1898" s="3" t="str">
        <f t="shared" si="417"/>
        <v>UNPLANNED</v>
      </c>
      <c r="H1898" s="3" t="str">
        <f t="shared" si="407"/>
        <v>UNPLANNED</v>
      </c>
      <c r="I1898" s="1">
        <v>41677.326754710652</v>
      </c>
      <c r="J1898" s="1">
        <v>41677.396997766205</v>
      </c>
      <c r="K1898" s="5">
        <f t="shared" si="418"/>
        <v>101</v>
      </c>
      <c r="L1898" s="16">
        <f t="shared" si="408"/>
        <v>101</v>
      </c>
      <c r="M1898">
        <f t="shared" si="409"/>
        <v>2014</v>
      </c>
      <c r="N1898" t="str">
        <f t="shared" si="410"/>
        <v>Feb</v>
      </c>
      <c r="O1898" s="6">
        <f t="shared" si="411"/>
        <v>101</v>
      </c>
      <c r="P1898">
        <f t="shared" si="412"/>
        <v>1128</v>
      </c>
      <c r="Q1898">
        <f t="shared" si="413"/>
        <v>13</v>
      </c>
      <c r="R1898" s="8">
        <f t="shared" si="419"/>
        <v>86.769230769230774</v>
      </c>
      <c r="S1898">
        <f t="shared" si="414"/>
        <v>47</v>
      </c>
      <c r="T1898">
        <f t="shared" si="415"/>
        <v>4278</v>
      </c>
      <c r="U1898" s="18">
        <f t="shared" si="420"/>
        <v>91.021276595744681</v>
      </c>
    </row>
    <row r="1899" spans="1:21" x14ac:dyDescent="0.3">
      <c r="A1899" s="3">
        <v>1898</v>
      </c>
      <c r="B1899" s="3" t="s">
        <v>372</v>
      </c>
      <c r="C1899" s="3" t="s">
        <v>61</v>
      </c>
      <c r="D1899" s="7">
        <f t="shared" si="416"/>
        <v>41672</v>
      </c>
      <c r="E1899" s="4">
        <v>0.39444444444444443</v>
      </c>
      <c r="F1899" s="3" t="s">
        <v>54</v>
      </c>
      <c r="G1899" s="3" t="str">
        <f t="shared" si="417"/>
        <v>PLANNED</v>
      </c>
      <c r="H1899" s="3" t="str">
        <f t="shared" si="407"/>
        <v>PLANNED - SCHED</v>
      </c>
      <c r="I1899" s="1">
        <v>41677.373445520832</v>
      </c>
      <c r="J1899" s="1">
        <v>41677.424197835644</v>
      </c>
      <c r="K1899" s="5">
        <f t="shared" si="418"/>
        <v>73</v>
      </c>
      <c r="L1899" s="16">
        <f t="shared" si="408"/>
        <v>73</v>
      </c>
      <c r="M1899">
        <f t="shared" si="409"/>
        <v>2014</v>
      </c>
      <c r="N1899" t="str">
        <f t="shared" si="410"/>
        <v>Feb</v>
      </c>
      <c r="O1899" s="6">
        <f t="shared" si="411"/>
        <v>73</v>
      </c>
      <c r="P1899">
        <f t="shared" si="412"/>
        <v>1128</v>
      </c>
      <c r="Q1899">
        <f t="shared" si="413"/>
        <v>13</v>
      </c>
      <c r="R1899" s="8">
        <f t="shared" si="419"/>
        <v>86.769230769230774</v>
      </c>
      <c r="S1899">
        <f t="shared" si="414"/>
        <v>47</v>
      </c>
      <c r="T1899">
        <f t="shared" si="415"/>
        <v>4278</v>
      </c>
      <c r="U1899" s="18">
        <f t="shared" si="420"/>
        <v>91.021276595744681</v>
      </c>
    </row>
    <row r="1900" spans="1:21" x14ac:dyDescent="0.3">
      <c r="A1900" s="3">
        <v>1899</v>
      </c>
      <c r="B1900" s="3" t="s">
        <v>372</v>
      </c>
      <c r="C1900" s="3" t="s">
        <v>61</v>
      </c>
      <c r="D1900" s="7">
        <f t="shared" si="416"/>
        <v>41672</v>
      </c>
      <c r="E1900" s="4">
        <v>0.45277777777777778</v>
      </c>
      <c r="F1900" s="3" t="s">
        <v>54</v>
      </c>
      <c r="G1900" s="3" t="str">
        <f t="shared" si="417"/>
        <v>PLANNED</v>
      </c>
      <c r="H1900" s="3" t="str">
        <f t="shared" si="407"/>
        <v>PLANNED - SCHED</v>
      </c>
      <c r="I1900" s="1">
        <v>41677.434132256945</v>
      </c>
      <c r="J1900" s="1">
        <v>41677.50268549769</v>
      </c>
      <c r="K1900" s="5">
        <f t="shared" si="418"/>
        <v>98</v>
      </c>
      <c r="L1900" s="16">
        <f t="shared" si="408"/>
        <v>98</v>
      </c>
      <c r="M1900">
        <f t="shared" si="409"/>
        <v>2014</v>
      </c>
      <c r="N1900" t="str">
        <f t="shared" si="410"/>
        <v>Feb</v>
      </c>
      <c r="O1900" s="6">
        <f t="shared" si="411"/>
        <v>98</v>
      </c>
      <c r="P1900">
        <f t="shared" si="412"/>
        <v>1128</v>
      </c>
      <c r="Q1900">
        <f t="shared" si="413"/>
        <v>13</v>
      </c>
      <c r="R1900" s="8">
        <f t="shared" si="419"/>
        <v>86.769230769230774</v>
      </c>
      <c r="S1900">
        <f t="shared" si="414"/>
        <v>47</v>
      </c>
      <c r="T1900">
        <f t="shared" si="415"/>
        <v>4278</v>
      </c>
      <c r="U1900" s="18">
        <f t="shared" si="420"/>
        <v>91.021276595744681</v>
      </c>
    </row>
    <row r="1901" spans="1:21" x14ac:dyDescent="0.3">
      <c r="A1901" s="3">
        <v>1900</v>
      </c>
      <c r="B1901" s="3" t="s">
        <v>372</v>
      </c>
      <c r="C1901" s="3" t="s">
        <v>61</v>
      </c>
      <c r="D1901" s="7">
        <f t="shared" si="416"/>
        <v>41672</v>
      </c>
      <c r="E1901" s="4">
        <v>0.47638888888888892</v>
      </c>
      <c r="F1901" s="3" t="s">
        <v>54</v>
      </c>
      <c r="G1901" s="3" t="str">
        <f t="shared" si="417"/>
        <v>PLANNED</v>
      </c>
      <c r="H1901" s="3" t="str">
        <f t="shared" si="407"/>
        <v>PLANNED - SCHED</v>
      </c>
      <c r="I1901" s="1">
        <v>41677.535676620369</v>
      </c>
      <c r="J1901" s="1">
        <v>41677.535850231485</v>
      </c>
      <c r="K1901" s="5">
        <f t="shared" si="418"/>
        <v>0</v>
      </c>
      <c r="L1901" s="16">
        <f t="shared" si="408"/>
        <v>0</v>
      </c>
      <c r="M1901">
        <f t="shared" si="409"/>
        <v>2014</v>
      </c>
      <c r="N1901" t="str">
        <f t="shared" si="410"/>
        <v>Feb</v>
      </c>
      <c r="O1901" s="6">
        <f t="shared" si="411"/>
        <v>0</v>
      </c>
      <c r="P1901">
        <f t="shared" si="412"/>
        <v>1128</v>
      </c>
      <c r="Q1901">
        <f t="shared" si="413"/>
        <v>13</v>
      </c>
      <c r="R1901" s="8">
        <f t="shared" si="419"/>
        <v>86.769230769230774</v>
      </c>
      <c r="S1901">
        <f t="shared" si="414"/>
        <v>47</v>
      </c>
      <c r="T1901">
        <f t="shared" si="415"/>
        <v>4278</v>
      </c>
      <c r="U1901" s="18">
        <f t="shared" si="420"/>
        <v>91.021276595744681</v>
      </c>
    </row>
    <row r="1902" spans="1:21" x14ac:dyDescent="0.3">
      <c r="A1902" s="3">
        <v>1901</v>
      </c>
      <c r="B1902" s="3" t="s">
        <v>372</v>
      </c>
      <c r="C1902" s="3" t="s">
        <v>61</v>
      </c>
      <c r="D1902" s="7">
        <f t="shared" si="416"/>
        <v>41672</v>
      </c>
      <c r="E1902" s="4">
        <v>0.56041666666666667</v>
      </c>
      <c r="F1902" s="3" t="s">
        <v>54</v>
      </c>
      <c r="G1902" s="3" t="str">
        <f t="shared" si="417"/>
        <v>PLANNED</v>
      </c>
      <c r="H1902" s="3" t="str">
        <f t="shared" si="407"/>
        <v>PLANNED - SCHED</v>
      </c>
      <c r="I1902" s="1">
        <v>41677.552578587965</v>
      </c>
      <c r="J1902" s="1">
        <v>41677.581652662033</v>
      </c>
      <c r="K1902" s="5">
        <f t="shared" si="418"/>
        <v>41</v>
      </c>
      <c r="L1902" s="16">
        <f t="shared" si="408"/>
        <v>41</v>
      </c>
      <c r="M1902">
        <f t="shared" si="409"/>
        <v>2014</v>
      </c>
      <c r="N1902" t="str">
        <f t="shared" si="410"/>
        <v>Feb</v>
      </c>
      <c r="O1902" s="6">
        <f t="shared" si="411"/>
        <v>41</v>
      </c>
      <c r="P1902">
        <f t="shared" si="412"/>
        <v>1128</v>
      </c>
      <c r="Q1902">
        <f t="shared" si="413"/>
        <v>13</v>
      </c>
      <c r="R1902" s="8">
        <f t="shared" si="419"/>
        <v>86.769230769230774</v>
      </c>
      <c r="S1902">
        <f t="shared" si="414"/>
        <v>47</v>
      </c>
      <c r="T1902">
        <f t="shared" si="415"/>
        <v>4278</v>
      </c>
      <c r="U1902" s="18">
        <f t="shared" si="420"/>
        <v>91.021276595744681</v>
      </c>
    </row>
    <row r="1903" spans="1:21" x14ac:dyDescent="0.3">
      <c r="A1903" s="3">
        <v>1902</v>
      </c>
      <c r="B1903" s="3" t="s">
        <v>372</v>
      </c>
      <c r="C1903" s="3" t="s">
        <v>61</v>
      </c>
      <c r="D1903" s="7">
        <f t="shared" si="416"/>
        <v>41672</v>
      </c>
      <c r="E1903" s="4">
        <v>0.62777777777777777</v>
      </c>
      <c r="F1903" s="3" t="s">
        <v>49</v>
      </c>
      <c r="G1903" s="3" t="str">
        <f t="shared" si="417"/>
        <v>UNPLANNED</v>
      </c>
      <c r="H1903" s="3" t="str">
        <f t="shared" si="407"/>
        <v>UNPLANNED</v>
      </c>
      <c r="I1903" s="1">
        <v>41677.580713043986</v>
      </c>
      <c r="J1903" s="1">
        <v>41677.687692210646</v>
      </c>
      <c r="K1903" s="5">
        <f t="shared" si="418"/>
        <v>154</v>
      </c>
      <c r="L1903" s="16">
        <f t="shared" si="408"/>
        <v>154</v>
      </c>
      <c r="M1903">
        <f t="shared" si="409"/>
        <v>2014</v>
      </c>
      <c r="N1903" t="str">
        <f t="shared" si="410"/>
        <v>Feb</v>
      </c>
      <c r="O1903" s="6">
        <f t="shared" si="411"/>
        <v>154</v>
      </c>
      <c r="P1903">
        <f t="shared" si="412"/>
        <v>1128</v>
      </c>
      <c r="Q1903">
        <f t="shared" si="413"/>
        <v>13</v>
      </c>
      <c r="R1903" s="8">
        <f t="shared" si="419"/>
        <v>86.769230769230774</v>
      </c>
      <c r="S1903">
        <f t="shared" si="414"/>
        <v>47</v>
      </c>
      <c r="T1903">
        <f t="shared" si="415"/>
        <v>4278</v>
      </c>
      <c r="U1903" s="18">
        <f t="shared" si="420"/>
        <v>91.021276595744681</v>
      </c>
    </row>
    <row r="1904" spans="1:21" x14ac:dyDescent="0.3">
      <c r="A1904" s="3">
        <v>1903</v>
      </c>
      <c r="B1904" s="3" t="s">
        <v>372</v>
      </c>
      <c r="C1904" s="3" t="s">
        <v>61</v>
      </c>
      <c r="D1904" s="7">
        <f t="shared" si="416"/>
        <v>41672</v>
      </c>
      <c r="E1904" s="4">
        <v>0.64722222222222225</v>
      </c>
      <c r="F1904" s="3" t="s">
        <v>54</v>
      </c>
      <c r="G1904" s="3" t="str">
        <f t="shared" si="417"/>
        <v>PLANNED</v>
      </c>
      <c r="H1904" s="3" t="str">
        <f t="shared" si="407"/>
        <v>PLANNED - SCHED</v>
      </c>
      <c r="I1904" s="1">
        <v>41677.60805200231</v>
      </c>
      <c r="J1904" s="1">
        <v>41677.67504274306</v>
      </c>
      <c r="K1904" s="5">
        <f t="shared" si="418"/>
        <v>96</v>
      </c>
      <c r="L1904" s="16">
        <f t="shared" si="408"/>
        <v>96</v>
      </c>
      <c r="M1904">
        <f t="shared" si="409"/>
        <v>2014</v>
      </c>
      <c r="N1904" t="str">
        <f t="shared" si="410"/>
        <v>Feb</v>
      </c>
      <c r="O1904" s="6">
        <f t="shared" si="411"/>
        <v>96</v>
      </c>
      <c r="P1904">
        <f t="shared" si="412"/>
        <v>1128</v>
      </c>
      <c r="Q1904">
        <f t="shared" si="413"/>
        <v>13</v>
      </c>
      <c r="R1904" s="8">
        <f t="shared" si="419"/>
        <v>86.769230769230774</v>
      </c>
      <c r="S1904">
        <f t="shared" si="414"/>
        <v>47</v>
      </c>
      <c r="T1904">
        <f t="shared" si="415"/>
        <v>4278</v>
      </c>
      <c r="U1904" s="18">
        <f t="shared" si="420"/>
        <v>91.021276595744681</v>
      </c>
    </row>
    <row r="1905" spans="1:21" x14ac:dyDescent="0.3">
      <c r="A1905" s="3">
        <v>1904</v>
      </c>
      <c r="B1905" s="3" t="s">
        <v>372</v>
      </c>
      <c r="C1905" s="3" t="s">
        <v>61</v>
      </c>
      <c r="D1905" s="7">
        <f t="shared" si="416"/>
        <v>41672</v>
      </c>
      <c r="E1905" s="4">
        <v>0.71458333333333324</v>
      </c>
      <c r="F1905" s="3" t="s">
        <v>49</v>
      </c>
      <c r="G1905" s="3" t="str">
        <f t="shared" si="417"/>
        <v>UNPLANNED</v>
      </c>
      <c r="H1905" s="3" t="str">
        <f t="shared" si="407"/>
        <v>UNPLANNED</v>
      </c>
      <c r="I1905" s="1">
        <v>41677.676815856481</v>
      </c>
      <c r="J1905" s="1">
        <v>41677.772950115745</v>
      </c>
      <c r="K1905" s="5">
        <f t="shared" si="418"/>
        <v>138</v>
      </c>
      <c r="L1905" s="16">
        <f t="shared" si="408"/>
        <v>138</v>
      </c>
      <c r="M1905">
        <f t="shared" si="409"/>
        <v>2014</v>
      </c>
      <c r="N1905" t="str">
        <f t="shared" si="410"/>
        <v>Feb</v>
      </c>
      <c r="O1905" s="6">
        <f t="shared" si="411"/>
        <v>138</v>
      </c>
      <c r="P1905">
        <f t="shared" si="412"/>
        <v>1128</v>
      </c>
      <c r="Q1905">
        <f t="shared" si="413"/>
        <v>13</v>
      </c>
      <c r="R1905" s="8">
        <f t="shared" si="419"/>
        <v>86.769230769230774</v>
      </c>
      <c r="S1905">
        <f t="shared" si="414"/>
        <v>47</v>
      </c>
      <c r="T1905">
        <f t="shared" si="415"/>
        <v>4278</v>
      </c>
      <c r="U1905" s="18">
        <f t="shared" si="420"/>
        <v>91.021276595744681</v>
      </c>
    </row>
    <row r="1906" spans="1:21" x14ac:dyDescent="0.3">
      <c r="A1906" s="3">
        <v>1905</v>
      </c>
      <c r="B1906" s="3" t="s">
        <v>372</v>
      </c>
      <c r="C1906" s="3" t="s">
        <v>61</v>
      </c>
      <c r="D1906" s="7">
        <f t="shared" si="416"/>
        <v>41672</v>
      </c>
      <c r="E1906" s="4">
        <v>0.79027777777777775</v>
      </c>
      <c r="F1906" s="3" t="s">
        <v>49</v>
      </c>
      <c r="G1906" s="3" t="str">
        <f t="shared" si="417"/>
        <v>UNPLANNED</v>
      </c>
      <c r="H1906" s="3" t="str">
        <f t="shared" si="407"/>
        <v>UNPLANNED</v>
      </c>
      <c r="I1906" s="1">
        <v>41677.756589733799</v>
      </c>
      <c r="J1906" s="1" t="e">
        <v>#VALUE!</v>
      </c>
      <c r="K1906" s="5" t="e">
        <f t="shared" si="418"/>
        <v>#VALUE!</v>
      </c>
      <c r="L1906" s="16">
        <f t="shared" si="408"/>
        <v>86.769230769230774</v>
      </c>
      <c r="M1906">
        <f t="shared" si="409"/>
        <v>2014</v>
      </c>
      <c r="N1906" t="str">
        <f t="shared" si="410"/>
        <v>Feb</v>
      </c>
      <c r="O1906" s="6" t="e">
        <f t="shared" si="411"/>
        <v>#N/A</v>
      </c>
      <c r="P1906">
        <f t="shared" si="412"/>
        <v>1128</v>
      </c>
      <c r="Q1906">
        <f t="shared" si="413"/>
        <v>13</v>
      </c>
      <c r="R1906" s="8">
        <f t="shared" si="419"/>
        <v>86.769230769230774</v>
      </c>
      <c r="S1906">
        <f t="shared" si="414"/>
        <v>47</v>
      </c>
      <c r="T1906">
        <f t="shared" si="415"/>
        <v>4278</v>
      </c>
      <c r="U1906" s="18">
        <f t="shared" si="420"/>
        <v>91.021276595744681</v>
      </c>
    </row>
    <row r="1907" spans="1:21" x14ac:dyDescent="0.3">
      <c r="A1907" s="3">
        <v>1906</v>
      </c>
      <c r="B1907" s="3" t="s">
        <v>372</v>
      </c>
      <c r="C1907" s="3" t="s">
        <v>61</v>
      </c>
      <c r="D1907" s="7">
        <f t="shared" si="416"/>
        <v>41672</v>
      </c>
      <c r="E1907" s="4">
        <v>0.87291666666666667</v>
      </c>
      <c r="F1907" s="3" t="s">
        <v>49</v>
      </c>
      <c r="G1907" s="3" t="str">
        <f t="shared" si="417"/>
        <v>UNPLANNED</v>
      </c>
      <c r="H1907" s="3" t="str">
        <f t="shared" si="407"/>
        <v>UNPLANNED</v>
      </c>
      <c r="I1907" s="1">
        <v>41677.843841817128</v>
      </c>
      <c r="J1907" s="1">
        <v>41677.918506168979</v>
      </c>
      <c r="K1907" s="5">
        <f t="shared" si="418"/>
        <v>107</v>
      </c>
      <c r="L1907" s="16">
        <f t="shared" si="408"/>
        <v>107</v>
      </c>
      <c r="M1907">
        <f t="shared" si="409"/>
        <v>2014</v>
      </c>
      <c r="N1907" t="str">
        <f t="shared" si="410"/>
        <v>Feb</v>
      </c>
      <c r="O1907" s="6">
        <f t="shared" si="411"/>
        <v>107</v>
      </c>
      <c r="P1907">
        <f t="shared" si="412"/>
        <v>1128</v>
      </c>
      <c r="Q1907">
        <f t="shared" si="413"/>
        <v>13</v>
      </c>
      <c r="R1907" s="8">
        <f t="shared" si="419"/>
        <v>86.769230769230774</v>
      </c>
      <c r="S1907">
        <f t="shared" si="414"/>
        <v>47</v>
      </c>
      <c r="T1907">
        <f t="shared" si="415"/>
        <v>4278</v>
      </c>
      <c r="U1907" s="18">
        <f t="shared" si="420"/>
        <v>91.021276595744681</v>
      </c>
    </row>
    <row r="1908" spans="1:21" x14ac:dyDescent="0.3">
      <c r="A1908" s="3">
        <v>1907</v>
      </c>
      <c r="B1908" s="3" t="s">
        <v>373</v>
      </c>
      <c r="C1908" s="3" t="s">
        <v>63</v>
      </c>
      <c r="D1908" s="7">
        <f t="shared" si="416"/>
        <v>41672</v>
      </c>
      <c r="E1908" s="4">
        <v>0.19375000000000001</v>
      </c>
      <c r="F1908" s="3" t="s">
        <v>49</v>
      </c>
      <c r="G1908" s="3" t="str">
        <f t="shared" si="417"/>
        <v>UNPLANNED</v>
      </c>
      <c r="H1908" s="3" t="str">
        <f t="shared" si="407"/>
        <v>UNPLANNED</v>
      </c>
      <c r="I1908" s="1">
        <v>41678.168011689821</v>
      </c>
      <c r="J1908" s="1">
        <v>41678.248231597223</v>
      </c>
      <c r="K1908" s="5">
        <f t="shared" si="418"/>
        <v>115</v>
      </c>
      <c r="L1908" s="16">
        <f t="shared" si="408"/>
        <v>115</v>
      </c>
      <c r="M1908">
        <f t="shared" si="409"/>
        <v>2014</v>
      </c>
      <c r="N1908" t="str">
        <f t="shared" si="410"/>
        <v>Feb</v>
      </c>
      <c r="O1908" s="6">
        <f t="shared" si="411"/>
        <v>115</v>
      </c>
      <c r="P1908">
        <f t="shared" si="412"/>
        <v>460</v>
      </c>
      <c r="Q1908">
        <f t="shared" si="413"/>
        <v>6</v>
      </c>
      <c r="R1908" s="8">
        <f t="shared" si="419"/>
        <v>76.666666666666671</v>
      </c>
      <c r="S1908">
        <f t="shared" si="414"/>
        <v>47</v>
      </c>
      <c r="T1908">
        <f t="shared" si="415"/>
        <v>4278</v>
      </c>
      <c r="U1908" s="18">
        <f t="shared" si="420"/>
        <v>91.021276595744681</v>
      </c>
    </row>
    <row r="1909" spans="1:21" x14ac:dyDescent="0.3">
      <c r="A1909" s="3">
        <v>1908</v>
      </c>
      <c r="B1909" s="3" t="s">
        <v>373</v>
      </c>
      <c r="C1909" s="3" t="s">
        <v>63</v>
      </c>
      <c r="D1909" s="7">
        <f t="shared" si="416"/>
        <v>41672</v>
      </c>
      <c r="E1909" s="4">
        <v>0.51944444444444449</v>
      </c>
      <c r="F1909" s="3" t="s">
        <v>49</v>
      </c>
      <c r="G1909" s="3" t="str">
        <f t="shared" si="417"/>
        <v>UNPLANNED</v>
      </c>
      <c r="H1909" s="3" t="str">
        <f t="shared" si="407"/>
        <v>UNPLANNED</v>
      </c>
      <c r="I1909" s="1">
        <v>41678.499351238432</v>
      </c>
      <c r="J1909" s="1">
        <v>41678.546816516209</v>
      </c>
      <c r="K1909" s="5">
        <f t="shared" si="418"/>
        <v>68</v>
      </c>
      <c r="L1909" s="16">
        <f t="shared" si="408"/>
        <v>68</v>
      </c>
      <c r="M1909">
        <f t="shared" si="409"/>
        <v>2014</v>
      </c>
      <c r="N1909" t="str">
        <f t="shared" si="410"/>
        <v>Feb</v>
      </c>
      <c r="O1909" s="6">
        <f t="shared" si="411"/>
        <v>68</v>
      </c>
      <c r="P1909">
        <f t="shared" si="412"/>
        <v>460</v>
      </c>
      <c r="Q1909">
        <f t="shared" si="413"/>
        <v>6</v>
      </c>
      <c r="R1909" s="8">
        <f t="shared" si="419"/>
        <v>76.666666666666671</v>
      </c>
      <c r="S1909">
        <f t="shared" si="414"/>
        <v>47</v>
      </c>
      <c r="T1909">
        <f t="shared" si="415"/>
        <v>4278</v>
      </c>
      <c r="U1909" s="18">
        <f t="shared" si="420"/>
        <v>91.021276595744681</v>
      </c>
    </row>
    <row r="1910" spans="1:21" x14ac:dyDescent="0.3">
      <c r="A1910" s="3">
        <v>1909</v>
      </c>
      <c r="B1910" s="3" t="s">
        <v>373</v>
      </c>
      <c r="C1910" s="3" t="s">
        <v>63</v>
      </c>
      <c r="D1910" s="7">
        <f t="shared" si="416"/>
        <v>41672</v>
      </c>
      <c r="E1910" s="4">
        <v>0.59652777777777777</v>
      </c>
      <c r="F1910" s="3" t="s">
        <v>49</v>
      </c>
      <c r="G1910" s="3" t="str">
        <f t="shared" si="417"/>
        <v>UNPLANNED</v>
      </c>
      <c r="H1910" s="3" t="str">
        <f t="shared" si="407"/>
        <v>UNPLANNED</v>
      </c>
      <c r="I1910" s="1">
        <v>41678.567539699077</v>
      </c>
      <c r="J1910" s="1">
        <v>41678.62903275463</v>
      </c>
      <c r="K1910" s="5">
        <f t="shared" si="418"/>
        <v>88</v>
      </c>
      <c r="L1910" s="16">
        <f t="shared" si="408"/>
        <v>88</v>
      </c>
      <c r="M1910">
        <f t="shared" si="409"/>
        <v>2014</v>
      </c>
      <c r="N1910" t="str">
        <f t="shared" si="410"/>
        <v>Feb</v>
      </c>
      <c r="O1910" s="6">
        <f t="shared" si="411"/>
        <v>88</v>
      </c>
      <c r="P1910">
        <f t="shared" si="412"/>
        <v>460</v>
      </c>
      <c r="Q1910">
        <f t="shared" si="413"/>
        <v>6</v>
      </c>
      <c r="R1910" s="8">
        <f t="shared" si="419"/>
        <v>76.666666666666671</v>
      </c>
      <c r="S1910">
        <f t="shared" si="414"/>
        <v>47</v>
      </c>
      <c r="T1910">
        <f t="shared" si="415"/>
        <v>4278</v>
      </c>
      <c r="U1910" s="18">
        <f t="shared" si="420"/>
        <v>91.021276595744681</v>
      </c>
    </row>
    <row r="1911" spans="1:21" x14ac:dyDescent="0.3">
      <c r="A1911" s="3">
        <v>1910</v>
      </c>
      <c r="B1911" s="3" t="s">
        <v>373</v>
      </c>
      <c r="C1911" s="3" t="s">
        <v>63</v>
      </c>
      <c r="D1911" s="7">
        <f t="shared" si="416"/>
        <v>41672</v>
      </c>
      <c r="E1911" s="4">
        <v>0.7270833333333333</v>
      </c>
      <c r="F1911" s="3" t="s">
        <v>49</v>
      </c>
      <c r="G1911" s="3" t="str">
        <f t="shared" si="417"/>
        <v>UNPLANNED</v>
      </c>
      <c r="H1911" s="3" t="str">
        <f t="shared" si="407"/>
        <v>UNPLANNED</v>
      </c>
      <c r="I1911" s="1">
        <v>41678.711545405095</v>
      </c>
      <c r="J1911" s="1">
        <v>41678.778640312499</v>
      </c>
      <c r="K1911" s="5">
        <f t="shared" si="418"/>
        <v>96</v>
      </c>
      <c r="L1911" s="16">
        <f t="shared" si="408"/>
        <v>96</v>
      </c>
      <c r="M1911">
        <f t="shared" si="409"/>
        <v>2014</v>
      </c>
      <c r="N1911" t="str">
        <f t="shared" si="410"/>
        <v>Feb</v>
      </c>
      <c r="O1911" s="6">
        <f t="shared" si="411"/>
        <v>96</v>
      </c>
      <c r="P1911">
        <f t="shared" si="412"/>
        <v>460</v>
      </c>
      <c r="Q1911">
        <f t="shared" si="413"/>
        <v>6</v>
      </c>
      <c r="R1911" s="8">
        <f t="shared" si="419"/>
        <v>76.666666666666671</v>
      </c>
      <c r="S1911">
        <f t="shared" si="414"/>
        <v>47</v>
      </c>
      <c r="T1911">
        <f t="shared" si="415"/>
        <v>4278</v>
      </c>
      <c r="U1911" s="18">
        <f t="shared" si="420"/>
        <v>91.021276595744681</v>
      </c>
    </row>
    <row r="1912" spans="1:21" x14ac:dyDescent="0.3">
      <c r="A1912" s="3">
        <v>1911</v>
      </c>
      <c r="B1912" s="3" t="s">
        <v>373</v>
      </c>
      <c r="C1912" s="3" t="s">
        <v>63</v>
      </c>
      <c r="D1912" s="7">
        <f t="shared" si="416"/>
        <v>41672</v>
      </c>
      <c r="E1912" s="4">
        <v>0.87569444444444444</v>
      </c>
      <c r="F1912" s="3" t="s">
        <v>49</v>
      </c>
      <c r="G1912" s="3" t="str">
        <f t="shared" si="417"/>
        <v>UNPLANNED</v>
      </c>
      <c r="H1912" s="3" t="str">
        <f t="shared" si="407"/>
        <v>UNPLANNED</v>
      </c>
      <c r="I1912" s="1">
        <v>41678.853750150469</v>
      </c>
      <c r="J1912" s="1" t="e">
        <v>#VALUE!</v>
      </c>
      <c r="K1912" s="5" t="e">
        <f t="shared" si="418"/>
        <v>#VALUE!</v>
      </c>
      <c r="L1912" s="16">
        <f t="shared" si="408"/>
        <v>76.666666666666671</v>
      </c>
      <c r="M1912">
        <f t="shared" si="409"/>
        <v>2014</v>
      </c>
      <c r="N1912" t="str">
        <f t="shared" si="410"/>
        <v>Feb</v>
      </c>
      <c r="O1912" s="6" t="e">
        <f t="shared" si="411"/>
        <v>#N/A</v>
      </c>
      <c r="P1912">
        <f t="shared" si="412"/>
        <v>460</v>
      </c>
      <c r="Q1912">
        <f t="shared" si="413"/>
        <v>6</v>
      </c>
      <c r="R1912" s="8">
        <f t="shared" si="419"/>
        <v>76.666666666666671</v>
      </c>
      <c r="S1912">
        <f t="shared" si="414"/>
        <v>47</v>
      </c>
      <c r="T1912">
        <f t="shared" si="415"/>
        <v>4278</v>
      </c>
      <c r="U1912" s="18">
        <f t="shared" si="420"/>
        <v>91.021276595744681</v>
      </c>
    </row>
    <row r="1913" spans="1:21" x14ac:dyDescent="0.3">
      <c r="A1913" s="3">
        <v>1912</v>
      </c>
      <c r="B1913" s="3" t="s">
        <v>373</v>
      </c>
      <c r="C1913" s="3" t="s">
        <v>63</v>
      </c>
      <c r="D1913" s="7">
        <f t="shared" si="416"/>
        <v>41672</v>
      </c>
      <c r="E1913" s="4">
        <v>0.95833333333333337</v>
      </c>
      <c r="F1913" s="3" t="s">
        <v>49</v>
      </c>
      <c r="G1913" s="3" t="str">
        <f t="shared" si="417"/>
        <v>UNPLANNED</v>
      </c>
      <c r="H1913" s="3" t="str">
        <f t="shared" si="407"/>
        <v>UNPLANNED</v>
      </c>
      <c r="I1913" s="1">
        <v>41678.926635104166</v>
      </c>
      <c r="J1913" s="1">
        <v>41678.991681400461</v>
      </c>
      <c r="K1913" s="5">
        <f t="shared" si="418"/>
        <v>93</v>
      </c>
      <c r="L1913" s="16">
        <f t="shared" si="408"/>
        <v>93</v>
      </c>
      <c r="M1913">
        <f t="shared" si="409"/>
        <v>2014</v>
      </c>
      <c r="N1913" t="str">
        <f t="shared" si="410"/>
        <v>Feb</v>
      </c>
      <c r="O1913" s="6">
        <f t="shared" si="411"/>
        <v>93</v>
      </c>
      <c r="P1913">
        <f t="shared" si="412"/>
        <v>460</v>
      </c>
      <c r="Q1913">
        <f t="shared" si="413"/>
        <v>6</v>
      </c>
      <c r="R1913" s="8">
        <f t="shared" si="419"/>
        <v>76.666666666666671</v>
      </c>
      <c r="S1913">
        <f t="shared" si="414"/>
        <v>47</v>
      </c>
      <c r="T1913">
        <f t="shared" si="415"/>
        <v>4278</v>
      </c>
      <c r="U1913" s="18">
        <f t="shared" si="420"/>
        <v>91.021276595744681</v>
      </c>
    </row>
    <row r="1914" spans="1:21" x14ac:dyDescent="0.3">
      <c r="A1914" s="3">
        <v>1913</v>
      </c>
      <c r="B1914" s="3" t="s">
        <v>374</v>
      </c>
      <c r="C1914" s="3" t="s">
        <v>65</v>
      </c>
      <c r="D1914" s="7">
        <f t="shared" si="416"/>
        <v>41672</v>
      </c>
      <c r="E1914" s="4">
        <v>6.0416666666666667E-2</v>
      </c>
      <c r="F1914" s="3" t="s">
        <v>51</v>
      </c>
      <c r="G1914" s="3" t="str">
        <f t="shared" si="417"/>
        <v>PLANNED</v>
      </c>
      <c r="H1914" s="3" t="str">
        <f t="shared" si="407"/>
        <v>PLANNED - NOT SCHED</v>
      </c>
      <c r="I1914" s="1">
        <v>41679.017721412034</v>
      </c>
      <c r="J1914" s="1">
        <v>41679.10959641204</v>
      </c>
      <c r="K1914" s="5">
        <f t="shared" si="418"/>
        <v>132</v>
      </c>
      <c r="L1914" s="16">
        <f t="shared" si="408"/>
        <v>132</v>
      </c>
      <c r="M1914">
        <f t="shared" si="409"/>
        <v>2014</v>
      </c>
      <c r="N1914" t="str">
        <f t="shared" si="410"/>
        <v>Feb</v>
      </c>
      <c r="O1914" s="6">
        <f t="shared" si="411"/>
        <v>132</v>
      </c>
      <c r="P1914">
        <f t="shared" si="412"/>
        <v>303</v>
      </c>
      <c r="Q1914">
        <f t="shared" si="413"/>
        <v>3</v>
      </c>
      <c r="R1914" s="8">
        <f t="shared" si="419"/>
        <v>101</v>
      </c>
      <c r="S1914">
        <f t="shared" si="414"/>
        <v>47</v>
      </c>
      <c r="T1914">
        <f t="shared" si="415"/>
        <v>4278</v>
      </c>
      <c r="U1914" s="18">
        <f t="shared" si="420"/>
        <v>91.021276595744681</v>
      </c>
    </row>
    <row r="1915" spans="1:21" x14ac:dyDescent="0.3">
      <c r="A1915" s="3">
        <v>1914</v>
      </c>
      <c r="B1915" s="3" t="s">
        <v>374</v>
      </c>
      <c r="C1915" s="3" t="s">
        <v>65</v>
      </c>
      <c r="D1915" s="7">
        <f t="shared" si="416"/>
        <v>41672</v>
      </c>
      <c r="E1915" s="4">
        <v>0.23750000000000002</v>
      </c>
      <c r="F1915" s="3" t="s">
        <v>49</v>
      </c>
      <c r="G1915" s="3" t="str">
        <f t="shared" si="417"/>
        <v>UNPLANNED</v>
      </c>
      <c r="H1915" s="3" t="str">
        <f t="shared" si="407"/>
        <v>UNPLANNED</v>
      </c>
      <c r="I1915" s="1">
        <v>41679.205887847223</v>
      </c>
      <c r="J1915" s="1">
        <v>41679.26845729167</v>
      </c>
      <c r="K1915" s="5">
        <f t="shared" si="418"/>
        <v>90</v>
      </c>
      <c r="L1915" s="16">
        <f t="shared" si="408"/>
        <v>90</v>
      </c>
      <c r="M1915">
        <f t="shared" si="409"/>
        <v>2014</v>
      </c>
      <c r="N1915" t="str">
        <f t="shared" si="410"/>
        <v>Feb</v>
      </c>
      <c r="O1915" s="6">
        <f t="shared" si="411"/>
        <v>90</v>
      </c>
      <c r="P1915">
        <f t="shared" si="412"/>
        <v>303</v>
      </c>
      <c r="Q1915">
        <f t="shared" si="413"/>
        <v>3</v>
      </c>
      <c r="R1915" s="8">
        <f t="shared" si="419"/>
        <v>101</v>
      </c>
      <c r="S1915">
        <f t="shared" si="414"/>
        <v>47</v>
      </c>
      <c r="T1915">
        <f t="shared" si="415"/>
        <v>4278</v>
      </c>
      <c r="U1915" s="18">
        <f t="shared" si="420"/>
        <v>91.021276595744681</v>
      </c>
    </row>
    <row r="1916" spans="1:21" x14ac:dyDescent="0.3">
      <c r="A1916" s="3">
        <v>1915</v>
      </c>
      <c r="B1916" s="3" t="s">
        <v>374</v>
      </c>
      <c r="C1916" s="3" t="s">
        <v>65</v>
      </c>
      <c r="D1916" s="7">
        <f t="shared" si="416"/>
        <v>41672</v>
      </c>
      <c r="E1916" s="4">
        <v>0.4381944444444445</v>
      </c>
      <c r="F1916" s="3" t="s">
        <v>49</v>
      </c>
      <c r="G1916" s="3" t="str">
        <f t="shared" si="417"/>
        <v>UNPLANNED</v>
      </c>
      <c r="H1916" s="3" t="str">
        <f t="shared" si="407"/>
        <v>UNPLANNED</v>
      </c>
      <c r="I1916" s="1">
        <v>41679.422778043983</v>
      </c>
      <c r="J1916" s="1">
        <v>41679.479398414347</v>
      </c>
      <c r="K1916" s="5">
        <f t="shared" si="418"/>
        <v>81</v>
      </c>
      <c r="L1916" s="16">
        <f t="shared" si="408"/>
        <v>81</v>
      </c>
      <c r="M1916">
        <f t="shared" si="409"/>
        <v>2014</v>
      </c>
      <c r="N1916" t="str">
        <f t="shared" si="410"/>
        <v>Feb</v>
      </c>
      <c r="O1916" s="6">
        <f t="shared" si="411"/>
        <v>81</v>
      </c>
      <c r="P1916">
        <f t="shared" si="412"/>
        <v>303</v>
      </c>
      <c r="Q1916">
        <f t="shared" si="413"/>
        <v>3</v>
      </c>
      <c r="R1916" s="8">
        <f t="shared" si="419"/>
        <v>101</v>
      </c>
      <c r="S1916">
        <f t="shared" si="414"/>
        <v>47</v>
      </c>
      <c r="T1916">
        <f t="shared" si="415"/>
        <v>4278</v>
      </c>
      <c r="U1916" s="18">
        <f t="shared" si="420"/>
        <v>91.021276595744681</v>
      </c>
    </row>
    <row r="1917" spans="1:21" x14ac:dyDescent="0.3">
      <c r="A1917" s="3">
        <v>1916</v>
      </c>
      <c r="B1917" s="3" t="s">
        <v>375</v>
      </c>
      <c r="C1917" s="3" t="s">
        <v>48</v>
      </c>
      <c r="D1917" s="7">
        <f t="shared" si="416"/>
        <v>41679</v>
      </c>
      <c r="E1917" s="4">
        <v>1.8055555555555557E-2</v>
      </c>
      <c r="F1917" s="3" t="s">
        <v>49</v>
      </c>
      <c r="G1917" s="3" t="str">
        <f t="shared" si="417"/>
        <v>UNPLANNED</v>
      </c>
      <c r="H1917" s="3" t="str">
        <f t="shared" si="407"/>
        <v>UNPLANNED</v>
      </c>
      <c r="I1917" s="1">
        <v>41680.000899502316</v>
      </c>
      <c r="J1917" s="1">
        <v>41680.050563854165</v>
      </c>
      <c r="K1917" s="5">
        <f t="shared" si="418"/>
        <v>71</v>
      </c>
      <c r="L1917" s="16">
        <f t="shared" si="408"/>
        <v>71</v>
      </c>
      <c r="M1917">
        <f t="shared" si="409"/>
        <v>2014</v>
      </c>
      <c r="N1917" t="str">
        <f t="shared" si="410"/>
        <v>Feb</v>
      </c>
      <c r="O1917" s="6">
        <f t="shared" si="411"/>
        <v>71</v>
      </c>
      <c r="P1917">
        <f t="shared" si="412"/>
        <v>611</v>
      </c>
      <c r="Q1917">
        <f t="shared" si="413"/>
        <v>7</v>
      </c>
      <c r="R1917" s="8">
        <f t="shared" si="419"/>
        <v>87.285714285714292</v>
      </c>
      <c r="S1917">
        <f t="shared" si="414"/>
        <v>41</v>
      </c>
      <c r="T1917">
        <f t="shared" si="415"/>
        <v>3867</v>
      </c>
      <c r="U1917" s="18">
        <f t="shared" si="420"/>
        <v>94.317073170731703</v>
      </c>
    </row>
    <row r="1918" spans="1:21" x14ac:dyDescent="0.3">
      <c r="A1918" s="3">
        <v>1917</v>
      </c>
      <c r="B1918" s="3" t="s">
        <v>375</v>
      </c>
      <c r="C1918" s="3" t="s">
        <v>48</v>
      </c>
      <c r="D1918" s="7">
        <f t="shared" si="416"/>
        <v>41679</v>
      </c>
      <c r="E1918" s="4">
        <v>0.2902777777777778</v>
      </c>
      <c r="F1918" s="3" t="s">
        <v>49</v>
      </c>
      <c r="G1918" s="3" t="str">
        <f t="shared" si="417"/>
        <v>UNPLANNED</v>
      </c>
      <c r="H1918" s="3" t="str">
        <f t="shared" si="407"/>
        <v>UNPLANNED</v>
      </c>
      <c r="I1918" s="1">
        <v>41680.265028124995</v>
      </c>
      <c r="J1918" s="1">
        <v>41680.31999340278</v>
      </c>
      <c r="K1918" s="5">
        <f t="shared" si="418"/>
        <v>79</v>
      </c>
      <c r="L1918" s="16">
        <f t="shared" si="408"/>
        <v>79</v>
      </c>
      <c r="M1918">
        <f t="shared" si="409"/>
        <v>2014</v>
      </c>
      <c r="N1918" t="str">
        <f t="shared" si="410"/>
        <v>Feb</v>
      </c>
      <c r="O1918" s="6">
        <f t="shared" si="411"/>
        <v>79</v>
      </c>
      <c r="P1918">
        <f t="shared" si="412"/>
        <v>611</v>
      </c>
      <c r="Q1918">
        <f t="shared" si="413"/>
        <v>7</v>
      </c>
      <c r="R1918" s="8">
        <f t="shared" si="419"/>
        <v>87.285714285714292</v>
      </c>
      <c r="S1918">
        <f t="shared" si="414"/>
        <v>41</v>
      </c>
      <c r="T1918">
        <f t="shared" si="415"/>
        <v>3867</v>
      </c>
      <c r="U1918" s="18">
        <f t="shared" si="420"/>
        <v>94.317073170731703</v>
      </c>
    </row>
    <row r="1919" spans="1:21" x14ac:dyDescent="0.3">
      <c r="A1919" s="3">
        <v>1918</v>
      </c>
      <c r="B1919" s="3" t="s">
        <v>375</v>
      </c>
      <c r="C1919" s="3" t="s">
        <v>48</v>
      </c>
      <c r="D1919" s="7">
        <f t="shared" si="416"/>
        <v>41679</v>
      </c>
      <c r="E1919" s="4">
        <v>0.3520833333333333</v>
      </c>
      <c r="F1919" s="3" t="s">
        <v>51</v>
      </c>
      <c r="G1919" s="3" t="str">
        <f t="shared" si="417"/>
        <v>PLANNED</v>
      </c>
      <c r="H1919" s="3" t="str">
        <f t="shared" si="407"/>
        <v>PLANNED - NOT SCHED</v>
      </c>
      <c r="I1919" s="1">
        <v>41680.315945173614</v>
      </c>
      <c r="J1919" s="1">
        <v>41680.387484525461</v>
      </c>
      <c r="K1919" s="5">
        <f t="shared" si="418"/>
        <v>103</v>
      </c>
      <c r="L1919" s="16">
        <f t="shared" si="408"/>
        <v>103</v>
      </c>
      <c r="M1919">
        <f t="shared" si="409"/>
        <v>2014</v>
      </c>
      <c r="N1919" t="str">
        <f t="shared" si="410"/>
        <v>Feb</v>
      </c>
      <c r="O1919" s="6">
        <f t="shared" si="411"/>
        <v>103</v>
      </c>
      <c r="P1919">
        <f t="shared" si="412"/>
        <v>611</v>
      </c>
      <c r="Q1919">
        <f t="shared" si="413"/>
        <v>7</v>
      </c>
      <c r="R1919" s="8">
        <f t="shared" si="419"/>
        <v>87.285714285714292</v>
      </c>
      <c r="S1919">
        <f t="shared" si="414"/>
        <v>41</v>
      </c>
      <c r="T1919">
        <f t="shared" si="415"/>
        <v>3867</v>
      </c>
      <c r="U1919" s="18">
        <f t="shared" si="420"/>
        <v>94.317073170731703</v>
      </c>
    </row>
    <row r="1920" spans="1:21" x14ac:dyDescent="0.3">
      <c r="A1920" s="3">
        <v>1919</v>
      </c>
      <c r="B1920" s="3" t="s">
        <v>375</v>
      </c>
      <c r="C1920" s="3" t="s">
        <v>48</v>
      </c>
      <c r="D1920" s="7">
        <f t="shared" si="416"/>
        <v>41679</v>
      </c>
      <c r="E1920" s="4">
        <v>0.43472222222222223</v>
      </c>
      <c r="F1920" s="3" t="s">
        <v>54</v>
      </c>
      <c r="G1920" s="3" t="str">
        <f t="shared" si="417"/>
        <v>PLANNED</v>
      </c>
      <c r="H1920" s="3" t="str">
        <f t="shared" si="407"/>
        <v>PLANNED - SCHED</v>
      </c>
      <c r="I1920" s="1">
        <v>41680.402831562504</v>
      </c>
      <c r="J1920" s="1">
        <v>41680.468803784723</v>
      </c>
      <c r="K1920" s="5">
        <f t="shared" si="418"/>
        <v>95</v>
      </c>
      <c r="L1920" s="16">
        <f t="shared" si="408"/>
        <v>95</v>
      </c>
      <c r="M1920">
        <f t="shared" si="409"/>
        <v>2014</v>
      </c>
      <c r="N1920" t="str">
        <f t="shared" si="410"/>
        <v>Feb</v>
      </c>
      <c r="O1920" s="6">
        <f t="shared" si="411"/>
        <v>95</v>
      </c>
      <c r="P1920">
        <f t="shared" si="412"/>
        <v>611</v>
      </c>
      <c r="Q1920">
        <f t="shared" si="413"/>
        <v>7</v>
      </c>
      <c r="R1920" s="8">
        <f t="shared" si="419"/>
        <v>87.285714285714292</v>
      </c>
      <c r="S1920">
        <f t="shared" si="414"/>
        <v>41</v>
      </c>
      <c r="T1920">
        <f t="shared" si="415"/>
        <v>3867</v>
      </c>
      <c r="U1920" s="18">
        <f t="shared" si="420"/>
        <v>94.317073170731703</v>
      </c>
    </row>
    <row r="1921" spans="1:21" x14ac:dyDescent="0.3">
      <c r="A1921" s="3">
        <v>1920</v>
      </c>
      <c r="B1921" s="3" t="s">
        <v>375</v>
      </c>
      <c r="C1921" s="3" t="s">
        <v>48</v>
      </c>
      <c r="D1921" s="7">
        <f t="shared" si="416"/>
        <v>41679</v>
      </c>
      <c r="E1921" s="4">
        <v>0.49791666666666662</v>
      </c>
      <c r="F1921" s="3" t="s">
        <v>54</v>
      </c>
      <c r="G1921" s="3" t="str">
        <f t="shared" si="417"/>
        <v>PLANNED</v>
      </c>
      <c r="H1921" s="3" t="str">
        <f t="shared" si="407"/>
        <v>PLANNED - SCHED</v>
      </c>
      <c r="I1921" s="1">
        <v>41680.460295335644</v>
      </c>
      <c r="J1921" s="1">
        <v>41680.526255983794</v>
      </c>
      <c r="K1921" s="5">
        <f t="shared" si="418"/>
        <v>94</v>
      </c>
      <c r="L1921" s="16">
        <f t="shared" si="408"/>
        <v>94</v>
      </c>
      <c r="M1921">
        <f t="shared" si="409"/>
        <v>2014</v>
      </c>
      <c r="N1921" t="str">
        <f t="shared" si="410"/>
        <v>Feb</v>
      </c>
      <c r="O1921" s="6">
        <f t="shared" si="411"/>
        <v>94</v>
      </c>
      <c r="P1921">
        <f t="shared" si="412"/>
        <v>611</v>
      </c>
      <c r="Q1921">
        <f t="shared" si="413"/>
        <v>7</v>
      </c>
      <c r="R1921" s="8">
        <f t="shared" si="419"/>
        <v>87.285714285714292</v>
      </c>
      <c r="S1921">
        <f t="shared" si="414"/>
        <v>41</v>
      </c>
      <c r="T1921">
        <f t="shared" si="415"/>
        <v>3867</v>
      </c>
      <c r="U1921" s="18">
        <f t="shared" si="420"/>
        <v>94.317073170731703</v>
      </c>
    </row>
    <row r="1922" spans="1:21" x14ac:dyDescent="0.3">
      <c r="A1922" s="3">
        <v>1921</v>
      </c>
      <c r="B1922" s="3" t="s">
        <v>375</v>
      </c>
      <c r="C1922" s="3" t="s">
        <v>48</v>
      </c>
      <c r="D1922" s="7">
        <f t="shared" si="416"/>
        <v>41679</v>
      </c>
      <c r="E1922" s="4">
        <v>0.92499999999999993</v>
      </c>
      <c r="F1922" s="3" t="s">
        <v>49</v>
      </c>
      <c r="G1922" s="3" t="str">
        <f t="shared" si="417"/>
        <v>UNPLANNED</v>
      </c>
      <c r="H1922" s="3" t="str">
        <f t="shared" ref="H1922:H1985" si="421">IF(ISNUMBER(SEARCH("Unplanned",F1922)),"UNPLANNED",IF(ISNUMBER(SEARCH("not as sched",F1922)),"PLANNED - NOT SCHED",IF(ISNUMBER(SEARCH("as scheduled",F1922)),"PLANNED - SCHED","OTHER")))</f>
        <v>UNPLANNED</v>
      </c>
      <c r="I1922" s="1">
        <v>41680.909391400462</v>
      </c>
      <c r="J1922" s="1">
        <v>41680.959646030089</v>
      </c>
      <c r="K1922" s="5">
        <f t="shared" si="418"/>
        <v>72</v>
      </c>
      <c r="L1922" s="16">
        <f t="shared" ref="L1922:L1985" si="422">IFERROR(O1922,R1922)</f>
        <v>72</v>
      </c>
      <c r="M1922">
        <f t="shared" ref="M1922:M1985" si="423">YEAR(B1922)</f>
        <v>2014</v>
      </c>
      <c r="N1922" t="str">
        <f t="shared" ref="N1922:N1985" si="424">TEXT(B1922,"MMM")</f>
        <v>Feb</v>
      </c>
      <c r="O1922" s="6">
        <f t="shared" ref="O1922:O1985" si="425">IFERROR(K1922,#N/A)</f>
        <v>72</v>
      </c>
      <c r="P1922">
        <f t="shared" ref="P1922:P1985" si="426">SUMIFS(O:O,B:B,B1922,O:O,"&lt;&gt;#N/A")</f>
        <v>611</v>
      </c>
      <c r="Q1922">
        <f t="shared" ref="Q1922:Q1985" si="427">COUNTIF(B:B,B1922)</f>
        <v>7</v>
      </c>
      <c r="R1922" s="8">
        <f t="shared" si="419"/>
        <v>87.285714285714292</v>
      </c>
      <c r="S1922">
        <f t="shared" ref="S1922:S1985" si="428">COUNTIF(D:D,D1922)</f>
        <v>41</v>
      </c>
      <c r="T1922">
        <f t="shared" ref="T1922:T1985" si="429">SUMIFS(O:O,D:D,D1922,O:O,"&lt;&gt;#N/A")</f>
        <v>3867</v>
      </c>
      <c r="U1922" s="18">
        <f t="shared" si="420"/>
        <v>94.317073170731703</v>
      </c>
    </row>
    <row r="1923" spans="1:21" x14ac:dyDescent="0.3">
      <c r="A1923" s="3">
        <v>1922</v>
      </c>
      <c r="B1923" s="3" t="s">
        <v>375</v>
      </c>
      <c r="C1923" s="3" t="s">
        <v>48</v>
      </c>
      <c r="D1923" s="7">
        <f t="shared" ref="D1923:D1986" si="430">B1923-WEEKDAY(B1923,11)</f>
        <v>41679</v>
      </c>
      <c r="E1923" s="4">
        <v>6.9444444444433095E-4</v>
      </c>
      <c r="F1923" s="3" t="s">
        <v>49</v>
      </c>
      <c r="G1923" s="3" t="str">
        <f t="shared" ref="G1923:G1986" si="431">IF(ISNUMBER(SEARCH("unplanned",F1923)),"UNPLANNED",IF(ISNUMBER(SEARCH("PLANNED",F1923)),"PLANNED","OTHER"))</f>
        <v>UNPLANNED</v>
      </c>
      <c r="H1923" s="3" t="str">
        <f t="shared" si="421"/>
        <v>UNPLANNED</v>
      </c>
      <c r="I1923" s="1">
        <v>41680.967386192133</v>
      </c>
      <c r="J1923" s="1">
        <v>41681.034805173615</v>
      </c>
      <c r="K1923" s="5">
        <f t="shared" ref="K1923:K1986" si="432">HOUR(J1923-I1923)*60+MINUTE(J1923-I1923)</f>
        <v>97</v>
      </c>
      <c r="L1923" s="16">
        <f t="shared" si="422"/>
        <v>97</v>
      </c>
      <c r="M1923">
        <f t="shared" si="423"/>
        <v>2014</v>
      </c>
      <c r="N1923" t="str">
        <f t="shared" si="424"/>
        <v>Feb</v>
      </c>
      <c r="O1923" s="6">
        <f t="shared" si="425"/>
        <v>97</v>
      </c>
      <c r="P1923">
        <f t="shared" si="426"/>
        <v>611</v>
      </c>
      <c r="Q1923">
        <f t="shared" si="427"/>
        <v>7</v>
      </c>
      <c r="R1923" s="8">
        <f t="shared" ref="R1923:R1986" si="433">P1923/Q1923</f>
        <v>87.285714285714292</v>
      </c>
      <c r="S1923">
        <f t="shared" si="428"/>
        <v>41</v>
      </c>
      <c r="T1923">
        <f t="shared" si="429"/>
        <v>3867</v>
      </c>
      <c r="U1923" s="18">
        <f t="shared" ref="U1923:U1986" si="434">T1923/S1923</f>
        <v>94.317073170731703</v>
      </c>
    </row>
    <row r="1924" spans="1:21" x14ac:dyDescent="0.3">
      <c r="A1924" s="3">
        <v>1923</v>
      </c>
      <c r="B1924" s="3" t="s">
        <v>376</v>
      </c>
      <c r="C1924" s="3" t="s">
        <v>53</v>
      </c>
      <c r="D1924" s="7">
        <f t="shared" si="430"/>
        <v>41679</v>
      </c>
      <c r="E1924" s="4">
        <v>0.41319444444444442</v>
      </c>
      <c r="F1924" s="3" t="s">
        <v>54</v>
      </c>
      <c r="G1924" s="3" t="str">
        <f t="shared" si="431"/>
        <v>PLANNED</v>
      </c>
      <c r="H1924" s="3" t="str">
        <f t="shared" si="421"/>
        <v>PLANNED - SCHED</v>
      </c>
      <c r="I1924" s="1">
        <v>41681.370090856479</v>
      </c>
      <c r="J1924" s="1">
        <v>41681.456178819441</v>
      </c>
      <c r="K1924" s="5">
        <f t="shared" si="432"/>
        <v>123</v>
      </c>
      <c r="L1924" s="16">
        <f t="shared" si="422"/>
        <v>123</v>
      </c>
      <c r="M1924">
        <f t="shared" si="423"/>
        <v>2014</v>
      </c>
      <c r="N1924" t="str">
        <f t="shared" si="424"/>
        <v>Feb</v>
      </c>
      <c r="O1924" s="6">
        <f t="shared" si="425"/>
        <v>123</v>
      </c>
      <c r="P1924">
        <f t="shared" si="426"/>
        <v>635</v>
      </c>
      <c r="Q1924">
        <f t="shared" si="427"/>
        <v>5</v>
      </c>
      <c r="R1924" s="8">
        <f t="shared" si="433"/>
        <v>127</v>
      </c>
      <c r="S1924">
        <f t="shared" si="428"/>
        <v>41</v>
      </c>
      <c r="T1924">
        <f t="shared" si="429"/>
        <v>3867</v>
      </c>
      <c r="U1924" s="18">
        <f t="shared" si="434"/>
        <v>94.317073170731703</v>
      </c>
    </row>
    <row r="1925" spans="1:21" x14ac:dyDescent="0.3">
      <c r="A1925" s="3">
        <v>1924</v>
      </c>
      <c r="B1925" s="3" t="s">
        <v>376</v>
      </c>
      <c r="C1925" s="3" t="s">
        <v>53</v>
      </c>
      <c r="D1925" s="7">
        <f t="shared" si="430"/>
        <v>41679</v>
      </c>
      <c r="E1925" s="4">
        <v>0.52083333333333337</v>
      </c>
      <c r="F1925" s="3" t="s">
        <v>54</v>
      </c>
      <c r="G1925" s="3" t="str">
        <f t="shared" si="431"/>
        <v>PLANNED</v>
      </c>
      <c r="H1925" s="3" t="str">
        <f t="shared" si="421"/>
        <v>PLANNED - SCHED</v>
      </c>
      <c r="I1925" s="1">
        <v>41681.47652704861</v>
      </c>
      <c r="J1925" s="1">
        <v>41681.578841863426</v>
      </c>
      <c r="K1925" s="5">
        <f t="shared" si="432"/>
        <v>147</v>
      </c>
      <c r="L1925" s="16">
        <f t="shared" si="422"/>
        <v>147</v>
      </c>
      <c r="M1925">
        <f t="shared" si="423"/>
        <v>2014</v>
      </c>
      <c r="N1925" t="str">
        <f t="shared" si="424"/>
        <v>Feb</v>
      </c>
      <c r="O1925" s="6">
        <f t="shared" si="425"/>
        <v>147</v>
      </c>
      <c r="P1925">
        <f t="shared" si="426"/>
        <v>635</v>
      </c>
      <c r="Q1925">
        <f t="shared" si="427"/>
        <v>5</v>
      </c>
      <c r="R1925" s="8">
        <f t="shared" si="433"/>
        <v>127</v>
      </c>
      <c r="S1925">
        <f t="shared" si="428"/>
        <v>41</v>
      </c>
      <c r="T1925">
        <f t="shared" si="429"/>
        <v>3867</v>
      </c>
      <c r="U1925" s="18">
        <f t="shared" si="434"/>
        <v>94.317073170731703</v>
      </c>
    </row>
    <row r="1926" spans="1:21" x14ac:dyDescent="0.3">
      <c r="A1926" s="3">
        <v>1925</v>
      </c>
      <c r="B1926" s="3" t="s">
        <v>376</v>
      </c>
      <c r="C1926" s="3" t="s">
        <v>53</v>
      </c>
      <c r="D1926" s="7">
        <f t="shared" si="430"/>
        <v>41679</v>
      </c>
      <c r="E1926" s="4">
        <v>0.60833333333333328</v>
      </c>
      <c r="F1926" s="3" t="s">
        <v>49</v>
      </c>
      <c r="G1926" s="3" t="str">
        <f t="shared" si="431"/>
        <v>UNPLANNED</v>
      </c>
      <c r="H1926" s="3" t="str">
        <f t="shared" si="421"/>
        <v>UNPLANNED</v>
      </c>
      <c r="I1926" s="1">
        <v>41681.583875312499</v>
      </c>
      <c r="J1926" s="1">
        <v>41681.642463275464</v>
      </c>
      <c r="K1926" s="5">
        <f t="shared" si="432"/>
        <v>84</v>
      </c>
      <c r="L1926" s="16">
        <f t="shared" si="422"/>
        <v>84</v>
      </c>
      <c r="M1926">
        <f t="shared" si="423"/>
        <v>2014</v>
      </c>
      <c r="N1926" t="str">
        <f t="shared" si="424"/>
        <v>Feb</v>
      </c>
      <c r="O1926" s="6">
        <f t="shared" si="425"/>
        <v>84</v>
      </c>
      <c r="P1926">
        <f t="shared" si="426"/>
        <v>635</v>
      </c>
      <c r="Q1926">
        <f t="shared" si="427"/>
        <v>5</v>
      </c>
      <c r="R1926" s="8">
        <f t="shared" si="433"/>
        <v>127</v>
      </c>
      <c r="S1926">
        <f t="shared" si="428"/>
        <v>41</v>
      </c>
      <c r="T1926">
        <f t="shared" si="429"/>
        <v>3867</v>
      </c>
      <c r="U1926" s="18">
        <f t="shared" si="434"/>
        <v>94.317073170731703</v>
      </c>
    </row>
    <row r="1927" spans="1:21" x14ac:dyDescent="0.3">
      <c r="A1927" s="3">
        <v>1926</v>
      </c>
      <c r="B1927" s="3" t="s">
        <v>376</v>
      </c>
      <c r="C1927" s="3" t="s">
        <v>53</v>
      </c>
      <c r="D1927" s="7">
        <f t="shared" si="430"/>
        <v>41679</v>
      </c>
      <c r="E1927" s="4">
        <v>0.64027777777777783</v>
      </c>
      <c r="F1927" s="3" t="s">
        <v>54</v>
      </c>
      <c r="G1927" s="3" t="str">
        <f t="shared" si="431"/>
        <v>PLANNED</v>
      </c>
      <c r="H1927" s="3" t="str">
        <f t="shared" si="421"/>
        <v>PLANNED - SCHED</v>
      </c>
      <c r="I1927" s="1">
        <v>41681.611021180557</v>
      </c>
      <c r="J1927" s="1">
        <v>41681.73197025463</v>
      </c>
      <c r="K1927" s="5">
        <f t="shared" si="432"/>
        <v>174</v>
      </c>
      <c r="L1927" s="16">
        <f t="shared" si="422"/>
        <v>174</v>
      </c>
      <c r="M1927">
        <f t="shared" si="423"/>
        <v>2014</v>
      </c>
      <c r="N1927" t="str">
        <f t="shared" si="424"/>
        <v>Feb</v>
      </c>
      <c r="O1927" s="6">
        <f t="shared" si="425"/>
        <v>174</v>
      </c>
      <c r="P1927">
        <f t="shared" si="426"/>
        <v>635</v>
      </c>
      <c r="Q1927">
        <f t="shared" si="427"/>
        <v>5</v>
      </c>
      <c r="R1927" s="8">
        <f t="shared" si="433"/>
        <v>127</v>
      </c>
      <c r="S1927">
        <f t="shared" si="428"/>
        <v>41</v>
      </c>
      <c r="T1927">
        <f t="shared" si="429"/>
        <v>3867</v>
      </c>
      <c r="U1927" s="18">
        <f t="shared" si="434"/>
        <v>94.317073170731703</v>
      </c>
    </row>
    <row r="1928" spans="1:21" x14ac:dyDescent="0.3">
      <c r="A1928" s="3">
        <v>1927</v>
      </c>
      <c r="B1928" s="3" t="s">
        <v>376</v>
      </c>
      <c r="C1928" s="3" t="s">
        <v>53</v>
      </c>
      <c r="D1928" s="7">
        <f t="shared" si="430"/>
        <v>41679</v>
      </c>
      <c r="E1928" s="4">
        <v>0.96111111111111114</v>
      </c>
      <c r="F1928" s="3" t="s">
        <v>49</v>
      </c>
      <c r="G1928" s="3" t="str">
        <f t="shared" si="431"/>
        <v>UNPLANNED</v>
      </c>
      <c r="H1928" s="3" t="str">
        <f t="shared" si="421"/>
        <v>UNPLANNED</v>
      </c>
      <c r="I1928" s="1">
        <v>41681.936631944445</v>
      </c>
      <c r="J1928" s="1">
        <v>41682.010960648149</v>
      </c>
      <c r="K1928" s="5">
        <f t="shared" si="432"/>
        <v>107</v>
      </c>
      <c r="L1928" s="16">
        <f t="shared" si="422"/>
        <v>107</v>
      </c>
      <c r="M1928">
        <f t="shared" si="423"/>
        <v>2014</v>
      </c>
      <c r="N1928" t="str">
        <f t="shared" si="424"/>
        <v>Feb</v>
      </c>
      <c r="O1928" s="6">
        <f t="shared" si="425"/>
        <v>107</v>
      </c>
      <c r="P1928">
        <f t="shared" si="426"/>
        <v>635</v>
      </c>
      <c r="Q1928">
        <f t="shared" si="427"/>
        <v>5</v>
      </c>
      <c r="R1928" s="8">
        <f t="shared" si="433"/>
        <v>127</v>
      </c>
      <c r="S1928">
        <f t="shared" si="428"/>
        <v>41</v>
      </c>
      <c r="T1928">
        <f t="shared" si="429"/>
        <v>3867</v>
      </c>
      <c r="U1928" s="18">
        <f t="shared" si="434"/>
        <v>94.317073170731703</v>
      </c>
    </row>
    <row r="1929" spans="1:21" x14ac:dyDescent="0.3">
      <c r="A1929" s="3">
        <v>1928</v>
      </c>
      <c r="B1929" s="3" t="s">
        <v>377</v>
      </c>
      <c r="C1929" s="3" t="s">
        <v>56</v>
      </c>
      <c r="D1929" s="7">
        <f t="shared" si="430"/>
        <v>41679</v>
      </c>
      <c r="E1929" s="4">
        <v>0.3527777777777778</v>
      </c>
      <c r="F1929" s="3" t="s">
        <v>54</v>
      </c>
      <c r="G1929" s="3" t="str">
        <f t="shared" si="431"/>
        <v>PLANNED</v>
      </c>
      <c r="H1929" s="3" t="str">
        <f t="shared" si="421"/>
        <v>PLANNED - SCHED</v>
      </c>
      <c r="I1929" s="1">
        <v>41682.326665196757</v>
      </c>
      <c r="J1929" s="1">
        <v>41682.371398993055</v>
      </c>
      <c r="K1929" s="5">
        <f t="shared" si="432"/>
        <v>64</v>
      </c>
      <c r="L1929" s="16">
        <f t="shared" si="422"/>
        <v>64</v>
      </c>
      <c r="M1929">
        <f t="shared" si="423"/>
        <v>2014</v>
      </c>
      <c r="N1929" t="str">
        <f t="shared" si="424"/>
        <v>Feb</v>
      </c>
      <c r="O1929" s="6">
        <f t="shared" si="425"/>
        <v>64</v>
      </c>
      <c r="P1929">
        <f t="shared" si="426"/>
        <v>309</v>
      </c>
      <c r="Q1929">
        <f t="shared" si="427"/>
        <v>5</v>
      </c>
      <c r="R1929" s="8">
        <f t="shared" si="433"/>
        <v>61.8</v>
      </c>
      <c r="S1929">
        <f t="shared" si="428"/>
        <v>41</v>
      </c>
      <c r="T1929">
        <f t="shared" si="429"/>
        <v>3867</v>
      </c>
      <c r="U1929" s="18">
        <f t="shared" si="434"/>
        <v>94.317073170731703</v>
      </c>
    </row>
    <row r="1930" spans="1:21" x14ac:dyDescent="0.3">
      <c r="A1930" s="3">
        <v>1929</v>
      </c>
      <c r="B1930" s="3" t="s">
        <v>377</v>
      </c>
      <c r="C1930" s="3" t="s">
        <v>56</v>
      </c>
      <c r="D1930" s="7">
        <f t="shared" si="430"/>
        <v>41679</v>
      </c>
      <c r="E1930" s="4">
        <v>0.47638888888888892</v>
      </c>
      <c r="F1930" s="3" t="s">
        <v>54</v>
      </c>
      <c r="G1930" s="3" t="str">
        <f t="shared" si="431"/>
        <v>PLANNED</v>
      </c>
      <c r="H1930" s="3" t="str">
        <f t="shared" si="421"/>
        <v>PLANNED - SCHED</v>
      </c>
      <c r="I1930" s="1">
        <v>41682.396942164356</v>
      </c>
      <c r="J1930" s="1" t="e">
        <v>#VALUE!</v>
      </c>
      <c r="K1930" s="5" t="e">
        <f t="shared" si="432"/>
        <v>#VALUE!</v>
      </c>
      <c r="L1930" s="16">
        <f t="shared" si="422"/>
        <v>61.8</v>
      </c>
      <c r="M1930">
        <f t="shared" si="423"/>
        <v>2014</v>
      </c>
      <c r="N1930" t="str">
        <f t="shared" si="424"/>
        <v>Feb</v>
      </c>
      <c r="O1930" s="6" t="e">
        <f t="shared" si="425"/>
        <v>#N/A</v>
      </c>
      <c r="P1930">
        <f t="shared" si="426"/>
        <v>309</v>
      </c>
      <c r="Q1930">
        <f t="shared" si="427"/>
        <v>5</v>
      </c>
      <c r="R1930" s="8">
        <f t="shared" si="433"/>
        <v>61.8</v>
      </c>
      <c r="S1930">
        <f t="shared" si="428"/>
        <v>41</v>
      </c>
      <c r="T1930">
        <f t="shared" si="429"/>
        <v>3867</v>
      </c>
      <c r="U1930" s="18">
        <f t="shared" si="434"/>
        <v>94.317073170731703</v>
      </c>
    </row>
    <row r="1931" spans="1:21" x14ac:dyDescent="0.3">
      <c r="A1931" s="3">
        <v>1930</v>
      </c>
      <c r="B1931" s="3" t="s">
        <v>377</v>
      </c>
      <c r="C1931" s="3" t="s">
        <v>56</v>
      </c>
      <c r="D1931" s="7">
        <f t="shared" si="430"/>
        <v>41679</v>
      </c>
      <c r="E1931" s="4">
        <v>0.61458333333333337</v>
      </c>
      <c r="F1931" s="3" t="s">
        <v>54</v>
      </c>
      <c r="G1931" s="3" t="str">
        <f t="shared" si="431"/>
        <v>PLANNED</v>
      </c>
      <c r="H1931" s="3" t="str">
        <f t="shared" si="421"/>
        <v>PLANNED - SCHED</v>
      </c>
      <c r="I1931" s="1">
        <v>41682.591151076391</v>
      </c>
      <c r="J1931" s="1">
        <v>41682.649727465279</v>
      </c>
      <c r="K1931" s="5">
        <f t="shared" si="432"/>
        <v>84</v>
      </c>
      <c r="L1931" s="16">
        <f t="shared" si="422"/>
        <v>84</v>
      </c>
      <c r="M1931">
        <f t="shared" si="423"/>
        <v>2014</v>
      </c>
      <c r="N1931" t="str">
        <f t="shared" si="424"/>
        <v>Feb</v>
      </c>
      <c r="O1931" s="6">
        <f t="shared" si="425"/>
        <v>84</v>
      </c>
      <c r="P1931">
        <f t="shared" si="426"/>
        <v>309</v>
      </c>
      <c r="Q1931">
        <f t="shared" si="427"/>
        <v>5</v>
      </c>
      <c r="R1931" s="8">
        <f t="shared" si="433"/>
        <v>61.8</v>
      </c>
      <c r="S1931">
        <f t="shared" si="428"/>
        <v>41</v>
      </c>
      <c r="T1931">
        <f t="shared" si="429"/>
        <v>3867</v>
      </c>
      <c r="U1931" s="18">
        <f t="shared" si="434"/>
        <v>94.317073170731703</v>
      </c>
    </row>
    <row r="1932" spans="1:21" x14ac:dyDescent="0.3">
      <c r="A1932" s="3">
        <v>1931</v>
      </c>
      <c r="B1932" s="3" t="s">
        <v>377</v>
      </c>
      <c r="C1932" s="3" t="s">
        <v>56</v>
      </c>
      <c r="D1932" s="7">
        <f t="shared" si="430"/>
        <v>41679</v>
      </c>
      <c r="E1932" s="4">
        <v>0.67152777777777783</v>
      </c>
      <c r="F1932" s="3" t="s">
        <v>54</v>
      </c>
      <c r="G1932" s="3" t="str">
        <f t="shared" si="431"/>
        <v>PLANNED</v>
      </c>
      <c r="H1932" s="3" t="str">
        <f t="shared" si="421"/>
        <v>PLANNED - SCHED</v>
      </c>
      <c r="I1932" s="1">
        <v>41682.636483831018</v>
      </c>
      <c r="J1932" s="1">
        <v>41682.704122719908</v>
      </c>
      <c r="K1932" s="5">
        <f t="shared" si="432"/>
        <v>97</v>
      </c>
      <c r="L1932" s="16">
        <f t="shared" si="422"/>
        <v>97</v>
      </c>
      <c r="M1932">
        <f t="shared" si="423"/>
        <v>2014</v>
      </c>
      <c r="N1932" t="str">
        <f t="shared" si="424"/>
        <v>Feb</v>
      </c>
      <c r="O1932" s="6">
        <f t="shared" si="425"/>
        <v>97</v>
      </c>
      <c r="P1932">
        <f t="shared" si="426"/>
        <v>309</v>
      </c>
      <c r="Q1932">
        <f t="shared" si="427"/>
        <v>5</v>
      </c>
      <c r="R1932" s="8">
        <f t="shared" si="433"/>
        <v>61.8</v>
      </c>
      <c r="S1932">
        <f t="shared" si="428"/>
        <v>41</v>
      </c>
      <c r="T1932">
        <f t="shared" si="429"/>
        <v>3867</v>
      </c>
      <c r="U1932" s="18">
        <f t="shared" si="434"/>
        <v>94.317073170731703</v>
      </c>
    </row>
    <row r="1933" spans="1:21" x14ac:dyDescent="0.3">
      <c r="A1933" s="3">
        <v>1932</v>
      </c>
      <c r="B1933" s="3" t="s">
        <v>377</v>
      </c>
      <c r="C1933" s="3" t="s">
        <v>56</v>
      </c>
      <c r="D1933" s="7">
        <f t="shared" si="430"/>
        <v>41679</v>
      </c>
      <c r="E1933" s="4">
        <v>0.85416666666666663</v>
      </c>
      <c r="F1933" s="3" t="s">
        <v>49</v>
      </c>
      <c r="G1933" s="3" t="str">
        <f t="shared" si="431"/>
        <v>UNPLANNED</v>
      </c>
      <c r="H1933" s="3" t="str">
        <f t="shared" si="421"/>
        <v>UNPLANNED</v>
      </c>
      <c r="I1933" s="1">
        <v>41682.836769525464</v>
      </c>
      <c r="J1933" s="1">
        <v>41682.881804247685</v>
      </c>
      <c r="K1933" s="5">
        <f t="shared" si="432"/>
        <v>64</v>
      </c>
      <c r="L1933" s="16">
        <f t="shared" si="422"/>
        <v>64</v>
      </c>
      <c r="M1933">
        <f t="shared" si="423"/>
        <v>2014</v>
      </c>
      <c r="N1933" t="str">
        <f t="shared" si="424"/>
        <v>Feb</v>
      </c>
      <c r="O1933" s="6">
        <f t="shared" si="425"/>
        <v>64</v>
      </c>
      <c r="P1933">
        <f t="shared" si="426"/>
        <v>309</v>
      </c>
      <c r="Q1933">
        <f t="shared" si="427"/>
        <v>5</v>
      </c>
      <c r="R1933" s="8">
        <f t="shared" si="433"/>
        <v>61.8</v>
      </c>
      <c r="S1933">
        <f t="shared" si="428"/>
        <v>41</v>
      </c>
      <c r="T1933">
        <f t="shared" si="429"/>
        <v>3867</v>
      </c>
      <c r="U1933" s="18">
        <f t="shared" si="434"/>
        <v>94.317073170731703</v>
      </c>
    </row>
    <row r="1934" spans="1:21" x14ac:dyDescent="0.3">
      <c r="A1934" s="3">
        <v>1933</v>
      </c>
      <c r="B1934" s="3" t="s">
        <v>378</v>
      </c>
      <c r="C1934" s="3" t="s">
        <v>59</v>
      </c>
      <c r="D1934" s="7">
        <f t="shared" si="430"/>
        <v>41679</v>
      </c>
      <c r="E1934" s="4">
        <v>0.12638888888888888</v>
      </c>
      <c r="F1934" s="3" t="s">
        <v>49</v>
      </c>
      <c r="G1934" s="3" t="str">
        <f t="shared" si="431"/>
        <v>UNPLANNED</v>
      </c>
      <c r="H1934" s="3" t="str">
        <f t="shared" si="421"/>
        <v>UNPLANNED</v>
      </c>
      <c r="I1934" s="1">
        <v>41683.092902430559</v>
      </c>
      <c r="J1934" s="1">
        <v>41683.157717245376</v>
      </c>
      <c r="K1934" s="5">
        <f t="shared" si="432"/>
        <v>93</v>
      </c>
      <c r="L1934" s="16">
        <f t="shared" si="422"/>
        <v>93</v>
      </c>
      <c r="M1934">
        <f t="shared" si="423"/>
        <v>2014</v>
      </c>
      <c r="N1934" t="str">
        <f t="shared" si="424"/>
        <v>Feb</v>
      </c>
      <c r="O1934" s="6">
        <f t="shared" si="425"/>
        <v>93</v>
      </c>
      <c r="P1934">
        <f t="shared" si="426"/>
        <v>527</v>
      </c>
      <c r="Q1934">
        <f t="shared" si="427"/>
        <v>6</v>
      </c>
      <c r="R1934" s="8">
        <f t="shared" si="433"/>
        <v>87.833333333333329</v>
      </c>
      <c r="S1934">
        <f t="shared" si="428"/>
        <v>41</v>
      </c>
      <c r="T1934">
        <f t="shared" si="429"/>
        <v>3867</v>
      </c>
      <c r="U1934" s="18">
        <f t="shared" si="434"/>
        <v>94.317073170731703</v>
      </c>
    </row>
    <row r="1935" spans="1:21" x14ac:dyDescent="0.3">
      <c r="A1935" s="3">
        <v>1934</v>
      </c>
      <c r="B1935" s="3" t="s">
        <v>378</v>
      </c>
      <c r="C1935" s="3" t="s">
        <v>59</v>
      </c>
      <c r="D1935" s="7">
        <f t="shared" si="430"/>
        <v>41679</v>
      </c>
      <c r="E1935" s="4">
        <v>0.2986111111111111</v>
      </c>
      <c r="F1935" s="3" t="s">
        <v>49</v>
      </c>
      <c r="G1935" s="3" t="str">
        <f t="shared" si="431"/>
        <v>UNPLANNED</v>
      </c>
      <c r="H1935" s="3" t="str">
        <f t="shared" si="421"/>
        <v>UNPLANNED</v>
      </c>
      <c r="I1935" s="1">
        <v>41683.27894128472</v>
      </c>
      <c r="J1935" s="1">
        <v>41683.361013043977</v>
      </c>
      <c r="K1935" s="5">
        <f t="shared" si="432"/>
        <v>118</v>
      </c>
      <c r="L1935" s="16">
        <f t="shared" si="422"/>
        <v>118</v>
      </c>
      <c r="M1935">
        <f t="shared" si="423"/>
        <v>2014</v>
      </c>
      <c r="N1935" t="str">
        <f t="shared" si="424"/>
        <v>Feb</v>
      </c>
      <c r="O1935" s="6">
        <f t="shared" si="425"/>
        <v>118</v>
      </c>
      <c r="P1935">
        <f t="shared" si="426"/>
        <v>527</v>
      </c>
      <c r="Q1935">
        <f t="shared" si="427"/>
        <v>6</v>
      </c>
      <c r="R1935" s="8">
        <f t="shared" si="433"/>
        <v>87.833333333333329</v>
      </c>
      <c r="S1935">
        <f t="shared" si="428"/>
        <v>41</v>
      </c>
      <c r="T1935">
        <f t="shared" si="429"/>
        <v>3867</v>
      </c>
      <c r="U1935" s="18">
        <f t="shared" si="434"/>
        <v>94.317073170731703</v>
      </c>
    </row>
    <row r="1936" spans="1:21" x14ac:dyDescent="0.3">
      <c r="A1936" s="3">
        <v>1935</v>
      </c>
      <c r="B1936" s="3" t="s">
        <v>378</v>
      </c>
      <c r="C1936" s="3" t="s">
        <v>59</v>
      </c>
      <c r="D1936" s="7">
        <f t="shared" si="430"/>
        <v>41679</v>
      </c>
      <c r="E1936" s="4">
        <v>0.37569444444444439</v>
      </c>
      <c r="F1936" s="3" t="s">
        <v>49</v>
      </c>
      <c r="G1936" s="3" t="str">
        <f t="shared" si="431"/>
        <v>UNPLANNED</v>
      </c>
      <c r="H1936" s="3" t="str">
        <f t="shared" si="421"/>
        <v>UNPLANNED</v>
      </c>
      <c r="I1936" s="1">
        <v>41683.354553935184</v>
      </c>
      <c r="J1936" s="1" t="e">
        <v>#VALUE!</v>
      </c>
      <c r="K1936" s="5" t="e">
        <f t="shared" si="432"/>
        <v>#VALUE!</v>
      </c>
      <c r="L1936" s="16">
        <f t="shared" si="422"/>
        <v>87.833333333333329</v>
      </c>
      <c r="M1936">
        <f t="shared" si="423"/>
        <v>2014</v>
      </c>
      <c r="N1936" t="str">
        <f t="shared" si="424"/>
        <v>Feb</v>
      </c>
      <c r="O1936" s="6" t="e">
        <f t="shared" si="425"/>
        <v>#N/A</v>
      </c>
      <c r="P1936">
        <f t="shared" si="426"/>
        <v>527</v>
      </c>
      <c r="Q1936">
        <f t="shared" si="427"/>
        <v>6</v>
      </c>
      <c r="R1936" s="8">
        <f t="shared" si="433"/>
        <v>87.833333333333329</v>
      </c>
      <c r="S1936">
        <f t="shared" si="428"/>
        <v>41</v>
      </c>
      <c r="T1936">
        <f t="shared" si="429"/>
        <v>3867</v>
      </c>
      <c r="U1936" s="18">
        <f t="shared" si="434"/>
        <v>94.317073170731703</v>
      </c>
    </row>
    <row r="1937" spans="1:21" x14ac:dyDescent="0.3">
      <c r="A1937" s="3">
        <v>1936</v>
      </c>
      <c r="B1937" s="3" t="s">
        <v>378</v>
      </c>
      <c r="C1937" s="3" t="s">
        <v>59</v>
      </c>
      <c r="D1937" s="7">
        <f t="shared" si="430"/>
        <v>41679</v>
      </c>
      <c r="E1937" s="4">
        <v>0.4861111111111111</v>
      </c>
      <c r="F1937" s="3" t="s">
        <v>54</v>
      </c>
      <c r="G1937" s="3" t="str">
        <f t="shared" si="431"/>
        <v>PLANNED</v>
      </c>
      <c r="H1937" s="3" t="str">
        <f t="shared" si="421"/>
        <v>PLANNED - SCHED</v>
      </c>
      <c r="I1937" s="1">
        <v>41683.454104629629</v>
      </c>
      <c r="J1937" s="1">
        <v>41683.535331481478</v>
      </c>
      <c r="K1937" s="5">
        <f t="shared" si="432"/>
        <v>116</v>
      </c>
      <c r="L1937" s="16">
        <f t="shared" si="422"/>
        <v>116</v>
      </c>
      <c r="M1937">
        <f t="shared" si="423"/>
        <v>2014</v>
      </c>
      <c r="N1937" t="str">
        <f t="shared" si="424"/>
        <v>Feb</v>
      </c>
      <c r="O1937" s="6">
        <f t="shared" si="425"/>
        <v>116</v>
      </c>
      <c r="P1937">
        <f t="shared" si="426"/>
        <v>527</v>
      </c>
      <c r="Q1937">
        <f t="shared" si="427"/>
        <v>6</v>
      </c>
      <c r="R1937" s="8">
        <f t="shared" si="433"/>
        <v>87.833333333333329</v>
      </c>
      <c r="S1937">
        <f t="shared" si="428"/>
        <v>41</v>
      </c>
      <c r="T1937">
        <f t="shared" si="429"/>
        <v>3867</v>
      </c>
      <c r="U1937" s="18">
        <f t="shared" si="434"/>
        <v>94.317073170731703</v>
      </c>
    </row>
    <row r="1938" spans="1:21" x14ac:dyDescent="0.3">
      <c r="A1938" s="3">
        <v>1937</v>
      </c>
      <c r="B1938" s="3" t="s">
        <v>378</v>
      </c>
      <c r="C1938" s="3" t="s">
        <v>59</v>
      </c>
      <c r="D1938" s="7">
        <f t="shared" si="430"/>
        <v>41679</v>
      </c>
      <c r="E1938" s="4">
        <v>0.57222222222222219</v>
      </c>
      <c r="F1938" s="3" t="s">
        <v>57</v>
      </c>
      <c r="G1938" s="3" t="str">
        <f t="shared" si="431"/>
        <v>UNPLANNED</v>
      </c>
      <c r="H1938" s="3" t="str">
        <f t="shared" si="421"/>
        <v>UNPLANNED</v>
      </c>
      <c r="I1938" s="1" t="e">
        <v>#VALUE!</v>
      </c>
      <c r="J1938" s="1" t="e">
        <v>#VALUE!</v>
      </c>
      <c r="K1938" s="5" t="e">
        <f t="shared" si="432"/>
        <v>#VALUE!</v>
      </c>
      <c r="L1938" s="16">
        <f t="shared" si="422"/>
        <v>87.833333333333329</v>
      </c>
      <c r="M1938">
        <f t="shared" si="423"/>
        <v>2014</v>
      </c>
      <c r="N1938" t="str">
        <f t="shared" si="424"/>
        <v>Feb</v>
      </c>
      <c r="O1938" s="6" t="e">
        <f t="shared" si="425"/>
        <v>#N/A</v>
      </c>
      <c r="P1938">
        <f t="shared" si="426"/>
        <v>527</v>
      </c>
      <c r="Q1938">
        <f t="shared" si="427"/>
        <v>6</v>
      </c>
      <c r="R1938" s="8">
        <f t="shared" si="433"/>
        <v>87.833333333333329</v>
      </c>
      <c r="S1938">
        <f t="shared" si="428"/>
        <v>41</v>
      </c>
      <c r="T1938">
        <f t="shared" si="429"/>
        <v>3867</v>
      </c>
      <c r="U1938" s="18">
        <f t="shared" si="434"/>
        <v>94.317073170731703</v>
      </c>
    </row>
    <row r="1939" spans="1:21" x14ac:dyDescent="0.3">
      <c r="A1939" s="3">
        <v>1938</v>
      </c>
      <c r="B1939" s="3" t="s">
        <v>378</v>
      </c>
      <c r="C1939" s="3" t="s">
        <v>59</v>
      </c>
      <c r="D1939" s="7">
        <f t="shared" si="430"/>
        <v>41679</v>
      </c>
      <c r="E1939" s="4">
        <v>0.85625000000000007</v>
      </c>
      <c r="F1939" s="3" t="s">
        <v>49</v>
      </c>
      <c r="G1939" s="3" t="str">
        <f t="shared" si="431"/>
        <v>UNPLANNED</v>
      </c>
      <c r="H1939" s="3" t="str">
        <f t="shared" si="421"/>
        <v>UNPLANNED</v>
      </c>
      <c r="I1939" s="1">
        <v>41683.796656099534</v>
      </c>
      <c r="J1939" s="1">
        <v>41683.935788043978</v>
      </c>
      <c r="K1939" s="5">
        <f t="shared" si="432"/>
        <v>200</v>
      </c>
      <c r="L1939" s="16">
        <f t="shared" si="422"/>
        <v>200</v>
      </c>
      <c r="M1939">
        <f t="shared" si="423"/>
        <v>2014</v>
      </c>
      <c r="N1939" t="str">
        <f t="shared" si="424"/>
        <v>Feb</v>
      </c>
      <c r="O1939" s="6">
        <f t="shared" si="425"/>
        <v>200</v>
      </c>
      <c r="P1939">
        <f t="shared" si="426"/>
        <v>527</v>
      </c>
      <c r="Q1939">
        <f t="shared" si="427"/>
        <v>6</v>
      </c>
      <c r="R1939" s="8">
        <f t="shared" si="433"/>
        <v>87.833333333333329</v>
      </c>
      <c r="S1939">
        <f t="shared" si="428"/>
        <v>41</v>
      </c>
      <c r="T1939">
        <f t="shared" si="429"/>
        <v>3867</v>
      </c>
      <c r="U1939" s="18">
        <f t="shared" si="434"/>
        <v>94.317073170731703</v>
      </c>
    </row>
    <row r="1940" spans="1:21" x14ac:dyDescent="0.3">
      <c r="A1940" s="3">
        <v>1939</v>
      </c>
      <c r="B1940" s="3" t="s">
        <v>379</v>
      </c>
      <c r="C1940" s="3" t="s">
        <v>61</v>
      </c>
      <c r="D1940" s="7">
        <f t="shared" si="430"/>
        <v>41679</v>
      </c>
      <c r="E1940" s="4">
        <v>2.8472222222222222E-2</v>
      </c>
      <c r="F1940" s="3" t="s">
        <v>54</v>
      </c>
      <c r="G1940" s="3" t="str">
        <f t="shared" si="431"/>
        <v>PLANNED</v>
      </c>
      <c r="H1940" s="3" t="str">
        <f t="shared" si="421"/>
        <v>PLANNED - SCHED</v>
      </c>
      <c r="I1940" s="1">
        <v>41683.99876130787</v>
      </c>
      <c r="J1940" s="1">
        <v>41684.061168715278</v>
      </c>
      <c r="K1940" s="5">
        <f t="shared" si="432"/>
        <v>89</v>
      </c>
      <c r="L1940" s="16">
        <f t="shared" si="422"/>
        <v>89</v>
      </c>
      <c r="M1940">
        <f t="shared" si="423"/>
        <v>2014</v>
      </c>
      <c r="N1940" t="str">
        <f t="shared" si="424"/>
        <v>Feb</v>
      </c>
      <c r="O1940" s="6">
        <f t="shared" si="425"/>
        <v>89</v>
      </c>
      <c r="P1940">
        <f t="shared" si="426"/>
        <v>1178</v>
      </c>
      <c r="Q1940">
        <f t="shared" si="427"/>
        <v>12</v>
      </c>
      <c r="R1940" s="8">
        <f t="shared" si="433"/>
        <v>98.166666666666671</v>
      </c>
      <c r="S1940">
        <f t="shared" si="428"/>
        <v>41</v>
      </c>
      <c r="T1940">
        <f t="shared" si="429"/>
        <v>3867</v>
      </c>
      <c r="U1940" s="18">
        <f t="shared" si="434"/>
        <v>94.317073170731703</v>
      </c>
    </row>
    <row r="1941" spans="1:21" x14ac:dyDescent="0.3">
      <c r="A1941" s="3">
        <v>1940</v>
      </c>
      <c r="B1941" s="3" t="s">
        <v>379</v>
      </c>
      <c r="C1941" s="3" t="s">
        <v>61</v>
      </c>
      <c r="D1941" s="7">
        <f t="shared" si="430"/>
        <v>41679</v>
      </c>
      <c r="E1941" s="4">
        <v>0.25347222222222221</v>
      </c>
      <c r="F1941" s="3" t="s">
        <v>49</v>
      </c>
      <c r="G1941" s="3" t="str">
        <f t="shared" si="431"/>
        <v>UNPLANNED</v>
      </c>
      <c r="H1941" s="3" t="str">
        <f t="shared" si="421"/>
        <v>UNPLANNED</v>
      </c>
      <c r="I1941" s="1">
        <v>41684.224909340279</v>
      </c>
      <c r="J1941" s="1">
        <v>41684.277698692124</v>
      </c>
      <c r="K1941" s="5">
        <f t="shared" si="432"/>
        <v>76</v>
      </c>
      <c r="L1941" s="16">
        <f t="shared" si="422"/>
        <v>76</v>
      </c>
      <c r="M1941">
        <f t="shared" si="423"/>
        <v>2014</v>
      </c>
      <c r="N1941" t="str">
        <f t="shared" si="424"/>
        <v>Feb</v>
      </c>
      <c r="O1941" s="6">
        <f t="shared" si="425"/>
        <v>76</v>
      </c>
      <c r="P1941">
        <f t="shared" si="426"/>
        <v>1178</v>
      </c>
      <c r="Q1941">
        <f t="shared" si="427"/>
        <v>12</v>
      </c>
      <c r="R1941" s="8">
        <f t="shared" si="433"/>
        <v>98.166666666666671</v>
      </c>
      <c r="S1941">
        <f t="shared" si="428"/>
        <v>41</v>
      </c>
      <c r="T1941">
        <f t="shared" si="429"/>
        <v>3867</v>
      </c>
      <c r="U1941" s="18">
        <f t="shared" si="434"/>
        <v>94.317073170731703</v>
      </c>
    </row>
    <row r="1942" spans="1:21" x14ac:dyDescent="0.3">
      <c r="A1942" s="3">
        <v>1941</v>
      </c>
      <c r="B1942" s="3" t="s">
        <v>379</v>
      </c>
      <c r="C1942" s="3" t="s">
        <v>61</v>
      </c>
      <c r="D1942" s="7">
        <f t="shared" si="430"/>
        <v>41679</v>
      </c>
      <c r="E1942" s="4">
        <v>0.34236111111111112</v>
      </c>
      <c r="F1942" s="3" t="s">
        <v>54</v>
      </c>
      <c r="G1942" s="3" t="str">
        <f t="shared" si="431"/>
        <v>PLANNED</v>
      </c>
      <c r="H1942" s="3" t="str">
        <f t="shared" si="421"/>
        <v>PLANNED - SCHED</v>
      </c>
      <c r="I1942" s="1">
        <v>41684.304723576388</v>
      </c>
      <c r="J1942" s="1">
        <v>41684.443693483801</v>
      </c>
      <c r="K1942" s="5">
        <f t="shared" si="432"/>
        <v>200</v>
      </c>
      <c r="L1942" s="16">
        <f t="shared" si="422"/>
        <v>200</v>
      </c>
      <c r="M1942">
        <f t="shared" si="423"/>
        <v>2014</v>
      </c>
      <c r="N1942" t="str">
        <f t="shared" si="424"/>
        <v>Feb</v>
      </c>
      <c r="O1942" s="6">
        <f t="shared" si="425"/>
        <v>200</v>
      </c>
      <c r="P1942">
        <f t="shared" si="426"/>
        <v>1178</v>
      </c>
      <c r="Q1942">
        <f t="shared" si="427"/>
        <v>12</v>
      </c>
      <c r="R1942" s="8">
        <f t="shared" si="433"/>
        <v>98.166666666666671</v>
      </c>
      <c r="S1942">
        <f t="shared" si="428"/>
        <v>41</v>
      </c>
      <c r="T1942">
        <f t="shared" si="429"/>
        <v>3867</v>
      </c>
      <c r="U1942" s="18">
        <f t="shared" si="434"/>
        <v>94.317073170731703</v>
      </c>
    </row>
    <row r="1943" spans="1:21" x14ac:dyDescent="0.3">
      <c r="A1943" s="3">
        <v>1942</v>
      </c>
      <c r="B1943" s="3" t="s">
        <v>379</v>
      </c>
      <c r="C1943" s="3" t="s">
        <v>61</v>
      </c>
      <c r="D1943" s="7">
        <f t="shared" si="430"/>
        <v>41679</v>
      </c>
      <c r="E1943" s="4">
        <v>0.40833333333333338</v>
      </c>
      <c r="F1943" s="3" t="s">
        <v>54</v>
      </c>
      <c r="G1943" s="3" t="str">
        <f t="shared" si="431"/>
        <v>PLANNED</v>
      </c>
      <c r="H1943" s="3" t="str">
        <f t="shared" si="421"/>
        <v>PLANNED - SCHED</v>
      </c>
      <c r="I1943" s="1">
        <v>41684.357198877311</v>
      </c>
      <c r="J1943" s="1">
        <v>41684.442928043987</v>
      </c>
      <c r="K1943" s="5">
        <f t="shared" si="432"/>
        <v>123</v>
      </c>
      <c r="L1943" s="16">
        <f t="shared" si="422"/>
        <v>123</v>
      </c>
      <c r="M1943">
        <f t="shared" si="423"/>
        <v>2014</v>
      </c>
      <c r="N1943" t="str">
        <f t="shared" si="424"/>
        <v>Feb</v>
      </c>
      <c r="O1943" s="6">
        <f t="shared" si="425"/>
        <v>123</v>
      </c>
      <c r="P1943">
        <f t="shared" si="426"/>
        <v>1178</v>
      </c>
      <c r="Q1943">
        <f t="shared" si="427"/>
        <v>12</v>
      </c>
      <c r="R1943" s="8">
        <f t="shared" si="433"/>
        <v>98.166666666666671</v>
      </c>
      <c r="S1943">
        <f t="shared" si="428"/>
        <v>41</v>
      </c>
      <c r="T1943">
        <f t="shared" si="429"/>
        <v>3867</v>
      </c>
      <c r="U1943" s="18">
        <f t="shared" si="434"/>
        <v>94.317073170731703</v>
      </c>
    </row>
    <row r="1944" spans="1:21" x14ac:dyDescent="0.3">
      <c r="A1944" s="3">
        <v>1943</v>
      </c>
      <c r="B1944" s="3" t="s">
        <v>379</v>
      </c>
      <c r="C1944" s="3" t="s">
        <v>61</v>
      </c>
      <c r="D1944" s="7">
        <f t="shared" si="430"/>
        <v>41679</v>
      </c>
      <c r="E1944" s="4">
        <v>0.48402777777777778</v>
      </c>
      <c r="F1944" s="3" t="s">
        <v>54</v>
      </c>
      <c r="G1944" s="3" t="str">
        <f t="shared" si="431"/>
        <v>PLANNED</v>
      </c>
      <c r="H1944" s="3" t="str">
        <f t="shared" si="421"/>
        <v>PLANNED - SCHED</v>
      </c>
      <c r="I1944" s="1">
        <v>41684.45266412037</v>
      </c>
      <c r="J1944" s="1">
        <v>41684.503566898151</v>
      </c>
      <c r="K1944" s="5">
        <f t="shared" si="432"/>
        <v>73</v>
      </c>
      <c r="L1944" s="16">
        <f t="shared" si="422"/>
        <v>73</v>
      </c>
      <c r="M1944">
        <f t="shared" si="423"/>
        <v>2014</v>
      </c>
      <c r="N1944" t="str">
        <f t="shared" si="424"/>
        <v>Feb</v>
      </c>
      <c r="O1944" s="6">
        <f t="shared" si="425"/>
        <v>73</v>
      </c>
      <c r="P1944">
        <f t="shared" si="426"/>
        <v>1178</v>
      </c>
      <c r="Q1944">
        <f t="shared" si="427"/>
        <v>12</v>
      </c>
      <c r="R1944" s="8">
        <f t="shared" si="433"/>
        <v>98.166666666666671</v>
      </c>
      <c r="S1944">
        <f t="shared" si="428"/>
        <v>41</v>
      </c>
      <c r="T1944">
        <f t="shared" si="429"/>
        <v>3867</v>
      </c>
      <c r="U1944" s="18">
        <f t="shared" si="434"/>
        <v>94.317073170731703</v>
      </c>
    </row>
    <row r="1945" spans="1:21" x14ac:dyDescent="0.3">
      <c r="A1945" s="3">
        <v>1944</v>
      </c>
      <c r="B1945" s="3" t="s">
        <v>379</v>
      </c>
      <c r="C1945" s="3" t="s">
        <v>61</v>
      </c>
      <c r="D1945" s="7">
        <f t="shared" si="430"/>
        <v>41679</v>
      </c>
      <c r="E1945" s="4">
        <v>0.53680555555555554</v>
      </c>
      <c r="F1945" s="3" t="s">
        <v>49</v>
      </c>
      <c r="G1945" s="3" t="str">
        <f t="shared" si="431"/>
        <v>UNPLANNED</v>
      </c>
      <c r="H1945" s="3" t="str">
        <f t="shared" si="421"/>
        <v>UNPLANNED</v>
      </c>
      <c r="I1945" s="1">
        <v>41684.48876724537</v>
      </c>
      <c r="J1945" s="1" t="e">
        <v>#VALUE!</v>
      </c>
      <c r="K1945" s="5" t="e">
        <f t="shared" si="432"/>
        <v>#VALUE!</v>
      </c>
      <c r="L1945" s="16">
        <f t="shared" si="422"/>
        <v>98.166666666666671</v>
      </c>
      <c r="M1945">
        <f t="shared" si="423"/>
        <v>2014</v>
      </c>
      <c r="N1945" t="str">
        <f t="shared" si="424"/>
        <v>Feb</v>
      </c>
      <c r="O1945" s="6" t="e">
        <f t="shared" si="425"/>
        <v>#N/A</v>
      </c>
      <c r="P1945">
        <f t="shared" si="426"/>
        <v>1178</v>
      </c>
      <c r="Q1945">
        <f t="shared" si="427"/>
        <v>12</v>
      </c>
      <c r="R1945" s="8">
        <f t="shared" si="433"/>
        <v>98.166666666666671</v>
      </c>
      <c r="S1945">
        <f t="shared" si="428"/>
        <v>41</v>
      </c>
      <c r="T1945">
        <f t="shared" si="429"/>
        <v>3867</v>
      </c>
      <c r="U1945" s="18">
        <f t="shared" si="434"/>
        <v>94.317073170731703</v>
      </c>
    </row>
    <row r="1946" spans="1:21" x14ac:dyDescent="0.3">
      <c r="A1946" s="3">
        <v>1945</v>
      </c>
      <c r="B1946" s="3" t="s">
        <v>379</v>
      </c>
      <c r="C1946" s="3" t="s">
        <v>61</v>
      </c>
      <c r="D1946" s="7">
        <f t="shared" si="430"/>
        <v>41679</v>
      </c>
      <c r="E1946" s="4">
        <v>0.5625</v>
      </c>
      <c r="F1946" s="3" t="s">
        <v>54</v>
      </c>
      <c r="G1946" s="3" t="str">
        <f t="shared" si="431"/>
        <v>PLANNED</v>
      </c>
      <c r="H1946" s="3" t="str">
        <f t="shared" si="421"/>
        <v>PLANNED - SCHED</v>
      </c>
      <c r="I1946" s="1">
        <v>41684.536776157409</v>
      </c>
      <c r="J1946" s="1">
        <v>41684.597586342592</v>
      </c>
      <c r="K1946" s="5">
        <f t="shared" si="432"/>
        <v>87</v>
      </c>
      <c r="L1946" s="16">
        <f t="shared" si="422"/>
        <v>87</v>
      </c>
      <c r="M1946">
        <f t="shared" si="423"/>
        <v>2014</v>
      </c>
      <c r="N1946" t="str">
        <f t="shared" si="424"/>
        <v>Feb</v>
      </c>
      <c r="O1946" s="6">
        <f t="shared" si="425"/>
        <v>87</v>
      </c>
      <c r="P1946">
        <f t="shared" si="426"/>
        <v>1178</v>
      </c>
      <c r="Q1946">
        <f t="shared" si="427"/>
        <v>12</v>
      </c>
      <c r="R1946" s="8">
        <f t="shared" si="433"/>
        <v>98.166666666666671</v>
      </c>
      <c r="S1946">
        <f t="shared" si="428"/>
        <v>41</v>
      </c>
      <c r="T1946">
        <f t="shared" si="429"/>
        <v>3867</v>
      </c>
      <c r="U1946" s="18">
        <f t="shared" si="434"/>
        <v>94.317073170731703</v>
      </c>
    </row>
    <row r="1947" spans="1:21" x14ac:dyDescent="0.3">
      <c r="A1947" s="3">
        <v>1946</v>
      </c>
      <c r="B1947" s="3" t="s">
        <v>379</v>
      </c>
      <c r="C1947" s="3" t="s">
        <v>61</v>
      </c>
      <c r="D1947" s="7">
        <f t="shared" si="430"/>
        <v>41679</v>
      </c>
      <c r="E1947" s="4">
        <v>0.65277777777777779</v>
      </c>
      <c r="F1947" s="3" t="s">
        <v>51</v>
      </c>
      <c r="G1947" s="3" t="str">
        <f t="shared" si="431"/>
        <v>PLANNED</v>
      </c>
      <c r="H1947" s="3" t="str">
        <f t="shared" si="421"/>
        <v>PLANNED - NOT SCHED</v>
      </c>
      <c r="I1947" s="1">
        <v>41684.627985150466</v>
      </c>
      <c r="J1947" s="1">
        <v>41684.799848576389</v>
      </c>
      <c r="K1947" s="5">
        <f t="shared" si="432"/>
        <v>247</v>
      </c>
      <c r="L1947" s="16">
        <f t="shared" si="422"/>
        <v>247</v>
      </c>
      <c r="M1947">
        <f t="shared" si="423"/>
        <v>2014</v>
      </c>
      <c r="N1947" t="str">
        <f t="shared" si="424"/>
        <v>Feb</v>
      </c>
      <c r="O1947" s="6">
        <f t="shared" si="425"/>
        <v>247</v>
      </c>
      <c r="P1947">
        <f t="shared" si="426"/>
        <v>1178</v>
      </c>
      <c r="Q1947">
        <f t="shared" si="427"/>
        <v>12</v>
      </c>
      <c r="R1947" s="8">
        <f t="shared" si="433"/>
        <v>98.166666666666671</v>
      </c>
      <c r="S1947">
        <f t="shared" si="428"/>
        <v>41</v>
      </c>
      <c r="T1947">
        <f t="shared" si="429"/>
        <v>3867</v>
      </c>
      <c r="U1947" s="18">
        <f t="shared" si="434"/>
        <v>94.317073170731703</v>
      </c>
    </row>
    <row r="1948" spans="1:21" x14ac:dyDescent="0.3">
      <c r="A1948" s="3">
        <v>1947</v>
      </c>
      <c r="B1948" s="3" t="s">
        <v>379</v>
      </c>
      <c r="C1948" s="3" t="s">
        <v>61</v>
      </c>
      <c r="D1948" s="7">
        <f t="shared" si="430"/>
        <v>41679</v>
      </c>
      <c r="E1948" s="4">
        <v>0.66111111111111109</v>
      </c>
      <c r="F1948" s="3" t="s">
        <v>54</v>
      </c>
      <c r="G1948" s="3" t="str">
        <f t="shared" si="431"/>
        <v>PLANNED</v>
      </c>
      <c r="H1948" s="3" t="str">
        <f t="shared" si="421"/>
        <v>PLANNED - SCHED</v>
      </c>
      <c r="I1948" s="1">
        <v>41684.630785879628</v>
      </c>
      <c r="J1948" s="1">
        <v>41684.711098379623</v>
      </c>
      <c r="K1948" s="5">
        <f t="shared" si="432"/>
        <v>115</v>
      </c>
      <c r="L1948" s="16">
        <f t="shared" si="422"/>
        <v>115</v>
      </c>
      <c r="M1948">
        <f t="shared" si="423"/>
        <v>2014</v>
      </c>
      <c r="N1948" t="str">
        <f t="shared" si="424"/>
        <v>Feb</v>
      </c>
      <c r="O1948" s="6">
        <f t="shared" si="425"/>
        <v>115</v>
      </c>
      <c r="P1948">
        <f t="shared" si="426"/>
        <v>1178</v>
      </c>
      <c r="Q1948">
        <f t="shared" si="427"/>
        <v>12</v>
      </c>
      <c r="R1948" s="8">
        <f t="shared" si="433"/>
        <v>98.166666666666671</v>
      </c>
      <c r="S1948">
        <f t="shared" si="428"/>
        <v>41</v>
      </c>
      <c r="T1948">
        <f t="shared" si="429"/>
        <v>3867</v>
      </c>
      <c r="U1948" s="18">
        <f t="shared" si="434"/>
        <v>94.317073170731703</v>
      </c>
    </row>
    <row r="1949" spans="1:21" x14ac:dyDescent="0.3">
      <c r="A1949" s="3">
        <v>1948</v>
      </c>
      <c r="B1949" s="3" t="s">
        <v>379</v>
      </c>
      <c r="C1949" s="3" t="s">
        <v>61</v>
      </c>
      <c r="D1949" s="7">
        <f t="shared" si="430"/>
        <v>41679</v>
      </c>
      <c r="E1949" s="4">
        <v>0.7680555555555556</v>
      </c>
      <c r="F1949" s="3" t="s">
        <v>49</v>
      </c>
      <c r="G1949" s="3" t="str">
        <f t="shared" si="431"/>
        <v>UNPLANNED</v>
      </c>
      <c r="H1949" s="3" t="str">
        <f t="shared" si="421"/>
        <v>UNPLANNED</v>
      </c>
      <c r="I1949" s="1">
        <v>41684.754921990738</v>
      </c>
      <c r="J1949" s="1">
        <v>41684.800269212967</v>
      </c>
      <c r="K1949" s="5">
        <f t="shared" si="432"/>
        <v>65</v>
      </c>
      <c r="L1949" s="16">
        <f t="shared" si="422"/>
        <v>65</v>
      </c>
      <c r="M1949">
        <f t="shared" si="423"/>
        <v>2014</v>
      </c>
      <c r="N1949" t="str">
        <f t="shared" si="424"/>
        <v>Feb</v>
      </c>
      <c r="O1949" s="6">
        <f t="shared" si="425"/>
        <v>65</v>
      </c>
      <c r="P1949">
        <f t="shared" si="426"/>
        <v>1178</v>
      </c>
      <c r="Q1949">
        <f t="shared" si="427"/>
        <v>12</v>
      </c>
      <c r="R1949" s="8">
        <f t="shared" si="433"/>
        <v>98.166666666666671</v>
      </c>
      <c r="S1949">
        <f t="shared" si="428"/>
        <v>41</v>
      </c>
      <c r="T1949">
        <f t="shared" si="429"/>
        <v>3867</v>
      </c>
      <c r="U1949" s="18">
        <f t="shared" si="434"/>
        <v>94.317073170731703</v>
      </c>
    </row>
    <row r="1950" spans="1:21" x14ac:dyDescent="0.3">
      <c r="A1950" s="3">
        <v>1949</v>
      </c>
      <c r="B1950" s="3" t="s">
        <v>379</v>
      </c>
      <c r="C1950" s="3" t="s">
        <v>61</v>
      </c>
      <c r="D1950" s="7">
        <f t="shared" si="430"/>
        <v>41679</v>
      </c>
      <c r="E1950" s="4">
        <v>0.81874999999999998</v>
      </c>
      <c r="F1950" s="3" t="s">
        <v>49</v>
      </c>
      <c r="G1950" s="3" t="str">
        <f t="shared" si="431"/>
        <v>UNPLANNED</v>
      </c>
      <c r="H1950" s="3" t="str">
        <f t="shared" si="421"/>
        <v>UNPLANNED</v>
      </c>
      <c r="I1950" s="1">
        <v>41684.80788206018</v>
      </c>
      <c r="J1950" s="1" t="e">
        <v>#VALUE!</v>
      </c>
      <c r="K1950" s="5" t="e">
        <f t="shared" si="432"/>
        <v>#VALUE!</v>
      </c>
      <c r="L1950" s="16">
        <f t="shared" si="422"/>
        <v>98.166666666666671</v>
      </c>
      <c r="M1950">
        <f t="shared" si="423"/>
        <v>2014</v>
      </c>
      <c r="N1950" t="str">
        <f t="shared" si="424"/>
        <v>Feb</v>
      </c>
      <c r="O1950" s="6" t="e">
        <f t="shared" si="425"/>
        <v>#N/A</v>
      </c>
      <c r="P1950">
        <f t="shared" si="426"/>
        <v>1178</v>
      </c>
      <c r="Q1950">
        <f t="shared" si="427"/>
        <v>12</v>
      </c>
      <c r="R1950" s="8">
        <f t="shared" si="433"/>
        <v>98.166666666666671</v>
      </c>
      <c r="S1950">
        <f t="shared" si="428"/>
        <v>41</v>
      </c>
      <c r="T1950">
        <f t="shared" si="429"/>
        <v>3867</v>
      </c>
      <c r="U1950" s="18">
        <f t="shared" si="434"/>
        <v>94.317073170731703</v>
      </c>
    </row>
    <row r="1951" spans="1:21" x14ac:dyDescent="0.3">
      <c r="A1951" s="3">
        <v>1950</v>
      </c>
      <c r="B1951" s="3" t="s">
        <v>379</v>
      </c>
      <c r="C1951" s="3" t="s">
        <v>61</v>
      </c>
      <c r="D1951" s="7">
        <f t="shared" si="430"/>
        <v>41679</v>
      </c>
      <c r="E1951" s="4">
        <v>0.94444444444444453</v>
      </c>
      <c r="F1951" s="3" t="s">
        <v>49</v>
      </c>
      <c r="G1951" s="3" t="str">
        <f t="shared" si="431"/>
        <v>UNPLANNED</v>
      </c>
      <c r="H1951" s="3" t="str">
        <f t="shared" si="421"/>
        <v>UNPLANNED</v>
      </c>
      <c r="I1951" s="1">
        <v>41684.926756516201</v>
      </c>
      <c r="J1951" s="1">
        <v>41684.998654664356</v>
      </c>
      <c r="K1951" s="5">
        <f t="shared" si="432"/>
        <v>103</v>
      </c>
      <c r="L1951" s="16">
        <f t="shared" si="422"/>
        <v>103</v>
      </c>
      <c r="M1951">
        <f t="shared" si="423"/>
        <v>2014</v>
      </c>
      <c r="N1951" t="str">
        <f t="shared" si="424"/>
        <v>Feb</v>
      </c>
      <c r="O1951" s="6">
        <f t="shared" si="425"/>
        <v>103</v>
      </c>
      <c r="P1951">
        <f t="shared" si="426"/>
        <v>1178</v>
      </c>
      <c r="Q1951">
        <f t="shared" si="427"/>
        <v>12</v>
      </c>
      <c r="R1951" s="8">
        <f t="shared" si="433"/>
        <v>98.166666666666671</v>
      </c>
      <c r="S1951">
        <f t="shared" si="428"/>
        <v>41</v>
      </c>
      <c r="T1951">
        <f t="shared" si="429"/>
        <v>3867</v>
      </c>
      <c r="U1951" s="18">
        <f t="shared" si="434"/>
        <v>94.317073170731703</v>
      </c>
    </row>
    <row r="1952" spans="1:21" x14ac:dyDescent="0.3">
      <c r="A1952" s="3">
        <v>1951</v>
      </c>
      <c r="B1952" s="3" t="s">
        <v>380</v>
      </c>
      <c r="C1952" s="3" t="s">
        <v>63</v>
      </c>
      <c r="D1952" s="7">
        <f t="shared" si="430"/>
        <v>41679</v>
      </c>
      <c r="E1952" s="4">
        <v>4.9999999999999996E-2</v>
      </c>
      <c r="F1952" s="3" t="s">
        <v>54</v>
      </c>
      <c r="G1952" s="3" t="str">
        <f t="shared" si="431"/>
        <v>PLANNED</v>
      </c>
      <c r="H1952" s="3" t="str">
        <f t="shared" si="421"/>
        <v>PLANNED - SCHED</v>
      </c>
      <c r="I1952" s="1">
        <v>41685.001107951386</v>
      </c>
      <c r="J1952" s="1">
        <v>41685.076651932868</v>
      </c>
      <c r="K1952" s="5">
        <f t="shared" si="432"/>
        <v>108</v>
      </c>
      <c r="L1952" s="16">
        <f t="shared" si="422"/>
        <v>108</v>
      </c>
      <c r="M1952">
        <f t="shared" si="423"/>
        <v>2014</v>
      </c>
      <c r="N1952" t="str">
        <f t="shared" si="424"/>
        <v>Feb</v>
      </c>
      <c r="O1952" s="6">
        <f t="shared" si="425"/>
        <v>108</v>
      </c>
      <c r="P1952">
        <f t="shared" si="426"/>
        <v>607</v>
      </c>
      <c r="Q1952">
        <f t="shared" si="427"/>
        <v>6</v>
      </c>
      <c r="R1952" s="8">
        <f t="shared" si="433"/>
        <v>101.16666666666667</v>
      </c>
      <c r="S1952">
        <f t="shared" si="428"/>
        <v>41</v>
      </c>
      <c r="T1952">
        <f t="shared" si="429"/>
        <v>3867</v>
      </c>
      <c r="U1952" s="18">
        <f t="shared" si="434"/>
        <v>94.317073170731703</v>
      </c>
    </row>
    <row r="1953" spans="1:21" x14ac:dyDescent="0.3">
      <c r="A1953" s="3">
        <v>1952</v>
      </c>
      <c r="B1953" s="3" t="s">
        <v>380</v>
      </c>
      <c r="C1953" s="3" t="s">
        <v>63</v>
      </c>
      <c r="D1953" s="7">
        <f t="shared" si="430"/>
        <v>41679</v>
      </c>
      <c r="E1953" s="4">
        <v>0.15416666666666667</v>
      </c>
      <c r="F1953" s="3" t="s">
        <v>49</v>
      </c>
      <c r="G1953" s="3" t="str">
        <f t="shared" si="431"/>
        <v>UNPLANNED</v>
      </c>
      <c r="H1953" s="3" t="str">
        <f t="shared" si="421"/>
        <v>UNPLANNED</v>
      </c>
      <c r="I1953" s="1">
        <v>41685.13562361111</v>
      </c>
      <c r="J1953" s="1">
        <v>41685.202463888891</v>
      </c>
      <c r="K1953" s="5">
        <f t="shared" si="432"/>
        <v>96</v>
      </c>
      <c r="L1953" s="16">
        <f t="shared" si="422"/>
        <v>96</v>
      </c>
      <c r="M1953">
        <f t="shared" si="423"/>
        <v>2014</v>
      </c>
      <c r="N1953" t="str">
        <f t="shared" si="424"/>
        <v>Feb</v>
      </c>
      <c r="O1953" s="6">
        <f t="shared" si="425"/>
        <v>96</v>
      </c>
      <c r="P1953">
        <f t="shared" si="426"/>
        <v>607</v>
      </c>
      <c r="Q1953">
        <f t="shared" si="427"/>
        <v>6</v>
      </c>
      <c r="R1953" s="8">
        <f t="shared" si="433"/>
        <v>101.16666666666667</v>
      </c>
      <c r="S1953">
        <f t="shared" si="428"/>
        <v>41</v>
      </c>
      <c r="T1953">
        <f t="shared" si="429"/>
        <v>3867</v>
      </c>
      <c r="U1953" s="18">
        <f t="shared" si="434"/>
        <v>94.317073170731703</v>
      </c>
    </row>
    <row r="1954" spans="1:21" x14ac:dyDescent="0.3">
      <c r="A1954" s="3">
        <v>1953</v>
      </c>
      <c r="B1954" s="3" t="s">
        <v>380</v>
      </c>
      <c r="C1954" s="3" t="s">
        <v>63</v>
      </c>
      <c r="D1954" s="7">
        <f t="shared" si="430"/>
        <v>41679</v>
      </c>
      <c r="E1954" s="4">
        <v>0.68333333333333324</v>
      </c>
      <c r="F1954" s="3" t="s">
        <v>49</v>
      </c>
      <c r="G1954" s="3" t="str">
        <f t="shared" si="431"/>
        <v>UNPLANNED</v>
      </c>
      <c r="H1954" s="3" t="str">
        <f t="shared" si="421"/>
        <v>UNPLANNED</v>
      </c>
      <c r="I1954" s="1">
        <v>41685.665658761573</v>
      </c>
      <c r="J1954" s="1">
        <v>41685.733505983793</v>
      </c>
      <c r="K1954" s="5">
        <f t="shared" si="432"/>
        <v>97</v>
      </c>
      <c r="L1954" s="16">
        <f t="shared" si="422"/>
        <v>97</v>
      </c>
      <c r="M1954">
        <f t="shared" si="423"/>
        <v>2014</v>
      </c>
      <c r="N1954" t="str">
        <f t="shared" si="424"/>
        <v>Feb</v>
      </c>
      <c r="O1954" s="6">
        <f t="shared" si="425"/>
        <v>97</v>
      </c>
      <c r="P1954">
        <f t="shared" si="426"/>
        <v>607</v>
      </c>
      <c r="Q1954">
        <f t="shared" si="427"/>
        <v>6</v>
      </c>
      <c r="R1954" s="8">
        <f t="shared" si="433"/>
        <v>101.16666666666667</v>
      </c>
      <c r="S1954">
        <f t="shared" si="428"/>
        <v>41</v>
      </c>
      <c r="T1954">
        <f t="shared" si="429"/>
        <v>3867</v>
      </c>
      <c r="U1954" s="18">
        <f t="shared" si="434"/>
        <v>94.317073170731703</v>
      </c>
    </row>
    <row r="1955" spans="1:21" x14ac:dyDescent="0.3">
      <c r="A1955" s="3">
        <v>1954</v>
      </c>
      <c r="B1955" s="3" t="s">
        <v>380</v>
      </c>
      <c r="C1955" s="3" t="s">
        <v>63</v>
      </c>
      <c r="D1955" s="7">
        <f t="shared" si="430"/>
        <v>41679</v>
      </c>
      <c r="E1955" s="4">
        <v>0.75902777777777775</v>
      </c>
      <c r="F1955" s="3" t="s">
        <v>50</v>
      </c>
      <c r="G1955" s="3" t="str">
        <f t="shared" si="431"/>
        <v>OTHER</v>
      </c>
      <c r="H1955" s="3" t="str">
        <f t="shared" si="421"/>
        <v>OTHER</v>
      </c>
      <c r="I1955" s="1">
        <v>41685.739377280093</v>
      </c>
      <c r="J1955" s="1">
        <v>41685.800002280092</v>
      </c>
      <c r="K1955" s="5">
        <f t="shared" si="432"/>
        <v>87</v>
      </c>
      <c r="L1955" s="16">
        <f t="shared" si="422"/>
        <v>87</v>
      </c>
      <c r="M1955">
        <f t="shared" si="423"/>
        <v>2014</v>
      </c>
      <c r="N1955" t="str">
        <f t="shared" si="424"/>
        <v>Feb</v>
      </c>
      <c r="O1955" s="6">
        <f t="shared" si="425"/>
        <v>87</v>
      </c>
      <c r="P1955">
        <f t="shared" si="426"/>
        <v>607</v>
      </c>
      <c r="Q1955">
        <f t="shared" si="427"/>
        <v>6</v>
      </c>
      <c r="R1955" s="8">
        <f t="shared" si="433"/>
        <v>101.16666666666667</v>
      </c>
      <c r="S1955">
        <f t="shared" si="428"/>
        <v>41</v>
      </c>
      <c r="T1955">
        <f t="shared" si="429"/>
        <v>3867</v>
      </c>
      <c r="U1955" s="18">
        <f t="shared" si="434"/>
        <v>94.317073170731703</v>
      </c>
    </row>
    <row r="1956" spans="1:21" x14ac:dyDescent="0.3">
      <c r="A1956" s="3">
        <v>1955</v>
      </c>
      <c r="B1956" s="3" t="s">
        <v>380</v>
      </c>
      <c r="C1956" s="3" t="s">
        <v>63</v>
      </c>
      <c r="D1956" s="7">
        <f t="shared" si="430"/>
        <v>41679</v>
      </c>
      <c r="E1956" s="4">
        <v>0.86944444444444446</v>
      </c>
      <c r="F1956" s="3" t="s">
        <v>49</v>
      </c>
      <c r="G1956" s="3" t="str">
        <f t="shared" si="431"/>
        <v>UNPLANNED</v>
      </c>
      <c r="H1956" s="3" t="str">
        <f t="shared" si="421"/>
        <v>UNPLANNED</v>
      </c>
      <c r="I1956" s="1">
        <v>41685.84604123843</v>
      </c>
      <c r="J1956" s="1">
        <v>41685.920682442127</v>
      </c>
      <c r="K1956" s="5">
        <f t="shared" si="432"/>
        <v>107</v>
      </c>
      <c r="L1956" s="16">
        <f t="shared" si="422"/>
        <v>107</v>
      </c>
      <c r="M1956">
        <f t="shared" si="423"/>
        <v>2014</v>
      </c>
      <c r="N1956" t="str">
        <f t="shared" si="424"/>
        <v>Feb</v>
      </c>
      <c r="O1956" s="6">
        <f t="shared" si="425"/>
        <v>107</v>
      </c>
      <c r="P1956">
        <f t="shared" si="426"/>
        <v>607</v>
      </c>
      <c r="Q1956">
        <f t="shared" si="427"/>
        <v>6</v>
      </c>
      <c r="R1956" s="8">
        <f t="shared" si="433"/>
        <v>101.16666666666667</v>
      </c>
      <c r="S1956">
        <f t="shared" si="428"/>
        <v>41</v>
      </c>
      <c r="T1956">
        <f t="shared" si="429"/>
        <v>3867</v>
      </c>
      <c r="U1956" s="18">
        <f t="shared" si="434"/>
        <v>94.317073170731703</v>
      </c>
    </row>
    <row r="1957" spans="1:21" x14ac:dyDescent="0.3">
      <c r="A1957" s="3">
        <v>1956</v>
      </c>
      <c r="B1957" s="3" t="s">
        <v>380</v>
      </c>
      <c r="C1957" s="3" t="s">
        <v>63</v>
      </c>
      <c r="D1957" s="7">
        <f t="shared" si="430"/>
        <v>41679</v>
      </c>
      <c r="E1957" s="4">
        <v>0.95138888888888884</v>
      </c>
      <c r="F1957" s="3" t="s">
        <v>49</v>
      </c>
      <c r="G1957" s="3" t="str">
        <f t="shared" si="431"/>
        <v>UNPLANNED</v>
      </c>
      <c r="H1957" s="3" t="str">
        <f t="shared" si="421"/>
        <v>UNPLANNED</v>
      </c>
      <c r="I1957" s="1">
        <v>41685.924410150466</v>
      </c>
      <c r="J1957" s="1">
        <v>41686.002685613428</v>
      </c>
      <c r="K1957" s="5">
        <f t="shared" si="432"/>
        <v>112</v>
      </c>
      <c r="L1957" s="16">
        <f t="shared" si="422"/>
        <v>112</v>
      </c>
      <c r="M1957">
        <f t="shared" si="423"/>
        <v>2014</v>
      </c>
      <c r="N1957" t="str">
        <f t="shared" si="424"/>
        <v>Feb</v>
      </c>
      <c r="O1957" s="6">
        <f t="shared" si="425"/>
        <v>112</v>
      </c>
      <c r="P1957">
        <f t="shared" si="426"/>
        <v>607</v>
      </c>
      <c r="Q1957">
        <f t="shared" si="427"/>
        <v>6</v>
      </c>
      <c r="R1957" s="8">
        <f t="shared" si="433"/>
        <v>101.16666666666667</v>
      </c>
      <c r="S1957">
        <f t="shared" si="428"/>
        <v>41</v>
      </c>
      <c r="T1957">
        <f t="shared" si="429"/>
        <v>3867</v>
      </c>
      <c r="U1957" s="18">
        <f t="shared" si="434"/>
        <v>94.317073170731703</v>
      </c>
    </row>
    <row r="1958" spans="1:21" x14ac:dyDescent="0.3">
      <c r="A1958" s="3">
        <v>1957</v>
      </c>
      <c r="B1958" s="3" t="s">
        <v>381</v>
      </c>
      <c r="C1958" s="3" t="s">
        <v>48</v>
      </c>
      <c r="D1958" s="7">
        <f t="shared" si="430"/>
        <v>41686</v>
      </c>
      <c r="E1958" s="4">
        <v>0.12847222222222224</v>
      </c>
      <c r="F1958" s="3" t="s">
        <v>57</v>
      </c>
      <c r="G1958" s="3" t="str">
        <f t="shared" si="431"/>
        <v>UNPLANNED</v>
      </c>
      <c r="H1958" s="3" t="str">
        <f t="shared" si="421"/>
        <v>UNPLANNED</v>
      </c>
      <c r="I1958" s="1">
        <v>41687.131552280094</v>
      </c>
      <c r="J1958" s="1">
        <v>41687.17945737268</v>
      </c>
      <c r="K1958" s="5">
        <f t="shared" si="432"/>
        <v>68</v>
      </c>
      <c r="L1958" s="16">
        <f t="shared" si="422"/>
        <v>68</v>
      </c>
      <c r="M1958">
        <f t="shared" si="423"/>
        <v>2014</v>
      </c>
      <c r="N1958" t="str">
        <f t="shared" si="424"/>
        <v>Feb</v>
      </c>
      <c r="O1958" s="6">
        <f t="shared" si="425"/>
        <v>68</v>
      </c>
      <c r="P1958">
        <f t="shared" si="426"/>
        <v>285</v>
      </c>
      <c r="Q1958">
        <f t="shared" si="427"/>
        <v>4</v>
      </c>
      <c r="R1958" s="8">
        <f t="shared" si="433"/>
        <v>71.25</v>
      </c>
      <c r="S1958">
        <f t="shared" si="428"/>
        <v>39</v>
      </c>
      <c r="T1958">
        <f t="shared" si="429"/>
        <v>3482</v>
      </c>
      <c r="U1958" s="18">
        <f t="shared" si="434"/>
        <v>89.282051282051285</v>
      </c>
    </row>
    <row r="1959" spans="1:21" x14ac:dyDescent="0.3">
      <c r="A1959" s="3">
        <v>1958</v>
      </c>
      <c r="B1959" s="3" t="s">
        <v>381</v>
      </c>
      <c r="C1959" s="3" t="s">
        <v>48</v>
      </c>
      <c r="D1959" s="7">
        <f t="shared" si="430"/>
        <v>41686</v>
      </c>
      <c r="E1959" s="4">
        <v>0.2590277777777778</v>
      </c>
      <c r="F1959" s="3" t="s">
        <v>49</v>
      </c>
      <c r="G1959" s="3" t="str">
        <f t="shared" si="431"/>
        <v>UNPLANNED</v>
      </c>
      <c r="H1959" s="3" t="str">
        <f t="shared" si="421"/>
        <v>UNPLANNED</v>
      </c>
      <c r="I1959" s="1">
        <v>41687.250804479168</v>
      </c>
      <c r="J1959" s="1">
        <v>41687.29179984954</v>
      </c>
      <c r="K1959" s="5">
        <f t="shared" si="432"/>
        <v>59</v>
      </c>
      <c r="L1959" s="16">
        <f t="shared" si="422"/>
        <v>59</v>
      </c>
      <c r="M1959">
        <f t="shared" si="423"/>
        <v>2014</v>
      </c>
      <c r="N1959" t="str">
        <f t="shared" si="424"/>
        <v>Feb</v>
      </c>
      <c r="O1959" s="6">
        <f t="shared" si="425"/>
        <v>59</v>
      </c>
      <c r="P1959">
        <f t="shared" si="426"/>
        <v>285</v>
      </c>
      <c r="Q1959">
        <f t="shared" si="427"/>
        <v>4</v>
      </c>
      <c r="R1959" s="8">
        <f t="shared" si="433"/>
        <v>71.25</v>
      </c>
      <c r="S1959">
        <f t="shared" si="428"/>
        <v>39</v>
      </c>
      <c r="T1959">
        <f t="shared" si="429"/>
        <v>3482</v>
      </c>
      <c r="U1959" s="18">
        <f t="shared" si="434"/>
        <v>89.282051282051285</v>
      </c>
    </row>
    <row r="1960" spans="1:21" x14ac:dyDescent="0.3">
      <c r="A1960" s="3">
        <v>1959</v>
      </c>
      <c r="B1960" s="3" t="s">
        <v>381</v>
      </c>
      <c r="C1960" s="3" t="s">
        <v>48</v>
      </c>
      <c r="D1960" s="7">
        <f t="shared" si="430"/>
        <v>41686</v>
      </c>
      <c r="E1960" s="4">
        <v>0.62430555555555556</v>
      </c>
      <c r="F1960" s="3" t="s">
        <v>49</v>
      </c>
      <c r="G1960" s="3" t="str">
        <f t="shared" si="431"/>
        <v>UNPLANNED</v>
      </c>
      <c r="H1960" s="3" t="str">
        <f t="shared" si="421"/>
        <v>UNPLANNED</v>
      </c>
      <c r="I1960" s="1">
        <v>41687.595365046291</v>
      </c>
      <c r="J1960" s="1">
        <v>41687.643918287038</v>
      </c>
      <c r="K1960" s="5">
        <f t="shared" si="432"/>
        <v>69</v>
      </c>
      <c r="L1960" s="16">
        <f t="shared" si="422"/>
        <v>69</v>
      </c>
      <c r="M1960">
        <f t="shared" si="423"/>
        <v>2014</v>
      </c>
      <c r="N1960" t="str">
        <f t="shared" si="424"/>
        <v>Feb</v>
      </c>
      <c r="O1960" s="6">
        <f t="shared" si="425"/>
        <v>69</v>
      </c>
      <c r="P1960">
        <f t="shared" si="426"/>
        <v>285</v>
      </c>
      <c r="Q1960">
        <f t="shared" si="427"/>
        <v>4</v>
      </c>
      <c r="R1960" s="8">
        <f t="shared" si="433"/>
        <v>71.25</v>
      </c>
      <c r="S1960">
        <f t="shared" si="428"/>
        <v>39</v>
      </c>
      <c r="T1960">
        <f t="shared" si="429"/>
        <v>3482</v>
      </c>
      <c r="U1960" s="18">
        <f t="shared" si="434"/>
        <v>89.282051282051285</v>
      </c>
    </row>
    <row r="1961" spans="1:21" x14ac:dyDescent="0.3">
      <c r="A1961" s="3">
        <v>1960</v>
      </c>
      <c r="B1961" s="3" t="s">
        <v>381</v>
      </c>
      <c r="C1961" s="3" t="s">
        <v>48</v>
      </c>
      <c r="D1961" s="7">
        <f t="shared" si="430"/>
        <v>41686</v>
      </c>
      <c r="E1961" s="4">
        <v>0.90555555555555556</v>
      </c>
      <c r="F1961" s="3" t="s">
        <v>49</v>
      </c>
      <c r="G1961" s="3" t="str">
        <f t="shared" si="431"/>
        <v>UNPLANNED</v>
      </c>
      <c r="H1961" s="3" t="str">
        <f t="shared" si="421"/>
        <v>UNPLANNED</v>
      </c>
      <c r="I1961" s="1">
        <v>41687.866981400461</v>
      </c>
      <c r="J1961" s="1">
        <v>41687.92927306713</v>
      </c>
      <c r="K1961" s="5">
        <f t="shared" si="432"/>
        <v>89</v>
      </c>
      <c r="L1961" s="16">
        <f t="shared" si="422"/>
        <v>89</v>
      </c>
      <c r="M1961">
        <f t="shared" si="423"/>
        <v>2014</v>
      </c>
      <c r="N1961" t="str">
        <f t="shared" si="424"/>
        <v>Feb</v>
      </c>
      <c r="O1961" s="6">
        <f t="shared" si="425"/>
        <v>89</v>
      </c>
      <c r="P1961">
        <f t="shared" si="426"/>
        <v>285</v>
      </c>
      <c r="Q1961">
        <f t="shared" si="427"/>
        <v>4</v>
      </c>
      <c r="R1961" s="8">
        <f t="shared" si="433"/>
        <v>71.25</v>
      </c>
      <c r="S1961">
        <f t="shared" si="428"/>
        <v>39</v>
      </c>
      <c r="T1961">
        <f t="shared" si="429"/>
        <v>3482</v>
      </c>
      <c r="U1961" s="18">
        <f t="shared" si="434"/>
        <v>89.282051282051285</v>
      </c>
    </row>
    <row r="1962" spans="1:21" x14ac:dyDescent="0.3">
      <c r="A1962" s="3">
        <v>1961</v>
      </c>
      <c r="B1962" s="3" t="s">
        <v>382</v>
      </c>
      <c r="C1962" s="3" t="s">
        <v>53</v>
      </c>
      <c r="D1962" s="7">
        <f t="shared" si="430"/>
        <v>41686</v>
      </c>
      <c r="E1962" s="4">
        <v>3.888888888888889E-2</v>
      </c>
      <c r="F1962" s="3" t="s">
        <v>49</v>
      </c>
      <c r="G1962" s="3" t="str">
        <f t="shared" si="431"/>
        <v>UNPLANNED</v>
      </c>
      <c r="H1962" s="3" t="str">
        <f t="shared" si="421"/>
        <v>UNPLANNED</v>
      </c>
      <c r="I1962" s="1">
        <v>41688.002876423612</v>
      </c>
      <c r="J1962" s="1">
        <v>41688.061105590277</v>
      </c>
      <c r="K1962" s="5">
        <f t="shared" si="432"/>
        <v>83</v>
      </c>
      <c r="L1962" s="16">
        <f t="shared" si="422"/>
        <v>83</v>
      </c>
      <c r="M1962">
        <f t="shared" si="423"/>
        <v>2014</v>
      </c>
      <c r="N1962" t="str">
        <f t="shared" si="424"/>
        <v>Feb</v>
      </c>
      <c r="O1962" s="6">
        <f t="shared" si="425"/>
        <v>83</v>
      </c>
      <c r="P1962">
        <f t="shared" si="426"/>
        <v>293</v>
      </c>
      <c r="Q1962">
        <f t="shared" si="427"/>
        <v>3</v>
      </c>
      <c r="R1962" s="8">
        <f t="shared" si="433"/>
        <v>97.666666666666671</v>
      </c>
      <c r="S1962">
        <f t="shared" si="428"/>
        <v>39</v>
      </c>
      <c r="T1962">
        <f t="shared" si="429"/>
        <v>3482</v>
      </c>
      <c r="U1962" s="18">
        <f t="shared" si="434"/>
        <v>89.282051282051285</v>
      </c>
    </row>
    <row r="1963" spans="1:21" x14ac:dyDescent="0.3">
      <c r="A1963" s="3">
        <v>1962</v>
      </c>
      <c r="B1963" s="3" t="s">
        <v>382</v>
      </c>
      <c r="C1963" s="3" t="s">
        <v>53</v>
      </c>
      <c r="D1963" s="7">
        <f t="shared" si="430"/>
        <v>41686</v>
      </c>
      <c r="E1963" s="4">
        <v>0.47986111111111113</v>
      </c>
      <c r="F1963" s="3" t="s">
        <v>54</v>
      </c>
      <c r="G1963" s="3" t="str">
        <f t="shared" si="431"/>
        <v>PLANNED</v>
      </c>
      <c r="H1963" s="3" t="str">
        <f t="shared" si="421"/>
        <v>PLANNED - SCHED</v>
      </c>
      <c r="I1963" s="1">
        <v>41688.450941782408</v>
      </c>
      <c r="J1963" s="1">
        <v>41688.549286689813</v>
      </c>
      <c r="K1963" s="5">
        <f t="shared" si="432"/>
        <v>141</v>
      </c>
      <c r="L1963" s="16">
        <f t="shared" si="422"/>
        <v>141</v>
      </c>
      <c r="M1963">
        <f t="shared" si="423"/>
        <v>2014</v>
      </c>
      <c r="N1963" t="str">
        <f t="shared" si="424"/>
        <v>Feb</v>
      </c>
      <c r="O1963" s="6">
        <f t="shared" si="425"/>
        <v>141</v>
      </c>
      <c r="P1963">
        <f t="shared" si="426"/>
        <v>293</v>
      </c>
      <c r="Q1963">
        <f t="shared" si="427"/>
        <v>3</v>
      </c>
      <c r="R1963" s="8">
        <f t="shared" si="433"/>
        <v>97.666666666666671</v>
      </c>
      <c r="S1963">
        <f t="shared" si="428"/>
        <v>39</v>
      </c>
      <c r="T1963">
        <f t="shared" si="429"/>
        <v>3482</v>
      </c>
      <c r="U1963" s="18">
        <f t="shared" si="434"/>
        <v>89.282051282051285</v>
      </c>
    </row>
    <row r="1964" spans="1:21" x14ac:dyDescent="0.3">
      <c r="A1964" s="3">
        <v>1963</v>
      </c>
      <c r="B1964" s="3" t="s">
        <v>382</v>
      </c>
      <c r="C1964" s="3" t="s">
        <v>53</v>
      </c>
      <c r="D1964" s="7">
        <f t="shared" si="430"/>
        <v>41686</v>
      </c>
      <c r="E1964" s="4">
        <v>0.77777777777777779</v>
      </c>
      <c r="F1964" s="3" t="s">
        <v>49</v>
      </c>
      <c r="G1964" s="3" t="str">
        <f t="shared" si="431"/>
        <v>UNPLANNED</v>
      </c>
      <c r="H1964" s="3" t="str">
        <f t="shared" si="421"/>
        <v>UNPLANNED</v>
      </c>
      <c r="I1964" s="1">
        <v>41688.750198993061</v>
      </c>
      <c r="J1964" s="1">
        <v>41688.798613344909</v>
      </c>
      <c r="K1964" s="5">
        <f t="shared" si="432"/>
        <v>69</v>
      </c>
      <c r="L1964" s="16">
        <f t="shared" si="422"/>
        <v>69</v>
      </c>
      <c r="M1964">
        <f t="shared" si="423"/>
        <v>2014</v>
      </c>
      <c r="N1964" t="str">
        <f t="shared" si="424"/>
        <v>Feb</v>
      </c>
      <c r="O1964" s="6">
        <f t="shared" si="425"/>
        <v>69</v>
      </c>
      <c r="P1964">
        <f t="shared" si="426"/>
        <v>293</v>
      </c>
      <c r="Q1964">
        <f t="shared" si="427"/>
        <v>3</v>
      </c>
      <c r="R1964" s="8">
        <f t="shared" si="433"/>
        <v>97.666666666666671</v>
      </c>
      <c r="S1964">
        <f t="shared" si="428"/>
        <v>39</v>
      </c>
      <c r="T1964">
        <f t="shared" si="429"/>
        <v>3482</v>
      </c>
      <c r="U1964" s="18">
        <f t="shared" si="434"/>
        <v>89.282051282051285</v>
      </c>
    </row>
    <row r="1965" spans="1:21" x14ac:dyDescent="0.3">
      <c r="A1965" s="3">
        <v>1964</v>
      </c>
      <c r="B1965" s="3" t="s">
        <v>383</v>
      </c>
      <c r="C1965" s="3" t="s">
        <v>56</v>
      </c>
      <c r="D1965" s="7">
        <f t="shared" si="430"/>
        <v>41686</v>
      </c>
      <c r="E1965" s="4">
        <v>0.14166666666666666</v>
      </c>
      <c r="F1965" s="3" t="s">
        <v>49</v>
      </c>
      <c r="G1965" s="3" t="str">
        <f t="shared" si="431"/>
        <v>UNPLANNED</v>
      </c>
      <c r="H1965" s="3" t="str">
        <f t="shared" si="421"/>
        <v>UNPLANNED</v>
      </c>
      <c r="I1965" s="1">
        <v>41689.067505011575</v>
      </c>
      <c r="J1965" s="1">
        <v>41689.166752696758</v>
      </c>
      <c r="K1965" s="5">
        <f t="shared" si="432"/>
        <v>142</v>
      </c>
      <c r="L1965" s="16">
        <f t="shared" si="422"/>
        <v>142</v>
      </c>
      <c r="M1965">
        <f t="shared" si="423"/>
        <v>2014</v>
      </c>
      <c r="N1965" t="str">
        <f t="shared" si="424"/>
        <v>Feb</v>
      </c>
      <c r="O1965" s="6">
        <f t="shared" si="425"/>
        <v>142</v>
      </c>
      <c r="P1965">
        <f t="shared" si="426"/>
        <v>876</v>
      </c>
      <c r="Q1965">
        <f t="shared" si="427"/>
        <v>9</v>
      </c>
      <c r="R1965" s="8">
        <f t="shared" si="433"/>
        <v>97.333333333333329</v>
      </c>
      <c r="S1965">
        <f t="shared" si="428"/>
        <v>39</v>
      </c>
      <c r="T1965">
        <f t="shared" si="429"/>
        <v>3482</v>
      </c>
      <c r="U1965" s="18">
        <f t="shared" si="434"/>
        <v>89.282051282051285</v>
      </c>
    </row>
    <row r="1966" spans="1:21" x14ac:dyDescent="0.3">
      <c r="A1966" s="3">
        <v>1965</v>
      </c>
      <c r="B1966" s="3" t="s">
        <v>383</v>
      </c>
      <c r="C1966" s="3" t="s">
        <v>56</v>
      </c>
      <c r="D1966" s="7">
        <f t="shared" si="430"/>
        <v>41686</v>
      </c>
      <c r="E1966" s="4">
        <v>0.36527777777777781</v>
      </c>
      <c r="F1966" s="3" t="s">
        <v>49</v>
      </c>
      <c r="G1966" s="3" t="str">
        <f t="shared" si="431"/>
        <v>UNPLANNED</v>
      </c>
      <c r="H1966" s="3" t="str">
        <f t="shared" si="421"/>
        <v>UNPLANNED</v>
      </c>
      <c r="I1966" s="1">
        <v>41689.340822916667</v>
      </c>
      <c r="J1966" s="1">
        <v>41689.394931712966</v>
      </c>
      <c r="K1966" s="5">
        <f t="shared" si="432"/>
        <v>77</v>
      </c>
      <c r="L1966" s="16">
        <f t="shared" si="422"/>
        <v>77</v>
      </c>
      <c r="M1966">
        <f t="shared" si="423"/>
        <v>2014</v>
      </c>
      <c r="N1966" t="str">
        <f t="shared" si="424"/>
        <v>Feb</v>
      </c>
      <c r="O1966" s="6">
        <f t="shared" si="425"/>
        <v>77</v>
      </c>
      <c r="P1966">
        <f t="shared" si="426"/>
        <v>876</v>
      </c>
      <c r="Q1966">
        <f t="shared" si="427"/>
        <v>9</v>
      </c>
      <c r="R1966" s="8">
        <f t="shared" si="433"/>
        <v>97.333333333333329</v>
      </c>
      <c r="S1966">
        <f t="shared" si="428"/>
        <v>39</v>
      </c>
      <c r="T1966">
        <f t="shared" si="429"/>
        <v>3482</v>
      </c>
      <c r="U1966" s="18">
        <f t="shared" si="434"/>
        <v>89.282051282051285</v>
      </c>
    </row>
    <row r="1967" spans="1:21" x14ac:dyDescent="0.3">
      <c r="A1967" s="3">
        <v>1966</v>
      </c>
      <c r="B1967" s="3" t="s">
        <v>383</v>
      </c>
      <c r="C1967" s="3" t="s">
        <v>56</v>
      </c>
      <c r="D1967" s="7">
        <f t="shared" si="430"/>
        <v>41686</v>
      </c>
      <c r="E1967" s="4">
        <v>0.42777777777777781</v>
      </c>
      <c r="F1967" s="3" t="s">
        <v>54</v>
      </c>
      <c r="G1967" s="3" t="str">
        <f t="shared" si="431"/>
        <v>PLANNED</v>
      </c>
      <c r="H1967" s="3" t="str">
        <f t="shared" si="421"/>
        <v>PLANNED - SCHED</v>
      </c>
      <c r="I1967" s="1">
        <v>41689.333309224538</v>
      </c>
      <c r="J1967" s="1" t="e">
        <v>#VALUE!</v>
      </c>
      <c r="K1967" s="5" t="e">
        <f t="shared" si="432"/>
        <v>#VALUE!</v>
      </c>
      <c r="L1967" s="16">
        <f t="shared" si="422"/>
        <v>97.333333333333329</v>
      </c>
      <c r="M1967">
        <f t="shared" si="423"/>
        <v>2014</v>
      </c>
      <c r="N1967" t="str">
        <f t="shared" si="424"/>
        <v>Feb</v>
      </c>
      <c r="O1967" s="6" t="e">
        <f t="shared" si="425"/>
        <v>#N/A</v>
      </c>
      <c r="P1967">
        <f t="shared" si="426"/>
        <v>876</v>
      </c>
      <c r="Q1967">
        <f t="shared" si="427"/>
        <v>9</v>
      </c>
      <c r="R1967" s="8">
        <f t="shared" si="433"/>
        <v>97.333333333333329</v>
      </c>
      <c r="S1967">
        <f t="shared" si="428"/>
        <v>39</v>
      </c>
      <c r="T1967">
        <f t="shared" si="429"/>
        <v>3482</v>
      </c>
      <c r="U1967" s="18">
        <f t="shared" si="434"/>
        <v>89.282051282051285</v>
      </c>
    </row>
    <row r="1968" spans="1:21" x14ac:dyDescent="0.3">
      <c r="A1968" s="3">
        <v>1967</v>
      </c>
      <c r="B1968" s="3" t="s">
        <v>383</v>
      </c>
      <c r="C1968" s="3" t="s">
        <v>56</v>
      </c>
      <c r="D1968" s="7">
        <f t="shared" si="430"/>
        <v>41686</v>
      </c>
      <c r="E1968" s="4">
        <v>0.44861111111111113</v>
      </c>
      <c r="F1968" s="3" t="s">
        <v>49</v>
      </c>
      <c r="G1968" s="3" t="str">
        <f t="shared" si="431"/>
        <v>UNPLANNED</v>
      </c>
      <c r="H1968" s="3" t="str">
        <f t="shared" si="421"/>
        <v>UNPLANNED</v>
      </c>
      <c r="I1968" s="1">
        <v>41689.415552465274</v>
      </c>
      <c r="J1968" s="1">
        <v>41689.494950613429</v>
      </c>
      <c r="K1968" s="5">
        <f t="shared" si="432"/>
        <v>114</v>
      </c>
      <c r="L1968" s="16">
        <f t="shared" si="422"/>
        <v>114</v>
      </c>
      <c r="M1968">
        <f t="shared" si="423"/>
        <v>2014</v>
      </c>
      <c r="N1968" t="str">
        <f t="shared" si="424"/>
        <v>Feb</v>
      </c>
      <c r="O1968" s="6">
        <f t="shared" si="425"/>
        <v>114</v>
      </c>
      <c r="P1968">
        <f t="shared" si="426"/>
        <v>876</v>
      </c>
      <c r="Q1968">
        <f t="shared" si="427"/>
        <v>9</v>
      </c>
      <c r="R1968" s="8">
        <f t="shared" si="433"/>
        <v>97.333333333333329</v>
      </c>
      <c r="S1968">
        <f t="shared" si="428"/>
        <v>39</v>
      </c>
      <c r="T1968">
        <f t="shared" si="429"/>
        <v>3482</v>
      </c>
      <c r="U1968" s="18">
        <f t="shared" si="434"/>
        <v>89.282051282051285</v>
      </c>
    </row>
    <row r="1969" spans="1:21" x14ac:dyDescent="0.3">
      <c r="A1969" s="3">
        <v>1968</v>
      </c>
      <c r="B1969" s="3" t="s">
        <v>383</v>
      </c>
      <c r="C1969" s="3" t="s">
        <v>56</v>
      </c>
      <c r="D1969" s="7">
        <f t="shared" si="430"/>
        <v>41686</v>
      </c>
      <c r="E1969" s="4">
        <v>0.53472222222222221</v>
      </c>
      <c r="F1969" s="3" t="s">
        <v>54</v>
      </c>
      <c r="G1969" s="3" t="str">
        <f t="shared" si="431"/>
        <v>PLANNED</v>
      </c>
      <c r="H1969" s="3" t="str">
        <f t="shared" si="421"/>
        <v>PLANNED - SCHED</v>
      </c>
      <c r="I1969" s="1">
        <v>41689.490502280089</v>
      </c>
      <c r="J1969" s="1">
        <v>41689.576810150465</v>
      </c>
      <c r="K1969" s="5">
        <f t="shared" si="432"/>
        <v>124</v>
      </c>
      <c r="L1969" s="16">
        <f t="shared" si="422"/>
        <v>124</v>
      </c>
      <c r="M1969">
        <f t="shared" si="423"/>
        <v>2014</v>
      </c>
      <c r="N1969" t="str">
        <f t="shared" si="424"/>
        <v>Feb</v>
      </c>
      <c r="O1969" s="6">
        <f t="shared" si="425"/>
        <v>124</v>
      </c>
      <c r="P1969">
        <f t="shared" si="426"/>
        <v>876</v>
      </c>
      <c r="Q1969">
        <f t="shared" si="427"/>
        <v>9</v>
      </c>
      <c r="R1969" s="8">
        <f t="shared" si="433"/>
        <v>97.333333333333329</v>
      </c>
      <c r="S1969">
        <f t="shared" si="428"/>
        <v>39</v>
      </c>
      <c r="T1969">
        <f t="shared" si="429"/>
        <v>3482</v>
      </c>
      <c r="U1969" s="18">
        <f t="shared" si="434"/>
        <v>89.282051282051285</v>
      </c>
    </row>
    <row r="1970" spans="1:21" x14ac:dyDescent="0.3">
      <c r="A1970" s="3">
        <v>1969</v>
      </c>
      <c r="B1970" s="3" t="s">
        <v>383</v>
      </c>
      <c r="C1970" s="3" t="s">
        <v>56</v>
      </c>
      <c r="D1970" s="7">
        <f t="shared" si="430"/>
        <v>41686</v>
      </c>
      <c r="E1970" s="4">
        <v>0.58819444444444446</v>
      </c>
      <c r="F1970" s="3" t="s">
        <v>54</v>
      </c>
      <c r="G1970" s="3" t="str">
        <f t="shared" si="431"/>
        <v>PLANNED</v>
      </c>
      <c r="H1970" s="3" t="str">
        <f t="shared" si="421"/>
        <v>PLANNED - SCHED</v>
      </c>
      <c r="I1970" s="1">
        <v>41689.558050775464</v>
      </c>
      <c r="J1970" s="1">
        <v>41689.628212812495</v>
      </c>
      <c r="K1970" s="5">
        <f t="shared" si="432"/>
        <v>101</v>
      </c>
      <c r="L1970" s="16">
        <f t="shared" si="422"/>
        <v>101</v>
      </c>
      <c r="M1970">
        <f t="shared" si="423"/>
        <v>2014</v>
      </c>
      <c r="N1970" t="str">
        <f t="shared" si="424"/>
        <v>Feb</v>
      </c>
      <c r="O1970" s="6">
        <f t="shared" si="425"/>
        <v>101</v>
      </c>
      <c r="P1970">
        <f t="shared" si="426"/>
        <v>876</v>
      </c>
      <c r="Q1970">
        <f t="shared" si="427"/>
        <v>9</v>
      </c>
      <c r="R1970" s="8">
        <f t="shared" si="433"/>
        <v>97.333333333333329</v>
      </c>
      <c r="S1970">
        <f t="shared" si="428"/>
        <v>39</v>
      </c>
      <c r="T1970">
        <f t="shared" si="429"/>
        <v>3482</v>
      </c>
      <c r="U1970" s="18">
        <f t="shared" si="434"/>
        <v>89.282051282051285</v>
      </c>
    </row>
    <row r="1971" spans="1:21" x14ac:dyDescent="0.3">
      <c r="A1971" s="3">
        <v>1970</v>
      </c>
      <c r="B1971" s="3" t="s">
        <v>383</v>
      </c>
      <c r="C1971" s="3" t="s">
        <v>56</v>
      </c>
      <c r="D1971" s="7">
        <f t="shared" si="430"/>
        <v>41686</v>
      </c>
      <c r="E1971" s="4">
        <v>0.65138888888888891</v>
      </c>
      <c r="F1971" s="3" t="s">
        <v>54</v>
      </c>
      <c r="G1971" s="3" t="str">
        <f t="shared" si="431"/>
        <v>PLANNED</v>
      </c>
      <c r="H1971" s="3" t="str">
        <f t="shared" si="421"/>
        <v>PLANNED - SCHED</v>
      </c>
      <c r="I1971" s="1">
        <v>41689.608380439815</v>
      </c>
      <c r="J1971" s="1">
        <v>41689.713739236111</v>
      </c>
      <c r="K1971" s="5">
        <f t="shared" si="432"/>
        <v>151</v>
      </c>
      <c r="L1971" s="16">
        <f t="shared" si="422"/>
        <v>151</v>
      </c>
      <c r="M1971">
        <f t="shared" si="423"/>
        <v>2014</v>
      </c>
      <c r="N1971" t="str">
        <f t="shared" si="424"/>
        <v>Feb</v>
      </c>
      <c r="O1971" s="6">
        <f t="shared" si="425"/>
        <v>151</v>
      </c>
      <c r="P1971">
        <f t="shared" si="426"/>
        <v>876</v>
      </c>
      <c r="Q1971">
        <f t="shared" si="427"/>
        <v>9</v>
      </c>
      <c r="R1971" s="8">
        <f t="shared" si="433"/>
        <v>97.333333333333329</v>
      </c>
      <c r="S1971">
        <f t="shared" si="428"/>
        <v>39</v>
      </c>
      <c r="T1971">
        <f t="shared" si="429"/>
        <v>3482</v>
      </c>
      <c r="U1971" s="18">
        <f t="shared" si="434"/>
        <v>89.282051282051285</v>
      </c>
    </row>
    <row r="1972" spans="1:21" x14ac:dyDescent="0.3">
      <c r="A1972" s="3">
        <v>1971</v>
      </c>
      <c r="B1972" s="3" t="s">
        <v>383</v>
      </c>
      <c r="C1972" s="3" t="s">
        <v>56</v>
      </c>
      <c r="D1972" s="7">
        <f t="shared" si="430"/>
        <v>41686</v>
      </c>
      <c r="E1972" s="4">
        <v>0.68055555555555547</v>
      </c>
      <c r="F1972" s="3" t="s">
        <v>51</v>
      </c>
      <c r="G1972" s="3" t="str">
        <f t="shared" si="431"/>
        <v>PLANNED</v>
      </c>
      <c r="H1972" s="3" t="str">
        <f t="shared" si="421"/>
        <v>PLANNED - NOT SCHED</v>
      </c>
      <c r="I1972" s="1">
        <v>41689.660636307868</v>
      </c>
      <c r="J1972" s="1">
        <v>41689.719791400465</v>
      </c>
      <c r="K1972" s="5">
        <f t="shared" si="432"/>
        <v>85</v>
      </c>
      <c r="L1972" s="16">
        <f t="shared" si="422"/>
        <v>85</v>
      </c>
      <c r="M1972">
        <f t="shared" si="423"/>
        <v>2014</v>
      </c>
      <c r="N1972" t="str">
        <f t="shared" si="424"/>
        <v>Feb</v>
      </c>
      <c r="O1972" s="6">
        <f t="shared" si="425"/>
        <v>85</v>
      </c>
      <c r="P1972">
        <f t="shared" si="426"/>
        <v>876</v>
      </c>
      <c r="Q1972">
        <f t="shared" si="427"/>
        <v>9</v>
      </c>
      <c r="R1972" s="8">
        <f t="shared" si="433"/>
        <v>97.333333333333329</v>
      </c>
      <c r="S1972">
        <f t="shared" si="428"/>
        <v>39</v>
      </c>
      <c r="T1972">
        <f t="shared" si="429"/>
        <v>3482</v>
      </c>
      <c r="U1972" s="18">
        <f t="shared" si="434"/>
        <v>89.282051282051285</v>
      </c>
    </row>
    <row r="1973" spans="1:21" x14ac:dyDescent="0.3">
      <c r="A1973" s="3">
        <v>1972</v>
      </c>
      <c r="B1973" s="3" t="s">
        <v>383</v>
      </c>
      <c r="C1973" s="3" t="s">
        <v>56</v>
      </c>
      <c r="D1973" s="7">
        <f t="shared" si="430"/>
        <v>41686</v>
      </c>
      <c r="E1973" s="4">
        <v>0.77500000000000002</v>
      </c>
      <c r="F1973" s="3" t="s">
        <v>49</v>
      </c>
      <c r="G1973" s="3" t="str">
        <f t="shared" si="431"/>
        <v>UNPLANNED</v>
      </c>
      <c r="H1973" s="3" t="str">
        <f t="shared" si="421"/>
        <v>UNPLANNED</v>
      </c>
      <c r="I1973" s="1">
        <v>41689.747077349537</v>
      </c>
      <c r="J1973" s="1">
        <v>41689.804056516201</v>
      </c>
      <c r="K1973" s="5">
        <f t="shared" si="432"/>
        <v>82</v>
      </c>
      <c r="L1973" s="16">
        <f t="shared" si="422"/>
        <v>82</v>
      </c>
      <c r="M1973">
        <f t="shared" si="423"/>
        <v>2014</v>
      </c>
      <c r="N1973" t="str">
        <f t="shared" si="424"/>
        <v>Feb</v>
      </c>
      <c r="O1973" s="6">
        <f t="shared" si="425"/>
        <v>82</v>
      </c>
      <c r="P1973">
        <f t="shared" si="426"/>
        <v>876</v>
      </c>
      <c r="Q1973">
        <f t="shared" si="427"/>
        <v>9</v>
      </c>
      <c r="R1973" s="8">
        <f t="shared" si="433"/>
        <v>97.333333333333329</v>
      </c>
      <c r="S1973">
        <f t="shared" si="428"/>
        <v>39</v>
      </c>
      <c r="T1973">
        <f t="shared" si="429"/>
        <v>3482</v>
      </c>
      <c r="U1973" s="18">
        <f t="shared" si="434"/>
        <v>89.282051282051285</v>
      </c>
    </row>
    <row r="1974" spans="1:21" x14ac:dyDescent="0.3">
      <c r="A1974" s="3">
        <v>1973</v>
      </c>
      <c r="B1974" s="3" t="s">
        <v>384</v>
      </c>
      <c r="C1974" s="3" t="s">
        <v>59</v>
      </c>
      <c r="D1974" s="7">
        <f t="shared" si="430"/>
        <v>41686</v>
      </c>
      <c r="E1974" s="4">
        <v>9.0277777777777776E-2</v>
      </c>
      <c r="F1974" s="3" t="s">
        <v>51</v>
      </c>
      <c r="G1974" s="3" t="str">
        <f t="shared" si="431"/>
        <v>PLANNED</v>
      </c>
      <c r="H1974" s="3" t="str">
        <f t="shared" si="421"/>
        <v>PLANNED - NOT SCHED</v>
      </c>
      <c r="I1974" s="1">
        <v>41690.064869560185</v>
      </c>
      <c r="J1974" s="1">
        <v>41690.137566319441</v>
      </c>
      <c r="K1974" s="5">
        <f t="shared" si="432"/>
        <v>104</v>
      </c>
      <c r="L1974" s="16">
        <f t="shared" si="422"/>
        <v>104</v>
      </c>
      <c r="M1974">
        <f t="shared" si="423"/>
        <v>2014</v>
      </c>
      <c r="N1974" t="str">
        <f t="shared" si="424"/>
        <v>Feb</v>
      </c>
      <c r="O1974" s="6">
        <f t="shared" si="425"/>
        <v>104</v>
      </c>
      <c r="P1974">
        <f t="shared" si="426"/>
        <v>528</v>
      </c>
      <c r="Q1974">
        <f t="shared" si="427"/>
        <v>4</v>
      </c>
      <c r="R1974" s="8">
        <f t="shared" si="433"/>
        <v>132</v>
      </c>
      <c r="S1974">
        <f t="shared" si="428"/>
        <v>39</v>
      </c>
      <c r="T1974">
        <f t="shared" si="429"/>
        <v>3482</v>
      </c>
      <c r="U1974" s="18">
        <f t="shared" si="434"/>
        <v>89.282051282051285</v>
      </c>
    </row>
    <row r="1975" spans="1:21" x14ac:dyDescent="0.3">
      <c r="A1975" s="3">
        <v>1974</v>
      </c>
      <c r="B1975" s="3" t="s">
        <v>384</v>
      </c>
      <c r="C1975" s="3" t="s">
        <v>59</v>
      </c>
      <c r="D1975" s="7">
        <f t="shared" si="430"/>
        <v>41686</v>
      </c>
      <c r="E1975" s="4">
        <v>0.42638888888888887</v>
      </c>
      <c r="F1975" s="3" t="s">
        <v>54</v>
      </c>
      <c r="G1975" s="3" t="str">
        <f t="shared" si="431"/>
        <v>PLANNED</v>
      </c>
      <c r="H1975" s="3" t="str">
        <f t="shared" si="421"/>
        <v>PLANNED - SCHED</v>
      </c>
      <c r="I1975" s="1">
        <v>41690.40063394676</v>
      </c>
      <c r="J1975" s="1">
        <v>41690.482995057871</v>
      </c>
      <c r="K1975" s="5">
        <f t="shared" si="432"/>
        <v>118</v>
      </c>
      <c r="L1975" s="16">
        <f t="shared" si="422"/>
        <v>118</v>
      </c>
      <c r="M1975">
        <f t="shared" si="423"/>
        <v>2014</v>
      </c>
      <c r="N1975" t="str">
        <f t="shared" si="424"/>
        <v>Feb</v>
      </c>
      <c r="O1975" s="6">
        <f t="shared" si="425"/>
        <v>118</v>
      </c>
      <c r="P1975">
        <f t="shared" si="426"/>
        <v>528</v>
      </c>
      <c r="Q1975">
        <f t="shared" si="427"/>
        <v>4</v>
      </c>
      <c r="R1975" s="8">
        <f t="shared" si="433"/>
        <v>132</v>
      </c>
      <c r="S1975">
        <f t="shared" si="428"/>
        <v>39</v>
      </c>
      <c r="T1975">
        <f t="shared" si="429"/>
        <v>3482</v>
      </c>
      <c r="U1975" s="18">
        <f t="shared" si="434"/>
        <v>89.282051282051285</v>
      </c>
    </row>
    <row r="1976" spans="1:21" x14ac:dyDescent="0.3">
      <c r="A1976" s="3">
        <v>1975</v>
      </c>
      <c r="B1976" s="3" t="s">
        <v>384</v>
      </c>
      <c r="C1976" s="3" t="s">
        <v>59</v>
      </c>
      <c r="D1976" s="7">
        <f t="shared" si="430"/>
        <v>41686</v>
      </c>
      <c r="E1976" s="4">
        <v>0.53749999999999998</v>
      </c>
      <c r="F1976" s="3" t="s">
        <v>54</v>
      </c>
      <c r="G1976" s="3" t="str">
        <f t="shared" si="431"/>
        <v>PLANNED</v>
      </c>
      <c r="H1976" s="3" t="str">
        <f t="shared" si="421"/>
        <v>PLANNED - SCHED</v>
      </c>
      <c r="I1976" s="1">
        <v>41690.504873576385</v>
      </c>
      <c r="J1976" s="1">
        <v>41690.654618946755</v>
      </c>
      <c r="K1976" s="5">
        <f t="shared" si="432"/>
        <v>215</v>
      </c>
      <c r="L1976" s="16">
        <f t="shared" si="422"/>
        <v>215</v>
      </c>
      <c r="M1976">
        <f t="shared" si="423"/>
        <v>2014</v>
      </c>
      <c r="N1976" t="str">
        <f t="shared" si="424"/>
        <v>Feb</v>
      </c>
      <c r="O1976" s="6">
        <f t="shared" si="425"/>
        <v>215</v>
      </c>
      <c r="P1976">
        <f t="shared" si="426"/>
        <v>528</v>
      </c>
      <c r="Q1976">
        <f t="shared" si="427"/>
        <v>4</v>
      </c>
      <c r="R1976" s="8">
        <f t="shared" si="433"/>
        <v>132</v>
      </c>
      <c r="S1976">
        <f t="shared" si="428"/>
        <v>39</v>
      </c>
      <c r="T1976">
        <f t="shared" si="429"/>
        <v>3482</v>
      </c>
      <c r="U1976" s="18">
        <f t="shared" si="434"/>
        <v>89.282051282051285</v>
      </c>
    </row>
    <row r="1977" spans="1:21" x14ac:dyDescent="0.3">
      <c r="A1977" s="3">
        <v>1976</v>
      </c>
      <c r="B1977" s="3" t="s">
        <v>384</v>
      </c>
      <c r="C1977" s="3" t="s">
        <v>59</v>
      </c>
      <c r="D1977" s="7">
        <f t="shared" si="430"/>
        <v>41686</v>
      </c>
      <c r="E1977" s="4">
        <v>0.93055555555555547</v>
      </c>
      <c r="F1977" s="3" t="s">
        <v>51</v>
      </c>
      <c r="G1977" s="3" t="str">
        <f t="shared" si="431"/>
        <v>PLANNED</v>
      </c>
      <c r="H1977" s="3" t="str">
        <f t="shared" si="421"/>
        <v>PLANNED - NOT SCHED</v>
      </c>
      <c r="I1977" s="1">
        <v>41690.903144247684</v>
      </c>
      <c r="J1977" s="1">
        <v>41690.966709062501</v>
      </c>
      <c r="K1977" s="5">
        <f t="shared" si="432"/>
        <v>91</v>
      </c>
      <c r="L1977" s="16">
        <f t="shared" si="422"/>
        <v>91</v>
      </c>
      <c r="M1977">
        <f t="shared" si="423"/>
        <v>2014</v>
      </c>
      <c r="N1977" t="str">
        <f t="shared" si="424"/>
        <v>Feb</v>
      </c>
      <c r="O1977" s="6">
        <f t="shared" si="425"/>
        <v>91</v>
      </c>
      <c r="P1977">
        <f t="shared" si="426"/>
        <v>528</v>
      </c>
      <c r="Q1977">
        <f t="shared" si="427"/>
        <v>4</v>
      </c>
      <c r="R1977" s="8">
        <f t="shared" si="433"/>
        <v>132</v>
      </c>
      <c r="S1977">
        <f t="shared" si="428"/>
        <v>39</v>
      </c>
      <c r="T1977">
        <f t="shared" si="429"/>
        <v>3482</v>
      </c>
      <c r="U1977" s="18">
        <f t="shared" si="434"/>
        <v>89.282051282051285</v>
      </c>
    </row>
    <row r="1978" spans="1:21" x14ac:dyDescent="0.3">
      <c r="A1978" s="3">
        <v>1977</v>
      </c>
      <c r="B1978" s="3" t="s">
        <v>385</v>
      </c>
      <c r="C1978" s="3" t="s">
        <v>61</v>
      </c>
      <c r="D1978" s="7">
        <f t="shared" si="430"/>
        <v>41686</v>
      </c>
      <c r="E1978" s="4">
        <v>6.9444444444444441E-3</v>
      </c>
      <c r="F1978" s="3" t="s">
        <v>49</v>
      </c>
      <c r="G1978" s="3" t="str">
        <f t="shared" si="431"/>
        <v>UNPLANNED</v>
      </c>
      <c r="H1978" s="3" t="str">
        <f t="shared" si="421"/>
        <v>UNPLANNED</v>
      </c>
      <c r="I1978" s="1">
        <v>41691.664194097226</v>
      </c>
      <c r="J1978" s="1" t="e">
        <v>#VALUE!</v>
      </c>
      <c r="K1978" s="5" t="e">
        <f t="shared" si="432"/>
        <v>#VALUE!</v>
      </c>
      <c r="L1978" s="16">
        <f t="shared" si="422"/>
        <v>80.5</v>
      </c>
      <c r="M1978">
        <f t="shared" si="423"/>
        <v>2014</v>
      </c>
      <c r="N1978" t="str">
        <f t="shared" si="424"/>
        <v>Feb</v>
      </c>
      <c r="O1978" s="6" t="e">
        <f t="shared" si="425"/>
        <v>#N/A</v>
      </c>
      <c r="P1978">
        <f t="shared" si="426"/>
        <v>805</v>
      </c>
      <c r="Q1978">
        <f t="shared" si="427"/>
        <v>10</v>
      </c>
      <c r="R1978" s="8">
        <f t="shared" si="433"/>
        <v>80.5</v>
      </c>
      <c r="S1978">
        <f t="shared" si="428"/>
        <v>39</v>
      </c>
      <c r="T1978">
        <f t="shared" si="429"/>
        <v>3482</v>
      </c>
      <c r="U1978" s="18">
        <f t="shared" si="434"/>
        <v>89.282051282051285</v>
      </c>
    </row>
    <row r="1979" spans="1:21" x14ac:dyDescent="0.3">
      <c r="A1979" s="3">
        <v>1978</v>
      </c>
      <c r="B1979" s="3" t="s">
        <v>385</v>
      </c>
      <c r="C1979" s="3" t="s">
        <v>61</v>
      </c>
      <c r="D1979" s="7">
        <f t="shared" si="430"/>
        <v>41686</v>
      </c>
      <c r="E1979" s="4">
        <v>0.16597222222222222</v>
      </c>
      <c r="F1979" s="3" t="s">
        <v>49</v>
      </c>
      <c r="G1979" s="3" t="str">
        <f t="shared" si="431"/>
        <v>UNPLANNED</v>
      </c>
      <c r="H1979" s="3" t="str">
        <f t="shared" si="421"/>
        <v>UNPLANNED</v>
      </c>
      <c r="I1979" s="1">
        <v>41691.128295682873</v>
      </c>
      <c r="J1979" s="1">
        <v>41691.211814201386</v>
      </c>
      <c r="K1979" s="5">
        <f t="shared" si="432"/>
        <v>120</v>
      </c>
      <c r="L1979" s="16">
        <f t="shared" si="422"/>
        <v>120</v>
      </c>
      <c r="M1979">
        <f t="shared" si="423"/>
        <v>2014</v>
      </c>
      <c r="N1979" t="str">
        <f t="shared" si="424"/>
        <v>Feb</v>
      </c>
      <c r="O1979" s="6">
        <f t="shared" si="425"/>
        <v>120</v>
      </c>
      <c r="P1979">
        <f t="shared" si="426"/>
        <v>805</v>
      </c>
      <c r="Q1979">
        <f t="shared" si="427"/>
        <v>10</v>
      </c>
      <c r="R1979" s="8">
        <f t="shared" si="433"/>
        <v>80.5</v>
      </c>
      <c r="S1979">
        <f t="shared" si="428"/>
        <v>39</v>
      </c>
      <c r="T1979">
        <f t="shared" si="429"/>
        <v>3482</v>
      </c>
      <c r="U1979" s="18">
        <f t="shared" si="434"/>
        <v>89.282051282051285</v>
      </c>
    </row>
    <row r="1980" spans="1:21" x14ac:dyDescent="0.3">
      <c r="A1980" s="3">
        <v>1979</v>
      </c>
      <c r="B1980" s="3" t="s">
        <v>385</v>
      </c>
      <c r="C1980" s="3" t="s">
        <v>61</v>
      </c>
      <c r="D1980" s="7">
        <f t="shared" si="430"/>
        <v>41686</v>
      </c>
      <c r="E1980" s="4">
        <v>0.28125</v>
      </c>
      <c r="F1980" s="3" t="s">
        <v>49</v>
      </c>
      <c r="G1980" s="3" t="str">
        <f t="shared" si="431"/>
        <v>UNPLANNED</v>
      </c>
      <c r="H1980" s="3" t="str">
        <f t="shared" si="421"/>
        <v>UNPLANNED</v>
      </c>
      <c r="I1980" s="1">
        <v>41691.248616469908</v>
      </c>
      <c r="J1980" s="1" t="e">
        <v>#VALUE!</v>
      </c>
      <c r="K1980" s="5" t="e">
        <f t="shared" si="432"/>
        <v>#VALUE!</v>
      </c>
      <c r="L1980" s="16">
        <f t="shared" si="422"/>
        <v>80.5</v>
      </c>
      <c r="M1980">
        <f t="shared" si="423"/>
        <v>2014</v>
      </c>
      <c r="N1980" t="str">
        <f t="shared" si="424"/>
        <v>Feb</v>
      </c>
      <c r="O1980" s="6" t="e">
        <f t="shared" si="425"/>
        <v>#N/A</v>
      </c>
      <c r="P1980">
        <f t="shared" si="426"/>
        <v>805</v>
      </c>
      <c r="Q1980">
        <f t="shared" si="427"/>
        <v>10</v>
      </c>
      <c r="R1980" s="8">
        <f t="shared" si="433"/>
        <v>80.5</v>
      </c>
      <c r="S1980">
        <f t="shared" si="428"/>
        <v>39</v>
      </c>
      <c r="T1980">
        <f t="shared" si="429"/>
        <v>3482</v>
      </c>
      <c r="U1980" s="18">
        <f t="shared" si="434"/>
        <v>89.282051282051285</v>
      </c>
    </row>
    <row r="1981" spans="1:21" x14ac:dyDescent="0.3">
      <c r="A1981" s="3">
        <v>1980</v>
      </c>
      <c r="B1981" s="3" t="s">
        <v>385</v>
      </c>
      <c r="C1981" s="3" t="s">
        <v>61</v>
      </c>
      <c r="D1981" s="7">
        <f t="shared" si="430"/>
        <v>41686</v>
      </c>
      <c r="E1981" s="4">
        <v>0.39583333333333331</v>
      </c>
      <c r="F1981" s="3" t="s">
        <v>54</v>
      </c>
      <c r="G1981" s="3" t="str">
        <f t="shared" si="431"/>
        <v>PLANNED</v>
      </c>
      <c r="H1981" s="3" t="str">
        <f t="shared" si="421"/>
        <v>PLANNED - SCHED</v>
      </c>
      <c r="I1981" s="1">
        <v>41691.354939930548</v>
      </c>
      <c r="J1981" s="1">
        <v>41691.436676041667</v>
      </c>
      <c r="K1981" s="5">
        <f t="shared" si="432"/>
        <v>117</v>
      </c>
      <c r="L1981" s="16">
        <f t="shared" si="422"/>
        <v>117</v>
      </c>
      <c r="M1981">
        <f t="shared" si="423"/>
        <v>2014</v>
      </c>
      <c r="N1981" t="str">
        <f t="shared" si="424"/>
        <v>Feb</v>
      </c>
      <c r="O1981" s="6">
        <f t="shared" si="425"/>
        <v>117</v>
      </c>
      <c r="P1981">
        <f t="shared" si="426"/>
        <v>805</v>
      </c>
      <c r="Q1981">
        <f t="shared" si="427"/>
        <v>10</v>
      </c>
      <c r="R1981" s="8">
        <f t="shared" si="433"/>
        <v>80.5</v>
      </c>
      <c r="S1981">
        <f t="shared" si="428"/>
        <v>39</v>
      </c>
      <c r="T1981">
        <f t="shared" si="429"/>
        <v>3482</v>
      </c>
      <c r="U1981" s="18">
        <f t="shared" si="434"/>
        <v>89.282051282051285</v>
      </c>
    </row>
    <row r="1982" spans="1:21" x14ac:dyDescent="0.3">
      <c r="A1982" s="3">
        <v>1981</v>
      </c>
      <c r="B1982" s="3" t="s">
        <v>385</v>
      </c>
      <c r="C1982" s="3" t="s">
        <v>61</v>
      </c>
      <c r="D1982" s="7">
        <f t="shared" si="430"/>
        <v>41686</v>
      </c>
      <c r="E1982" s="4">
        <v>0.42777777777777781</v>
      </c>
      <c r="F1982" s="3" t="s">
        <v>49</v>
      </c>
      <c r="G1982" s="3" t="str">
        <f t="shared" si="431"/>
        <v>UNPLANNED</v>
      </c>
      <c r="H1982" s="3" t="str">
        <f t="shared" si="421"/>
        <v>UNPLANNED</v>
      </c>
      <c r="I1982" s="1">
        <v>41691.384962349533</v>
      </c>
      <c r="J1982" s="1">
        <v>41691.474939201391</v>
      </c>
      <c r="K1982" s="5">
        <f t="shared" si="432"/>
        <v>129</v>
      </c>
      <c r="L1982" s="16">
        <f t="shared" si="422"/>
        <v>129</v>
      </c>
      <c r="M1982">
        <f t="shared" si="423"/>
        <v>2014</v>
      </c>
      <c r="N1982" t="str">
        <f t="shared" si="424"/>
        <v>Feb</v>
      </c>
      <c r="O1982" s="6">
        <f t="shared" si="425"/>
        <v>129</v>
      </c>
      <c r="P1982">
        <f t="shared" si="426"/>
        <v>805</v>
      </c>
      <c r="Q1982">
        <f t="shared" si="427"/>
        <v>10</v>
      </c>
      <c r="R1982" s="8">
        <f t="shared" si="433"/>
        <v>80.5</v>
      </c>
      <c r="S1982">
        <f t="shared" si="428"/>
        <v>39</v>
      </c>
      <c r="T1982">
        <f t="shared" si="429"/>
        <v>3482</v>
      </c>
      <c r="U1982" s="18">
        <f t="shared" si="434"/>
        <v>89.282051282051285</v>
      </c>
    </row>
    <row r="1983" spans="1:21" x14ac:dyDescent="0.3">
      <c r="A1983" s="3">
        <v>1982</v>
      </c>
      <c r="B1983" s="3" t="s">
        <v>385</v>
      </c>
      <c r="C1983" s="3" t="s">
        <v>61</v>
      </c>
      <c r="D1983" s="7">
        <f t="shared" si="430"/>
        <v>41686</v>
      </c>
      <c r="E1983" s="4">
        <v>0.48472222222222222</v>
      </c>
      <c r="F1983" s="3" t="s">
        <v>54</v>
      </c>
      <c r="G1983" s="3" t="str">
        <f t="shared" si="431"/>
        <v>PLANNED</v>
      </c>
      <c r="H1983" s="3" t="str">
        <f t="shared" si="421"/>
        <v>PLANNED - SCHED</v>
      </c>
      <c r="I1983" s="1">
        <v>41691.450043206023</v>
      </c>
      <c r="J1983" s="1">
        <v>41691.514580243056</v>
      </c>
      <c r="K1983" s="5">
        <f t="shared" si="432"/>
        <v>92</v>
      </c>
      <c r="L1983" s="16">
        <f t="shared" si="422"/>
        <v>92</v>
      </c>
      <c r="M1983">
        <f t="shared" si="423"/>
        <v>2014</v>
      </c>
      <c r="N1983" t="str">
        <f t="shared" si="424"/>
        <v>Feb</v>
      </c>
      <c r="O1983" s="6">
        <f t="shared" si="425"/>
        <v>92</v>
      </c>
      <c r="P1983">
        <f t="shared" si="426"/>
        <v>805</v>
      </c>
      <c r="Q1983">
        <f t="shared" si="427"/>
        <v>10</v>
      </c>
      <c r="R1983" s="8">
        <f t="shared" si="433"/>
        <v>80.5</v>
      </c>
      <c r="S1983">
        <f t="shared" si="428"/>
        <v>39</v>
      </c>
      <c r="T1983">
        <f t="shared" si="429"/>
        <v>3482</v>
      </c>
      <c r="U1983" s="18">
        <f t="shared" si="434"/>
        <v>89.282051282051285</v>
      </c>
    </row>
    <row r="1984" spans="1:21" x14ac:dyDescent="0.3">
      <c r="A1984" s="3">
        <v>1983</v>
      </c>
      <c r="B1984" s="3" t="s">
        <v>385</v>
      </c>
      <c r="C1984" s="3" t="s">
        <v>61</v>
      </c>
      <c r="D1984" s="7">
        <f t="shared" si="430"/>
        <v>41686</v>
      </c>
      <c r="E1984" s="4">
        <v>0.58402777777777781</v>
      </c>
      <c r="F1984" s="3" t="s">
        <v>54</v>
      </c>
      <c r="G1984" s="3" t="str">
        <f t="shared" si="431"/>
        <v>PLANNED</v>
      </c>
      <c r="H1984" s="3" t="str">
        <f t="shared" si="421"/>
        <v>PLANNED - SCHED</v>
      </c>
      <c r="I1984" s="1">
        <v>41691.555761307871</v>
      </c>
      <c r="J1984" s="1">
        <v>41691.624360844908</v>
      </c>
      <c r="K1984" s="5">
        <f t="shared" si="432"/>
        <v>98</v>
      </c>
      <c r="L1984" s="16">
        <f t="shared" si="422"/>
        <v>98</v>
      </c>
      <c r="M1984">
        <f t="shared" si="423"/>
        <v>2014</v>
      </c>
      <c r="N1984" t="str">
        <f t="shared" si="424"/>
        <v>Feb</v>
      </c>
      <c r="O1984" s="6">
        <f t="shared" si="425"/>
        <v>98</v>
      </c>
      <c r="P1984">
        <f t="shared" si="426"/>
        <v>805</v>
      </c>
      <c r="Q1984">
        <f t="shared" si="427"/>
        <v>10</v>
      </c>
      <c r="R1984" s="8">
        <f t="shared" si="433"/>
        <v>80.5</v>
      </c>
      <c r="S1984">
        <f t="shared" si="428"/>
        <v>39</v>
      </c>
      <c r="T1984">
        <f t="shared" si="429"/>
        <v>3482</v>
      </c>
      <c r="U1984" s="18">
        <f t="shared" si="434"/>
        <v>89.282051282051285</v>
      </c>
    </row>
    <row r="1985" spans="1:21" x14ac:dyDescent="0.3">
      <c r="A1985" s="3">
        <v>1984</v>
      </c>
      <c r="B1985" s="3" t="s">
        <v>385</v>
      </c>
      <c r="C1985" s="3" t="s">
        <v>61</v>
      </c>
      <c r="D1985" s="7">
        <f t="shared" si="430"/>
        <v>41686</v>
      </c>
      <c r="E1985" s="4">
        <v>0.69027777777777777</v>
      </c>
      <c r="F1985" s="3" t="s">
        <v>49</v>
      </c>
      <c r="G1985" s="3" t="str">
        <f t="shared" si="431"/>
        <v>UNPLANNED</v>
      </c>
      <c r="H1985" s="3" t="str">
        <f t="shared" si="421"/>
        <v>UNPLANNED</v>
      </c>
      <c r="I1985" s="1">
        <v>41691.659906400462</v>
      </c>
      <c r="J1985" s="1">
        <v>41691.739987418987</v>
      </c>
      <c r="K1985" s="5">
        <f t="shared" si="432"/>
        <v>115</v>
      </c>
      <c r="L1985" s="16">
        <f t="shared" si="422"/>
        <v>115</v>
      </c>
      <c r="M1985">
        <f t="shared" si="423"/>
        <v>2014</v>
      </c>
      <c r="N1985" t="str">
        <f t="shared" si="424"/>
        <v>Feb</v>
      </c>
      <c r="O1985" s="6">
        <f t="shared" si="425"/>
        <v>115</v>
      </c>
      <c r="P1985">
        <f t="shared" si="426"/>
        <v>805</v>
      </c>
      <c r="Q1985">
        <f t="shared" si="427"/>
        <v>10</v>
      </c>
      <c r="R1985" s="8">
        <f t="shared" si="433"/>
        <v>80.5</v>
      </c>
      <c r="S1985">
        <f t="shared" si="428"/>
        <v>39</v>
      </c>
      <c r="T1985">
        <f t="shared" si="429"/>
        <v>3482</v>
      </c>
      <c r="U1985" s="18">
        <f t="shared" si="434"/>
        <v>89.282051282051285</v>
      </c>
    </row>
    <row r="1986" spans="1:21" x14ac:dyDescent="0.3">
      <c r="A1986" s="3">
        <v>1985</v>
      </c>
      <c r="B1986" s="3" t="s">
        <v>385</v>
      </c>
      <c r="C1986" s="3" t="s">
        <v>61</v>
      </c>
      <c r="D1986" s="7">
        <f t="shared" si="430"/>
        <v>41686</v>
      </c>
      <c r="E1986" s="4">
        <v>0.72499999999999998</v>
      </c>
      <c r="F1986" s="3" t="s">
        <v>49</v>
      </c>
      <c r="G1986" s="3" t="str">
        <f t="shared" si="431"/>
        <v>UNPLANNED</v>
      </c>
      <c r="H1986" s="3" t="str">
        <f t="shared" ref="H1986:H2049" si="435">IF(ISNUMBER(SEARCH("Unplanned",F1986)),"UNPLANNED",IF(ISNUMBER(SEARCH("not as sched",F1986)),"PLANNED - NOT SCHED",IF(ISNUMBER(SEARCH("as scheduled",F1986)),"PLANNED - SCHED","OTHER")))</f>
        <v>UNPLANNED</v>
      </c>
      <c r="I1986" s="1">
        <v>41691.725520370368</v>
      </c>
      <c r="J1986" s="1">
        <v>41691.752719444441</v>
      </c>
      <c r="K1986" s="5">
        <f t="shared" si="432"/>
        <v>39</v>
      </c>
      <c r="L1986" s="16">
        <f t="shared" ref="L1986:L2049" si="436">IFERROR(O1986,R1986)</f>
        <v>39</v>
      </c>
      <c r="M1986">
        <f t="shared" ref="M1986:M2049" si="437">YEAR(B1986)</f>
        <v>2014</v>
      </c>
      <c r="N1986" t="str">
        <f t="shared" ref="N1986:N2049" si="438">TEXT(B1986,"MMM")</f>
        <v>Feb</v>
      </c>
      <c r="O1986" s="6">
        <f t="shared" ref="O1986:O2049" si="439">IFERROR(K1986,#N/A)</f>
        <v>39</v>
      </c>
      <c r="P1986">
        <f t="shared" ref="P1986:P2049" si="440">SUMIFS(O:O,B:B,B1986,O:O,"&lt;&gt;#N/A")</f>
        <v>805</v>
      </c>
      <c r="Q1986">
        <f t="shared" ref="Q1986:Q2049" si="441">COUNTIF(B:B,B1986)</f>
        <v>10</v>
      </c>
      <c r="R1986" s="8">
        <f t="shared" si="433"/>
        <v>80.5</v>
      </c>
      <c r="S1986">
        <f t="shared" ref="S1986:S2049" si="442">COUNTIF(D:D,D1986)</f>
        <v>39</v>
      </c>
      <c r="T1986">
        <f t="shared" ref="T1986:T2049" si="443">SUMIFS(O:O,D:D,D1986,O:O,"&lt;&gt;#N/A")</f>
        <v>3482</v>
      </c>
      <c r="U1986" s="18">
        <f t="shared" si="434"/>
        <v>89.282051282051285</v>
      </c>
    </row>
    <row r="1987" spans="1:21" x14ac:dyDescent="0.3">
      <c r="A1987" s="3">
        <v>1986</v>
      </c>
      <c r="B1987" s="3" t="s">
        <v>385</v>
      </c>
      <c r="C1987" s="3" t="s">
        <v>61</v>
      </c>
      <c r="D1987" s="7">
        <f t="shared" ref="D1987:D2050" si="444">B1987-WEEKDAY(B1987,11)</f>
        <v>41686</v>
      </c>
      <c r="E1987" s="4">
        <v>0.84652777777777777</v>
      </c>
      <c r="F1987" s="3" t="s">
        <v>49</v>
      </c>
      <c r="G1987" s="3" t="str">
        <f t="shared" ref="G1987:G2050" si="445">IF(ISNUMBER(SEARCH("unplanned",F1987)),"UNPLANNED",IF(ISNUMBER(SEARCH("PLANNED",F1987)),"PLANNED","OTHER"))</f>
        <v>UNPLANNED</v>
      </c>
      <c r="H1987" s="3" t="str">
        <f t="shared" si="435"/>
        <v>UNPLANNED</v>
      </c>
      <c r="I1987" s="1">
        <v>41691.826240775459</v>
      </c>
      <c r="J1987" s="1">
        <v>41691.892629664355</v>
      </c>
      <c r="K1987" s="5">
        <f t="shared" ref="K1987:K2050" si="446">HOUR(J1987-I1987)*60+MINUTE(J1987-I1987)</f>
        <v>95</v>
      </c>
      <c r="L1987" s="16">
        <f t="shared" si="436"/>
        <v>95</v>
      </c>
      <c r="M1987">
        <f t="shared" si="437"/>
        <v>2014</v>
      </c>
      <c r="N1987" t="str">
        <f t="shared" si="438"/>
        <v>Feb</v>
      </c>
      <c r="O1987" s="6">
        <f t="shared" si="439"/>
        <v>95</v>
      </c>
      <c r="P1987">
        <f t="shared" si="440"/>
        <v>805</v>
      </c>
      <c r="Q1987">
        <f t="shared" si="441"/>
        <v>10</v>
      </c>
      <c r="R1987" s="8">
        <f t="shared" ref="R1987:R2050" si="447">P1987/Q1987</f>
        <v>80.5</v>
      </c>
      <c r="S1987">
        <f t="shared" si="442"/>
        <v>39</v>
      </c>
      <c r="T1987">
        <f t="shared" si="443"/>
        <v>3482</v>
      </c>
      <c r="U1987" s="18">
        <f t="shared" ref="U1987:U2050" si="448">T1987/S1987</f>
        <v>89.282051282051285</v>
      </c>
    </row>
    <row r="1988" spans="1:21" x14ac:dyDescent="0.3">
      <c r="A1988" s="3">
        <v>1987</v>
      </c>
      <c r="B1988" s="3" t="s">
        <v>386</v>
      </c>
      <c r="C1988" s="3" t="s">
        <v>63</v>
      </c>
      <c r="D1988" s="7">
        <f t="shared" si="444"/>
        <v>41686</v>
      </c>
      <c r="E1988" s="4">
        <v>0.11458333333333333</v>
      </c>
      <c r="F1988" s="3" t="s">
        <v>49</v>
      </c>
      <c r="G1988" s="3" t="str">
        <f t="shared" si="445"/>
        <v>UNPLANNED</v>
      </c>
      <c r="H1988" s="3" t="str">
        <f t="shared" si="435"/>
        <v>UNPLANNED</v>
      </c>
      <c r="I1988" s="1">
        <v>41692.096046446757</v>
      </c>
      <c r="J1988" s="1">
        <v>41692.160178391205</v>
      </c>
      <c r="K1988" s="5">
        <f t="shared" si="446"/>
        <v>92</v>
      </c>
      <c r="L1988" s="16">
        <f t="shared" si="436"/>
        <v>92</v>
      </c>
      <c r="M1988">
        <f t="shared" si="437"/>
        <v>2014</v>
      </c>
      <c r="N1988" t="str">
        <f t="shared" si="438"/>
        <v>Feb</v>
      </c>
      <c r="O1988" s="6">
        <f t="shared" si="439"/>
        <v>92</v>
      </c>
      <c r="P1988">
        <f t="shared" si="440"/>
        <v>367</v>
      </c>
      <c r="Q1988">
        <f t="shared" si="441"/>
        <v>5</v>
      </c>
      <c r="R1988" s="8">
        <f t="shared" si="447"/>
        <v>73.400000000000006</v>
      </c>
      <c r="S1988">
        <f t="shared" si="442"/>
        <v>39</v>
      </c>
      <c r="T1988">
        <f t="shared" si="443"/>
        <v>3482</v>
      </c>
      <c r="U1988" s="18">
        <f t="shared" si="448"/>
        <v>89.282051282051285</v>
      </c>
    </row>
    <row r="1989" spans="1:21" x14ac:dyDescent="0.3">
      <c r="A1989" s="3">
        <v>1988</v>
      </c>
      <c r="B1989" s="3" t="s">
        <v>386</v>
      </c>
      <c r="C1989" s="3" t="s">
        <v>63</v>
      </c>
      <c r="D1989" s="7">
        <f t="shared" si="444"/>
        <v>41686</v>
      </c>
      <c r="E1989" s="4">
        <v>0.32916666666666666</v>
      </c>
      <c r="F1989" s="3" t="s">
        <v>51</v>
      </c>
      <c r="G1989" s="3" t="str">
        <f t="shared" si="445"/>
        <v>PLANNED</v>
      </c>
      <c r="H1989" s="3" t="str">
        <f t="shared" si="435"/>
        <v>PLANNED - NOT SCHED</v>
      </c>
      <c r="I1989" s="1">
        <v>41692.326014618055</v>
      </c>
      <c r="J1989" s="1">
        <v>41692.359220636579</v>
      </c>
      <c r="K1989" s="5">
        <f t="shared" si="446"/>
        <v>47</v>
      </c>
      <c r="L1989" s="16">
        <f t="shared" si="436"/>
        <v>47</v>
      </c>
      <c r="M1989">
        <f t="shared" si="437"/>
        <v>2014</v>
      </c>
      <c r="N1989" t="str">
        <f t="shared" si="438"/>
        <v>Feb</v>
      </c>
      <c r="O1989" s="6">
        <f t="shared" si="439"/>
        <v>47</v>
      </c>
      <c r="P1989">
        <f t="shared" si="440"/>
        <v>367</v>
      </c>
      <c r="Q1989">
        <f t="shared" si="441"/>
        <v>5</v>
      </c>
      <c r="R1989" s="8">
        <f t="shared" si="447"/>
        <v>73.400000000000006</v>
      </c>
      <c r="S1989">
        <f t="shared" si="442"/>
        <v>39</v>
      </c>
      <c r="T1989">
        <f t="shared" si="443"/>
        <v>3482</v>
      </c>
      <c r="U1989" s="18">
        <f t="shared" si="448"/>
        <v>89.282051282051285</v>
      </c>
    </row>
    <row r="1990" spans="1:21" x14ac:dyDescent="0.3">
      <c r="A1990" s="3">
        <v>1989</v>
      </c>
      <c r="B1990" s="3" t="s">
        <v>386</v>
      </c>
      <c r="C1990" s="3" t="s">
        <v>63</v>
      </c>
      <c r="D1990" s="7">
        <f t="shared" si="444"/>
        <v>41686</v>
      </c>
      <c r="E1990" s="4">
        <v>0.44166666666666665</v>
      </c>
      <c r="F1990" s="3" t="s">
        <v>49</v>
      </c>
      <c r="G1990" s="3" t="str">
        <f t="shared" si="445"/>
        <v>UNPLANNED</v>
      </c>
      <c r="H1990" s="3" t="str">
        <f t="shared" si="435"/>
        <v>UNPLANNED</v>
      </c>
      <c r="I1990" s="1">
        <v>41692.418071030093</v>
      </c>
      <c r="J1990" s="1">
        <v>41692.493996956022</v>
      </c>
      <c r="K1990" s="5">
        <f t="shared" si="446"/>
        <v>109</v>
      </c>
      <c r="L1990" s="16">
        <f t="shared" si="436"/>
        <v>109</v>
      </c>
      <c r="M1990">
        <f t="shared" si="437"/>
        <v>2014</v>
      </c>
      <c r="N1990" t="str">
        <f t="shared" si="438"/>
        <v>Feb</v>
      </c>
      <c r="O1990" s="6">
        <f t="shared" si="439"/>
        <v>109</v>
      </c>
      <c r="P1990">
        <f t="shared" si="440"/>
        <v>367</v>
      </c>
      <c r="Q1990">
        <f t="shared" si="441"/>
        <v>5</v>
      </c>
      <c r="R1990" s="8">
        <f t="shared" si="447"/>
        <v>73.400000000000006</v>
      </c>
      <c r="S1990">
        <f t="shared" si="442"/>
        <v>39</v>
      </c>
      <c r="T1990">
        <f t="shared" si="443"/>
        <v>3482</v>
      </c>
      <c r="U1990" s="18">
        <f t="shared" si="448"/>
        <v>89.282051282051285</v>
      </c>
    </row>
    <row r="1991" spans="1:21" x14ac:dyDescent="0.3">
      <c r="A1991" s="3">
        <v>1990</v>
      </c>
      <c r="B1991" s="3" t="s">
        <v>386</v>
      </c>
      <c r="C1991" s="3" t="s">
        <v>63</v>
      </c>
      <c r="D1991" s="7">
        <f t="shared" si="444"/>
        <v>41686</v>
      </c>
      <c r="E1991" s="4">
        <v>0.52777777777777779</v>
      </c>
      <c r="F1991" s="3" t="s">
        <v>49</v>
      </c>
      <c r="G1991" s="3" t="str">
        <f t="shared" si="445"/>
        <v>UNPLANNED</v>
      </c>
      <c r="H1991" s="3" t="str">
        <f t="shared" si="435"/>
        <v>UNPLANNED</v>
      </c>
      <c r="I1991" s="1">
        <v>41692.484665972217</v>
      </c>
      <c r="J1991" s="1">
        <v>41692.567362731475</v>
      </c>
      <c r="K1991" s="5">
        <f t="shared" si="446"/>
        <v>119</v>
      </c>
      <c r="L1991" s="16">
        <f t="shared" si="436"/>
        <v>119</v>
      </c>
      <c r="M1991">
        <f t="shared" si="437"/>
        <v>2014</v>
      </c>
      <c r="N1991" t="str">
        <f t="shared" si="438"/>
        <v>Feb</v>
      </c>
      <c r="O1991" s="6">
        <f t="shared" si="439"/>
        <v>119</v>
      </c>
      <c r="P1991">
        <f t="shared" si="440"/>
        <v>367</v>
      </c>
      <c r="Q1991">
        <f t="shared" si="441"/>
        <v>5</v>
      </c>
      <c r="R1991" s="8">
        <f t="shared" si="447"/>
        <v>73.400000000000006</v>
      </c>
      <c r="S1991">
        <f t="shared" si="442"/>
        <v>39</v>
      </c>
      <c r="T1991">
        <f t="shared" si="443"/>
        <v>3482</v>
      </c>
      <c r="U1991" s="18">
        <f t="shared" si="448"/>
        <v>89.282051282051285</v>
      </c>
    </row>
    <row r="1992" spans="1:21" x14ac:dyDescent="0.3">
      <c r="A1992" s="3">
        <v>1991</v>
      </c>
      <c r="B1992" s="3" t="s">
        <v>386</v>
      </c>
      <c r="C1992" s="3" t="s">
        <v>63</v>
      </c>
      <c r="D1992" s="7">
        <f t="shared" si="444"/>
        <v>41686</v>
      </c>
      <c r="E1992" s="4">
        <v>0.71180555555555547</v>
      </c>
      <c r="F1992" s="3" t="s">
        <v>49</v>
      </c>
      <c r="G1992" s="3" t="str">
        <f t="shared" si="445"/>
        <v>UNPLANNED</v>
      </c>
      <c r="H1992" s="3" t="str">
        <f t="shared" si="435"/>
        <v>UNPLANNED</v>
      </c>
      <c r="I1992" s="1">
        <v>41692.681259490746</v>
      </c>
      <c r="J1992" s="1" t="e">
        <v>#VALUE!</v>
      </c>
      <c r="K1992" s="5" t="e">
        <f t="shared" si="446"/>
        <v>#VALUE!</v>
      </c>
      <c r="L1992" s="16">
        <f t="shared" si="436"/>
        <v>73.400000000000006</v>
      </c>
      <c r="M1992">
        <f t="shared" si="437"/>
        <v>2014</v>
      </c>
      <c r="N1992" t="str">
        <f t="shared" si="438"/>
        <v>Feb</v>
      </c>
      <c r="O1992" s="6" t="e">
        <f t="shared" si="439"/>
        <v>#N/A</v>
      </c>
      <c r="P1992">
        <f t="shared" si="440"/>
        <v>367</v>
      </c>
      <c r="Q1992">
        <f t="shared" si="441"/>
        <v>5</v>
      </c>
      <c r="R1992" s="8">
        <f t="shared" si="447"/>
        <v>73.400000000000006</v>
      </c>
      <c r="S1992">
        <f t="shared" si="442"/>
        <v>39</v>
      </c>
      <c r="T1992">
        <f t="shared" si="443"/>
        <v>3482</v>
      </c>
      <c r="U1992" s="18">
        <f t="shared" si="448"/>
        <v>89.282051282051285</v>
      </c>
    </row>
    <row r="1993" spans="1:21" x14ac:dyDescent="0.3">
      <c r="A1993" s="3">
        <v>1992</v>
      </c>
      <c r="B1993" s="3" t="s">
        <v>387</v>
      </c>
      <c r="C1993" s="3" t="s">
        <v>65</v>
      </c>
      <c r="D1993" s="7">
        <f t="shared" si="444"/>
        <v>41686</v>
      </c>
      <c r="E1993" s="4">
        <v>7.1527777777777787E-2</v>
      </c>
      <c r="F1993" s="3" t="s">
        <v>49</v>
      </c>
      <c r="G1993" s="3" t="str">
        <f t="shared" si="445"/>
        <v>UNPLANNED</v>
      </c>
      <c r="H1993" s="3" t="str">
        <f t="shared" si="435"/>
        <v>UNPLANNED</v>
      </c>
      <c r="I1993" s="1">
        <v>41693.054167905095</v>
      </c>
      <c r="J1993" s="1">
        <v>41693.113589201392</v>
      </c>
      <c r="K1993" s="5">
        <f t="shared" si="446"/>
        <v>85</v>
      </c>
      <c r="L1993" s="16">
        <f t="shared" si="436"/>
        <v>85</v>
      </c>
      <c r="M1993">
        <f t="shared" si="437"/>
        <v>2014</v>
      </c>
      <c r="N1993" t="str">
        <f t="shared" si="438"/>
        <v>Feb</v>
      </c>
      <c r="O1993" s="6">
        <f t="shared" si="439"/>
        <v>85</v>
      </c>
      <c r="P1993">
        <f t="shared" si="440"/>
        <v>328</v>
      </c>
      <c r="Q1993">
        <f t="shared" si="441"/>
        <v>4</v>
      </c>
      <c r="R1993" s="8">
        <f t="shared" si="447"/>
        <v>82</v>
      </c>
      <c r="S1993">
        <f t="shared" si="442"/>
        <v>39</v>
      </c>
      <c r="T1993">
        <f t="shared" si="443"/>
        <v>3482</v>
      </c>
      <c r="U1993" s="18">
        <f t="shared" si="448"/>
        <v>89.282051282051285</v>
      </c>
    </row>
    <row r="1994" spans="1:21" x14ac:dyDescent="0.3">
      <c r="A1994" s="3">
        <v>1993</v>
      </c>
      <c r="B1994" s="3" t="s">
        <v>387</v>
      </c>
      <c r="C1994" s="3" t="s">
        <v>65</v>
      </c>
      <c r="D1994" s="7">
        <f t="shared" si="444"/>
        <v>41686</v>
      </c>
      <c r="E1994" s="4">
        <v>0.49027777777777781</v>
      </c>
      <c r="F1994" s="3" t="s">
        <v>49</v>
      </c>
      <c r="G1994" s="3" t="str">
        <f t="shared" si="445"/>
        <v>UNPLANNED</v>
      </c>
      <c r="H1994" s="3" t="str">
        <f t="shared" si="435"/>
        <v>UNPLANNED</v>
      </c>
      <c r="I1994" s="1">
        <v>41693.468927546295</v>
      </c>
      <c r="J1994" s="1">
        <v>41693.541010879628</v>
      </c>
      <c r="K1994" s="5">
        <f t="shared" si="446"/>
        <v>103</v>
      </c>
      <c r="L1994" s="16">
        <f t="shared" si="436"/>
        <v>103</v>
      </c>
      <c r="M1994">
        <f t="shared" si="437"/>
        <v>2014</v>
      </c>
      <c r="N1994" t="str">
        <f t="shared" si="438"/>
        <v>Feb</v>
      </c>
      <c r="O1994" s="6">
        <f t="shared" si="439"/>
        <v>103</v>
      </c>
      <c r="P1994">
        <f t="shared" si="440"/>
        <v>328</v>
      </c>
      <c r="Q1994">
        <f t="shared" si="441"/>
        <v>4</v>
      </c>
      <c r="R1994" s="8">
        <f t="shared" si="447"/>
        <v>82</v>
      </c>
      <c r="S1994">
        <f t="shared" si="442"/>
        <v>39</v>
      </c>
      <c r="T1994">
        <f t="shared" si="443"/>
        <v>3482</v>
      </c>
      <c r="U1994" s="18">
        <f t="shared" si="448"/>
        <v>89.282051282051285</v>
      </c>
    </row>
    <row r="1995" spans="1:21" x14ac:dyDescent="0.3">
      <c r="A1995" s="3">
        <v>1994</v>
      </c>
      <c r="B1995" s="3" t="s">
        <v>387</v>
      </c>
      <c r="C1995" s="3" t="s">
        <v>65</v>
      </c>
      <c r="D1995" s="7">
        <f t="shared" si="444"/>
        <v>41686</v>
      </c>
      <c r="E1995" s="4">
        <v>0.88402777777777775</v>
      </c>
      <c r="F1995" s="3" t="s">
        <v>49</v>
      </c>
      <c r="G1995" s="3" t="str">
        <f t="shared" si="445"/>
        <v>UNPLANNED</v>
      </c>
      <c r="H1995" s="3" t="str">
        <f t="shared" si="435"/>
        <v>UNPLANNED</v>
      </c>
      <c r="I1995" s="1">
        <v>41693.874472187505</v>
      </c>
      <c r="J1995" s="1">
        <v>41693.922168946759</v>
      </c>
      <c r="K1995" s="5">
        <f t="shared" si="446"/>
        <v>68</v>
      </c>
      <c r="L1995" s="16">
        <f t="shared" si="436"/>
        <v>68</v>
      </c>
      <c r="M1995">
        <f t="shared" si="437"/>
        <v>2014</v>
      </c>
      <c r="N1995" t="str">
        <f t="shared" si="438"/>
        <v>Feb</v>
      </c>
      <c r="O1995" s="6">
        <f t="shared" si="439"/>
        <v>68</v>
      </c>
      <c r="P1995">
        <f t="shared" si="440"/>
        <v>328</v>
      </c>
      <c r="Q1995">
        <f t="shared" si="441"/>
        <v>4</v>
      </c>
      <c r="R1995" s="8">
        <f t="shared" si="447"/>
        <v>82</v>
      </c>
      <c r="S1995">
        <f t="shared" si="442"/>
        <v>39</v>
      </c>
      <c r="T1995">
        <f t="shared" si="443"/>
        <v>3482</v>
      </c>
      <c r="U1995" s="18">
        <f t="shared" si="448"/>
        <v>89.282051282051285</v>
      </c>
    </row>
    <row r="1996" spans="1:21" x14ac:dyDescent="0.3">
      <c r="A1996" s="3">
        <v>1995</v>
      </c>
      <c r="B1996" s="3" t="s">
        <v>387</v>
      </c>
      <c r="C1996" s="3" t="s">
        <v>65</v>
      </c>
      <c r="D1996" s="7">
        <f t="shared" si="444"/>
        <v>41686</v>
      </c>
      <c r="E1996" s="4">
        <v>0.94861111111111107</v>
      </c>
      <c r="F1996" s="3" t="s">
        <v>49</v>
      </c>
      <c r="G1996" s="3" t="str">
        <f t="shared" si="445"/>
        <v>UNPLANNED</v>
      </c>
      <c r="H1996" s="3" t="str">
        <f t="shared" si="435"/>
        <v>UNPLANNED</v>
      </c>
      <c r="I1996" s="1">
        <v>41693.924221608795</v>
      </c>
      <c r="J1996" s="1">
        <v>41693.974835034722</v>
      </c>
      <c r="K1996" s="5">
        <f t="shared" si="446"/>
        <v>72</v>
      </c>
      <c r="L1996" s="16">
        <f t="shared" si="436"/>
        <v>72</v>
      </c>
      <c r="M1996">
        <f t="shared" si="437"/>
        <v>2014</v>
      </c>
      <c r="N1996" t="str">
        <f t="shared" si="438"/>
        <v>Feb</v>
      </c>
      <c r="O1996" s="6">
        <f t="shared" si="439"/>
        <v>72</v>
      </c>
      <c r="P1996">
        <f t="shared" si="440"/>
        <v>328</v>
      </c>
      <c r="Q1996">
        <f t="shared" si="441"/>
        <v>4</v>
      </c>
      <c r="R1996" s="8">
        <f t="shared" si="447"/>
        <v>82</v>
      </c>
      <c r="S1996">
        <f t="shared" si="442"/>
        <v>39</v>
      </c>
      <c r="T1996">
        <f t="shared" si="443"/>
        <v>3482</v>
      </c>
      <c r="U1996" s="18">
        <f t="shared" si="448"/>
        <v>89.282051282051285</v>
      </c>
    </row>
    <row r="1997" spans="1:21" x14ac:dyDescent="0.3">
      <c r="A1997" s="3">
        <v>1996</v>
      </c>
      <c r="B1997" s="3" t="s">
        <v>388</v>
      </c>
      <c r="C1997" s="3" t="s">
        <v>48</v>
      </c>
      <c r="D1997" s="7">
        <f t="shared" si="444"/>
        <v>41693</v>
      </c>
      <c r="E1997" s="4">
        <v>0.1173611111111111</v>
      </c>
      <c r="F1997" s="3" t="s">
        <v>49</v>
      </c>
      <c r="G1997" s="3" t="str">
        <f t="shared" si="445"/>
        <v>UNPLANNED</v>
      </c>
      <c r="H1997" s="3" t="str">
        <f t="shared" si="435"/>
        <v>UNPLANNED</v>
      </c>
      <c r="I1997" s="1">
        <v>41694.095246412042</v>
      </c>
      <c r="J1997" s="1">
        <v>41694.154239467593</v>
      </c>
      <c r="K1997" s="5">
        <f t="shared" si="446"/>
        <v>84</v>
      </c>
      <c r="L1997" s="16">
        <f t="shared" si="436"/>
        <v>84</v>
      </c>
      <c r="M1997">
        <f t="shared" si="437"/>
        <v>2014</v>
      </c>
      <c r="N1997" t="str">
        <f t="shared" si="438"/>
        <v>Feb</v>
      </c>
      <c r="O1997" s="6">
        <f t="shared" si="439"/>
        <v>84</v>
      </c>
      <c r="P1997">
        <f t="shared" si="440"/>
        <v>620</v>
      </c>
      <c r="Q1997">
        <f t="shared" si="441"/>
        <v>6</v>
      </c>
      <c r="R1997" s="8">
        <f t="shared" si="447"/>
        <v>103.33333333333333</v>
      </c>
      <c r="S1997">
        <f t="shared" si="442"/>
        <v>40</v>
      </c>
      <c r="T1997">
        <f t="shared" si="443"/>
        <v>3621</v>
      </c>
      <c r="U1997" s="18">
        <f t="shared" si="448"/>
        <v>90.525000000000006</v>
      </c>
    </row>
    <row r="1998" spans="1:21" x14ac:dyDescent="0.3">
      <c r="A1998" s="3">
        <v>1997</v>
      </c>
      <c r="B1998" s="3" t="s">
        <v>388</v>
      </c>
      <c r="C1998" s="3" t="s">
        <v>48</v>
      </c>
      <c r="D1998" s="7">
        <f t="shared" si="444"/>
        <v>41693</v>
      </c>
      <c r="E1998" s="4">
        <v>0.35902777777777778</v>
      </c>
      <c r="F1998" s="3" t="s">
        <v>54</v>
      </c>
      <c r="G1998" s="3" t="str">
        <f t="shared" si="445"/>
        <v>PLANNED</v>
      </c>
      <c r="H1998" s="3" t="str">
        <f t="shared" si="435"/>
        <v>PLANNED - SCHED</v>
      </c>
      <c r="I1998" s="1">
        <v>41694.319812002315</v>
      </c>
      <c r="J1998" s="1">
        <v>41694.407520335648</v>
      </c>
      <c r="K1998" s="5">
        <f t="shared" si="446"/>
        <v>126</v>
      </c>
      <c r="L1998" s="16">
        <f t="shared" si="436"/>
        <v>126</v>
      </c>
      <c r="M1998">
        <f t="shared" si="437"/>
        <v>2014</v>
      </c>
      <c r="N1998" t="str">
        <f t="shared" si="438"/>
        <v>Feb</v>
      </c>
      <c r="O1998" s="6">
        <f t="shared" si="439"/>
        <v>126</v>
      </c>
      <c r="P1998">
        <f t="shared" si="440"/>
        <v>620</v>
      </c>
      <c r="Q1998">
        <f t="shared" si="441"/>
        <v>6</v>
      </c>
      <c r="R1998" s="8">
        <f t="shared" si="447"/>
        <v>103.33333333333333</v>
      </c>
      <c r="S1998">
        <f t="shared" si="442"/>
        <v>40</v>
      </c>
      <c r="T1998">
        <f t="shared" si="443"/>
        <v>3621</v>
      </c>
      <c r="U1998" s="18">
        <f t="shared" si="448"/>
        <v>90.525000000000006</v>
      </c>
    </row>
    <row r="1999" spans="1:21" x14ac:dyDescent="0.3">
      <c r="A1999" s="3">
        <v>1998</v>
      </c>
      <c r="B1999" s="3" t="s">
        <v>388</v>
      </c>
      <c r="C1999" s="3" t="s">
        <v>48</v>
      </c>
      <c r="D1999" s="7">
        <f t="shared" si="444"/>
        <v>41693</v>
      </c>
      <c r="E1999" s="4">
        <v>0.44444444444444442</v>
      </c>
      <c r="F1999" s="3" t="s">
        <v>54</v>
      </c>
      <c r="G1999" s="3" t="str">
        <f t="shared" si="445"/>
        <v>PLANNED</v>
      </c>
      <c r="H1999" s="3" t="str">
        <f t="shared" si="435"/>
        <v>PLANNED - SCHED</v>
      </c>
      <c r="I1999" s="1">
        <v>41694.414529363428</v>
      </c>
      <c r="J1999" s="1">
        <v>41694.482457604165</v>
      </c>
      <c r="K1999" s="5">
        <f t="shared" si="446"/>
        <v>97</v>
      </c>
      <c r="L1999" s="16">
        <f t="shared" si="436"/>
        <v>97</v>
      </c>
      <c r="M1999">
        <f t="shared" si="437"/>
        <v>2014</v>
      </c>
      <c r="N1999" t="str">
        <f t="shared" si="438"/>
        <v>Feb</v>
      </c>
      <c r="O1999" s="6">
        <f t="shared" si="439"/>
        <v>97</v>
      </c>
      <c r="P1999">
        <f t="shared" si="440"/>
        <v>620</v>
      </c>
      <c r="Q1999">
        <f t="shared" si="441"/>
        <v>6</v>
      </c>
      <c r="R1999" s="8">
        <f t="shared" si="447"/>
        <v>103.33333333333333</v>
      </c>
      <c r="S1999">
        <f t="shared" si="442"/>
        <v>40</v>
      </c>
      <c r="T1999">
        <f t="shared" si="443"/>
        <v>3621</v>
      </c>
      <c r="U1999" s="18">
        <f t="shared" si="448"/>
        <v>90.525000000000006</v>
      </c>
    </row>
    <row r="2000" spans="1:21" x14ac:dyDescent="0.3">
      <c r="A2000" s="3">
        <v>1999</v>
      </c>
      <c r="B2000" s="3" t="s">
        <v>388</v>
      </c>
      <c r="C2000" s="3" t="s">
        <v>48</v>
      </c>
      <c r="D2000" s="7">
        <f t="shared" si="444"/>
        <v>41693</v>
      </c>
      <c r="E2000" s="4">
        <v>0.52013888888888882</v>
      </c>
      <c r="F2000" s="3" t="s">
        <v>54</v>
      </c>
      <c r="G2000" s="3" t="str">
        <f t="shared" si="445"/>
        <v>PLANNED</v>
      </c>
      <c r="H2000" s="3" t="str">
        <f t="shared" si="435"/>
        <v>PLANNED - SCHED</v>
      </c>
      <c r="I2000" s="1">
        <v>41694.492853275464</v>
      </c>
      <c r="J2000" s="1">
        <v>41694.564739849535</v>
      </c>
      <c r="K2000" s="5">
        <f t="shared" si="446"/>
        <v>103</v>
      </c>
      <c r="L2000" s="16">
        <f t="shared" si="436"/>
        <v>103</v>
      </c>
      <c r="M2000">
        <f t="shared" si="437"/>
        <v>2014</v>
      </c>
      <c r="N2000" t="str">
        <f t="shared" si="438"/>
        <v>Feb</v>
      </c>
      <c r="O2000" s="6">
        <f t="shared" si="439"/>
        <v>103</v>
      </c>
      <c r="P2000">
        <f t="shared" si="440"/>
        <v>620</v>
      </c>
      <c r="Q2000">
        <f t="shared" si="441"/>
        <v>6</v>
      </c>
      <c r="R2000" s="8">
        <f t="shared" si="447"/>
        <v>103.33333333333333</v>
      </c>
      <c r="S2000">
        <f t="shared" si="442"/>
        <v>40</v>
      </c>
      <c r="T2000">
        <f t="shared" si="443"/>
        <v>3621</v>
      </c>
      <c r="U2000" s="18">
        <f t="shared" si="448"/>
        <v>90.525000000000006</v>
      </c>
    </row>
    <row r="2001" spans="1:21" x14ac:dyDescent="0.3">
      <c r="A2001" s="3">
        <v>2000</v>
      </c>
      <c r="B2001" s="3" t="s">
        <v>388</v>
      </c>
      <c r="C2001" s="3" t="s">
        <v>48</v>
      </c>
      <c r="D2001" s="7">
        <f t="shared" si="444"/>
        <v>41693</v>
      </c>
      <c r="E2001" s="4">
        <v>0.61944444444444446</v>
      </c>
      <c r="F2001" s="3" t="s">
        <v>54</v>
      </c>
      <c r="G2001" s="3" t="str">
        <f t="shared" si="445"/>
        <v>PLANNED</v>
      </c>
      <c r="H2001" s="3" t="str">
        <f t="shared" si="435"/>
        <v>PLANNED - SCHED</v>
      </c>
      <c r="I2001" s="1">
        <v>41694.598679594907</v>
      </c>
      <c r="J2001" s="1">
        <v>41694.68361015046</v>
      </c>
      <c r="K2001" s="5">
        <f t="shared" si="446"/>
        <v>122</v>
      </c>
      <c r="L2001" s="16">
        <f t="shared" si="436"/>
        <v>122</v>
      </c>
      <c r="M2001">
        <f t="shared" si="437"/>
        <v>2014</v>
      </c>
      <c r="N2001" t="str">
        <f t="shared" si="438"/>
        <v>Feb</v>
      </c>
      <c r="O2001" s="6">
        <f t="shared" si="439"/>
        <v>122</v>
      </c>
      <c r="P2001">
        <f t="shared" si="440"/>
        <v>620</v>
      </c>
      <c r="Q2001">
        <f t="shared" si="441"/>
        <v>6</v>
      </c>
      <c r="R2001" s="8">
        <f t="shared" si="447"/>
        <v>103.33333333333333</v>
      </c>
      <c r="S2001">
        <f t="shared" si="442"/>
        <v>40</v>
      </c>
      <c r="T2001">
        <f t="shared" si="443"/>
        <v>3621</v>
      </c>
      <c r="U2001" s="18">
        <f t="shared" si="448"/>
        <v>90.525000000000006</v>
      </c>
    </row>
    <row r="2002" spans="1:21" x14ac:dyDescent="0.3">
      <c r="A2002" s="3">
        <v>2001</v>
      </c>
      <c r="B2002" s="3" t="s">
        <v>388</v>
      </c>
      <c r="C2002" s="3" t="s">
        <v>48</v>
      </c>
      <c r="D2002" s="7">
        <f t="shared" si="444"/>
        <v>41693</v>
      </c>
      <c r="E2002" s="4">
        <v>0.65833333333333333</v>
      </c>
      <c r="F2002" s="3" t="s">
        <v>54</v>
      </c>
      <c r="G2002" s="3" t="str">
        <f t="shared" si="445"/>
        <v>PLANNED</v>
      </c>
      <c r="H2002" s="3" t="str">
        <f t="shared" si="435"/>
        <v>PLANNED - SCHED</v>
      </c>
      <c r="I2002" s="1">
        <v>41694.62648353009</v>
      </c>
      <c r="J2002" s="1">
        <v>41694.687594641204</v>
      </c>
      <c r="K2002" s="5">
        <f t="shared" si="446"/>
        <v>88</v>
      </c>
      <c r="L2002" s="16">
        <f t="shared" si="436"/>
        <v>88</v>
      </c>
      <c r="M2002">
        <f t="shared" si="437"/>
        <v>2014</v>
      </c>
      <c r="N2002" t="str">
        <f t="shared" si="438"/>
        <v>Feb</v>
      </c>
      <c r="O2002" s="6">
        <f t="shared" si="439"/>
        <v>88</v>
      </c>
      <c r="P2002">
        <f t="shared" si="440"/>
        <v>620</v>
      </c>
      <c r="Q2002">
        <f t="shared" si="441"/>
        <v>6</v>
      </c>
      <c r="R2002" s="8">
        <f t="shared" si="447"/>
        <v>103.33333333333333</v>
      </c>
      <c r="S2002">
        <f t="shared" si="442"/>
        <v>40</v>
      </c>
      <c r="T2002">
        <f t="shared" si="443"/>
        <v>3621</v>
      </c>
      <c r="U2002" s="18">
        <f t="shared" si="448"/>
        <v>90.525000000000006</v>
      </c>
    </row>
    <row r="2003" spans="1:21" x14ac:dyDescent="0.3">
      <c r="A2003" s="3">
        <v>2002</v>
      </c>
      <c r="B2003" s="3" t="s">
        <v>389</v>
      </c>
      <c r="C2003" s="3" t="s">
        <v>53</v>
      </c>
      <c r="D2003" s="7">
        <f t="shared" si="444"/>
        <v>41693</v>
      </c>
      <c r="E2003" s="4">
        <v>0.35347222222222219</v>
      </c>
      <c r="F2003" s="3" t="s">
        <v>54</v>
      </c>
      <c r="G2003" s="3" t="str">
        <f t="shared" si="445"/>
        <v>PLANNED</v>
      </c>
      <c r="H2003" s="3" t="str">
        <f t="shared" si="435"/>
        <v>PLANNED - SCHED</v>
      </c>
      <c r="I2003" s="1">
        <v>41695.319160648149</v>
      </c>
      <c r="J2003" s="1">
        <v>41695.368558796297</v>
      </c>
      <c r="K2003" s="5">
        <f t="shared" si="446"/>
        <v>71</v>
      </c>
      <c r="L2003" s="16">
        <f t="shared" si="436"/>
        <v>71</v>
      </c>
      <c r="M2003">
        <f t="shared" si="437"/>
        <v>2014</v>
      </c>
      <c r="N2003" t="str">
        <f t="shared" si="438"/>
        <v>Feb</v>
      </c>
      <c r="O2003" s="6">
        <f t="shared" si="439"/>
        <v>71</v>
      </c>
      <c r="P2003">
        <f t="shared" si="440"/>
        <v>434</v>
      </c>
      <c r="Q2003">
        <f t="shared" si="441"/>
        <v>5</v>
      </c>
      <c r="R2003" s="8">
        <f t="shared" si="447"/>
        <v>86.8</v>
      </c>
      <c r="S2003">
        <f t="shared" si="442"/>
        <v>40</v>
      </c>
      <c r="T2003">
        <f t="shared" si="443"/>
        <v>3621</v>
      </c>
      <c r="U2003" s="18">
        <f t="shared" si="448"/>
        <v>90.525000000000006</v>
      </c>
    </row>
    <row r="2004" spans="1:21" x14ac:dyDescent="0.3">
      <c r="A2004" s="3">
        <v>2003</v>
      </c>
      <c r="B2004" s="3" t="s">
        <v>389</v>
      </c>
      <c r="C2004" s="3" t="s">
        <v>53</v>
      </c>
      <c r="D2004" s="7">
        <f t="shared" si="444"/>
        <v>41693</v>
      </c>
      <c r="E2004" s="4">
        <v>0.42152777777777778</v>
      </c>
      <c r="F2004" s="3" t="s">
        <v>54</v>
      </c>
      <c r="G2004" s="3" t="str">
        <f t="shared" si="445"/>
        <v>PLANNED</v>
      </c>
      <c r="H2004" s="3" t="str">
        <f t="shared" si="435"/>
        <v>PLANNED - SCHED</v>
      </c>
      <c r="I2004" s="1">
        <v>41695.400514085646</v>
      </c>
      <c r="J2004" s="1">
        <v>41695.453268715282</v>
      </c>
      <c r="K2004" s="5">
        <f t="shared" si="446"/>
        <v>75</v>
      </c>
      <c r="L2004" s="16">
        <f t="shared" si="436"/>
        <v>75</v>
      </c>
      <c r="M2004">
        <f t="shared" si="437"/>
        <v>2014</v>
      </c>
      <c r="N2004" t="str">
        <f t="shared" si="438"/>
        <v>Feb</v>
      </c>
      <c r="O2004" s="6">
        <f t="shared" si="439"/>
        <v>75</v>
      </c>
      <c r="P2004">
        <f t="shared" si="440"/>
        <v>434</v>
      </c>
      <c r="Q2004">
        <f t="shared" si="441"/>
        <v>5</v>
      </c>
      <c r="R2004" s="8">
        <f t="shared" si="447"/>
        <v>86.8</v>
      </c>
      <c r="S2004">
        <f t="shared" si="442"/>
        <v>40</v>
      </c>
      <c r="T2004">
        <f t="shared" si="443"/>
        <v>3621</v>
      </c>
      <c r="U2004" s="18">
        <f t="shared" si="448"/>
        <v>90.525000000000006</v>
      </c>
    </row>
    <row r="2005" spans="1:21" x14ac:dyDescent="0.3">
      <c r="A2005" s="3">
        <v>2004</v>
      </c>
      <c r="B2005" s="3" t="s">
        <v>389</v>
      </c>
      <c r="C2005" s="3" t="s">
        <v>53</v>
      </c>
      <c r="D2005" s="7">
        <f t="shared" si="444"/>
        <v>41693</v>
      </c>
      <c r="E2005" s="4">
        <v>0.55347222222222225</v>
      </c>
      <c r="F2005" s="3" t="s">
        <v>54</v>
      </c>
      <c r="G2005" s="3" t="str">
        <f t="shared" si="445"/>
        <v>PLANNED</v>
      </c>
      <c r="H2005" s="3" t="str">
        <f t="shared" si="435"/>
        <v>PLANNED - SCHED</v>
      </c>
      <c r="I2005" s="1">
        <v>41695.513350659719</v>
      </c>
      <c r="J2005" s="1">
        <v>41695.584079826389</v>
      </c>
      <c r="K2005" s="5">
        <f t="shared" si="446"/>
        <v>101</v>
      </c>
      <c r="L2005" s="16">
        <f t="shared" si="436"/>
        <v>101</v>
      </c>
      <c r="M2005">
        <f t="shared" si="437"/>
        <v>2014</v>
      </c>
      <c r="N2005" t="str">
        <f t="shared" si="438"/>
        <v>Feb</v>
      </c>
      <c r="O2005" s="6">
        <f t="shared" si="439"/>
        <v>101</v>
      </c>
      <c r="P2005">
        <f t="shared" si="440"/>
        <v>434</v>
      </c>
      <c r="Q2005">
        <f t="shared" si="441"/>
        <v>5</v>
      </c>
      <c r="R2005" s="8">
        <f t="shared" si="447"/>
        <v>86.8</v>
      </c>
      <c r="S2005">
        <f t="shared" si="442"/>
        <v>40</v>
      </c>
      <c r="T2005">
        <f t="shared" si="443"/>
        <v>3621</v>
      </c>
      <c r="U2005" s="18">
        <f t="shared" si="448"/>
        <v>90.525000000000006</v>
      </c>
    </row>
    <row r="2006" spans="1:21" x14ac:dyDescent="0.3">
      <c r="A2006" s="3">
        <v>2005</v>
      </c>
      <c r="B2006" s="3" t="s">
        <v>389</v>
      </c>
      <c r="C2006" s="3" t="s">
        <v>53</v>
      </c>
      <c r="D2006" s="7">
        <f t="shared" si="444"/>
        <v>41693</v>
      </c>
      <c r="E2006" s="4">
        <v>0.57986111111111105</v>
      </c>
      <c r="F2006" s="3" t="s">
        <v>54</v>
      </c>
      <c r="G2006" s="3" t="str">
        <f t="shared" si="445"/>
        <v>PLANNED</v>
      </c>
      <c r="H2006" s="3" t="str">
        <f t="shared" si="435"/>
        <v>PLANNED - SCHED</v>
      </c>
      <c r="I2006" s="1">
        <v>41695.563085381946</v>
      </c>
      <c r="J2006" s="1">
        <v>41695.623478900467</v>
      </c>
      <c r="K2006" s="5">
        <f t="shared" si="446"/>
        <v>86</v>
      </c>
      <c r="L2006" s="16">
        <f t="shared" si="436"/>
        <v>86</v>
      </c>
      <c r="M2006">
        <f t="shared" si="437"/>
        <v>2014</v>
      </c>
      <c r="N2006" t="str">
        <f t="shared" si="438"/>
        <v>Feb</v>
      </c>
      <c r="O2006" s="6">
        <f t="shared" si="439"/>
        <v>86</v>
      </c>
      <c r="P2006">
        <f t="shared" si="440"/>
        <v>434</v>
      </c>
      <c r="Q2006">
        <f t="shared" si="441"/>
        <v>5</v>
      </c>
      <c r="R2006" s="8">
        <f t="shared" si="447"/>
        <v>86.8</v>
      </c>
      <c r="S2006">
        <f t="shared" si="442"/>
        <v>40</v>
      </c>
      <c r="T2006">
        <f t="shared" si="443"/>
        <v>3621</v>
      </c>
      <c r="U2006" s="18">
        <f t="shared" si="448"/>
        <v>90.525000000000006</v>
      </c>
    </row>
    <row r="2007" spans="1:21" x14ac:dyDescent="0.3">
      <c r="A2007" s="3">
        <v>2006</v>
      </c>
      <c r="B2007" s="3" t="s">
        <v>389</v>
      </c>
      <c r="C2007" s="3" t="s">
        <v>53</v>
      </c>
      <c r="D2007" s="7">
        <f t="shared" si="444"/>
        <v>41693</v>
      </c>
      <c r="E2007" s="4">
        <v>0.79166666666666663</v>
      </c>
      <c r="F2007" s="3" t="s">
        <v>49</v>
      </c>
      <c r="G2007" s="3" t="str">
        <f t="shared" si="445"/>
        <v>UNPLANNED</v>
      </c>
      <c r="H2007" s="3" t="str">
        <f t="shared" si="435"/>
        <v>UNPLANNED</v>
      </c>
      <c r="I2007" s="1">
        <v>41695.770932557876</v>
      </c>
      <c r="J2007" s="1">
        <v>41695.841291354169</v>
      </c>
      <c r="K2007" s="5">
        <f t="shared" si="446"/>
        <v>101</v>
      </c>
      <c r="L2007" s="16">
        <f t="shared" si="436"/>
        <v>101</v>
      </c>
      <c r="M2007">
        <f t="shared" si="437"/>
        <v>2014</v>
      </c>
      <c r="N2007" t="str">
        <f t="shared" si="438"/>
        <v>Feb</v>
      </c>
      <c r="O2007" s="6">
        <f t="shared" si="439"/>
        <v>101</v>
      </c>
      <c r="P2007">
        <f t="shared" si="440"/>
        <v>434</v>
      </c>
      <c r="Q2007">
        <f t="shared" si="441"/>
        <v>5</v>
      </c>
      <c r="R2007" s="8">
        <f t="shared" si="447"/>
        <v>86.8</v>
      </c>
      <c r="S2007">
        <f t="shared" si="442"/>
        <v>40</v>
      </c>
      <c r="T2007">
        <f t="shared" si="443"/>
        <v>3621</v>
      </c>
      <c r="U2007" s="18">
        <f t="shared" si="448"/>
        <v>90.525000000000006</v>
      </c>
    </row>
    <row r="2008" spans="1:21" x14ac:dyDescent="0.3">
      <c r="A2008" s="3">
        <v>2007</v>
      </c>
      <c r="B2008" s="3" t="s">
        <v>390</v>
      </c>
      <c r="C2008" s="3" t="s">
        <v>56</v>
      </c>
      <c r="D2008" s="7">
        <f t="shared" si="444"/>
        <v>41693</v>
      </c>
      <c r="E2008" s="4">
        <v>9.0277777777777787E-3</v>
      </c>
      <c r="F2008" s="3" t="s">
        <v>49</v>
      </c>
      <c r="G2008" s="3" t="str">
        <f t="shared" si="445"/>
        <v>UNPLANNED</v>
      </c>
      <c r="H2008" s="3" t="str">
        <f t="shared" si="435"/>
        <v>UNPLANNED</v>
      </c>
      <c r="I2008" s="1">
        <v>41695.957865046294</v>
      </c>
      <c r="J2008" s="1" t="e">
        <v>#VALUE!</v>
      </c>
      <c r="K2008" s="5" t="e">
        <f t="shared" si="446"/>
        <v>#VALUE!</v>
      </c>
      <c r="L2008" s="16">
        <f t="shared" si="436"/>
        <v>53.875</v>
      </c>
      <c r="M2008">
        <f t="shared" si="437"/>
        <v>2014</v>
      </c>
      <c r="N2008" t="str">
        <f t="shared" si="438"/>
        <v>Feb</v>
      </c>
      <c r="O2008" s="6" t="e">
        <f t="shared" si="439"/>
        <v>#N/A</v>
      </c>
      <c r="P2008">
        <f t="shared" si="440"/>
        <v>431</v>
      </c>
      <c r="Q2008">
        <f t="shared" si="441"/>
        <v>8</v>
      </c>
      <c r="R2008" s="8">
        <f t="shared" si="447"/>
        <v>53.875</v>
      </c>
      <c r="S2008">
        <f t="shared" si="442"/>
        <v>40</v>
      </c>
      <c r="T2008">
        <f t="shared" si="443"/>
        <v>3621</v>
      </c>
      <c r="U2008" s="18">
        <f t="shared" si="448"/>
        <v>90.525000000000006</v>
      </c>
    </row>
    <row r="2009" spans="1:21" x14ac:dyDescent="0.3">
      <c r="A2009" s="3">
        <v>2008</v>
      </c>
      <c r="B2009" s="3" t="s">
        <v>390</v>
      </c>
      <c r="C2009" s="3" t="s">
        <v>56</v>
      </c>
      <c r="D2009" s="7">
        <f t="shared" si="444"/>
        <v>41693</v>
      </c>
      <c r="E2009" s="4">
        <v>0.13194444444444445</v>
      </c>
      <c r="F2009" s="3" t="s">
        <v>51</v>
      </c>
      <c r="G2009" s="3" t="str">
        <f t="shared" si="445"/>
        <v>PLANNED</v>
      </c>
      <c r="H2009" s="3" t="str">
        <f t="shared" si="435"/>
        <v>PLANNED - NOT SCHED</v>
      </c>
      <c r="I2009" s="1">
        <v>41696.097395104167</v>
      </c>
      <c r="J2009" s="1">
        <v>41696.171121956017</v>
      </c>
      <c r="K2009" s="5">
        <f t="shared" si="446"/>
        <v>106</v>
      </c>
      <c r="L2009" s="16">
        <f t="shared" si="436"/>
        <v>106</v>
      </c>
      <c r="M2009">
        <f t="shared" si="437"/>
        <v>2014</v>
      </c>
      <c r="N2009" t="str">
        <f t="shared" si="438"/>
        <v>Feb</v>
      </c>
      <c r="O2009" s="6">
        <f t="shared" si="439"/>
        <v>106</v>
      </c>
      <c r="P2009">
        <f t="shared" si="440"/>
        <v>431</v>
      </c>
      <c r="Q2009">
        <f t="shared" si="441"/>
        <v>8</v>
      </c>
      <c r="R2009" s="8">
        <f t="shared" si="447"/>
        <v>53.875</v>
      </c>
      <c r="S2009">
        <f t="shared" si="442"/>
        <v>40</v>
      </c>
      <c r="T2009">
        <f t="shared" si="443"/>
        <v>3621</v>
      </c>
      <c r="U2009" s="18">
        <f t="shared" si="448"/>
        <v>90.525000000000006</v>
      </c>
    </row>
    <row r="2010" spans="1:21" x14ac:dyDescent="0.3">
      <c r="A2010" s="3">
        <v>2009</v>
      </c>
      <c r="B2010" s="3" t="s">
        <v>390</v>
      </c>
      <c r="C2010" s="3" t="s">
        <v>56</v>
      </c>
      <c r="D2010" s="7">
        <f t="shared" si="444"/>
        <v>41693</v>
      </c>
      <c r="E2010" s="4">
        <v>0.40208333333333335</v>
      </c>
      <c r="F2010" s="3" t="s">
        <v>54</v>
      </c>
      <c r="G2010" s="3" t="str">
        <f t="shared" si="445"/>
        <v>PLANNED</v>
      </c>
      <c r="H2010" s="3" t="str">
        <f t="shared" si="435"/>
        <v>PLANNED - SCHED</v>
      </c>
      <c r="I2010" s="1">
        <v>41696.379621759261</v>
      </c>
      <c r="J2010" s="1">
        <v>41696.416820833329</v>
      </c>
      <c r="K2010" s="5">
        <f t="shared" si="446"/>
        <v>53</v>
      </c>
      <c r="L2010" s="16">
        <f t="shared" si="436"/>
        <v>53</v>
      </c>
      <c r="M2010">
        <f t="shared" si="437"/>
        <v>2014</v>
      </c>
      <c r="N2010" t="str">
        <f t="shared" si="438"/>
        <v>Feb</v>
      </c>
      <c r="O2010" s="6">
        <f t="shared" si="439"/>
        <v>53</v>
      </c>
      <c r="P2010">
        <f t="shared" si="440"/>
        <v>431</v>
      </c>
      <c r="Q2010">
        <f t="shared" si="441"/>
        <v>8</v>
      </c>
      <c r="R2010" s="8">
        <f t="shared" si="447"/>
        <v>53.875</v>
      </c>
      <c r="S2010">
        <f t="shared" si="442"/>
        <v>40</v>
      </c>
      <c r="T2010">
        <f t="shared" si="443"/>
        <v>3621</v>
      </c>
      <c r="U2010" s="18">
        <f t="shared" si="448"/>
        <v>90.525000000000006</v>
      </c>
    </row>
    <row r="2011" spans="1:21" x14ac:dyDescent="0.3">
      <c r="A2011" s="3">
        <v>2010</v>
      </c>
      <c r="B2011" s="3" t="s">
        <v>390</v>
      </c>
      <c r="C2011" s="3" t="s">
        <v>56</v>
      </c>
      <c r="D2011" s="7">
        <f t="shared" si="444"/>
        <v>41693</v>
      </c>
      <c r="E2011" s="4">
        <v>0.4548611111111111</v>
      </c>
      <c r="F2011" s="3" t="s">
        <v>54</v>
      </c>
      <c r="G2011" s="3" t="str">
        <f t="shared" si="445"/>
        <v>PLANNED</v>
      </c>
      <c r="H2011" s="3" t="str">
        <f t="shared" si="435"/>
        <v>PLANNED - SCHED</v>
      </c>
      <c r="I2011" s="1">
        <v>41696.432844062503</v>
      </c>
      <c r="J2011" s="1">
        <v>41696.492022303239</v>
      </c>
      <c r="K2011" s="5">
        <f t="shared" si="446"/>
        <v>85</v>
      </c>
      <c r="L2011" s="16">
        <f t="shared" si="436"/>
        <v>85</v>
      </c>
      <c r="M2011">
        <f t="shared" si="437"/>
        <v>2014</v>
      </c>
      <c r="N2011" t="str">
        <f t="shared" si="438"/>
        <v>Feb</v>
      </c>
      <c r="O2011" s="6">
        <f t="shared" si="439"/>
        <v>85</v>
      </c>
      <c r="P2011">
        <f t="shared" si="440"/>
        <v>431</v>
      </c>
      <c r="Q2011">
        <f t="shared" si="441"/>
        <v>8</v>
      </c>
      <c r="R2011" s="8">
        <f t="shared" si="447"/>
        <v>53.875</v>
      </c>
      <c r="S2011">
        <f t="shared" si="442"/>
        <v>40</v>
      </c>
      <c r="T2011">
        <f t="shared" si="443"/>
        <v>3621</v>
      </c>
      <c r="U2011" s="18">
        <f t="shared" si="448"/>
        <v>90.525000000000006</v>
      </c>
    </row>
    <row r="2012" spans="1:21" x14ac:dyDescent="0.3">
      <c r="A2012" s="3">
        <v>2011</v>
      </c>
      <c r="B2012" s="3" t="s">
        <v>390</v>
      </c>
      <c r="C2012" s="3" t="s">
        <v>56</v>
      </c>
      <c r="D2012" s="7">
        <f t="shared" si="444"/>
        <v>41693</v>
      </c>
      <c r="E2012" s="4">
        <v>0.58472222222222225</v>
      </c>
      <c r="F2012" s="3" t="s">
        <v>54</v>
      </c>
      <c r="G2012" s="3" t="str">
        <f t="shared" si="445"/>
        <v>PLANNED</v>
      </c>
      <c r="H2012" s="3" t="str">
        <f t="shared" si="435"/>
        <v>PLANNED - SCHED</v>
      </c>
      <c r="I2012" s="1">
        <v>41696.551318252314</v>
      </c>
      <c r="J2012" s="1">
        <v>41696.627498807873</v>
      </c>
      <c r="K2012" s="5">
        <f t="shared" si="446"/>
        <v>109</v>
      </c>
      <c r="L2012" s="16">
        <f t="shared" si="436"/>
        <v>109</v>
      </c>
      <c r="M2012">
        <f t="shared" si="437"/>
        <v>2014</v>
      </c>
      <c r="N2012" t="str">
        <f t="shared" si="438"/>
        <v>Feb</v>
      </c>
      <c r="O2012" s="6">
        <f t="shared" si="439"/>
        <v>109</v>
      </c>
      <c r="P2012">
        <f t="shared" si="440"/>
        <v>431</v>
      </c>
      <c r="Q2012">
        <f t="shared" si="441"/>
        <v>8</v>
      </c>
      <c r="R2012" s="8">
        <f t="shared" si="447"/>
        <v>53.875</v>
      </c>
      <c r="S2012">
        <f t="shared" si="442"/>
        <v>40</v>
      </c>
      <c r="T2012">
        <f t="shared" si="443"/>
        <v>3621</v>
      </c>
      <c r="U2012" s="18">
        <f t="shared" si="448"/>
        <v>90.525000000000006</v>
      </c>
    </row>
    <row r="2013" spans="1:21" x14ac:dyDescent="0.3">
      <c r="A2013" s="3">
        <v>2012</v>
      </c>
      <c r="B2013" s="3" t="s">
        <v>390</v>
      </c>
      <c r="C2013" s="3" t="s">
        <v>56</v>
      </c>
      <c r="D2013" s="7">
        <f t="shared" si="444"/>
        <v>41693</v>
      </c>
      <c r="E2013" s="4">
        <v>0.66666666666666663</v>
      </c>
      <c r="F2013" s="3" t="s">
        <v>54</v>
      </c>
      <c r="G2013" s="3" t="str">
        <f t="shared" si="445"/>
        <v>PLANNED</v>
      </c>
      <c r="H2013" s="3" t="str">
        <f t="shared" si="435"/>
        <v>PLANNED - SCHED</v>
      </c>
      <c r="I2013" s="1">
        <v>41696.637674039346</v>
      </c>
      <c r="J2013" s="1">
        <v>41696.692222650461</v>
      </c>
      <c r="K2013" s="5">
        <f t="shared" si="446"/>
        <v>78</v>
      </c>
      <c r="L2013" s="16">
        <f t="shared" si="436"/>
        <v>78</v>
      </c>
      <c r="M2013">
        <f t="shared" si="437"/>
        <v>2014</v>
      </c>
      <c r="N2013" t="str">
        <f t="shared" si="438"/>
        <v>Feb</v>
      </c>
      <c r="O2013" s="6">
        <f t="shared" si="439"/>
        <v>78</v>
      </c>
      <c r="P2013">
        <f t="shared" si="440"/>
        <v>431</v>
      </c>
      <c r="Q2013">
        <f t="shared" si="441"/>
        <v>8</v>
      </c>
      <c r="R2013" s="8">
        <f t="shared" si="447"/>
        <v>53.875</v>
      </c>
      <c r="S2013">
        <f t="shared" si="442"/>
        <v>40</v>
      </c>
      <c r="T2013">
        <f t="shared" si="443"/>
        <v>3621</v>
      </c>
      <c r="U2013" s="18">
        <f t="shared" si="448"/>
        <v>90.525000000000006</v>
      </c>
    </row>
    <row r="2014" spans="1:21" x14ac:dyDescent="0.3">
      <c r="A2014" s="3">
        <v>2013</v>
      </c>
      <c r="B2014" s="3" t="s">
        <v>390</v>
      </c>
      <c r="C2014" s="3" t="s">
        <v>56</v>
      </c>
      <c r="D2014" s="7">
        <f t="shared" si="444"/>
        <v>41693</v>
      </c>
      <c r="E2014" s="4">
        <v>0.78680555555555554</v>
      </c>
      <c r="F2014" s="3" t="s">
        <v>51</v>
      </c>
      <c r="G2014" s="3" t="str">
        <f t="shared" si="445"/>
        <v>PLANNED</v>
      </c>
      <c r="H2014" s="3" t="str">
        <f t="shared" si="435"/>
        <v>PLANNED - NOT SCHED</v>
      </c>
      <c r="I2014" s="1">
        <v>41696.75015925926</v>
      </c>
      <c r="J2014" s="1" t="e">
        <v>#VALUE!</v>
      </c>
      <c r="K2014" s="5" t="e">
        <f t="shared" si="446"/>
        <v>#VALUE!</v>
      </c>
      <c r="L2014" s="16">
        <f t="shared" si="436"/>
        <v>53.875</v>
      </c>
      <c r="M2014">
        <f t="shared" si="437"/>
        <v>2014</v>
      </c>
      <c r="N2014" t="str">
        <f t="shared" si="438"/>
        <v>Feb</v>
      </c>
      <c r="O2014" s="6" t="e">
        <f t="shared" si="439"/>
        <v>#N/A</v>
      </c>
      <c r="P2014">
        <f t="shared" si="440"/>
        <v>431</v>
      </c>
      <c r="Q2014">
        <f t="shared" si="441"/>
        <v>8</v>
      </c>
      <c r="R2014" s="8">
        <f t="shared" si="447"/>
        <v>53.875</v>
      </c>
      <c r="S2014">
        <f t="shared" si="442"/>
        <v>40</v>
      </c>
      <c r="T2014">
        <f t="shared" si="443"/>
        <v>3621</v>
      </c>
      <c r="U2014" s="18">
        <f t="shared" si="448"/>
        <v>90.525000000000006</v>
      </c>
    </row>
    <row r="2015" spans="1:21" x14ac:dyDescent="0.3">
      <c r="A2015" s="3">
        <v>2014</v>
      </c>
      <c r="B2015" s="3" t="s">
        <v>390</v>
      </c>
      <c r="C2015" s="3" t="s">
        <v>56</v>
      </c>
      <c r="D2015" s="7">
        <f t="shared" si="444"/>
        <v>41693</v>
      </c>
      <c r="E2015" s="4">
        <v>0.97638888888888886</v>
      </c>
      <c r="F2015" s="3" t="s">
        <v>49</v>
      </c>
      <c r="G2015" s="3" t="str">
        <f t="shared" si="445"/>
        <v>UNPLANNED</v>
      </c>
      <c r="H2015" s="3" t="str">
        <f t="shared" si="435"/>
        <v>UNPLANNED</v>
      </c>
      <c r="I2015" s="1">
        <v>41696.942881134266</v>
      </c>
      <c r="J2015" s="1" t="e">
        <v>#VALUE!</v>
      </c>
      <c r="K2015" s="5" t="e">
        <f t="shared" si="446"/>
        <v>#VALUE!</v>
      </c>
      <c r="L2015" s="16">
        <f t="shared" si="436"/>
        <v>53.875</v>
      </c>
      <c r="M2015">
        <f t="shared" si="437"/>
        <v>2014</v>
      </c>
      <c r="N2015" t="str">
        <f t="shared" si="438"/>
        <v>Feb</v>
      </c>
      <c r="O2015" s="6" t="e">
        <f t="shared" si="439"/>
        <v>#N/A</v>
      </c>
      <c r="P2015">
        <f t="shared" si="440"/>
        <v>431</v>
      </c>
      <c r="Q2015">
        <f t="shared" si="441"/>
        <v>8</v>
      </c>
      <c r="R2015" s="8">
        <f t="shared" si="447"/>
        <v>53.875</v>
      </c>
      <c r="S2015">
        <f t="shared" si="442"/>
        <v>40</v>
      </c>
      <c r="T2015">
        <f t="shared" si="443"/>
        <v>3621</v>
      </c>
      <c r="U2015" s="18">
        <f t="shared" si="448"/>
        <v>90.525000000000006</v>
      </c>
    </row>
    <row r="2016" spans="1:21" x14ac:dyDescent="0.3">
      <c r="A2016" s="3">
        <v>2015</v>
      </c>
      <c r="B2016" s="3" t="s">
        <v>391</v>
      </c>
      <c r="C2016" s="3" t="s">
        <v>59</v>
      </c>
      <c r="D2016" s="7">
        <f t="shared" si="444"/>
        <v>41693</v>
      </c>
      <c r="E2016" s="4">
        <v>2.9861111111111113E-2</v>
      </c>
      <c r="F2016" s="3" t="s">
        <v>49</v>
      </c>
      <c r="G2016" s="3" t="str">
        <f t="shared" si="445"/>
        <v>UNPLANNED</v>
      </c>
      <c r="H2016" s="3" t="str">
        <f t="shared" si="435"/>
        <v>UNPLANNED</v>
      </c>
      <c r="I2016" s="1">
        <v>41697.016514351853</v>
      </c>
      <c r="J2016" s="1">
        <v>41697.074593055557</v>
      </c>
      <c r="K2016" s="5">
        <f t="shared" si="446"/>
        <v>83</v>
      </c>
      <c r="L2016" s="16">
        <f t="shared" si="436"/>
        <v>83</v>
      </c>
      <c r="M2016">
        <f t="shared" si="437"/>
        <v>2014</v>
      </c>
      <c r="N2016" t="str">
        <f t="shared" si="438"/>
        <v>Feb</v>
      </c>
      <c r="O2016" s="6">
        <f t="shared" si="439"/>
        <v>83</v>
      </c>
      <c r="P2016">
        <f t="shared" si="440"/>
        <v>492</v>
      </c>
      <c r="Q2016">
        <f t="shared" si="441"/>
        <v>5</v>
      </c>
      <c r="R2016" s="8">
        <f t="shared" si="447"/>
        <v>98.4</v>
      </c>
      <c r="S2016">
        <f t="shared" si="442"/>
        <v>40</v>
      </c>
      <c r="T2016">
        <f t="shared" si="443"/>
        <v>3621</v>
      </c>
      <c r="U2016" s="18">
        <f t="shared" si="448"/>
        <v>90.525000000000006</v>
      </c>
    </row>
    <row r="2017" spans="1:21" x14ac:dyDescent="0.3">
      <c r="A2017" s="3">
        <v>2016</v>
      </c>
      <c r="B2017" s="3" t="s">
        <v>391</v>
      </c>
      <c r="C2017" s="3" t="s">
        <v>59</v>
      </c>
      <c r="D2017" s="7">
        <f t="shared" si="444"/>
        <v>41693</v>
      </c>
      <c r="E2017" s="4">
        <v>0.24652777777777779</v>
      </c>
      <c r="F2017" s="3" t="s">
        <v>49</v>
      </c>
      <c r="G2017" s="3" t="str">
        <f t="shared" si="445"/>
        <v>UNPLANNED</v>
      </c>
      <c r="H2017" s="3" t="str">
        <f t="shared" si="435"/>
        <v>UNPLANNED</v>
      </c>
      <c r="I2017" s="1">
        <v>41697.1526715625</v>
      </c>
      <c r="J2017" s="1">
        <v>41697.274523414359</v>
      </c>
      <c r="K2017" s="5">
        <f t="shared" si="446"/>
        <v>175</v>
      </c>
      <c r="L2017" s="16">
        <f t="shared" si="436"/>
        <v>175</v>
      </c>
      <c r="M2017">
        <f t="shared" si="437"/>
        <v>2014</v>
      </c>
      <c r="N2017" t="str">
        <f t="shared" si="438"/>
        <v>Feb</v>
      </c>
      <c r="O2017" s="6">
        <f t="shared" si="439"/>
        <v>175</v>
      </c>
      <c r="P2017">
        <f t="shared" si="440"/>
        <v>492</v>
      </c>
      <c r="Q2017">
        <f t="shared" si="441"/>
        <v>5</v>
      </c>
      <c r="R2017" s="8">
        <f t="shared" si="447"/>
        <v>98.4</v>
      </c>
      <c r="S2017">
        <f t="shared" si="442"/>
        <v>40</v>
      </c>
      <c r="T2017">
        <f t="shared" si="443"/>
        <v>3621</v>
      </c>
      <c r="U2017" s="18">
        <f t="shared" si="448"/>
        <v>90.525000000000006</v>
      </c>
    </row>
    <row r="2018" spans="1:21" x14ac:dyDescent="0.3">
      <c r="A2018" s="3">
        <v>2017</v>
      </c>
      <c r="B2018" s="3" t="s">
        <v>391</v>
      </c>
      <c r="C2018" s="3" t="s">
        <v>59</v>
      </c>
      <c r="D2018" s="7">
        <f t="shared" si="444"/>
        <v>41693</v>
      </c>
      <c r="E2018" s="4">
        <v>0.4236111111111111</v>
      </c>
      <c r="F2018" s="3" t="s">
        <v>54</v>
      </c>
      <c r="G2018" s="3" t="str">
        <f t="shared" si="445"/>
        <v>PLANNED</v>
      </c>
      <c r="H2018" s="3" t="str">
        <f t="shared" si="435"/>
        <v>PLANNED - SCHED</v>
      </c>
      <c r="I2018" s="1">
        <v>41697.404739467594</v>
      </c>
      <c r="J2018" s="1">
        <v>41697.458848263886</v>
      </c>
      <c r="K2018" s="5">
        <f t="shared" si="446"/>
        <v>77</v>
      </c>
      <c r="L2018" s="16">
        <f t="shared" si="436"/>
        <v>77</v>
      </c>
      <c r="M2018">
        <f t="shared" si="437"/>
        <v>2014</v>
      </c>
      <c r="N2018" t="str">
        <f t="shared" si="438"/>
        <v>Feb</v>
      </c>
      <c r="O2018" s="6">
        <f t="shared" si="439"/>
        <v>77</v>
      </c>
      <c r="P2018">
        <f t="shared" si="440"/>
        <v>492</v>
      </c>
      <c r="Q2018">
        <f t="shared" si="441"/>
        <v>5</v>
      </c>
      <c r="R2018" s="8">
        <f t="shared" si="447"/>
        <v>98.4</v>
      </c>
      <c r="S2018">
        <f t="shared" si="442"/>
        <v>40</v>
      </c>
      <c r="T2018">
        <f t="shared" si="443"/>
        <v>3621</v>
      </c>
      <c r="U2018" s="18">
        <f t="shared" si="448"/>
        <v>90.525000000000006</v>
      </c>
    </row>
    <row r="2019" spans="1:21" x14ac:dyDescent="0.3">
      <c r="A2019" s="3">
        <v>2018</v>
      </c>
      <c r="B2019" s="3" t="s">
        <v>391</v>
      </c>
      <c r="C2019" s="3" t="s">
        <v>59</v>
      </c>
      <c r="D2019" s="7">
        <f t="shared" si="444"/>
        <v>41693</v>
      </c>
      <c r="E2019" s="4">
        <v>0.47013888888888888</v>
      </c>
      <c r="F2019" s="3" t="s">
        <v>54</v>
      </c>
      <c r="G2019" s="3" t="str">
        <f t="shared" si="445"/>
        <v>PLANNED</v>
      </c>
      <c r="H2019" s="3" t="str">
        <f t="shared" si="435"/>
        <v>PLANNED - SCHED</v>
      </c>
      <c r="I2019" s="1">
        <v>41697.410145682865</v>
      </c>
      <c r="J2019" s="1" t="e">
        <v>#VALUE!</v>
      </c>
      <c r="K2019" s="5" t="e">
        <f t="shared" si="446"/>
        <v>#VALUE!</v>
      </c>
      <c r="L2019" s="16">
        <f t="shared" si="436"/>
        <v>98.4</v>
      </c>
      <c r="M2019">
        <f t="shared" si="437"/>
        <v>2014</v>
      </c>
      <c r="N2019" t="str">
        <f t="shared" si="438"/>
        <v>Feb</v>
      </c>
      <c r="O2019" s="6" t="e">
        <f t="shared" si="439"/>
        <v>#N/A</v>
      </c>
      <c r="P2019">
        <f t="shared" si="440"/>
        <v>492</v>
      </c>
      <c r="Q2019">
        <f t="shared" si="441"/>
        <v>5</v>
      </c>
      <c r="R2019" s="8">
        <f t="shared" si="447"/>
        <v>98.4</v>
      </c>
      <c r="S2019">
        <f t="shared" si="442"/>
        <v>40</v>
      </c>
      <c r="T2019">
        <f t="shared" si="443"/>
        <v>3621</v>
      </c>
      <c r="U2019" s="18">
        <f t="shared" si="448"/>
        <v>90.525000000000006</v>
      </c>
    </row>
    <row r="2020" spans="1:21" x14ac:dyDescent="0.3">
      <c r="A2020" s="3">
        <v>2019</v>
      </c>
      <c r="B2020" s="3" t="s">
        <v>391</v>
      </c>
      <c r="C2020" s="3" t="s">
        <v>59</v>
      </c>
      <c r="D2020" s="7">
        <f t="shared" si="444"/>
        <v>41693</v>
      </c>
      <c r="E2020" s="4">
        <v>0.87777777777777777</v>
      </c>
      <c r="F2020" s="3" t="s">
        <v>50</v>
      </c>
      <c r="G2020" s="3" t="str">
        <f t="shared" si="445"/>
        <v>OTHER</v>
      </c>
      <c r="H2020" s="3" t="str">
        <f t="shared" si="435"/>
        <v>OTHER</v>
      </c>
      <c r="I2020" s="1">
        <v>41697.848772685182</v>
      </c>
      <c r="J2020" s="1">
        <v>41697.957800462958</v>
      </c>
      <c r="K2020" s="5">
        <f t="shared" si="446"/>
        <v>157</v>
      </c>
      <c r="L2020" s="16">
        <f t="shared" si="436"/>
        <v>157</v>
      </c>
      <c r="M2020">
        <f t="shared" si="437"/>
        <v>2014</v>
      </c>
      <c r="N2020" t="str">
        <f t="shared" si="438"/>
        <v>Feb</v>
      </c>
      <c r="O2020" s="6">
        <f t="shared" si="439"/>
        <v>157</v>
      </c>
      <c r="P2020">
        <f t="shared" si="440"/>
        <v>492</v>
      </c>
      <c r="Q2020">
        <f t="shared" si="441"/>
        <v>5</v>
      </c>
      <c r="R2020" s="8">
        <f t="shared" si="447"/>
        <v>98.4</v>
      </c>
      <c r="S2020">
        <f t="shared" si="442"/>
        <v>40</v>
      </c>
      <c r="T2020">
        <f t="shared" si="443"/>
        <v>3621</v>
      </c>
      <c r="U2020" s="18">
        <f t="shared" si="448"/>
        <v>90.525000000000006</v>
      </c>
    </row>
    <row r="2021" spans="1:21" x14ac:dyDescent="0.3">
      <c r="A2021" s="3">
        <v>2020</v>
      </c>
      <c r="B2021" s="3" t="s">
        <v>392</v>
      </c>
      <c r="C2021" s="3" t="s">
        <v>61</v>
      </c>
      <c r="D2021" s="7">
        <f t="shared" si="444"/>
        <v>41693</v>
      </c>
      <c r="E2021" s="4">
        <v>0.43055555555555558</v>
      </c>
      <c r="F2021" s="3" t="s">
        <v>49</v>
      </c>
      <c r="G2021" s="3" t="str">
        <f t="shared" si="445"/>
        <v>UNPLANNED</v>
      </c>
      <c r="H2021" s="3" t="str">
        <f t="shared" si="435"/>
        <v>UNPLANNED</v>
      </c>
      <c r="I2021" s="1">
        <v>41698.406454247684</v>
      </c>
      <c r="J2021" s="1">
        <v>41698.48097971065</v>
      </c>
      <c r="K2021" s="5">
        <f t="shared" si="446"/>
        <v>107</v>
      </c>
      <c r="L2021" s="16">
        <f t="shared" si="436"/>
        <v>107</v>
      </c>
      <c r="M2021">
        <f t="shared" si="437"/>
        <v>2014</v>
      </c>
      <c r="N2021" t="str">
        <f t="shared" si="438"/>
        <v>Feb</v>
      </c>
      <c r="O2021" s="6">
        <f t="shared" si="439"/>
        <v>107</v>
      </c>
      <c r="P2021">
        <f t="shared" si="440"/>
        <v>677</v>
      </c>
      <c r="Q2021">
        <f t="shared" si="441"/>
        <v>6</v>
      </c>
      <c r="R2021" s="8">
        <f t="shared" si="447"/>
        <v>112.83333333333333</v>
      </c>
      <c r="S2021">
        <f t="shared" si="442"/>
        <v>40</v>
      </c>
      <c r="T2021">
        <f t="shared" si="443"/>
        <v>3621</v>
      </c>
      <c r="U2021" s="18">
        <f t="shared" si="448"/>
        <v>90.525000000000006</v>
      </c>
    </row>
    <row r="2022" spans="1:21" x14ac:dyDescent="0.3">
      <c r="A2022" s="3">
        <v>2021</v>
      </c>
      <c r="B2022" s="3" t="s">
        <v>392</v>
      </c>
      <c r="C2022" s="3" t="s">
        <v>61</v>
      </c>
      <c r="D2022" s="7">
        <f t="shared" si="444"/>
        <v>41693</v>
      </c>
      <c r="E2022" s="4">
        <v>0.50208333333333333</v>
      </c>
      <c r="F2022" s="3" t="s">
        <v>54</v>
      </c>
      <c r="G2022" s="3" t="str">
        <f t="shared" si="445"/>
        <v>PLANNED</v>
      </c>
      <c r="H2022" s="3" t="str">
        <f t="shared" si="435"/>
        <v>PLANNED - SCHED</v>
      </c>
      <c r="I2022" s="1">
        <v>41698.458330520836</v>
      </c>
      <c r="J2022" s="1">
        <v>41698.532937002317</v>
      </c>
      <c r="K2022" s="5">
        <f t="shared" si="446"/>
        <v>107</v>
      </c>
      <c r="L2022" s="16">
        <f t="shared" si="436"/>
        <v>107</v>
      </c>
      <c r="M2022">
        <f t="shared" si="437"/>
        <v>2014</v>
      </c>
      <c r="N2022" t="str">
        <f t="shared" si="438"/>
        <v>Feb</v>
      </c>
      <c r="O2022" s="6">
        <f t="shared" si="439"/>
        <v>107</v>
      </c>
      <c r="P2022">
        <f t="shared" si="440"/>
        <v>677</v>
      </c>
      <c r="Q2022">
        <f t="shared" si="441"/>
        <v>6</v>
      </c>
      <c r="R2022" s="8">
        <f t="shared" si="447"/>
        <v>112.83333333333333</v>
      </c>
      <c r="S2022">
        <f t="shared" si="442"/>
        <v>40</v>
      </c>
      <c r="T2022">
        <f t="shared" si="443"/>
        <v>3621</v>
      </c>
      <c r="U2022" s="18">
        <f t="shared" si="448"/>
        <v>90.525000000000006</v>
      </c>
    </row>
    <row r="2023" spans="1:21" x14ac:dyDescent="0.3">
      <c r="A2023" s="3">
        <v>2022</v>
      </c>
      <c r="B2023" s="3" t="s">
        <v>392</v>
      </c>
      <c r="C2023" s="3" t="s">
        <v>61</v>
      </c>
      <c r="D2023" s="7">
        <f t="shared" si="444"/>
        <v>41693</v>
      </c>
      <c r="E2023" s="4">
        <v>0.57986111111111105</v>
      </c>
      <c r="F2023" s="3" t="s">
        <v>49</v>
      </c>
      <c r="G2023" s="3" t="str">
        <f t="shared" si="445"/>
        <v>UNPLANNED</v>
      </c>
      <c r="H2023" s="3" t="str">
        <f t="shared" si="435"/>
        <v>UNPLANNED</v>
      </c>
      <c r="I2023" s="1">
        <v>41698.556182141205</v>
      </c>
      <c r="J2023" s="1">
        <v>41698.624712233795</v>
      </c>
      <c r="K2023" s="5">
        <f t="shared" si="446"/>
        <v>98</v>
      </c>
      <c r="L2023" s="16">
        <f t="shared" si="436"/>
        <v>98</v>
      </c>
      <c r="M2023">
        <f t="shared" si="437"/>
        <v>2014</v>
      </c>
      <c r="N2023" t="str">
        <f t="shared" si="438"/>
        <v>Feb</v>
      </c>
      <c r="O2023" s="6">
        <f t="shared" si="439"/>
        <v>98</v>
      </c>
      <c r="P2023">
        <f t="shared" si="440"/>
        <v>677</v>
      </c>
      <c r="Q2023">
        <f t="shared" si="441"/>
        <v>6</v>
      </c>
      <c r="R2023" s="8">
        <f t="shared" si="447"/>
        <v>112.83333333333333</v>
      </c>
      <c r="S2023">
        <f t="shared" si="442"/>
        <v>40</v>
      </c>
      <c r="T2023">
        <f t="shared" si="443"/>
        <v>3621</v>
      </c>
      <c r="U2023" s="18">
        <f t="shared" si="448"/>
        <v>90.525000000000006</v>
      </c>
    </row>
    <row r="2024" spans="1:21" x14ac:dyDescent="0.3">
      <c r="A2024" s="3">
        <v>2023</v>
      </c>
      <c r="B2024" s="3" t="s">
        <v>392</v>
      </c>
      <c r="C2024" s="3" t="s">
        <v>61</v>
      </c>
      <c r="D2024" s="7">
        <f t="shared" si="444"/>
        <v>41693</v>
      </c>
      <c r="E2024" s="4">
        <v>0.64097222222222217</v>
      </c>
      <c r="F2024" s="3" t="s">
        <v>54</v>
      </c>
      <c r="G2024" s="3" t="str">
        <f t="shared" si="445"/>
        <v>PLANNED</v>
      </c>
      <c r="H2024" s="3" t="str">
        <f t="shared" si="435"/>
        <v>PLANNED - SCHED</v>
      </c>
      <c r="I2024" s="1">
        <v>41698.599525543978</v>
      </c>
      <c r="J2024" s="1">
        <v>41698.660312581022</v>
      </c>
      <c r="K2024" s="5">
        <f t="shared" si="446"/>
        <v>87</v>
      </c>
      <c r="L2024" s="16">
        <f t="shared" si="436"/>
        <v>87</v>
      </c>
      <c r="M2024">
        <f t="shared" si="437"/>
        <v>2014</v>
      </c>
      <c r="N2024" t="str">
        <f t="shared" si="438"/>
        <v>Feb</v>
      </c>
      <c r="O2024" s="6">
        <f t="shared" si="439"/>
        <v>87</v>
      </c>
      <c r="P2024">
        <f t="shared" si="440"/>
        <v>677</v>
      </c>
      <c r="Q2024">
        <f t="shared" si="441"/>
        <v>6</v>
      </c>
      <c r="R2024" s="8">
        <f t="shared" si="447"/>
        <v>112.83333333333333</v>
      </c>
      <c r="S2024">
        <f t="shared" si="442"/>
        <v>40</v>
      </c>
      <c r="T2024">
        <f t="shared" si="443"/>
        <v>3621</v>
      </c>
      <c r="U2024" s="18">
        <f t="shared" si="448"/>
        <v>90.525000000000006</v>
      </c>
    </row>
    <row r="2025" spans="1:21" x14ac:dyDescent="0.3">
      <c r="A2025" s="3">
        <v>2024</v>
      </c>
      <c r="B2025" s="3" t="s">
        <v>392</v>
      </c>
      <c r="C2025" s="3" t="s">
        <v>61</v>
      </c>
      <c r="D2025" s="7">
        <f t="shared" si="444"/>
        <v>41693</v>
      </c>
      <c r="E2025" s="4">
        <v>0.65486111111111112</v>
      </c>
      <c r="F2025" s="3" t="s">
        <v>49</v>
      </c>
      <c r="G2025" s="3" t="str">
        <f t="shared" si="445"/>
        <v>UNPLANNED</v>
      </c>
      <c r="H2025" s="3" t="str">
        <f t="shared" si="435"/>
        <v>UNPLANNED</v>
      </c>
      <c r="I2025" s="1">
        <v>41698.646435682873</v>
      </c>
      <c r="J2025" s="1">
        <v>41698.757280590282</v>
      </c>
      <c r="K2025" s="5">
        <f t="shared" si="446"/>
        <v>159</v>
      </c>
      <c r="L2025" s="16">
        <f t="shared" si="436"/>
        <v>159</v>
      </c>
      <c r="M2025">
        <f t="shared" si="437"/>
        <v>2014</v>
      </c>
      <c r="N2025" t="str">
        <f t="shared" si="438"/>
        <v>Feb</v>
      </c>
      <c r="O2025" s="6">
        <f t="shared" si="439"/>
        <v>159</v>
      </c>
      <c r="P2025">
        <f t="shared" si="440"/>
        <v>677</v>
      </c>
      <c r="Q2025">
        <f t="shared" si="441"/>
        <v>6</v>
      </c>
      <c r="R2025" s="8">
        <f t="shared" si="447"/>
        <v>112.83333333333333</v>
      </c>
      <c r="S2025">
        <f t="shared" si="442"/>
        <v>40</v>
      </c>
      <c r="T2025">
        <f t="shared" si="443"/>
        <v>3621</v>
      </c>
      <c r="U2025" s="18">
        <f t="shared" si="448"/>
        <v>90.525000000000006</v>
      </c>
    </row>
    <row r="2026" spans="1:21" x14ac:dyDescent="0.3">
      <c r="A2026" s="3">
        <v>2025</v>
      </c>
      <c r="B2026" s="3" t="s">
        <v>392</v>
      </c>
      <c r="C2026" s="3" t="s">
        <v>61</v>
      </c>
      <c r="D2026" s="7">
        <f t="shared" si="444"/>
        <v>41693</v>
      </c>
      <c r="E2026" s="4">
        <v>0.88680555555555562</v>
      </c>
      <c r="F2026" s="3" t="s">
        <v>49</v>
      </c>
      <c r="G2026" s="3" t="str">
        <f t="shared" si="445"/>
        <v>UNPLANNED</v>
      </c>
      <c r="H2026" s="3" t="str">
        <f t="shared" si="435"/>
        <v>UNPLANNED</v>
      </c>
      <c r="I2026" s="1">
        <v>41698.85673133102</v>
      </c>
      <c r="J2026" s="1">
        <v>41698.939613275463</v>
      </c>
      <c r="K2026" s="5">
        <f t="shared" si="446"/>
        <v>119</v>
      </c>
      <c r="L2026" s="16">
        <f t="shared" si="436"/>
        <v>119</v>
      </c>
      <c r="M2026">
        <f t="shared" si="437"/>
        <v>2014</v>
      </c>
      <c r="N2026" t="str">
        <f t="shared" si="438"/>
        <v>Feb</v>
      </c>
      <c r="O2026" s="6">
        <f t="shared" si="439"/>
        <v>119</v>
      </c>
      <c r="P2026">
        <f t="shared" si="440"/>
        <v>677</v>
      </c>
      <c r="Q2026">
        <f t="shared" si="441"/>
        <v>6</v>
      </c>
      <c r="R2026" s="8">
        <f t="shared" si="447"/>
        <v>112.83333333333333</v>
      </c>
      <c r="S2026">
        <f t="shared" si="442"/>
        <v>40</v>
      </c>
      <c r="T2026">
        <f t="shared" si="443"/>
        <v>3621</v>
      </c>
      <c r="U2026" s="18">
        <f t="shared" si="448"/>
        <v>90.525000000000006</v>
      </c>
    </row>
    <row r="2027" spans="1:21" x14ac:dyDescent="0.3">
      <c r="A2027" s="3">
        <v>2026</v>
      </c>
      <c r="B2027" s="3" t="s">
        <v>393</v>
      </c>
      <c r="C2027" s="3" t="s">
        <v>63</v>
      </c>
      <c r="D2027" s="7">
        <f t="shared" si="444"/>
        <v>41693</v>
      </c>
      <c r="E2027" s="4">
        <v>6.9444444444444434E-2</v>
      </c>
      <c r="F2027" s="3" t="s">
        <v>49</v>
      </c>
      <c r="G2027" s="3" t="str">
        <f t="shared" si="445"/>
        <v>UNPLANNED</v>
      </c>
      <c r="H2027" s="3" t="str">
        <f t="shared" si="435"/>
        <v>UNPLANNED</v>
      </c>
      <c r="I2027" s="1">
        <v>41699.061721909726</v>
      </c>
      <c r="J2027" s="1">
        <v>41699.121478854169</v>
      </c>
      <c r="K2027" s="5">
        <f t="shared" si="446"/>
        <v>86</v>
      </c>
      <c r="L2027" s="16">
        <f t="shared" si="436"/>
        <v>86</v>
      </c>
      <c r="M2027">
        <f t="shared" si="437"/>
        <v>2014</v>
      </c>
      <c r="N2027" t="str">
        <f t="shared" si="438"/>
        <v>Mar</v>
      </c>
      <c r="O2027" s="6">
        <f t="shared" si="439"/>
        <v>86</v>
      </c>
      <c r="P2027">
        <f t="shared" si="440"/>
        <v>662</v>
      </c>
      <c r="Q2027">
        <f t="shared" si="441"/>
        <v>7</v>
      </c>
      <c r="R2027" s="8">
        <f t="shared" si="447"/>
        <v>94.571428571428569</v>
      </c>
      <c r="S2027">
        <f t="shared" si="442"/>
        <v>40</v>
      </c>
      <c r="T2027">
        <f t="shared" si="443"/>
        <v>3621</v>
      </c>
      <c r="U2027" s="18">
        <f t="shared" si="448"/>
        <v>90.525000000000006</v>
      </c>
    </row>
    <row r="2028" spans="1:21" x14ac:dyDescent="0.3">
      <c r="A2028" s="3">
        <v>2027</v>
      </c>
      <c r="B2028" s="3" t="s">
        <v>393</v>
      </c>
      <c r="C2028" s="3" t="s">
        <v>63</v>
      </c>
      <c r="D2028" s="7">
        <f t="shared" si="444"/>
        <v>41693</v>
      </c>
      <c r="E2028" s="4">
        <v>0.18611111111111112</v>
      </c>
      <c r="F2028" s="3" t="s">
        <v>49</v>
      </c>
      <c r="G2028" s="3" t="str">
        <f t="shared" si="445"/>
        <v>UNPLANNED</v>
      </c>
      <c r="H2028" s="3" t="str">
        <f t="shared" si="435"/>
        <v>UNPLANNED</v>
      </c>
      <c r="I2028" s="1">
        <v>41699.151708564816</v>
      </c>
      <c r="J2028" s="1" t="e">
        <v>#VALUE!</v>
      </c>
      <c r="K2028" s="5" t="e">
        <f t="shared" si="446"/>
        <v>#VALUE!</v>
      </c>
      <c r="L2028" s="16">
        <f t="shared" si="436"/>
        <v>94.571428571428569</v>
      </c>
      <c r="M2028">
        <f t="shared" si="437"/>
        <v>2014</v>
      </c>
      <c r="N2028" t="str">
        <f t="shared" si="438"/>
        <v>Mar</v>
      </c>
      <c r="O2028" s="6" t="e">
        <f t="shared" si="439"/>
        <v>#N/A</v>
      </c>
      <c r="P2028">
        <f t="shared" si="440"/>
        <v>662</v>
      </c>
      <c r="Q2028">
        <f t="shared" si="441"/>
        <v>7</v>
      </c>
      <c r="R2028" s="8">
        <f t="shared" si="447"/>
        <v>94.571428571428569</v>
      </c>
      <c r="S2028">
        <f t="shared" si="442"/>
        <v>40</v>
      </c>
      <c r="T2028">
        <f t="shared" si="443"/>
        <v>3621</v>
      </c>
      <c r="U2028" s="18">
        <f t="shared" si="448"/>
        <v>90.525000000000006</v>
      </c>
    </row>
    <row r="2029" spans="1:21" x14ac:dyDescent="0.3">
      <c r="A2029" s="3">
        <v>2028</v>
      </c>
      <c r="B2029" s="3" t="s">
        <v>393</v>
      </c>
      <c r="C2029" s="3" t="s">
        <v>63</v>
      </c>
      <c r="D2029" s="7">
        <f t="shared" si="444"/>
        <v>41693</v>
      </c>
      <c r="E2029" s="4">
        <v>0.38819444444444445</v>
      </c>
      <c r="F2029" s="3" t="s">
        <v>49</v>
      </c>
      <c r="G2029" s="3" t="str">
        <f t="shared" si="445"/>
        <v>UNPLANNED</v>
      </c>
      <c r="H2029" s="3" t="str">
        <f t="shared" si="435"/>
        <v>UNPLANNED</v>
      </c>
      <c r="I2029" s="1">
        <v>41699.324422303245</v>
      </c>
      <c r="J2029" s="1">
        <v>41699.456401469906</v>
      </c>
      <c r="K2029" s="5">
        <f t="shared" si="446"/>
        <v>190</v>
      </c>
      <c r="L2029" s="16">
        <f t="shared" si="436"/>
        <v>190</v>
      </c>
      <c r="M2029">
        <f t="shared" si="437"/>
        <v>2014</v>
      </c>
      <c r="N2029" t="str">
        <f t="shared" si="438"/>
        <v>Mar</v>
      </c>
      <c r="O2029" s="6">
        <f t="shared" si="439"/>
        <v>190</v>
      </c>
      <c r="P2029">
        <f t="shared" si="440"/>
        <v>662</v>
      </c>
      <c r="Q2029">
        <f t="shared" si="441"/>
        <v>7</v>
      </c>
      <c r="R2029" s="8">
        <f t="shared" si="447"/>
        <v>94.571428571428569</v>
      </c>
      <c r="S2029">
        <f t="shared" si="442"/>
        <v>40</v>
      </c>
      <c r="T2029">
        <f t="shared" si="443"/>
        <v>3621</v>
      </c>
      <c r="U2029" s="18">
        <f t="shared" si="448"/>
        <v>90.525000000000006</v>
      </c>
    </row>
    <row r="2030" spans="1:21" x14ac:dyDescent="0.3">
      <c r="A2030" s="3">
        <v>2029</v>
      </c>
      <c r="B2030" s="3" t="s">
        <v>393</v>
      </c>
      <c r="C2030" s="3" t="s">
        <v>63</v>
      </c>
      <c r="D2030" s="7">
        <f t="shared" si="444"/>
        <v>41693</v>
      </c>
      <c r="E2030" s="4">
        <v>0.47013888888888888</v>
      </c>
      <c r="F2030" s="3" t="s">
        <v>49</v>
      </c>
      <c r="G2030" s="3" t="str">
        <f t="shared" si="445"/>
        <v>UNPLANNED</v>
      </c>
      <c r="H2030" s="3" t="str">
        <f t="shared" si="435"/>
        <v>UNPLANNED</v>
      </c>
      <c r="I2030" s="1">
        <v>41699.443656747688</v>
      </c>
      <c r="J2030" s="1">
        <v>41699.512545636571</v>
      </c>
      <c r="K2030" s="5">
        <f t="shared" si="446"/>
        <v>99</v>
      </c>
      <c r="L2030" s="16">
        <f t="shared" si="436"/>
        <v>99</v>
      </c>
      <c r="M2030">
        <f t="shared" si="437"/>
        <v>2014</v>
      </c>
      <c r="N2030" t="str">
        <f t="shared" si="438"/>
        <v>Mar</v>
      </c>
      <c r="O2030" s="6">
        <f t="shared" si="439"/>
        <v>99</v>
      </c>
      <c r="P2030">
        <f t="shared" si="440"/>
        <v>662</v>
      </c>
      <c r="Q2030">
        <f t="shared" si="441"/>
        <v>7</v>
      </c>
      <c r="R2030" s="8">
        <f t="shared" si="447"/>
        <v>94.571428571428569</v>
      </c>
      <c r="S2030">
        <f t="shared" si="442"/>
        <v>40</v>
      </c>
      <c r="T2030">
        <f t="shared" si="443"/>
        <v>3621</v>
      </c>
      <c r="U2030" s="18">
        <f t="shared" si="448"/>
        <v>90.525000000000006</v>
      </c>
    </row>
    <row r="2031" spans="1:21" x14ac:dyDescent="0.3">
      <c r="A2031" s="3">
        <v>2030</v>
      </c>
      <c r="B2031" s="3" t="s">
        <v>393</v>
      </c>
      <c r="C2031" s="3" t="s">
        <v>63</v>
      </c>
      <c r="D2031" s="7">
        <f t="shared" si="444"/>
        <v>41693</v>
      </c>
      <c r="E2031" s="4">
        <v>0.58611111111111114</v>
      </c>
      <c r="F2031" s="3" t="s">
        <v>49</v>
      </c>
      <c r="G2031" s="3" t="str">
        <f t="shared" si="445"/>
        <v>UNPLANNED</v>
      </c>
      <c r="H2031" s="3" t="str">
        <f t="shared" si="435"/>
        <v>UNPLANNED</v>
      </c>
      <c r="I2031" s="1">
        <v>41699.556228009256</v>
      </c>
      <c r="J2031" s="1">
        <v>41699.606910879629</v>
      </c>
      <c r="K2031" s="5">
        <f t="shared" si="446"/>
        <v>72</v>
      </c>
      <c r="L2031" s="16">
        <f t="shared" si="436"/>
        <v>72</v>
      </c>
      <c r="M2031">
        <f t="shared" si="437"/>
        <v>2014</v>
      </c>
      <c r="N2031" t="str">
        <f t="shared" si="438"/>
        <v>Mar</v>
      </c>
      <c r="O2031" s="6">
        <f t="shared" si="439"/>
        <v>72</v>
      </c>
      <c r="P2031">
        <f t="shared" si="440"/>
        <v>662</v>
      </c>
      <c r="Q2031">
        <f t="shared" si="441"/>
        <v>7</v>
      </c>
      <c r="R2031" s="8">
        <f t="shared" si="447"/>
        <v>94.571428571428569</v>
      </c>
      <c r="S2031">
        <f t="shared" si="442"/>
        <v>40</v>
      </c>
      <c r="T2031">
        <f t="shared" si="443"/>
        <v>3621</v>
      </c>
      <c r="U2031" s="18">
        <f t="shared" si="448"/>
        <v>90.525000000000006</v>
      </c>
    </row>
    <row r="2032" spans="1:21" x14ac:dyDescent="0.3">
      <c r="A2032" s="3">
        <v>2031</v>
      </c>
      <c r="B2032" s="3" t="s">
        <v>393</v>
      </c>
      <c r="C2032" s="3" t="s">
        <v>63</v>
      </c>
      <c r="D2032" s="7">
        <f t="shared" si="444"/>
        <v>41693</v>
      </c>
      <c r="E2032" s="4">
        <v>0.6777777777777777</v>
      </c>
      <c r="F2032" s="3" t="s">
        <v>50</v>
      </c>
      <c r="G2032" s="3" t="str">
        <f t="shared" si="445"/>
        <v>OTHER</v>
      </c>
      <c r="H2032" s="3" t="str">
        <f t="shared" si="435"/>
        <v>OTHER</v>
      </c>
      <c r="I2032" s="1">
        <v>41699.649135648149</v>
      </c>
      <c r="J2032" s="1">
        <v>41699.745686574075</v>
      </c>
      <c r="K2032" s="5">
        <f t="shared" si="446"/>
        <v>139</v>
      </c>
      <c r="L2032" s="16">
        <f t="shared" si="436"/>
        <v>139</v>
      </c>
      <c r="M2032">
        <f t="shared" si="437"/>
        <v>2014</v>
      </c>
      <c r="N2032" t="str">
        <f t="shared" si="438"/>
        <v>Mar</v>
      </c>
      <c r="O2032" s="6">
        <f t="shared" si="439"/>
        <v>139</v>
      </c>
      <c r="P2032">
        <f t="shared" si="440"/>
        <v>662</v>
      </c>
      <c r="Q2032">
        <f t="shared" si="441"/>
        <v>7</v>
      </c>
      <c r="R2032" s="8">
        <f t="shared" si="447"/>
        <v>94.571428571428569</v>
      </c>
      <c r="S2032">
        <f t="shared" si="442"/>
        <v>40</v>
      </c>
      <c r="T2032">
        <f t="shared" si="443"/>
        <v>3621</v>
      </c>
      <c r="U2032" s="18">
        <f t="shared" si="448"/>
        <v>90.525000000000006</v>
      </c>
    </row>
    <row r="2033" spans="1:21" x14ac:dyDescent="0.3">
      <c r="A2033" s="3">
        <v>2032</v>
      </c>
      <c r="B2033" s="3" t="s">
        <v>393</v>
      </c>
      <c r="C2033" s="3" t="s">
        <v>63</v>
      </c>
      <c r="D2033" s="7">
        <f t="shared" si="444"/>
        <v>41693</v>
      </c>
      <c r="E2033" s="4">
        <v>0.9375</v>
      </c>
      <c r="F2033" s="3" t="s">
        <v>49</v>
      </c>
      <c r="G2033" s="3" t="str">
        <f t="shared" si="445"/>
        <v>UNPLANNED</v>
      </c>
      <c r="H2033" s="3" t="str">
        <f t="shared" si="435"/>
        <v>UNPLANNED</v>
      </c>
      <c r="I2033" s="1">
        <v>41699.919972025462</v>
      </c>
      <c r="J2033" s="1">
        <v>41699.972981284722</v>
      </c>
      <c r="K2033" s="5">
        <f t="shared" si="446"/>
        <v>76</v>
      </c>
      <c r="L2033" s="16">
        <f t="shared" si="436"/>
        <v>76</v>
      </c>
      <c r="M2033">
        <f t="shared" si="437"/>
        <v>2014</v>
      </c>
      <c r="N2033" t="str">
        <f t="shared" si="438"/>
        <v>Mar</v>
      </c>
      <c r="O2033" s="6">
        <f t="shared" si="439"/>
        <v>76</v>
      </c>
      <c r="P2033">
        <f t="shared" si="440"/>
        <v>662</v>
      </c>
      <c r="Q2033">
        <f t="shared" si="441"/>
        <v>7</v>
      </c>
      <c r="R2033" s="8">
        <f t="shared" si="447"/>
        <v>94.571428571428569</v>
      </c>
      <c r="S2033">
        <f t="shared" si="442"/>
        <v>40</v>
      </c>
      <c r="T2033">
        <f t="shared" si="443"/>
        <v>3621</v>
      </c>
      <c r="U2033" s="18">
        <f t="shared" si="448"/>
        <v>90.525000000000006</v>
      </c>
    </row>
    <row r="2034" spans="1:21" x14ac:dyDescent="0.3">
      <c r="A2034" s="3">
        <v>2033</v>
      </c>
      <c r="B2034" s="3" t="s">
        <v>394</v>
      </c>
      <c r="C2034" s="3" t="s">
        <v>65</v>
      </c>
      <c r="D2034" s="7">
        <f t="shared" si="444"/>
        <v>41693</v>
      </c>
      <c r="E2034" s="4">
        <v>0.53125</v>
      </c>
      <c r="F2034" s="3" t="s">
        <v>51</v>
      </c>
      <c r="G2034" s="3" t="str">
        <f t="shared" si="445"/>
        <v>PLANNED</v>
      </c>
      <c r="H2034" s="3" t="str">
        <f t="shared" si="435"/>
        <v>PLANNED - NOT SCHED</v>
      </c>
      <c r="I2034" s="1">
        <v>41700.477908067129</v>
      </c>
      <c r="J2034" s="1">
        <v>41700.55313954861</v>
      </c>
      <c r="K2034" s="5">
        <f t="shared" si="446"/>
        <v>108</v>
      </c>
      <c r="L2034" s="16">
        <f t="shared" si="436"/>
        <v>108</v>
      </c>
      <c r="M2034">
        <f t="shared" si="437"/>
        <v>2014</v>
      </c>
      <c r="N2034" t="str">
        <f t="shared" si="438"/>
        <v>Mar</v>
      </c>
      <c r="O2034" s="6">
        <f t="shared" si="439"/>
        <v>108</v>
      </c>
      <c r="P2034">
        <f t="shared" si="440"/>
        <v>305</v>
      </c>
      <c r="Q2034">
        <f t="shared" si="441"/>
        <v>3</v>
      </c>
      <c r="R2034" s="8">
        <f t="shared" si="447"/>
        <v>101.66666666666667</v>
      </c>
      <c r="S2034">
        <f t="shared" si="442"/>
        <v>40</v>
      </c>
      <c r="T2034">
        <f t="shared" si="443"/>
        <v>3621</v>
      </c>
      <c r="U2034" s="18">
        <f t="shared" si="448"/>
        <v>90.525000000000006</v>
      </c>
    </row>
    <row r="2035" spans="1:21" x14ac:dyDescent="0.3">
      <c r="A2035" s="3">
        <v>2034</v>
      </c>
      <c r="B2035" s="3" t="s">
        <v>394</v>
      </c>
      <c r="C2035" s="3" t="s">
        <v>65</v>
      </c>
      <c r="D2035" s="7">
        <f t="shared" si="444"/>
        <v>41693</v>
      </c>
      <c r="E2035" s="4">
        <v>0.71944444444444444</v>
      </c>
      <c r="F2035" s="3" t="s">
        <v>49</v>
      </c>
      <c r="G2035" s="3" t="str">
        <f t="shared" si="445"/>
        <v>UNPLANNED</v>
      </c>
      <c r="H2035" s="3" t="str">
        <f t="shared" si="435"/>
        <v>UNPLANNED</v>
      </c>
      <c r="I2035" s="1">
        <v>41700.693405439815</v>
      </c>
      <c r="J2035" s="1">
        <v>41700.767896180558</v>
      </c>
      <c r="K2035" s="5">
        <f t="shared" si="446"/>
        <v>107</v>
      </c>
      <c r="L2035" s="16">
        <f t="shared" si="436"/>
        <v>107</v>
      </c>
      <c r="M2035">
        <f t="shared" si="437"/>
        <v>2014</v>
      </c>
      <c r="N2035" t="str">
        <f t="shared" si="438"/>
        <v>Mar</v>
      </c>
      <c r="O2035" s="6">
        <f t="shared" si="439"/>
        <v>107</v>
      </c>
      <c r="P2035">
        <f t="shared" si="440"/>
        <v>305</v>
      </c>
      <c r="Q2035">
        <f t="shared" si="441"/>
        <v>3</v>
      </c>
      <c r="R2035" s="8">
        <f t="shared" si="447"/>
        <v>101.66666666666667</v>
      </c>
      <c r="S2035">
        <f t="shared" si="442"/>
        <v>40</v>
      </c>
      <c r="T2035">
        <f t="shared" si="443"/>
        <v>3621</v>
      </c>
      <c r="U2035" s="18">
        <f t="shared" si="448"/>
        <v>90.525000000000006</v>
      </c>
    </row>
    <row r="2036" spans="1:21" x14ac:dyDescent="0.3">
      <c r="A2036" s="3">
        <v>2035</v>
      </c>
      <c r="B2036" s="3" t="s">
        <v>394</v>
      </c>
      <c r="C2036" s="3" t="s">
        <v>65</v>
      </c>
      <c r="D2036" s="7">
        <f t="shared" si="444"/>
        <v>41693</v>
      </c>
      <c r="E2036" s="4">
        <v>0.91249999999999998</v>
      </c>
      <c r="F2036" s="3" t="s">
        <v>49</v>
      </c>
      <c r="G2036" s="3" t="str">
        <f t="shared" si="445"/>
        <v>UNPLANNED</v>
      </c>
      <c r="H2036" s="3" t="str">
        <f t="shared" si="435"/>
        <v>UNPLANNED</v>
      </c>
      <c r="I2036" s="1">
        <v>41700.892360844904</v>
      </c>
      <c r="J2036" s="1">
        <v>41700.95498815972</v>
      </c>
      <c r="K2036" s="5">
        <f t="shared" si="446"/>
        <v>90</v>
      </c>
      <c r="L2036" s="16">
        <f t="shared" si="436"/>
        <v>90</v>
      </c>
      <c r="M2036">
        <f t="shared" si="437"/>
        <v>2014</v>
      </c>
      <c r="N2036" t="str">
        <f t="shared" si="438"/>
        <v>Mar</v>
      </c>
      <c r="O2036" s="6">
        <f t="shared" si="439"/>
        <v>90</v>
      </c>
      <c r="P2036">
        <f t="shared" si="440"/>
        <v>305</v>
      </c>
      <c r="Q2036">
        <f t="shared" si="441"/>
        <v>3</v>
      </c>
      <c r="R2036" s="8">
        <f t="shared" si="447"/>
        <v>101.66666666666667</v>
      </c>
      <c r="S2036">
        <f t="shared" si="442"/>
        <v>40</v>
      </c>
      <c r="T2036">
        <f t="shared" si="443"/>
        <v>3621</v>
      </c>
      <c r="U2036" s="18">
        <f t="shared" si="448"/>
        <v>90.525000000000006</v>
      </c>
    </row>
    <row r="2037" spans="1:21" x14ac:dyDescent="0.3">
      <c r="A2037" s="3">
        <v>2036</v>
      </c>
      <c r="B2037" s="3" t="s">
        <v>395</v>
      </c>
      <c r="C2037" s="3" t="s">
        <v>48</v>
      </c>
      <c r="D2037" s="7">
        <f t="shared" si="444"/>
        <v>41700</v>
      </c>
      <c r="E2037" s="4">
        <v>0.43055555555555558</v>
      </c>
      <c r="F2037" s="3" t="s">
        <v>54</v>
      </c>
      <c r="G2037" s="3" t="str">
        <f t="shared" si="445"/>
        <v>PLANNED</v>
      </c>
      <c r="H2037" s="3" t="str">
        <f t="shared" si="435"/>
        <v>PLANNED - SCHED</v>
      </c>
      <c r="I2037" s="1">
        <v>41701.390773923609</v>
      </c>
      <c r="J2037" s="1">
        <v>41701.480924386575</v>
      </c>
      <c r="K2037" s="5">
        <f t="shared" si="446"/>
        <v>129</v>
      </c>
      <c r="L2037" s="16">
        <f t="shared" si="436"/>
        <v>129</v>
      </c>
      <c r="M2037">
        <f t="shared" si="437"/>
        <v>2014</v>
      </c>
      <c r="N2037" t="str">
        <f t="shared" si="438"/>
        <v>Mar</v>
      </c>
      <c r="O2037" s="6">
        <f t="shared" si="439"/>
        <v>129</v>
      </c>
      <c r="P2037">
        <f t="shared" si="440"/>
        <v>496</v>
      </c>
      <c r="Q2037">
        <f t="shared" si="441"/>
        <v>4</v>
      </c>
      <c r="R2037" s="8">
        <f t="shared" si="447"/>
        <v>124</v>
      </c>
      <c r="S2037">
        <f t="shared" si="442"/>
        <v>43</v>
      </c>
      <c r="T2037">
        <f t="shared" si="443"/>
        <v>3735</v>
      </c>
      <c r="U2037" s="18">
        <f t="shared" si="448"/>
        <v>86.860465116279073</v>
      </c>
    </row>
    <row r="2038" spans="1:21" x14ac:dyDescent="0.3">
      <c r="A2038" s="3">
        <v>2037</v>
      </c>
      <c r="B2038" s="3" t="s">
        <v>395</v>
      </c>
      <c r="C2038" s="3" t="s">
        <v>48</v>
      </c>
      <c r="D2038" s="7">
        <f t="shared" si="444"/>
        <v>41700</v>
      </c>
      <c r="E2038" s="4">
        <v>0.50208333333333333</v>
      </c>
      <c r="F2038" s="3" t="s">
        <v>54</v>
      </c>
      <c r="G2038" s="3" t="str">
        <f t="shared" si="445"/>
        <v>PLANNED</v>
      </c>
      <c r="H2038" s="3" t="str">
        <f t="shared" si="435"/>
        <v>PLANNED - SCHED</v>
      </c>
      <c r="I2038" s="1">
        <v>41701.482168055554</v>
      </c>
      <c r="J2038" s="1">
        <v>41701.561114814816</v>
      </c>
      <c r="K2038" s="5">
        <f t="shared" si="446"/>
        <v>113</v>
      </c>
      <c r="L2038" s="16">
        <f t="shared" si="436"/>
        <v>113</v>
      </c>
      <c r="M2038">
        <f t="shared" si="437"/>
        <v>2014</v>
      </c>
      <c r="N2038" t="str">
        <f t="shared" si="438"/>
        <v>Mar</v>
      </c>
      <c r="O2038" s="6">
        <f t="shared" si="439"/>
        <v>113</v>
      </c>
      <c r="P2038">
        <f t="shared" si="440"/>
        <v>496</v>
      </c>
      <c r="Q2038">
        <f t="shared" si="441"/>
        <v>4</v>
      </c>
      <c r="R2038" s="8">
        <f t="shared" si="447"/>
        <v>124</v>
      </c>
      <c r="S2038">
        <f t="shared" si="442"/>
        <v>43</v>
      </c>
      <c r="T2038">
        <f t="shared" si="443"/>
        <v>3735</v>
      </c>
      <c r="U2038" s="18">
        <f t="shared" si="448"/>
        <v>86.860465116279073</v>
      </c>
    </row>
    <row r="2039" spans="1:21" x14ac:dyDescent="0.3">
      <c r="A2039" s="3">
        <v>2038</v>
      </c>
      <c r="B2039" s="3" t="s">
        <v>395</v>
      </c>
      <c r="C2039" s="3" t="s">
        <v>48</v>
      </c>
      <c r="D2039" s="7">
        <f t="shared" si="444"/>
        <v>41700</v>
      </c>
      <c r="E2039" s="4">
        <v>0.52152777777777781</v>
      </c>
      <c r="F2039" s="3" t="s">
        <v>54</v>
      </c>
      <c r="G2039" s="3" t="str">
        <f t="shared" si="445"/>
        <v>PLANNED</v>
      </c>
      <c r="H2039" s="3" t="str">
        <f t="shared" si="435"/>
        <v>PLANNED - SCHED</v>
      </c>
      <c r="I2039" s="1">
        <v>41701.474799733798</v>
      </c>
      <c r="J2039" s="1">
        <v>41701.546234918977</v>
      </c>
      <c r="K2039" s="5">
        <f t="shared" si="446"/>
        <v>102</v>
      </c>
      <c r="L2039" s="16">
        <f t="shared" si="436"/>
        <v>102</v>
      </c>
      <c r="M2039">
        <f t="shared" si="437"/>
        <v>2014</v>
      </c>
      <c r="N2039" t="str">
        <f t="shared" si="438"/>
        <v>Mar</v>
      </c>
      <c r="O2039" s="6">
        <f t="shared" si="439"/>
        <v>102</v>
      </c>
      <c r="P2039">
        <f t="shared" si="440"/>
        <v>496</v>
      </c>
      <c r="Q2039">
        <f t="shared" si="441"/>
        <v>4</v>
      </c>
      <c r="R2039" s="8">
        <f t="shared" si="447"/>
        <v>124</v>
      </c>
      <c r="S2039">
        <f t="shared" si="442"/>
        <v>43</v>
      </c>
      <c r="T2039">
        <f t="shared" si="443"/>
        <v>3735</v>
      </c>
      <c r="U2039" s="18">
        <f t="shared" si="448"/>
        <v>86.860465116279073</v>
      </c>
    </row>
    <row r="2040" spans="1:21" x14ac:dyDescent="0.3">
      <c r="A2040" s="3">
        <v>2039</v>
      </c>
      <c r="B2040" s="3" t="s">
        <v>395</v>
      </c>
      <c r="C2040" s="3" t="s">
        <v>48</v>
      </c>
      <c r="D2040" s="7">
        <f t="shared" si="444"/>
        <v>41700</v>
      </c>
      <c r="E2040" s="4">
        <v>0.64652777777777781</v>
      </c>
      <c r="F2040" s="3" t="s">
        <v>49</v>
      </c>
      <c r="G2040" s="3" t="str">
        <f t="shared" si="445"/>
        <v>UNPLANNED</v>
      </c>
      <c r="H2040" s="3" t="str">
        <f t="shared" si="435"/>
        <v>UNPLANNED</v>
      </c>
      <c r="I2040" s="1">
        <v>41701.617698379632</v>
      </c>
      <c r="J2040" s="1">
        <v>41701.72389050926</v>
      </c>
      <c r="K2040" s="5">
        <f t="shared" si="446"/>
        <v>152</v>
      </c>
      <c r="L2040" s="16">
        <f t="shared" si="436"/>
        <v>152</v>
      </c>
      <c r="M2040">
        <f t="shared" si="437"/>
        <v>2014</v>
      </c>
      <c r="N2040" t="str">
        <f t="shared" si="438"/>
        <v>Mar</v>
      </c>
      <c r="O2040" s="6">
        <f t="shared" si="439"/>
        <v>152</v>
      </c>
      <c r="P2040">
        <f t="shared" si="440"/>
        <v>496</v>
      </c>
      <c r="Q2040">
        <f t="shared" si="441"/>
        <v>4</v>
      </c>
      <c r="R2040" s="8">
        <f t="shared" si="447"/>
        <v>124</v>
      </c>
      <c r="S2040">
        <f t="shared" si="442"/>
        <v>43</v>
      </c>
      <c r="T2040">
        <f t="shared" si="443"/>
        <v>3735</v>
      </c>
      <c r="U2040" s="18">
        <f t="shared" si="448"/>
        <v>86.860465116279073</v>
      </c>
    </row>
    <row r="2041" spans="1:21" x14ac:dyDescent="0.3">
      <c r="A2041" s="3">
        <v>2040</v>
      </c>
      <c r="B2041" s="3" t="s">
        <v>396</v>
      </c>
      <c r="C2041" s="3" t="s">
        <v>53</v>
      </c>
      <c r="D2041" s="7">
        <f t="shared" si="444"/>
        <v>41700</v>
      </c>
      <c r="E2041" s="4">
        <v>0.22083333333333333</v>
      </c>
      <c r="F2041" s="3" t="s">
        <v>49</v>
      </c>
      <c r="G2041" s="3" t="str">
        <f t="shared" si="445"/>
        <v>UNPLANNED</v>
      </c>
      <c r="H2041" s="3" t="str">
        <f t="shared" si="435"/>
        <v>UNPLANNED</v>
      </c>
      <c r="I2041" s="1">
        <v>41702.199019942127</v>
      </c>
      <c r="J2041" s="1" t="e">
        <v>#VALUE!</v>
      </c>
      <c r="K2041" s="5" t="e">
        <f t="shared" si="446"/>
        <v>#VALUE!</v>
      </c>
      <c r="L2041" s="16">
        <f t="shared" si="436"/>
        <v>42.6</v>
      </c>
      <c r="M2041">
        <f t="shared" si="437"/>
        <v>2014</v>
      </c>
      <c r="N2041" t="str">
        <f t="shared" si="438"/>
        <v>Mar</v>
      </c>
      <c r="O2041" s="6" t="e">
        <f t="shared" si="439"/>
        <v>#N/A</v>
      </c>
      <c r="P2041">
        <f t="shared" si="440"/>
        <v>213</v>
      </c>
      <c r="Q2041">
        <f t="shared" si="441"/>
        <v>5</v>
      </c>
      <c r="R2041" s="8">
        <f t="shared" si="447"/>
        <v>42.6</v>
      </c>
      <c r="S2041">
        <f t="shared" si="442"/>
        <v>43</v>
      </c>
      <c r="T2041">
        <f t="shared" si="443"/>
        <v>3735</v>
      </c>
      <c r="U2041" s="18">
        <f t="shared" si="448"/>
        <v>86.860465116279073</v>
      </c>
    </row>
    <row r="2042" spans="1:21" x14ac:dyDescent="0.3">
      <c r="A2042" s="3">
        <v>2041</v>
      </c>
      <c r="B2042" s="3" t="s">
        <v>396</v>
      </c>
      <c r="C2042" s="3" t="s">
        <v>53</v>
      </c>
      <c r="D2042" s="7">
        <f t="shared" si="444"/>
        <v>41700</v>
      </c>
      <c r="E2042" s="4">
        <v>0.42569444444444443</v>
      </c>
      <c r="F2042" s="3" t="s">
        <v>54</v>
      </c>
      <c r="G2042" s="3" t="str">
        <f t="shared" si="445"/>
        <v>PLANNED</v>
      </c>
      <c r="H2042" s="3" t="str">
        <f t="shared" si="435"/>
        <v>PLANNED - SCHED</v>
      </c>
      <c r="I2042" s="1">
        <v>41702.391282442128</v>
      </c>
      <c r="J2042" s="1">
        <v>41702.463539386576</v>
      </c>
      <c r="K2042" s="5">
        <f t="shared" si="446"/>
        <v>104</v>
      </c>
      <c r="L2042" s="16">
        <f t="shared" si="436"/>
        <v>104</v>
      </c>
      <c r="M2042">
        <f t="shared" si="437"/>
        <v>2014</v>
      </c>
      <c r="N2042" t="str">
        <f t="shared" si="438"/>
        <v>Mar</v>
      </c>
      <c r="O2042" s="6">
        <f t="shared" si="439"/>
        <v>104</v>
      </c>
      <c r="P2042">
        <f t="shared" si="440"/>
        <v>213</v>
      </c>
      <c r="Q2042">
        <f t="shared" si="441"/>
        <v>5</v>
      </c>
      <c r="R2042" s="8">
        <f t="shared" si="447"/>
        <v>42.6</v>
      </c>
      <c r="S2042">
        <f t="shared" si="442"/>
        <v>43</v>
      </c>
      <c r="T2042">
        <f t="shared" si="443"/>
        <v>3735</v>
      </c>
      <c r="U2042" s="18">
        <f t="shared" si="448"/>
        <v>86.860465116279073</v>
      </c>
    </row>
    <row r="2043" spans="1:21" x14ac:dyDescent="0.3">
      <c r="A2043" s="3">
        <v>2042</v>
      </c>
      <c r="B2043" s="3" t="s">
        <v>396</v>
      </c>
      <c r="C2043" s="3" t="s">
        <v>53</v>
      </c>
      <c r="D2043" s="7">
        <f t="shared" si="444"/>
        <v>41700</v>
      </c>
      <c r="E2043" s="4">
        <v>0.4597222222222222</v>
      </c>
      <c r="F2043" s="3" t="s">
        <v>54</v>
      </c>
      <c r="G2043" s="3" t="str">
        <f t="shared" si="445"/>
        <v>PLANNED</v>
      </c>
      <c r="H2043" s="3" t="str">
        <f t="shared" si="435"/>
        <v>PLANNED - SCHED</v>
      </c>
      <c r="I2043" s="1">
        <v>41702.375517673616</v>
      </c>
      <c r="J2043" s="1" t="e">
        <v>#VALUE!</v>
      </c>
      <c r="K2043" s="5" t="e">
        <f t="shared" si="446"/>
        <v>#VALUE!</v>
      </c>
      <c r="L2043" s="16">
        <f t="shared" si="436"/>
        <v>42.6</v>
      </c>
      <c r="M2043">
        <f t="shared" si="437"/>
        <v>2014</v>
      </c>
      <c r="N2043" t="str">
        <f t="shared" si="438"/>
        <v>Mar</v>
      </c>
      <c r="O2043" s="6" t="e">
        <f t="shared" si="439"/>
        <v>#N/A</v>
      </c>
      <c r="P2043">
        <f t="shared" si="440"/>
        <v>213</v>
      </c>
      <c r="Q2043">
        <f t="shared" si="441"/>
        <v>5</v>
      </c>
      <c r="R2043" s="8">
        <f t="shared" si="447"/>
        <v>42.6</v>
      </c>
      <c r="S2043">
        <f t="shared" si="442"/>
        <v>43</v>
      </c>
      <c r="T2043">
        <f t="shared" si="443"/>
        <v>3735</v>
      </c>
      <c r="U2043" s="18">
        <f t="shared" si="448"/>
        <v>86.860465116279073</v>
      </c>
    </row>
    <row r="2044" spans="1:21" x14ac:dyDescent="0.3">
      <c r="A2044" s="3">
        <v>2043</v>
      </c>
      <c r="B2044" s="3" t="s">
        <v>396</v>
      </c>
      <c r="C2044" s="3" t="s">
        <v>53</v>
      </c>
      <c r="D2044" s="7">
        <f t="shared" si="444"/>
        <v>41700</v>
      </c>
      <c r="E2044" s="4">
        <v>0.52569444444444446</v>
      </c>
      <c r="F2044" s="3" t="s">
        <v>54</v>
      </c>
      <c r="G2044" s="3" t="str">
        <f t="shared" si="445"/>
        <v>PLANNED</v>
      </c>
      <c r="H2044" s="3" t="str">
        <f t="shared" si="435"/>
        <v>PLANNED - SCHED</v>
      </c>
      <c r="I2044" s="1">
        <v>41702.494195335647</v>
      </c>
      <c r="J2044" s="1" t="e">
        <v>#VALUE!</v>
      </c>
      <c r="K2044" s="5" t="e">
        <f t="shared" si="446"/>
        <v>#VALUE!</v>
      </c>
      <c r="L2044" s="16">
        <f t="shared" si="436"/>
        <v>42.6</v>
      </c>
      <c r="M2044">
        <f t="shared" si="437"/>
        <v>2014</v>
      </c>
      <c r="N2044" t="str">
        <f t="shared" si="438"/>
        <v>Mar</v>
      </c>
      <c r="O2044" s="6" t="e">
        <f t="shared" si="439"/>
        <v>#N/A</v>
      </c>
      <c r="P2044">
        <f t="shared" si="440"/>
        <v>213</v>
      </c>
      <c r="Q2044">
        <f t="shared" si="441"/>
        <v>5</v>
      </c>
      <c r="R2044" s="8">
        <f t="shared" si="447"/>
        <v>42.6</v>
      </c>
      <c r="S2044">
        <f t="shared" si="442"/>
        <v>43</v>
      </c>
      <c r="T2044">
        <f t="shared" si="443"/>
        <v>3735</v>
      </c>
      <c r="U2044" s="18">
        <f t="shared" si="448"/>
        <v>86.860465116279073</v>
      </c>
    </row>
    <row r="2045" spans="1:21" x14ac:dyDescent="0.3">
      <c r="A2045" s="3">
        <v>2044</v>
      </c>
      <c r="B2045" s="3" t="s">
        <v>396</v>
      </c>
      <c r="C2045" s="3" t="s">
        <v>53</v>
      </c>
      <c r="D2045" s="7">
        <f t="shared" si="444"/>
        <v>41700</v>
      </c>
      <c r="E2045" s="4">
        <v>0.68541666666666667</v>
      </c>
      <c r="F2045" s="3" t="s">
        <v>54</v>
      </c>
      <c r="G2045" s="3" t="str">
        <f t="shared" si="445"/>
        <v>PLANNED</v>
      </c>
      <c r="H2045" s="3" t="str">
        <f t="shared" si="435"/>
        <v>PLANNED - SCHED</v>
      </c>
      <c r="I2045" s="1">
        <v>41702.638206284719</v>
      </c>
      <c r="J2045" s="1">
        <v>41702.714213229163</v>
      </c>
      <c r="K2045" s="5">
        <f t="shared" si="446"/>
        <v>109</v>
      </c>
      <c r="L2045" s="16">
        <f t="shared" si="436"/>
        <v>109</v>
      </c>
      <c r="M2045">
        <f t="shared" si="437"/>
        <v>2014</v>
      </c>
      <c r="N2045" t="str">
        <f t="shared" si="438"/>
        <v>Mar</v>
      </c>
      <c r="O2045" s="6">
        <f t="shared" si="439"/>
        <v>109</v>
      </c>
      <c r="P2045">
        <f t="shared" si="440"/>
        <v>213</v>
      </c>
      <c r="Q2045">
        <f t="shared" si="441"/>
        <v>5</v>
      </c>
      <c r="R2045" s="8">
        <f t="shared" si="447"/>
        <v>42.6</v>
      </c>
      <c r="S2045">
        <f t="shared" si="442"/>
        <v>43</v>
      </c>
      <c r="T2045">
        <f t="shared" si="443"/>
        <v>3735</v>
      </c>
      <c r="U2045" s="18">
        <f t="shared" si="448"/>
        <v>86.860465116279073</v>
      </c>
    </row>
    <row r="2046" spans="1:21" x14ac:dyDescent="0.3">
      <c r="A2046" s="3">
        <v>2045</v>
      </c>
      <c r="B2046" s="3" t="s">
        <v>397</v>
      </c>
      <c r="C2046" s="3" t="s">
        <v>56</v>
      </c>
      <c r="D2046" s="7">
        <f t="shared" si="444"/>
        <v>41700</v>
      </c>
      <c r="E2046" s="4">
        <v>0.15625</v>
      </c>
      <c r="F2046" s="3" t="s">
        <v>49</v>
      </c>
      <c r="G2046" s="3" t="str">
        <f t="shared" si="445"/>
        <v>UNPLANNED</v>
      </c>
      <c r="H2046" s="3" t="str">
        <f t="shared" si="435"/>
        <v>UNPLANNED</v>
      </c>
      <c r="I2046" s="1">
        <v>41703.114343715279</v>
      </c>
      <c r="J2046" s="1">
        <v>41703.202515011573</v>
      </c>
      <c r="K2046" s="5">
        <f t="shared" si="446"/>
        <v>126</v>
      </c>
      <c r="L2046" s="16">
        <f t="shared" si="436"/>
        <v>126</v>
      </c>
      <c r="M2046">
        <f t="shared" si="437"/>
        <v>2014</v>
      </c>
      <c r="N2046" t="str">
        <f t="shared" si="438"/>
        <v>Mar</v>
      </c>
      <c r="O2046" s="6">
        <f t="shared" si="439"/>
        <v>126</v>
      </c>
      <c r="P2046">
        <f t="shared" si="440"/>
        <v>686</v>
      </c>
      <c r="Q2046">
        <f t="shared" si="441"/>
        <v>8</v>
      </c>
      <c r="R2046" s="8">
        <f t="shared" si="447"/>
        <v>85.75</v>
      </c>
      <c r="S2046">
        <f t="shared" si="442"/>
        <v>43</v>
      </c>
      <c r="T2046">
        <f t="shared" si="443"/>
        <v>3735</v>
      </c>
      <c r="U2046" s="18">
        <f t="shared" si="448"/>
        <v>86.860465116279073</v>
      </c>
    </row>
    <row r="2047" spans="1:21" x14ac:dyDescent="0.3">
      <c r="A2047" s="3">
        <v>2046</v>
      </c>
      <c r="B2047" s="3" t="s">
        <v>397</v>
      </c>
      <c r="C2047" s="3" t="s">
        <v>56</v>
      </c>
      <c r="D2047" s="7">
        <f t="shared" si="444"/>
        <v>41700</v>
      </c>
      <c r="E2047" s="4">
        <v>0.41250000000000003</v>
      </c>
      <c r="F2047" s="3" t="s">
        <v>54</v>
      </c>
      <c r="G2047" s="3" t="str">
        <f t="shared" si="445"/>
        <v>PLANNED</v>
      </c>
      <c r="H2047" s="3" t="str">
        <f t="shared" si="435"/>
        <v>PLANNED - SCHED</v>
      </c>
      <c r="I2047" s="1">
        <v>41703.395278819444</v>
      </c>
      <c r="J2047" s="1">
        <v>41703.471308912041</v>
      </c>
      <c r="K2047" s="5">
        <f t="shared" si="446"/>
        <v>109</v>
      </c>
      <c r="L2047" s="16">
        <f t="shared" si="436"/>
        <v>109</v>
      </c>
      <c r="M2047">
        <f t="shared" si="437"/>
        <v>2014</v>
      </c>
      <c r="N2047" t="str">
        <f t="shared" si="438"/>
        <v>Mar</v>
      </c>
      <c r="O2047" s="6">
        <f t="shared" si="439"/>
        <v>109</v>
      </c>
      <c r="P2047">
        <f t="shared" si="440"/>
        <v>686</v>
      </c>
      <c r="Q2047">
        <f t="shared" si="441"/>
        <v>8</v>
      </c>
      <c r="R2047" s="8">
        <f t="shared" si="447"/>
        <v>85.75</v>
      </c>
      <c r="S2047">
        <f t="shared" si="442"/>
        <v>43</v>
      </c>
      <c r="T2047">
        <f t="shared" si="443"/>
        <v>3735</v>
      </c>
      <c r="U2047" s="18">
        <f t="shared" si="448"/>
        <v>86.860465116279073</v>
      </c>
    </row>
    <row r="2048" spans="1:21" x14ac:dyDescent="0.3">
      <c r="A2048" s="3">
        <v>2047</v>
      </c>
      <c r="B2048" s="3" t="s">
        <v>397</v>
      </c>
      <c r="C2048" s="3" t="s">
        <v>56</v>
      </c>
      <c r="D2048" s="7">
        <f t="shared" si="444"/>
        <v>41700</v>
      </c>
      <c r="E2048" s="4">
        <v>0.49583333333333335</v>
      </c>
      <c r="F2048" s="3" t="s">
        <v>54</v>
      </c>
      <c r="G2048" s="3" t="str">
        <f t="shared" si="445"/>
        <v>PLANNED</v>
      </c>
      <c r="H2048" s="3" t="str">
        <f t="shared" si="435"/>
        <v>PLANNED - SCHED</v>
      </c>
      <c r="I2048" s="1">
        <v>41703.479088506945</v>
      </c>
      <c r="J2048" s="1">
        <v>41703.514921840273</v>
      </c>
      <c r="K2048" s="5">
        <f t="shared" si="446"/>
        <v>51</v>
      </c>
      <c r="L2048" s="16">
        <f t="shared" si="436"/>
        <v>51</v>
      </c>
      <c r="M2048">
        <f t="shared" si="437"/>
        <v>2014</v>
      </c>
      <c r="N2048" t="str">
        <f t="shared" si="438"/>
        <v>Mar</v>
      </c>
      <c r="O2048" s="6">
        <f t="shared" si="439"/>
        <v>51</v>
      </c>
      <c r="P2048">
        <f t="shared" si="440"/>
        <v>686</v>
      </c>
      <c r="Q2048">
        <f t="shared" si="441"/>
        <v>8</v>
      </c>
      <c r="R2048" s="8">
        <f t="shared" si="447"/>
        <v>85.75</v>
      </c>
      <c r="S2048">
        <f t="shared" si="442"/>
        <v>43</v>
      </c>
      <c r="T2048">
        <f t="shared" si="443"/>
        <v>3735</v>
      </c>
      <c r="U2048" s="18">
        <f t="shared" si="448"/>
        <v>86.860465116279073</v>
      </c>
    </row>
    <row r="2049" spans="1:21" x14ac:dyDescent="0.3">
      <c r="A2049" s="3">
        <v>2048</v>
      </c>
      <c r="B2049" s="3" t="s">
        <v>397</v>
      </c>
      <c r="C2049" s="3" t="s">
        <v>56</v>
      </c>
      <c r="D2049" s="7">
        <f t="shared" si="444"/>
        <v>41700</v>
      </c>
      <c r="E2049" s="4">
        <v>0.57916666666666672</v>
      </c>
      <c r="F2049" s="3" t="s">
        <v>54</v>
      </c>
      <c r="G2049" s="3" t="str">
        <f t="shared" si="445"/>
        <v>PLANNED</v>
      </c>
      <c r="H2049" s="3" t="str">
        <f t="shared" si="435"/>
        <v>PLANNED - SCHED</v>
      </c>
      <c r="I2049" s="1">
        <v>41703.554634988424</v>
      </c>
      <c r="J2049" s="1">
        <v>41703.624449803239</v>
      </c>
      <c r="K2049" s="5">
        <f t="shared" si="446"/>
        <v>100</v>
      </c>
      <c r="L2049" s="16">
        <f t="shared" si="436"/>
        <v>100</v>
      </c>
      <c r="M2049">
        <f t="shared" si="437"/>
        <v>2014</v>
      </c>
      <c r="N2049" t="str">
        <f t="shared" si="438"/>
        <v>Mar</v>
      </c>
      <c r="O2049" s="6">
        <f t="shared" si="439"/>
        <v>100</v>
      </c>
      <c r="P2049">
        <f t="shared" si="440"/>
        <v>686</v>
      </c>
      <c r="Q2049">
        <f t="shared" si="441"/>
        <v>8</v>
      </c>
      <c r="R2049" s="8">
        <f t="shared" si="447"/>
        <v>85.75</v>
      </c>
      <c r="S2049">
        <f t="shared" si="442"/>
        <v>43</v>
      </c>
      <c r="T2049">
        <f t="shared" si="443"/>
        <v>3735</v>
      </c>
      <c r="U2049" s="18">
        <f t="shared" si="448"/>
        <v>86.860465116279073</v>
      </c>
    </row>
    <row r="2050" spans="1:21" x14ac:dyDescent="0.3">
      <c r="A2050" s="3">
        <v>2049</v>
      </c>
      <c r="B2050" s="3" t="s">
        <v>397</v>
      </c>
      <c r="C2050" s="3" t="s">
        <v>56</v>
      </c>
      <c r="D2050" s="7">
        <f t="shared" si="444"/>
        <v>41700</v>
      </c>
      <c r="E2050" s="4">
        <v>0.61458333333333337</v>
      </c>
      <c r="F2050" s="3" t="s">
        <v>49</v>
      </c>
      <c r="G2050" s="3" t="str">
        <f t="shared" si="445"/>
        <v>UNPLANNED</v>
      </c>
      <c r="H2050" s="3" t="str">
        <f t="shared" ref="H2050:H2113" si="449">IF(ISNUMBER(SEARCH("Unplanned",F2050)),"UNPLANNED",IF(ISNUMBER(SEARCH("not as sched",F2050)),"PLANNED - NOT SCHED",IF(ISNUMBER(SEARCH("as scheduled",F2050)),"PLANNED - SCHED","OTHER")))</f>
        <v>UNPLANNED</v>
      </c>
      <c r="I2050" s="1">
        <v>41703.58287716435</v>
      </c>
      <c r="J2050" s="1">
        <v>41703.651569293987</v>
      </c>
      <c r="K2050" s="5">
        <f t="shared" si="446"/>
        <v>98</v>
      </c>
      <c r="L2050" s="16">
        <f t="shared" ref="L2050:L2113" si="450">IFERROR(O2050,R2050)</f>
        <v>98</v>
      </c>
      <c r="M2050">
        <f t="shared" ref="M2050:M2113" si="451">YEAR(B2050)</f>
        <v>2014</v>
      </c>
      <c r="N2050" t="str">
        <f t="shared" ref="N2050:N2113" si="452">TEXT(B2050,"MMM")</f>
        <v>Mar</v>
      </c>
      <c r="O2050" s="6">
        <f t="shared" ref="O2050:O2113" si="453">IFERROR(K2050,#N/A)</f>
        <v>98</v>
      </c>
      <c r="P2050">
        <f t="shared" ref="P2050:P2113" si="454">SUMIFS(O:O,B:B,B2050,O:O,"&lt;&gt;#N/A")</f>
        <v>686</v>
      </c>
      <c r="Q2050">
        <f t="shared" ref="Q2050:Q2113" si="455">COUNTIF(B:B,B2050)</f>
        <v>8</v>
      </c>
      <c r="R2050" s="8">
        <f t="shared" si="447"/>
        <v>85.75</v>
      </c>
      <c r="S2050">
        <f t="shared" ref="S2050:S2113" si="456">COUNTIF(D:D,D2050)</f>
        <v>43</v>
      </c>
      <c r="T2050">
        <f t="shared" ref="T2050:T2113" si="457">SUMIFS(O:O,D:D,D2050,O:O,"&lt;&gt;#N/A")</f>
        <v>3735</v>
      </c>
      <c r="U2050" s="18">
        <f t="shared" si="448"/>
        <v>86.860465116279073</v>
      </c>
    </row>
    <row r="2051" spans="1:21" x14ac:dyDescent="0.3">
      <c r="A2051" s="3">
        <v>2050</v>
      </c>
      <c r="B2051" s="3" t="s">
        <v>397</v>
      </c>
      <c r="C2051" s="3" t="s">
        <v>56</v>
      </c>
      <c r="D2051" s="7">
        <f t="shared" ref="D2051:D2114" si="458">B2051-WEEKDAY(B2051,11)</f>
        <v>41700</v>
      </c>
      <c r="E2051" s="4">
        <v>0.67152777777777783</v>
      </c>
      <c r="F2051" s="3" t="s">
        <v>54</v>
      </c>
      <c r="G2051" s="3" t="str">
        <f t="shared" ref="G2051:G2114" si="459">IF(ISNUMBER(SEARCH("unplanned",F2051)),"UNPLANNED",IF(ISNUMBER(SEARCH("PLANNED",F2051)),"PLANNED","OTHER"))</f>
        <v>PLANNED</v>
      </c>
      <c r="H2051" s="3" t="str">
        <f t="shared" si="449"/>
        <v>PLANNED - SCHED</v>
      </c>
      <c r="I2051" s="1">
        <v>41703.63820011574</v>
      </c>
      <c r="J2051" s="1" t="e">
        <v>#VALUE!</v>
      </c>
      <c r="K2051" s="5" t="e">
        <f t="shared" ref="K2051:K2114" si="460">HOUR(J2051-I2051)*60+MINUTE(J2051-I2051)</f>
        <v>#VALUE!</v>
      </c>
      <c r="L2051" s="16">
        <f t="shared" si="450"/>
        <v>85.75</v>
      </c>
      <c r="M2051">
        <f t="shared" si="451"/>
        <v>2014</v>
      </c>
      <c r="N2051" t="str">
        <f t="shared" si="452"/>
        <v>Mar</v>
      </c>
      <c r="O2051" s="6" t="e">
        <f t="shared" si="453"/>
        <v>#N/A</v>
      </c>
      <c r="P2051">
        <f t="shared" si="454"/>
        <v>686</v>
      </c>
      <c r="Q2051">
        <f t="shared" si="455"/>
        <v>8</v>
      </c>
      <c r="R2051" s="8">
        <f t="shared" ref="R2051:R2114" si="461">P2051/Q2051</f>
        <v>85.75</v>
      </c>
      <c r="S2051">
        <f t="shared" si="456"/>
        <v>43</v>
      </c>
      <c r="T2051">
        <f t="shared" si="457"/>
        <v>3735</v>
      </c>
      <c r="U2051" s="18">
        <f t="shared" ref="U2051:U2114" si="462">T2051/S2051</f>
        <v>86.860465116279073</v>
      </c>
    </row>
    <row r="2052" spans="1:21" x14ac:dyDescent="0.3">
      <c r="A2052" s="3">
        <v>2051</v>
      </c>
      <c r="B2052" s="3" t="s">
        <v>397</v>
      </c>
      <c r="C2052" s="3" t="s">
        <v>56</v>
      </c>
      <c r="D2052" s="7">
        <f t="shared" si="458"/>
        <v>41700</v>
      </c>
      <c r="E2052" s="4">
        <v>0.72430555555555554</v>
      </c>
      <c r="F2052" s="3" t="s">
        <v>51</v>
      </c>
      <c r="G2052" s="3" t="str">
        <f t="shared" si="459"/>
        <v>PLANNED</v>
      </c>
      <c r="H2052" s="3" t="str">
        <f t="shared" si="449"/>
        <v>PLANNED - NOT SCHED</v>
      </c>
      <c r="I2052" s="1">
        <v>41703.698111307873</v>
      </c>
      <c r="J2052" s="1">
        <v>41703.767856678242</v>
      </c>
      <c r="K2052" s="5">
        <f t="shared" si="460"/>
        <v>100</v>
      </c>
      <c r="L2052" s="16">
        <f t="shared" si="450"/>
        <v>100</v>
      </c>
      <c r="M2052">
        <f t="shared" si="451"/>
        <v>2014</v>
      </c>
      <c r="N2052" t="str">
        <f t="shared" si="452"/>
        <v>Mar</v>
      </c>
      <c r="O2052" s="6">
        <f t="shared" si="453"/>
        <v>100</v>
      </c>
      <c r="P2052">
        <f t="shared" si="454"/>
        <v>686</v>
      </c>
      <c r="Q2052">
        <f t="shared" si="455"/>
        <v>8</v>
      </c>
      <c r="R2052" s="8">
        <f t="shared" si="461"/>
        <v>85.75</v>
      </c>
      <c r="S2052">
        <f t="shared" si="456"/>
        <v>43</v>
      </c>
      <c r="T2052">
        <f t="shared" si="457"/>
        <v>3735</v>
      </c>
      <c r="U2052" s="18">
        <f t="shared" si="462"/>
        <v>86.860465116279073</v>
      </c>
    </row>
    <row r="2053" spans="1:21" x14ac:dyDescent="0.3">
      <c r="A2053" s="3">
        <v>2052</v>
      </c>
      <c r="B2053" s="3" t="s">
        <v>397</v>
      </c>
      <c r="C2053" s="3" t="s">
        <v>56</v>
      </c>
      <c r="D2053" s="7">
        <f t="shared" si="458"/>
        <v>41700</v>
      </c>
      <c r="E2053" s="4">
        <v>0.84305555555555556</v>
      </c>
      <c r="F2053" s="3" t="s">
        <v>54</v>
      </c>
      <c r="G2053" s="3" t="str">
        <f t="shared" si="459"/>
        <v>PLANNED</v>
      </c>
      <c r="H2053" s="3" t="str">
        <f t="shared" si="449"/>
        <v>PLANNED - SCHED</v>
      </c>
      <c r="I2053" s="1">
        <v>41703.789802812498</v>
      </c>
      <c r="J2053" s="1">
        <v>41703.860659293983</v>
      </c>
      <c r="K2053" s="5">
        <f t="shared" si="460"/>
        <v>102</v>
      </c>
      <c r="L2053" s="16">
        <f t="shared" si="450"/>
        <v>102</v>
      </c>
      <c r="M2053">
        <f t="shared" si="451"/>
        <v>2014</v>
      </c>
      <c r="N2053" t="str">
        <f t="shared" si="452"/>
        <v>Mar</v>
      </c>
      <c r="O2053" s="6">
        <f t="shared" si="453"/>
        <v>102</v>
      </c>
      <c r="P2053">
        <f t="shared" si="454"/>
        <v>686</v>
      </c>
      <c r="Q2053">
        <f t="shared" si="455"/>
        <v>8</v>
      </c>
      <c r="R2053" s="8">
        <f t="shared" si="461"/>
        <v>85.75</v>
      </c>
      <c r="S2053">
        <f t="shared" si="456"/>
        <v>43</v>
      </c>
      <c r="T2053">
        <f t="shared" si="457"/>
        <v>3735</v>
      </c>
      <c r="U2053" s="18">
        <f t="shared" si="462"/>
        <v>86.860465116279073</v>
      </c>
    </row>
    <row r="2054" spans="1:21" x14ac:dyDescent="0.3">
      <c r="A2054" s="3">
        <v>2053</v>
      </c>
      <c r="B2054" s="3" t="s">
        <v>398</v>
      </c>
      <c r="C2054" s="3" t="s">
        <v>59</v>
      </c>
      <c r="D2054" s="7">
        <f t="shared" si="458"/>
        <v>41700</v>
      </c>
      <c r="E2054" s="4">
        <v>0.10416666666666667</v>
      </c>
      <c r="F2054" s="3" t="s">
        <v>49</v>
      </c>
      <c r="G2054" s="3" t="str">
        <f t="shared" si="459"/>
        <v>UNPLANNED</v>
      </c>
      <c r="H2054" s="3" t="str">
        <f t="shared" si="449"/>
        <v>UNPLANNED</v>
      </c>
      <c r="I2054" s="1">
        <v>41704.062927812498</v>
      </c>
      <c r="J2054" s="1" t="e">
        <v>#VALUE!</v>
      </c>
      <c r="K2054" s="5" t="e">
        <f t="shared" si="460"/>
        <v>#VALUE!</v>
      </c>
      <c r="L2054" s="16">
        <f t="shared" si="450"/>
        <v>104.83333333333333</v>
      </c>
      <c r="M2054">
        <f t="shared" si="451"/>
        <v>2014</v>
      </c>
      <c r="N2054" t="str">
        <f t="shared" si="452"/>
        <v>Mar</v>
      </c>
      <c r="O2054" s="6" t="e">
        <f t="shared" si="453"/>
        <v>#N/A</v>
      </c>
      <c r="P2054">
        <f t="shared" si="454"/>
        <v>629</v>
      </c>
      <c r="Q2054">
        <f t="shared" si="455"/>
        <v>6</v>
      </c>
      <c r="R2054" s="8">
        <f t="shared" si="461"/>
        <v>104.83333333333333</v>
      </c>
      <c r="S2054">
        <f t="shared" si="456"/>
        <v>43</v>
      </c>
      <c r="T2054">
        <f t="shared" si="457"/>
        <v>3735</v>
      </c>
      <c r="U2054" s="18">
        <f t="shared" si="462"/>
        <v>86.860465116279073</v>
      </c>
    </row>
    <row r="2055" spans="1:21" x14ac:dyDescent="0.3">
      <c r="A2055" s="3">
        <v>2054</v>
      </c>
      <c r="B2055" s="3" t="s">
        <v>398</v>
      </c>
      <c r="C2055" s="3" t="s">
        <v>59</v>
      </c>
      <c r="D2055" s="7">
        <f t="shared" si="458"/>
        <v>41700</v>
      </c>
      <c r="E2055" s="4">
        <v>0.41180555555555554</v>
      </c>
      <c r="F2055" s="3" t="s">
        <v>54</v>
      </c>
      <c r="G2055" s="3" t="str">
        <f t="shared" si="459"/>
        <v>PLANNED</v>
      </c>
      <c r="H2055" s="3" t="str">
        <f t="shared" si="449"/>
        <v>PLANNED - SCHED</v>
      </c>
      <c r="I2055" s="1">
        <v>41704.383271030092</v>
      </c>
      <c r="J2055" s="1">
        <v>41704.469845104162</v>
      </c>
      <c r="K2055" s="5">
        <f t="shared" si="460"/>
        <v>124</v>
      </c>
      <c r="L2055" s="16">
        <f t="shared" si="450"/>
        <v>124</v>
      </c>
      <c r="M2055">
        <f t="shared" si="451"/>
        <v>2014</v>
      </c>
      <c r="N2055" t="str">
        <f t="shared" si="452"/>
        <v>Mar</v>
      </c>
      <c r="O2055" s="6">
        <f t="shared" si="453"/>
        <v>124</v>
      </c>
      <c r="P2055">
        <f t="shared" si="454"/>
        <v>629</v>
      </c>
      <c r="Q2055">
        <f t="shared" si="455"/>
        <v>6</v>
      </c>
      <c r="R2055" s="8">
        <f t="shared" si="461"/>
        <v>104.83333333333333</v>
      </c>
      <c r="S2055">
        <f t="shared" si="456"/>
        <v>43</v>
      </c>
      <c r="T2055">
        <f t="shared" si="457"/>
        <v>3735</v>
      </c>
      <c r="U2055" s="18">
        <f t="shared" si="462"/>
        <v>86.860465116279073</v>
      </c>
    </row>
    <row r="2056" spans="1:21" x14ac:dyDescent="0.3">
      <c r="A2056" s="3">
        <v>2055</v>
      </c>
      <c r="B2056" s="3" t="s">
        <v>398</v>
      </c>
      <c r="C2056" s="3" t="s">
        <v>59</v>
      </c>
      <c r="D2056" s="7">
        <f t="shared" si="458"/>
        <v>41700</v>
      </c>
      <c r="E2056" s="4">
        <v>0.55694444444444446</v>
      </c>
      <c r="F2056" s="3" t="s">
        <v>54</v>
      </c>
      <c r="G2056" s="3" t="str">
        <f t="shared" si="459"/>
        <v>PLANNED</v>
      </c>
      <c r="H2056" s="3" t="str">
        <f t="shared" si="449"/>
        <v>PLANNED - SCHED</v>
      </c>
      <c r="I2056" s="1">
        <v>41704.501789351852</v>
      </c>
      <c r="J2056" s="1">
        <v>41704.599729166664</v>
      </c>
      <c r="K2056" s="5">
        <f t="shared" si="460"/>
        <v>141</v>
      </c>
      <c r="L2056" s="16">
        <f t="shared" si="450"/>
        <v>141</v>
      </c>
      <c r="M2056">
        <f t="shared" si="451"/>
        <v>2014</v>
      </c>
      <c r="N2056" t="str">
        <f t="shared" si="452"/>
        <v>Mar</v>
      </c>
      <c r="O2056" s="6">
        <f t="shared" si="453"/>
        <v>141</v>
      </c>
      <c r="P2056">
        <f t="shared" si="454"/>
        <v>629</v>
      </c>
      <c r="Q2056">
        <f t="shared" si="455"/>
        <v>6</v>
      </c>
      <c r="R2056" s="8">
        <f t="shared" si="461"/>
        <v>104.83333333333333</v>
      </c>
      <c r="S2056">
        <f t="shared" si="456"/>
        <v>43</v>
      </c>
      <c r="T2056">
        <f t="shared" si="457"/>
        <v>3735</v>
      </c>
      <c r="U2056" s="18">
        <f t="shared" si="462"/>
        <v>86.860465116279073</v>
      </c>
    </row>
    <row r="2057" spans="1:21" x14ac:dyDescent="0.3">
      <c r="A2057" s="3">
        <v>2056</v>
      </c>
      <c r="B2057" s="3" t="s">
        <v>398</v>
      </c>
      <c r="C2057" s="3" t="s">
        <v>59</v>
      </c>
      <c r="D2057" s="7">
        <f t="shared" si="458"/>
        <v>41700</v>
      </c>
      <c r="E2057" s="4">
        <v>0.69861111111111107</v>
      </c>
      <c r="F2057" s="3" t="s">
        <v>49</v>
      </c>
      <c r="G2057" s="3" t="str">
        <f t="shared" si="459"/>
        <v>UNPLANNED</v>
      </c>
      <c r="H2057" s="3" t="str">
        <f t="shared" si="449"/>
        <v>UNPLANNED</v>
      </c>
      <c r="I2057" s="1">
        <v>41704.672442939816</v>
      </c>
      <c r="J2057" s="1">
        <v>41704.746655902774</v>
      </c>
      <c r="K2057" s="5">
        <f t="shared" si="460"/>
        <v>106</v>
      </c>
      <c r="L2057" s="16">
        <f t="shared" si="450"/>
        <v>106</v>
      </c>
      <c r="M2057">
        <f t="shared" si="451"/>
        <v>2014</v>
      </c>
      <c r="N2057" t="str">
        <f t="shared" si="452"/>
        <v>Mar</v>
      </c>
      <c r="O2057" s="6">
        <f t="shared" si="453"/>
        <v>106</v>
      </c>
      <c r="P2057">
        <f t="shared" si="454"/>
        <v>629</v>
      </c>
      <c r="Q2057">
        <f t="shared" si="455"/>
        <v>6</v>
      </c>
      <c r="R2057" s="8">
        <f t="shared" si="461"/>
        <v>104.83333333333333</v>
      </c>
      <c r="S2057">
        <f t="shared" si="456"/>
        <v>43</v>
      </c>
      <c r="T2057">
        <f t="shared" si="457"/>
        <v>3735</v>
      </c>
      <c r="U2057" s="18">
        <f t="shared" si="462"/>
        <v>86.860465116279073</v>
      </c>
    </row>
    <row r="2058" spans="1:21" x14ac:dyDescent="0.3">
      <c r="A2058" s="3">
        <v>2057</v>
      </c>
      <c r="B2058" s="3" t="s">
        <v>398</v>
      </c>
      <c r="C2058" s="3" t="s">
        <v>59</v>
      </c>
      <c r="D2058" s="7">
        <f t="shared" si="458"/>
        <v>41700</v>
      </c>
      <c r="E2058" s="4">
        <v>0.74583333333333324</v>
      </c>
      <c r="F2058" s="3" t="s">
        <v>57</v>
      </c>
      <c r="G2058" s="3" t="str">
        <f t="shared" si="459"/>
        <v>UNPLANNED</v>
      </c>
      <c r="H2058" s="3" t="str">
        <f t="shared" si="449"/>
        <v>UNPLANNED</v>
      </c>
      <c r="I2058" s="1">
        <v>41704.723943483797</v>
      </c>
      <c r="J2058" s="1">
        <v>41704.78754302083</v>
      </c>
      <c r="K2058" s="5">
        <f t="shared" si="460"/>
        <v>91</v>
      </c>
      <c r="L2058" s="16">
        <f t="shared" si="450"/>
        <v>91</v>
      </c>
      <c r="M2058">
        <f t="shared" si="451"/>
        <v>2014</v>
      </c>
      <c r="N2058" t="str">
        <f t="shared" si="452"/>
        <v>Mar</v>
      </c>
      <c r="O2058" s="6">
        <f t="shared" si="453"/>
        <v>91</v>
      </c>
      <c r="P2058">
        <f t="shared" si="454"/>
        <v>629</v>
      </c>
      <c r="Q2058">
        <f t="shared" si="455"/>
        <v>6</v>
      </c>
      <c r="R2058" s="8">
        <f t="shared" si="461"/>
        <v>104.83333333333333</v>
      </c>
      <c r="S2058">
        <f t="shared" si="456"/>
        <v>43</v>
      </c>
      <c r="T2058">
        <f t="shared" si="457"/>
        <v>3735</v>
      </c>
      <c r="U2058" s="18">
        <f t="shared" si="462"/>
        <v>86.860465116279073</v>
      </c>
    </row>
    <row r="2059" spans="1:21" x14ac:dyDescent="0.3">
      <c r="A2059" s="3">
        <v>2058</v>
      </c>
      <c r="B2059" s="3" t="s">
        <v>398</v>
      </c>
      <c r="C2059" s="3" t="s">
        <v>59</v>
      </c>
      <c r="D2059" s="7">
        <f t="shared" si="458"/>
        <v>41700</v>
      </c>
      <c r="E2059" s="4">
        <v>0.89236111111111116</v>
      </c>
      <c r="F2059" s="3" t="s">
        <v>49</v>
      </c>
      <c r="G2059" s="3" t="str">
        <f t="shared" si="459"/>
        <v>UNPLANNED</v>
      </c>
      <c r="H2059" s="3" t="str">
        <f t="shared" si="449"/>
        <v>UNPLANNED</v>
      </c>
      <c r="I2059" s="1">
        <v>41704.86772978009</v>
      </c>
      <c r="J2059" s="1">
        <v>41704.983725150465</v>
      </c>
      <c r="K2059" s="5">
        <f t="shared" si="460"/>
        <v>167</v>
      </c>
      <c r="L2059" s="16">
        <f t="shared" si="450"/>
        <v>167</v>
      </c>
      <c r="M2059">
        <f t="shared" si="451"/>
        <v>2014</v>
      </c>
      <c r="N2059" t="str">
        <f t="shared" si="452"/>
        <v>Mar</v>
      </c>
      <c r="O2059" s="6">
        <f t="shared" si="453"/>
        <v>167</v>
      </c>
      <c r="P2059">
        <f t="shared" si="454"/>
        <v>629</v>
      </c>
      <c r="Q2059">
        <f t="shared" si="455"/>
        <v>6</v>
      </c>
      <c r="R2059" s="8">
        <f t="shared" si="461"/>
        <v>104.83333333333333</v>
      </c>
      <c r="S2059">
        <f t="shared" si="456"/>
        <v>43</v>
      </c>
      <c r="T2059">
        <f t="shared" si="457"/>
        <v>3735</v>
      </c>
      <c r="U2059" s="18">
        <f t="shared" si="462"/>
        <v>86.860465116279073</v>
      </c>
    </row>
    <row r="2060" spans="1:21" x14ac:dyDescent="0.3">
      <c r="A2060" s="3">
        <v>2059</v>
      </c>
      <c r="B2060" s="3" t="s">
        <v>399</v>
      </c>
      <c r="C2060" s="3" t="s">
        <v>61</v>
      </c>
      <c r="D2060" s="7">
        <f t="shared" si="458"/>
        <v>41700</v>
      </c>
      <c r="E2060" s="4">
        <v>7.7083333333333337E-2</v>
      </c>
      <c r="F2060" s="3" t="s">
        <v>57</v>
      </c>
      <c r="G2060" s="3" t="str">
        <f t="shared" si="459"/>
        <v>UNPLANNED</v>
      </c>
      <c r="H2060" s="3" t="str">
        <f t="shared" si="449"/>
        <v>UNPLANNED</v>
      </c>
      <c r="I2060" s="1" t="e">
        <v>#VALUE!</v>
      </c>
      <c r="J2060" s="1" t="e">
        <v>#VALUE!</v>
      </c>
      <c r="K2060" s="5" t="e">
        <f t="shared" si="460"/>
        <v>#VALUE!</v>
      </c>
      <c r="L2060" s="16">
        <f t="shared" si="450"/>
        <v>83.1</v>
      </c>
      <c r="M2060">
        <f t="shared" si="451"/>
        <v>2014</v>
      </c>
      <c r="N2060" t="str">
        <f t="shared" si="452"/>
        <v>Mar</v>
      </c>
      <c r="O2060" s="6" t="e">
        <f t="shared" si="453"/>
        <v>#N/A</v>
      </c>
      <c r="P2060">
        <f t="shared" si="454"/>
        <v>831</v>
      </c>
      <c r="Q2060">
        <f t="shared" si="455"/>
        <v>10</v>
      </c>
      <c r="R2060" s="8">
        <f t="shared" si="461"/>
        <v>83.1</v>
      </c>
      <c r="S2060">
        <f t="shared" si="456"/>
        <v>43</v>
      </c>
      <c r="T2060">
        <f t="shared" si="457"/>
        <v>3735</v>
      </c>
      <c r="U2060" s="18">
        <f t="shared" si="462"/>
        <v>86.860465116279073</v>
      </c>
    </row>
    <row r="2061" spans="1:21" x14ac:dyDescent="0.3">
      <c r="A2061" s="3">
        <v>2060</v>
      </c>
      <c r="B2061" s="3" t="s">
        <v>399</v>
      </c>
      <c r="C2061" s="3" t="s">
        <v>61</v>
      </c>
      <c r="D2061" s="7">
        <f t="shared" si="458"/>
        <v>41700</v>
      </c>
      <c r="E2061" s="4">
        <v>0.25833333333333336</v>
      </c>
      <c r="F2061" s="3" t="s">
        <v>49</v>
      </c>
      <c r="G2061" s="3" t="str">
        <f t="shared" si="459"/>
        <v>UNPLANNED</v>
      </c>
      <c r="H2061" s="3" t="str">
        <f t="shared" si="449"/>
        <v>UNPLANNED</v>
      </c>
      <c r="I2061" s="1">
        <v>41705.246366168984</v>
      </c>
      <c r="J2061" s="1">
        <v>41705.312789780088</v>
      </c>
      <c r="K2061" s="5">
        <f t="shared" si="460"/>
        <v>95</v>
      </c>
      <c r="L2061" s="16">
        <f t="shared" si="450"/>
        <v>95</v>
      </c>
      <c r="M2061">
        <f t="shared" si="451"/>
        <v>2014</v>
      </c>
      <c r="N2061" t="str">
        <f t="shared" si="452"/>
        <v>Mar</v>
      </c>
      <c r="O2061" s="6">
        <f t="shared" si="453"/>
        <v>95</v>
      </c>
      <c r="P2061">
        <f t="shared" si="454"/>
        <v>831</v>
      </c>
      <c r="Q2061">
        <f t="shared" si="455"/>
        <v>10</v>
      </c>
      <c r="R2061" s="8">
        <f t="shared" si="461"/>
        <v>83.1</v>
      </c>
      <c r="S2061">
        <f t="shared" si="456"/>
        <v>43</v>
      </c>
      <c r="T2061">
        <f t="shared" si="457"/>
        <v>3735</v>
      </c>
      <c r="U2061" s="18">
        <f t="shared" si="462"/>
        <v>86.860465116279073</v>
      </c>
    </row>
    <row r="2062" spans="1:21" x14ac:dyDescent="0.3">
      <c r="A2062" s="3">
        <v>2061</v>
      </c>
      <c r="B2062" s="3" t="s">
        <v>399</v>
      </c>
      <c r="C2062" s="3" t="s">
        <v>61</v>
      </c>
      <c r="D2062" s="7">
        <f t="shared" si="458"/>
        <v>41700</v>
      </c>
      <c r="E2062" s="4">
        <v>0.3347222222222222</v>
      </c>
      <c r="F2062" s="3" t="s">
        <v>51</v>
      </c>
      <c r="G2062" s="3" t="str">
        <f t="shared" si="459"/>
        <v>PLANNED</v>
      </c>
      <c r="H2062" s="3" t="str">
        <f t="shared" si="449"/>
        <v>PLANNED - NOT SCHED</v>
      </c>
      <c r="I2062" s="1">
        <v>41705.293489317133</v>
      </c>
      <c r="J2062" s="1">
        <v>41705.368697650461</v>
      </c>
      <c r="K2062" s="5">
        <f t="shared" si="460"/>
        <v>108</v>
      </c>
      <c r="L2062" s="16">
        <f t="shared" si="450"/>
        <v>108</v>
      </c>
      <c r="M2062">
        <f t="shared" si="451"/>
        <v>2014</v>
      </c>
      <c r="N2062" t="str">
        <f t="shared" si="452"/>
        <v>Mar</v>
      </c>
      <c r="O2062" s="6">
        <f t="shared" si="453"/>
        <v>108</v>
      </c>
      <c r="P2062">
        <f t="shared" si="454"/>
        <v>831</v>
      </c>
      <c r="Q2062">
        <f t="shared" si="455"/>
        <v>10</v>
      </c>
      <c r="R2062" s="8">
        <f t="shared" si="461"/>
        <v>83.1</v>
      </c>
      <c r="S2062">
        <f t="shared" si="456"/>
        <v>43</v>
      </c>
      <c r="T2062">
        <f t="shared" si="457"/>
        <v>3735</v>
      </c>
      <c r="U2062" s="18">
        <f t="shared" si="462"/>
        <v>86.860465116279073</v>
      </c>
    </row>
    <row r="2063" spans="1:21" x14ac:dyDescent="0.3">
      <c r="A2063" s="3">
        <v>2062</v>
      </c>
      <c r="B2063" s="3" t="s">
        <v>399</v>
      </c>
      <c r="C2063" s="3" t="s">
        <v>61</v>
      </c>
      <c r="D2063" s="7">
        <f t="shared" si="458"/>
        <v>41700</v>
      </c>
      <c r="E2063" s="4">
        <v>0.3979166666666667</v>
      </c>
      <c r="F2063" s="3" t="s">
        <v>54</v>
      </c>
      <c r="G2063" s="3" t="str">
        <f t="shared" si="459"/>
        <v>PLANNED</v>
      </c>
      <c r="H2063" s="3" t="str">
        <f t="shared" si="449"/>
        <v>PLANNED - SCHED</v>
      </c>
      <c r="I2063" s="1">
        <v>41705.366265543984</v>
      </c>
      <c r="J2063" s="1">
        <v>41705.418209988427</v>
      </c>
      <c r="K2063" s="5">
        <f t="shared" si="460"/>
        <v>74</v>
      </c>
      <c r="L2063" s="16">
        <f t="shared" si="450"/>
        <v>74</v>
      </c>
      <c r="M2063">
        <f t="shared" si="451"/>
        <v>2014</v>
      </c>
      <c r="N2063" t="str">
        <f t="shared" si="452"/>
        <v>Mar</v>
      </c>
      <c r="O2063" s="6">
        <f t="shared" si="453"/>
        <v>74</v>
      </c>
      <c r="P2063">
        <f t="shared" si="454"/>
        <v>831</v>
      </c>
      <c r="Q2063">
        <f t="shared" si="455"/>
        <v>10</v>
      </c>
      <c r="R2063" s="8">
        <f t="shared" si="461"/>
        <v>83.1</v>
      </c>
      <c r="S2063">
        <f t="shared" si="456"/>
        <v>43</v>
      </c>
      <c r="T2063">
        <f t="shared" si="457"/>
        <v>3735</v>
      </c>
      <c r="U2063" s="18">
        <f t="shared" si="462"/>
        <v>86.860465116279073</v>
      </c>
    </row>
    <row r="2064" spans="1:21" x14ac:dyDescent="0.3">
      <c r="A2064" s="3">
        <v>2063</v>
      </c>
      <c r="B2064" s="3" t="s">
        <v>399</v>
      </c>
      <c r="C2064" s="3" t="s">
        <v>61</v>
      </c>
      <c r="D2064" s="7">
        <f t="shared" si="458"/>
        <v>41700</v>
      </c>
      <c r="E2064" s="4">
        <v>0.46319444444444446</v>
      </c>
      <c r="F2064" s="3" t="s">
        <v>51</v>
      </c>
      <c r="G2064" s="3" t="str">
        <f t="shared" si="459"/>
        <v>PLANNED</v>
      </c>
      <c r="H2064" s="3" t="str">
        <f t="shared" si="449"/>
        <v>PLANNED - NOT SCHED</v>
      </c>
      <c r="I2064" s="1">
        <v>41705.438107719907</v>
      </c>
      <c r="J2064" s="1">
        <v>41705.503339201394</v>
      </c>
      <c r="K2064" s="5">
        <f t="shared" si="460"/>
        <v>93</v>
      </c>
      <c r="L2064" s="16">
        <f t="shared" si="450"/>
        <v>93</v>
      </c>
      <c r="M2064">
        <f t="shared" si="451"/>
        <v>2014</v>
      </c>
      <c r="N2064" t="str">
        <f t="shared" si="452"/>
        <v>Mar</v>
      </c>
      <c r="O2064" s="6">
        <f t="shared" si="453"/>
        <v>93</v>
      </c>
      <c r="P2064">
        <f t="shared" si="454"/>
        <v>831</v>
      </c>
      <c r="Q2064">
        <f t="shared" si="455"/>
        <v>10</v>
      </c>
      <c r="R2064" s="8">
        <f t="shared" si="461"/>
        <v>83.1</v>
      </c>
      <c r="S2064">
        <f t="shared" si="456"/>
        <v>43</v>
      </c>
      <c r="T2064">
        <f t="shared" si="457"/>
        <v>3735</v>
      </c>
      <c r="U2064" s="18">
        <f t="shared" si="462"/>
        <v>86.860465116279073</v>
      </c>
    </row>
    <row r="2065" spans="1:21" x14ac:dyDescent="0.3">
      <c r="A2065" s="3">
        <v>2064</v>
      </c>
      <c r="B2065" s="3" t="s">
        <v>399</v>
      </c>
      <c r="C2065" s="3" t="s">
        <v>61</v>
      </c>
      <c r="D2065" s="7">
        <f t="shared" si="458"/>
        <v>41700</v>
      </c>
      <c r="E2065" s="4">
        <v>0.48541666666666666</v>
      </c>
      <c r="F2065" s="3" t="s">
        <v>54</v>
      </c>
      <c r="G2065" s="3" t="str">
        <f t="shared" si="459"/>
        <v>PLANNED</v>
      </c>
      <c r="H2065" s="3" t="str">
        <f t="shared" si="449"/>
        <v>PLANNED - SCHED</v>
      </c>
      <c r="I2065" s="1">
        <v>41705.443334687501</v>
      </c>
      <c r="J2065" s="1">
        <v>41705.521899502317</v>
      </c>
      <c r="K2065" s="5">
        <f t="shared" si="460"/>
        <v>113</v>
      </c>
      <c r="L2065" s="16">
        <f t="shared" si="450"/>
        <v>113</v>
      </c>
      <c r="M2065">
        <f t="shared" si="451"/>
        <v>2014</v>
      </c>
      <c r="N2065" t="str">
        <f t="shared" si="452"/>
        <v>Mar</v>
      </c>
      <c r="O2065" s="6">
        <f t="shared" si="453"/>
        <v>113</v>
      </c>
      <c r="P2065">
        <f t="shared" si="454"/>
        <v>831</v>
      </c>
      <c r="Q2065">
        <f t="shared" si="455"/>
        <v>10</v>
      </c>
      <c r="R2065" s="8">
        <f t="shared" si="461"/>
        <v>83.1</v>
      </c>
      <c r="S2065">
        <f t="shared" si="456"/>
        <v>43</v>
      </c>
      <c r="T2065">
        <f t="shared" si="457"/>
        <v>3735</v>
      </c>
      <c r="U2065" s="18">
        <f t="shared" si="462"/>
        <v>86.860465116279073</v>
      </c>
    </row>
    <row r="2066" spans="1:21" x14ac:dyDescent="0.3">
      <c r="A2066" s="3">
        <v>2065</v>
      </c>
      <c r="B2066" s="3" t="s">
        <v>399</v>
      </c>
      <c r="C2066" s="3" t="s">
        <v>61</v>
      </c>
      <c r="D2066" s="7">
        <f t="shared" si="458"/>
        <v>41700</v>
      </c>
      <c r="E2066" s="4">
        <v>0.56180555555555556</v>
      </c>
      <c r="F2066" s="3" t="s">
        <v>54</v>
      </c>
      <c r="G2066" s="3" t="str">
        <f t="shared" si="459"/>
        <v>PLANNED</v>
      </c>
      <c r="H2066" s="3" t="str">
        <f t="shared" si="449"/>
        <v>PLANNED - SCHED</v>
      </c>
      <c r="I2066" s="1">
        <v>41705.538538657413</v>
      </c>
      <c r="J2066" s="1">
        <v>41705.5961775463</v>
      </c>
      <c r="K2066" s="5">
        <f t="shared" si="460"/>
        <v>83</v>
      </c>
      <c r="L2066" s="16">
        <f t="shared" si="450"/>
        <v>83</v>
      </c>
      <c r="M2066">
        <f t="shared" si="451"/>
        <v>2014</v>
      </c>
      <c r="N2066" t="str">
        <f t="shared" si="452"/>
        <v>Mar</v>
      </c>
      <c r="O2066" s="6">
        <f t="shared" si="453"/>
        <v>83</v>
      </c>
      <c r="P2066">
        <f t="shared" si="454"/>
        <v>831</v>
      </c>
      <c r="Q2066">
        <f t="shared" si="455"/>
        <v>10</v>
      </c>
      <c r="R2066" s="8">
        <f t="shared" si="461"/>
        <v>83.1</v>
      </c>
      <c r="S2066">
        <f t="shared" si="456"/>
        <v>43</v>
      </c>
      <c r="T2066">
        <f t="shared" si="457"/>
        <v>3735</v>
      </c>
      <c r="U2066" s="18">
        <f t="shared" si="462"/>
        <v>86.860465116279073</v>
      </c>
    </row>
    <row r="2067" spans="1:21" x14ac:dyDescent="0.3">
      <c r="A2067" s="3">
        <v>2066</v>
      </c>
      <c r="B2067" s="3" t="s">
        <v>399</v>
      </c>
      <c r="C2067" s="3" t="s">
        <v>61</v>
      </c>
      <c r="D2067" s="7">
        <f t="shared" si="458"/>
        <v>41700</v>
      </c>
      <c r="E2067" s="4">
        <v>0.65347222222222223</v>
      </c>
      <c r="F2067" s="3" t="s">
        <v>54</v>
      </c>
      <c r="G2067" s="3" t="str">
        <f t="shared" si="459"/>
        <v>PLANNED</v>
      </c>
      <c r="H2067" s="3" t="str">
        <f t="shared" si="449"/>
        <v>PLANNED - SCHED</v>
      </c>
      <c r="I2067" s="1">
        <v>41705.629012303245</v>
      </c>
      <c r="J2067" s="1">
        <v>41705.684359525461</v>
      </c>
      <c r="K2067" s="5">
        <f t="shared" si="460"/>
        <v>79</v>
      </c>
      <c r="L2067" s="16">
        <f t="shared" si="450"/>
        <v>79</v>
      </c>
      <c r="M2067">
        <f t="shared" si="451"/>
        <v>2014</v>
      </c>
      <c r="N2067" t="str">
        <f t="shared" si="452"/>
        <v>Mar</v>
      </c>
      <c r="O2067" s="6">
        <f t="shared" si="453"/>
        <v>79</v>
      </c>
      <c r="P2067">
        <f t="shared" si="454"/>
        <v>831</v>
      </c>
      <c r="Q2067">
        <f t="shared" si="455"/>
        <v>10</v>
      </c>
      <c r="R2067" s="8">
        <f t="shared" si="461"/>
        <v>83.1</v>
      </c>
      <c r="S2067">
        <f t="shared" si="456"/>
        <v>43</v>
      </c>
      <c r="T2067">
        <f t="shared" si="457"/>
        <v>3735</v>
      </c>
      <c r="U2067" s="18">
        <f t="shared" si="462"/>
        <v>86.860465116279073</v>
      </c>
    </row>
    <row r="2068" spans="1:21" x14ac:dyDescent="0.3">
      <c r="A2068" s="3">
        <v>2067</v>
      </c>
      <c r="B2068" s="3" t="s">
        <v>399</v>
      </c>
      <c r="C2068" s="3" t="s">
        <v>61</v>
      </c>
      <c r="D2068" s="7">
        <f t="shared" si="458"/>
        <v>41700</v>
      </c>
      <c r="E2068" s="4">
        <v>0.87222222222222223</v>
      </c>
      <c r="F2068" s="3" t="s">
        <v>54</v>
      </c>
      <c r="G2068" s="3" t="str">
        <f t="shared" si="459"/>
        <v>PLANNED</v>
      </c>
      <c r="H2068" s="3" t="str">
        <f t="shared" si="449"/>
        <v>PLANNED - SCHED</v>
      </c>
      <c r="I2068" s="1">
        <v>41705.840473344906</v>
      </c>
      <c r="J2068" s="1">
        <v>41705.907683993057</v>
      </c>
      <c r="K2068" s="5">
        <f t="shared" si="460"/>
        <v>96</v>
      </c>
      <c r="L2068" s="16">
        <f t="shared" si="450"/>
        <v>96</v>
      </c>
      <c r="M2068">
        <f t="shared" si="451"/>
        <v>2014</v>
      </c>
      <c r="N2068" t="str">
        <f t="shared" si="452"/>
        <v>Mar</v>
      </c>
      <c r="O2068" s="6">
        <f t="shared" si="453"/>
        <v>96</v>
      </c>
      <c r="P2068">
        <f t="shared" si="454"/>
        <v>831</v>
      </c>
      <c r="Q2068">
        <f t="shared" si="455"/>
        <v>10</v>
      </c>
      <c r="R2068" s="8">
        <f t="shared" si="461"/>
        <v>83.1</v>
      </c>
      <c r="S2068">
        <f t="shared" si="456"/>
        <v>43</v>
      </c>
      <c r="T2068">
        <f t="shared" si="457"/>
        <v>3735</v>
      </c>
      <c r="U2068" s="18">
        <f t="shared" si="462"/>
        <v>86.860465116279073</v>
      </c>
    </row>
    <row r="2069" spans="1:21" x14ac:dyDescent="0.3">
      <c r="A2069" s="3">
        <v>2068</v>
      </c>
      <c r="B2069" s="3" t="s">
        <v>400</v>
      </c>
      <c r="C2069" s="3" t="s">
        <v>63</v>
      </c>
      <c r="D2069" s="7">
        <f t="shared" si="458"/>
        <v>41700</v>
      </c>
      <c r="E2069" s="4">
        <v>0.30555555555555552</v>
      </c>
      <c r="F2069" s="3" t="s">
        <v>51</v>
      </c>
      <c r="G2069" s="3" t="str">
        <f t="shared" si="459"/>
        <v>PLANNED</v>
      </c>
      <c r="H2069" s="3" t="str">
        <f t="shared" si="449"/>
        <v>PLANNED - NOT SCHED</v>
      </c>
      <c r="I2069" s="1">
        <v>41706.27628568287</v>
      </c>
      <c r="J2069" s="1">
        <v>41706.33942225694</v>
      </c>
      <c r="K2069" s="5">
        <f t="shared" si="460"/>
        <v>90</v>
      </c>
      <c r="L2069" s="16">
        <f t="shared" si="450"/>
        <v>90</v>
      </c>
      <c r="M2069">
        <f t="shared" si="451"/>
        <v>2014</v>
      </c>
      <c r="N2069" t="str">
        <f t="shared" si="452"/>
        <v>Mar</v>
      </c>
      <c r="O2069" s="6">
        <f t="shared" si="453"/>
        <v>90</v>
      </c>
      <c r="P2069">
        <f t="shared" si="454"/>
        <v>532</v>
      </c>
      <c r="Q2069">
        <f t="shared" si="455"/>
        <v>5</v>
      </c>
      <c r="R2069" s="8">
        <f t="shared" si="461"/>
        <v>106.4</v>
      </c>
      <c r="S2069">
        <f t="shared" si="456"/>
        <v>43</v>
      </c>
      <c r="T2069">
        <f t="shared" si="457"/>
        <v>3735</v>
      </c>
      <c r="U2069" s="18">
        <f t="shared" si="462"/>
        <v>86.860465116279073</v>
      </c>
    </row>
    <row r="2070" spans="1:21" x14ac:dyDescent="0.3">
      <c r="A2070" s="3">
        <v>2069</v>
      </c>
      <c r="B2070" s="3" t="s">
        <v>400</v>
      </c>
      <c r="C2070" s="3" t="s">
        <v>63</v>
      </c>
      <c r="D2070" s="7">
        <f t="shared" si="458"/>
        <v>41700</v>
      </c>
      <c r="E2070" s="4">
        <v>0.4375</v>
      </c>
      <c r="F2070" s="3" t="s">
        <v>49</v>
      </c>
      <c r="G2070" s="3" t="str">
        <f t="shared" si="459"/>
        <v>UNPLANNED</v>
      </c>
      <c r="H2070" s="3" t="str">
        <f t="shared" si="449"/>
        <v>UNPLANNED</v>
      </c>
      <c r="I2070" s="1">
        <v>41706.38826388889</v>
      </c>
      <c r="J2070" s="1">
        <v>41706.484525462962</v>
      </c>
      <c r="K2070" s="5">
        <f t="shared" si="460"/>
        <v>138</v>
      </c>
      <c r="L2070" s="16">
        <f t="shared" si="450"/>
        <v>138</v>
      </c>
      <c r="M2070">
        <f t="shared" si="451"/>
        <v>2014</v>
      </c>
      <c r="N2070" t="str">
        <f t="shared" si="452"/>
        <v>Mar</v>
      </c>
      <c r="O2070" s="6">
        <f t="shared" si="453"/>
        <v>138</v>
      </c>
      <c r="P2070">
        <f t="shared" si="454"/>
        <v>532</v>
      </c>
      <c r="Q2070">
        <f t="shared" si="455"/>
        <v>5</v>
      </c>
      <c r="R2070" s="8">
        <f t="shared" si="461"/>
        <v>106.4</v>
      </c>
      <c r="S2070">
        <f t="shared" si="456"/>
        <v>43</v>
      </c>
      <c r="T2070">
        <f t="shared" si="457"/>
        <v>3735</v>
      </c>
      <c r="U2070" s="18">
        <f t="shared" si="462"/>
        <v>86.860465116279073</v>
      </c>
    </row>
    <row r="2071" spans="1:21" x14ac:dyDescent="0.3">
      <c r="A2071" s="3">
        <v>2070</v>
      </c>
      <c r="B2071" s="3" t="s">
        <v>400</v>
      </c>
      <c r="C2071" s="3" t="s">
        <v>63</v>
      </c>
      <c r="D2071" s="7">
        <f t="shared" si="458"/>
        <v>41700</v>
      </c>
      <c r="E2071" s="4">
        <v>0.67847222222222225</v>
      </c>
      <c r="F2071" s="3" t="s">
        <v>49</v>
      </c>
      <c r="G2071" s="3" t="str">
        <f t="shared" si="459"/>
        <v>UNPLANNED</v>
      </c>
      <c r="H2071" s="3" t="str">
        <f t="shared" si="449"/>
        <v>UNPLANNED</v>
      </c>
      <c r="I2071" s="1">
        <v>41706.630725081021</v>
      </c>
      <c r="J2071" s="1">
        <v>41706.706940358796</v>
      </c>
      <c r="K2071" s="5">
        <f t="shared" si="460"/>
        <v>109</v>
      </c>
      <c r="L2071" s="16">
        <f t="shared" si="450"/>
        <v>109</v>
      </c>
      <c r="M2071">
        <f t="shared" si="451"/>
        <v>2014</v>
      </c>
      <c r="N2071" t="str">
        <f t="shared" si="452"/>
        <v>Mar</v>
      </c>
      <c r="O2071" s="6">
        <f t="shared" si="453"/>
        <v>109</v>
      </c>
      <c r="P2071">
        <f t="shared" si="454"/>
        <v>532</v>
      </c>
      <c r="Q2071">
        <f t="shared" si="455"/>
        <v>5</v>
      </c>
      <c r="R2071" s="8">
        <f t="shared" si="461"/>
        <v>106.4</v>
      </c>
      <c r="S2071">
        <f t="shared" si="456"/>
        <v>43</v>
      </c>
      <c r="T2071">
        <f t="shared" si="457"/>
        <v>3735</v>
      </c>
      <c r="U2071" s="18">
        <f t="shared" si="462"/>
        <v>86.860465116279073</v>
      </c>
    </row>
    <row r="2072" spans="1:21" x14ac:dyDescent="0.3">
      <c r="A2072" s="3">
        <v>2071</v>
      </c>
      <c r="B2072" s="3" t="s">
        <v>400</v>
      </c>
      <c r="C2072" s="3" t="s">
        <v>63</v>
      </c>
      <c r="D2072" s="7">
        <f t="shared" si="458"/>
        <v>41700</v>
      </c>
      <c r="E2072" s="4">
        <v>0.83194444444444438</v>
      </c>
      <c r="F2072" s="3" t="s">
        <v>49</v>
      </c>
      <c r="G2072" s="3" t="str">
        <f t="shared" si="459"/>
        <v>UNPLANNED</v>
      </c>
      <c r="H2072" s="3" t="str">
        <f t="shared" si="449"/>
        <v>UNPLANNED</v>
      </c>
      <c r="I2072" s="1">
        <v>41706.809647881943</v>
      </c>
      <c r="J2072" s="1">
        <v>41706.858224270836</v>
      </c>
      <c r="K2072" s="5">
        <f t="shared" si="460"/>
        <v>69</v>
      </c>
      <c r="L2072" s="16">
        <f t="shared" si="450"/>
        <v>69</v>
      </c>
      <c r="M2072">
        <f t="shared" si="451"/>
        <v>2014</v>
      </c>
      <c r="N2072" t="str">
        <f t="shared" si="452"/>
        <v>Mar</v>
      </c>
      <c r="O2072" s="6">
        <f t="shared" si="453"/>
        <v>69</v>
      </c>
      <c r="P2072">
        <f t="shared" si="454"/>
        <v>532</v>
      </c>
      <c r="Q2072">
        <f t="shared" si="455"/>
        <v>5</v>
      </c>
      <c r="R2072" s="8">
        <f t="shared" si="461"/>
        <v>106.4</v>
      </c>
      <c r="S2072">
        <f t="shared" si="456"/>
        <v>43</v>
      </c>
      <c r="T2072">
        <f t="shared" si="457"/>
        <v>3735</v>
      </c>
      <c r="U2072" s="18">
        <f t="shared" si="462"/>
        <v>86.860465116279073</v>
      </c>
    </row>
    <row r="2073" spans="1:21" x14ac:dyDescent="0.3">
      <c r="A2073" s="3">
        <v>2072</v>
      </c>
      <c r="B2073" s="3" t="s">
        <v>400</v>
      </c>
      <c r="C2073" s="3" t="s">
        <v>63</v>
      </c>
      <c r="D2073" s="7">
        <f t="shared" si="458"/>
        <v>41700</v>
      </c>
      <c r="E2073" s="4">
        <v>0.87083333333333324</v>
      </c>
      <c r="F2073" s="3" t="s">
        <v>49</v>
      </c>
      <c r="G2073" s="3" t="str">
        <f t="shared" si="459"/>
        <v>UNPLANNED</v>
      </c>
      <c r="H2073" s="3" t="str">
        <f t="shared" si="449"/>
        <v>UNPLANNED</v>
      </c>
      <c r="I2073" s="1">
        <v>41706.856346990746</v>
      </c>
      <c r="J2073" s="1">
        <v>41706.944309953702</v>
      </c>
      <c r="K2073" s="5">
        <f t="shared" si="460"/>
        <v>126</v>
      </c>
      <c r="L2073" s="16">
        <f t="shared" si="450"/>
        <v>126</v>
      </c>
      <c r="M2073">
        <f t="shared" si="451"/>
        <v>2014</v>
      </c>
      <c r="N2073" t="str">
        <f t="shared" si="452"/>
        <v>Mar</v>
      </c>
      <c r="O2073" s="6">
        <f t="shared" si="453"/>
        <v>126</v>
      </c>
      <c r="P2073">
        <f t="shared" si="454"/>
        <v>532</v>
      </c>
      <c r="Q2073">
        <f t="shared" si="455"/>
        <v>5</v>
      </c>
      <c r="R2073" s="8">
        <f t="shared" si="461"/>
        <v>106.4</v>
      </c>
      <c r="S2073">
        <f t="shared" si="456"/>
        <v>43</v>
      </c>
      <c r="T2073">
        <f t="shared" si="457"/>
        <v>3735</v>
      </c>
      <c r="U2073" s="18">
        <f t="shared" si="462"/>
        <v>86.860465116279073</v>
      </c>
    </row>
    <row r="2074" spans="1:21" x14ac:dyDescent="0.3">
      <c r="A2074" s="3">
        <v>2073</v>
      </c>
      <c r="B2074" s="3" t="s">
        <v>401</v>
      </c>
      <c r="C2074" s="3" t="s">
        <v>65</v>
      </c>
      <c r="D2074" s="7">
        <f t="shared" si="458"/>
        <v>41700</v>
      </c>
      <c r="E2074" s="4">
        <v>0.23055555555555554</v>
      </c>
      <c r="F2074" s="3" t="s">
        <v>49</v>
      </c>
      <c r="G2074" s="3" t="str">
        <f t="shared" si="459"/>
        <v>UNPLANNED</v>
      </c>
      <c r="H2074" s="3" t="str">
        <f t="shared" si="449"/>
        <v>UNPLANNED</v>
      </c>
      <c r="I2074" s="1">
        <v>41707.17281640046</v>
      </c>
      <c r="J2074" s="1">
        <v>41707.227457604167</v>
      </c>
      <c r="K2074" s="5">
        <f t="shared" si="460"/>
        <v>78</v>
      </c>
      <c r="L2074" s="16">
        <f t="shared" si="450"/>
        <v>78</v>
      </c>
      <c r="M2074">
        <f t="shared" si="451"/>
        <v>2014</v>
      </c>
      <c r="N2074" t="str">
        <f t="shared" si="452"/>
        <v>Mar</v>
      </c>
      <c r="O2074" s="6">
        <f t="shared" si="453"/>
        <v>78</v>
      </c>
      <c r="P2074">
        <f t="shared" si="454"/>
        <v>348</v>
      </c>
      <c r="Q2074">
        <f t="shared" si="455"/>
        <v>5</v>
      </c>
      <c r="R2074" s="8">
        <f t="shared" si="461"/>
        <v>69.599999999999994</v>
      </c>
      <c r="S2074">
        <f t="shared" si="456"/>
        <v>43</v>
      </c>
      <c r="T2074">
        <f t="shared" si="457"/>
        <v>3735</v>
      </c>
      <c r="U2074" s="18">
        <f t="shared" si="462"/>
        <v>86.860465116279073</v>
      </c>
    </row>
    <row r="2075" spans="1:21" x14ac:dyDescent="0.3">
      <c r="A2075" s="3">
        <v>2074</v>
      </c>
      <c r="B2075" s="3" t="s">
        <v>401</v>
      </c>
      <c r="C2075" s="3" t="s">
        <v>65</v>
      </c>
      <c r="D2075" s="7">
        <f t="shared" si="458"/>
        <v>41700</v>
      </c>
      <c r="E2075" s="4">
        <v>0.56111111111111112</v>
      </c>
      <c r="F2075" s="3" t="s">
        <v>49</v>
      </c>
      <c r="G2075" s="3" t="str">
        <f t="shared" si="459"/>
        <v>UNPLANNED</v>
      </c>
      <c r="H2075" s="3" t="str">
        <f t="shared" si="449"/>
        <v>UNPLANNED</v>
      </c>
      <c r="I2075" s="1">
        <v>41707.491370798612</v>
      </c>
      <c r="J2075" s="1" t="e">
        <v>#VALUE!</v>
      </c>
      <c r="K2075" s="5" t="e">
        <f t="shared" si="460"/>
        <v>#VALUE!</v>
      </c>
      <c r="L2075" s="16">
        <f t="shared" si="450"/>
        <v>69.599999999999994</v>
      </c>
      <c r="M2075">
        <f t="shared" si="451"/>
        <v>2014</v>
      </c>
      <c r="N2075" t="str">
        <f t="shared" si="452"/>
        <v>Mar</v>
      </c>
      <c r="O2075" s="6" t="e">
        <f t="shared" si="453"/>
        <v>#N/A</v>
      </c>
      <c r="P2075">
        <f t="shared" si="454"/>
        <v>348</v>
      </c>
      <c r="Q2075">
        <f t="shared" si="455"/>
        <v>5</v>
      </c>
      <c r="R2075" s="8">
        <f t="shared" si="461"/>
        <v>69.599999999999994</v>
      </c>
      <c r="S2075">
        <f t="shared" si="456"/>
        <v>43</v>
      </c>
      <c r="T2075">
        <f t="shared" si="457"/>
        <v>3735</v>
      </c>
      <c r="U2075" s="18">
        <f t="shared" si="462"/>
        <v>86.860465116279073</v>
      </c>
    </row>
    <row r="2076" spans="1:21" x14ac:dyDescent="0.3">
      <c r="A2076" s="3">
        <v>2075</v>
      </c>
      <c r="B2076" s="3" t="s">
        <v>401</v>
      </c>
      <c r="C2076" s="3" t="s">
        <v>65</v>
      </c>
      <c r="D2076" s="7">
        <f t="shared" si="458"/>
        <v>41700</v>
      </c>
      <c r="E2076" s="4">
        <v>0.76597222222222217</v>
      </c>
      <c r="F2076" s="3" t="s">
        <v>57</v>
      </c>
      <c r="G2076" s="3" t="str">
        <f t="shared" si="459"/>
        <v>UNPLANNED</v>
      </c>
      <c r="H2076" s="3" t="str">
        <f t="shared" si="449"/>
        <v>UNPLANNED</v>
      </c>
      <c r="I2076" s="1">
        <v>41707.765396030089</v>
      </c>
      <c r="J2076" s="1">
        <v>41707.789585844905</v>
      </c>
      <c r="K2076" s="5">
        <f t="shared" si="460"/>
        <v>34</v>
      </c>
      <c r="L2076" s="16">
        <f t="shared" si="450"/>
        <v>34</v>
      </c>
      <c r="M2076">
        <f t="shared" si="451"/>
        <v>2014</v>
      </c>
      <c r="N2076" t="str">
        <f t="shared" si="452"/>
        <v>Mar</v>
      </c>
      <c r="O2076" s="6">
        <f t="shared" si="453"/>
        <v>34</v>
      </c>
      <c r="P2076">
        <f t="shared" si="454"/>
        <v>348</v>
      </c>
      <c r="Q2076">
        <f t="shared" si="455"/>
        <v>5</v>
      </c>
      <c r="R2076" s="8">
        <f t="shared" si="461"/>
        <v>69.599999999999994</v>
      </c>
      <c r="S2076">
        <f t="shared" si="456"/>
        <v>43</v>
      </c>
      <c r="T2076">
        <f t="shared" si="457"/>
        <v>3735</v>
      </c>
      <c r="U2076" s="18">
        <f t="shared" si="462"/>
        <v>86.860465116279073</v>
      </c>
    </row>
    <row r="2077" spans="1:21" x14ac:dyDescent="0.3">
      <c r="A2077" s="3">
        <v>2076</v>
      </c>
      <c r="B2077" s="3" t="s">
        <v>401</v>
      </c>
      <c r="C2077" s="3" t="s">
        <v>65</v>
      </c>
      <c r="D2077" s="7">
        <f t="shared" si="458"/>
        <v>41700</v>
      </c>
      <c r="E2077" s="4">
        <v>0.89861111111111114</v>
      </c>
      <c r="F2077" s="3" t="s">
        <v>49</v>
      </c>
      <c r="G2077" s="3" t="str">
        <f t="shared" si="459"/>
        <v>UNPLANNED</v>
      </c>
      <c r="H2077" s="3" t="str">
        <f t="shared" si="449"/>
        <v>UNPLANNED</v>
      </c>
      <c r="I2077" s="1">
        <v>41707.866914351849</v>
      </c>
      <c r="J2077" s="1">
        <v>41707.938372685188</v>
      </c>
      <c r="K2077" s="5">
        <f t="shared" si="460"/>
        <v>102</v>
      </c>
      <c r="L2077" s="16">
        <f t="shared" si="450"/>
        <v>102</v>
      </c>
      <c r="M2077">
        <f t="shared" si="451"/>
        <v>2014</v>
      </c>
      <c r="N2077" t="str">
        <f t="shared" si="452"/>
        <v>Mar</v>
      </c>
      <c r="O2077" s="6">
        <f t="shared" si="453"/>
        <v>102</v>
      </c>
      <c r="P2077">
        <f t="shared" si="454"/>
        <v>348</v>
      </c>
      <c r="Q2077">
        <f t="shared" si="455"/>
        <v>5</v>
      </c>
      <c r="R2077" s="8">
        <f t="shared" si="461"/>
        <v>69.599999999999994</v>
      </c>
      <c r="S2077">
        <f t="shared" si="456"/>
        <v>43</v>
      </c>
      <c r="T2077">
        <f t="shared" si="457"/>
        <v>3735</v>
      </c>
      <c r="U2077" s="18">
        <f t="shared" si="462"/>
        <v>86.860465116279073</v>
      </c>
    </row>
    <row r="2078" spans="1:21" x14ac:dyDescent="0.3">
      <c r="A2078" s="3">
        <v>2077</v>
      </c>
      <c r="B2078" s="3" t="s">
        <v>401</v>
      </c>
      <c r="C2078" s="3" t="s">
        <v>65</v>
      </c>
      <c r="D2078" s="7">
        <f t="shared" si="458"/>
        <v>41700</v>
      </c>
      <c r="E2078" s="4">
        <v>0.98541666666666661</v>
      </c>
      <c r="F2078" s="3" t="s">
        <v>51</v>
      </c>
      <c r="G2078" s="3" t="str">
        <f t="shared" si="459"/>
        <v>PLANNED</v>
      </c>
      <c r="H2078" s="3" t="str">
        <f t="shared" si="449"/>
        <v>PLANNED - NOT SCHED</v>
      </c>
      <c r="I2078" s="1">
        <v>41707.944319016198</v>
      </c>
      <c r="J2078" s="1">
        <v>41708.037987997683</v>
      </c>
      <c r="K2078" s="5">
        <f t="shared" si="460"/>
        <v>134</v>
      </c>
      <c r="L2078" s="16">
        <f t="shared" si="450"/>
        <v>134</v>
      </c>
      <c r="M2078">
        <f t="shared" si="451"/>
        <v>2014</v>
      </c>
      <c r="N2078" t="str">
        <f t="shared" si="452"/>
        <v>Mar</v>
      </c>
      <c r="O2078" s="6">
        <f t="shared" si="453"/>
        <v>134</v>
      </c>
      <c r="P2078">
        <f t="shared" si="454"/>
        <v>348</v>
      </c>
      <c r="Q2078">
        <f t="shared" si="455"/>
        <v>5</v>
      </c>
      <c r="R2078" s="8">
        <f t="shared" si="461"/>
        <v>69.599999999999994</v>
      </c>
      <c r="S2078">
        <f t="shared" si="456"/>
        <v>43</v>
      </c>
      <c r="T2078">
        <f t="shared" si="457"/>
        <v>3735</v>
      </c>
      <c r="U2078" s="18">
        <f t="shared" si="462"/>
        <v>86.860465116279073</v>
      </c>
    </row>
    <row r="2079" spans="1:21" x14ac:dyDescent="0.3">
      <c r="A2079" s="3">
        <v>2078</v>
      </c>
      <c r="B2079" s="3" t="s">
        <v>402</v>
      </c>
      <c r="C2079" s="3" t="s">
        <v>48</v>
      </c>
      <c r="D2079" s="7">
        <f t="shared" si="458"/>
        <v>41707</v>
      </c>
      <c r="E2079" s="4">
        <v>0.36736111111111108</v>
      </c>
      <c r="F2079" s="3" t="s">
        <v>49</v>
      </c>
      <c r="G2079" s="3" t="str">
        <f t="shared" si="459"/>
        <v>UNPLANNED</v>
      </c>
      <c r="H2079" s="3" t="str">
        <f t="shared" si="449"/>
        <v>UNPLANNED</v>
      </c>
      <c r="I2079" s="1">
        <v>41708.304816006945</v>
      </c>
      <c r="J2079" s="1">
        <v>41708.372188692134</v>
      </c>
      <c r="K2079" s="5">
        <f t="shared" si="460"/>
        <v>97</v>
      </c>
      <c r="L2079" s="16">
        <f t="shared" si="450"/>
        <v>97</v>
      </c>
      <c r="M2079">
        <f t="shared" si="451"/>
        <v>2014</v>
      </c>
      <c r="N2079" t="str">
        <f t="shared" si="452"/>
        <v>Mar</v>
      </c>
      <c r="O2079" s="6">
        <f t="shared" si="453"/>
        <v>97</v>
      </c>
      <c r="P2079">
        <f t="shared" si="454"/>
        <v>458</v>
      </c>
      <c r="Q2079">
        <f t="shared" si="455"/>
        <v>6</v>
      </c>
      <c r="R2079" s="8">
        <f t="shared" si="461"/>
        <v>76.333333333333329</v>
      </c>
      <c r="S2079">
        <f t="shared" si="456"/>
        <v>40</v>
      </c>
      <c r="T2079">
        <f t="shared" si="457"/>
        <v>3574</v>
      </c>
      <c r="U2079" s="18">
        <f t="shared" si="462"/>
        <v>89.35</v>
      </c>
    </row>
    <row r="2080" spans="1:21" x14ac:dyDescent="0.3">
      <c r="A2080" s="3">
        <v>2079</v>
      </c>
      <c r="B2080" s="3" t="s">
        <v>402</v>
      </c>
      <c r="C2080" s="3" t="s">
        <v>48</v>
      </c>
      <c r="D2080" s="7">
        <f t="shared" si="458"/>
        <v>41707</v>
      </c>
      <c r="E2080" s="4">
        <v>0.47638888888888892</v>
      </c>
      <c r="F2080" s="3" t="s">
        <v>54</v>
      </c>
      <c r="G2080" s="3" t="str">
        <f t="shared" si="459"/>
        <v>PLANNED</v>
      </c>
      <c r="H2080" s="3" t="str">
        <f t="shared" si="449"/>
        <v>PLANNED - SCHED</v>
      </c>
      <c r="I2080" s="1">
        <v>41708.451489386571</v>
      </c>
      <c r="J2080" s="1">
        <v>41708.51817920139</v>
      </c>
      <c r="K2080" s="5">
        <f t="shared" si="460"/>
        <v>96</v>
      </c>
      <c r="L2080" s="16">
        <f t="shared" si="450"/>
        <v>96</v>
      </c>
      <c r="M2080">
        <f t="shared" si="451"/>
        <v>2014</v>
      </c>
      <c r="N2080" t="str">
        <f t="shared" si="452"/>
        <v>Mar</v>
      </c>
      <c r="O2080" s="6">
        <f t="shared" si="453"/>
        <v>96</v>
      </c>
      <c r="P2080">
        <f t="shared" si="454"/>
        <v>458</v>
      </c>
      <c r="Q2080">
        <f t="shared" si="455"/>
        <v>6</v>
      </c>
      <c r="R2080" s="8">
        <f t="shared" si="461"/>
        <v>76.333333333333329</v>
      </c>
      <c r="S2080">
        <f t="shared" si="456"/>
        <v>40</v>
      </c>
      <c r="T2080">
        <f t="shared" si="457"/>
        <v>3574</v>
      </c>
      <c r="U2080" s="18">
        <f t="shared" si="462"/>
        <v>89.35</v>
      </c>
    </row>
    <row r="2081" spans="1:21" x14ac:dyDescent="0.3">
      <c r="A2081" s="3">
        <v>2080</v>
      </c>
      <c r="B2081" s="3" t="s">
        <v>402</v>
      </c>
      <c r="C2081" s="3" t="s">
        <v>48</v>
      </c>
      <c r="D2081" s="7">
        <f t="shared" si="458"/>
        <v>41707</v>
      </c>
      <c r="E2081" s="4">
        <v>0.56180555555555556</v>
      </c>
      <c r="F2081" s="3" t="s">
        <v>54</v>
      </c>
      <c r="G2081" s="3" t="str">
        <f t="shared" si="459"/>
        <v>PLANNED</v>
      </c>
      <c r="H2081" s="3" t="str">
        <f t="shared" si="449"/>
        <v>PLANNED - SCHED</v>
      </c>
      <c r="I2081" s="1">
        <v>41708.532214155093</v>
      </c>
      <c r="J2081" s="1">
        <v>41708.587746562494</v>
      </c>
      <c r="K2081" s="5">
        <f t="shared" si="460"/>
        <v>79</v>
      </c>
      <c r="L2081" s="16">
        <f t="shared" si="450"/>
        <v>79</v>
      </c>
      <c r="M2081">
        <f t="shared" si="451"/>
        <v>2014</v>
      </c>
      <c r="N2081" t="str">
        <f t="shared" si="452"/>
        <v>Mar</v>
      </c>
      <c r="O2081" s="6">
        <f t="shared" si="453"/>
        <v>79</v>
      </c>
      <c r="P2081">
        <f t="shared" si="454"/>
        <v>458</v>
      </c>
      <c r="Q2081">
        <f t="shared" si="455"/>
        <v>6</v>
      </c>
      <c r="R2081" s="8">
        <f t="shared" si="461"/>
        <v>76.333333333333329</v>
      </c>
      <c r="S2081">
        <f t="shared" si="456"/>
        <v>40</v>
      </c>
      <c r="T2081">
        <f t="shared" si="457"/>
        <v>3574</v>
      </c>
      <c r="U2081" s="18">
        <f t="shared" si="462"/>
        <v>89.35</v>
      </c>
    </row>
    <row r="2082" spans="1:21" x14ac:dyDescent="0.3">
      <c r="A2082" s="3">
        <v>2081</v>
      </c>
      <c r="B2082" s="3" t="s">
        <v>402</v>
      </c>
      <c r="C2082" s="3" t="s">
        <v>48</v>
      </c>
      <c r="D2082" s="7">
        <f t="shared" si="458"/>
        <v>41707</v>
      </c>
      <c r="E2082" s="4">
        <v>0.55694444444444446</v>
      </c>
      <c r="F2082" s="3" t="s">
        <v>51</v>
      </c>
      <c r="G2082" s="3" t="str">
        <f t="shared" si="459"/>
        <v>PLANNED</v>
      </c>
      <c r="H2082" s="3" t="str">
        <f t="shared" si="449"/>
        <v>PLANNED - NOT SCHED</v>
      </c>
      <c r="I2082" s="1">
        <v>41708.545889733796</v>
      </c>
      <c r="J2082" s="1" t="e">
        <v>#VALUE!</v>
      </c>
      <c r="K2082" s="5" t="e">
        <f t="shared" si="460"/>
        <v>#VALUE!</v>
      </c>
      <c r="L2082" s="16">
        <f t="shared" si="450"/>
        <v>76.333333333333329</v>
      </c>
      <c r="M2082">
        <f t="shared" si="451"/>
        <v>2014</v>
      </c>
      <c r="N2082" t="str">
        <f t="shared" si="452"/>
        <v>Mar</v>
      </c>
      <c r="O2082" s="6" t="e">
        <f t="shared" si="453"/>
        <v>#N/A</v>
      </c>
      <c r="P2082">
        <f t="shared" si="454"/>
        <v>458</v>
      </c>
      <c r="Q2082">
        <f t="shared" si="455"/>
        <v>6</v>
      </c>
      <c r="R2082" s="8">
        <f t="shared" si="461"/>
        <v>76.333333333333329</v>
      </c>
      <c r="S2082">
        <f t="shared" si="456"/>
        <v>40</v>
      </c>
      <c r="T2082">
        <f t="shared" si="457"/>
        <v>3574</v>
      </c>
      <c r="U2082" s="18">
        <f t="shared" si="462"/>
        <v>89.35</v>
      </c>
    </row>
    <row r="2083" spans="1:21" x14ac:dyDescent="0.3">
      <c r="A2083" s="3">
        <v>2082</v>
      </c>
      <c r="B2083" s="3" t="s">
        <v>402</v>
      </c>
      <c r="C2083" s="3" t="s">
        <v>48</v>
      </c>
      <c r="D2083" s="7">
        <f t="shared" si="458"/>
        <v>41707</v>
      </c>
      <c r="E2083" s="4">
        <v>0.62638888888888888</v>
      </c>
      <c r="F2083" s="3" t="s">
        <v>54</v>
      </c>
      <c r="G2083" s="3" t="str">
        <f t="shared" si="459"/>
        <v>PLANNED</v>
      </c>
      <c r="H2083" s="3" t="str">
        <f t="shared" si="449"/>
        <v>PLANNED - SCHED</v>
      </c>
      <c r="I2083" s="1">
        <v>41708.607417245374</v>
      </c>
      <c r="J2083" s="1">
        <v>41708.669176504634</v>
      </c>
      <c r="K2083" s="5">
        <f t="shared" si="460"/>
        <v>88</v>
      </c>
      <c r="L2083" s="16">
        <f t="shared" si="450"/>
        <v>88</v>
      </c>
      <c r="M2083">
        <f t="shared" si="451"/>
        <v>2014</v>
      </c>
      <c r="N2083" t="str">
        <f t="shared" si="452"/>
        <v>Mar</v>
      </c>
      <c r="O2083" s="6">
        <f t="shared" si="453"/>
        <v>88</v>
      </c>
      <c r="P2083">
        <f t="shared" si="454"/>
        <v>458</v>
      </c>
      <c r="Q2083">
        <f t="shared" si="455"/>
        <v>6</v>
      </c>
      <c r="R2083" s="8">
        <f t="shared" si="461"/>
        <v>76.333333333333329</v>
      </c>
      <c r="S2083">
        <f t="shared" si="456"/>
        <v>40</v>
      </c>
      <c r="T2083">
        <f t="shared" si="457"/>
        <v>3574</v>
      </c>
      <c r="U2083" s="18">
        <f t="shared" si="462"/>
        <v>89.35</v>
      </c>
    </row>
    <row r="2084" spans="1:21" x14ac:dyDescent="0.3">
      <c r="A2084" s="3">
        <v>2083</v>
      </c>
      <c r="B2084" s="3" t="s">
        <v>402</v>
      </c>
      <c r="C2084" s="3" t="s">
        <v>48</v>
      </c>
      <c r="D2084" s="7">
        <f t="shared" si="458"/>
        <v>41707</v>
      </c>
      <c r="E2084" s="4">
        <v>0.90972222222222221</v>
      </c>
      <c r="F2084" s="3" t="s">
        <v>49</v>
      </c>
      <c r="G2084" s="3" t="str">
        <f t="shared" si="459"/>
        <v>UNPLANNED</v>
      </c>
      <c r="H2084" s="3" t="str">
        <f t="shared" si="449"/>
        <v>UNPLANNED</v>
      </c>
      <c r="I2084" s="1">
        <v>41708.877005902774</v>
      </c>
      <c r="J2084" s="1">
        <v>41708.945154050925</v>
      </c>
      <c r="K2084" s="5">
        <f t="shared" si="460"/>
        <v>98</v>
      </c>
      <c r="L2084" s="16">
        <f t="shared" si="450"/>
        <v>98</v>
      </c>
      <c r="M2084">
        <f t="shared" si="451"/>
        <v>2014</v>
      </c>
      <c r="N2084" t="str">
        <f t="shared" si="452"/>
        <v>Mar</v>
      </c>
      <c r="O2084" s="6">
        <f t="shared" si="453"/>
        <v>98</v>
      </c>
      <c r="P2084">
        <f t="shared" si="454"/>
        <v>458</v>
      </c>
      <c r="Q2084">
        <f t="shared" si="455"/>
        <v>6</v>
      </c>
      <c r="R2084" s="8">
        <f t="shared" si="461"/>
        <v>76.333333333333329</v>
      </c>
      <c r="S2084">
        <f t="shared" si="456"/>
        <v>40</v>
      </c>
      <c r="T2084">
        <f t="shared" si="457"/>
        <v>3574</v>
      </c>
      <c r="U2084" s="18">
        <f t="shared" si="462"/>
        <v>89.35</v>
      </c>
    </row>
    <row r="2085" spans="1:21" x14ac:dyDescent="0.3">
      <c r="A2085" s="3">
        <v>2084</v>
      </c>
      <c r="B2085" s="3" t="s">
        <v>403</v>
      </c>
      <c r="C2085" s="3" t="s">
        <v>53</v>
      </c>
      <c r="D2085" s="7">
        <f t="shared" si="458"/>
        <v>41707</v>
      </c>
      <c r="E2085" s="4">
        <v>0.22291666666666665</v>
      </c>
      <c r="F2085" s="3" t="s">
        <v>49</v>
      </c>
      <c r="G2085" s="3" t="str">
        <f t="shared" si="459"/>
        <v>UNPLANNED</v>
      </c>
      <c r="H2085" s="3" t="str">
        <f t="shared" si="449"/>
        <v>UNPLANNED</v>
      </c>
      <c r="I2085" s="1">
        <v>41709.185618437499</v>
      </c>
      <c r="J2085" s="1">
        <v>41709.290433252318</v>
      </c>
      <c r="K2085" s="5">
        <f t="shared" si="460"/>
        <v>150</v>
      </c>
      <c r="L2085" s="16">
        <f t="shared" si="450"/>
        <v>150</v>
      </c>
      <c r="M2085">
        <f t="shared" si="451"/>
        <v>2014</v>
      </c>
      <c r="N2085" t="str">
        <f t="shared" si="452"/>
        <v>Mar</v>
      </c>
      <c r="O2085" s="6">
        <f t="shared" si="453"/>
        <v>150</v>
      </c>
      <c r="P2085">
        <f t="shared" si="454"/>
        <v>599</v>
      </c>
      <c r="Q2085">
        <f t="shared" si="455"/>
        <v>7</v>
      </c>
      <c r="R2085" s="8">
        <f t="shared" si="461"/>
        <v>85.571428571428569</v>
      </c>
      <c r="S2085">
        <f t="shared" si="456"/>
        <v>40</v>
      </c>
      <c r="T2085">
        <f t="shared" si="457"/>
        <v>3574</v>
      </c>
      <c r="U2085" s="18">
        <f t="shared" si="462"/>
        <v>89.35</v>
      </c>
    </row>
    <row r="2086" spans="1:21" x14ac:dyDescent="0.3">
      <c r="A2086" s="3">
        <v>2085</v>
      </c>
      <c r="B2086" s="3" t="s">
        <v>403</v>
      </c>
      <c r="C2086" s="3" t="s">
        <v>53</v>
      </c>
      <c r="D2086" s="7">
        <f t="shared" si="458"/>
        <v>41707</v>
      </c>
      <c r="E2086" s="4">
        <v>0.3972222222222222</v>
      </c>
      <c r="F2086" s="3" t="s">
        <v>54</v>
      </c>
      <c r="G2086" s="3" t="str">
        <f t="shared" si="459"/>
        <v>PLANNED</v>
      </c>
      <c r="H2086" s="3" t="str">
        <f t="shared" si="449"/>
        <v>PLANNED - SCHED</v>
      </c>
      <c r="I2086" s="1">
        <v>41709.367817476857</v>
      </c>
      <c r="J2086" s="1">
        <v>41709.437481828703</v>
      </c>
      <c r="K2086" s="5">
        <f t="shared" si="460"/>
        <v>100</v>
      </c>
      <c r="L2086" s="16">
        <f t="shared" si="450"/>
        <v>100</v>
      </c>
      <c r="M2086">
        <f t="shared" si="451"/>
        <v>2014</v>
      </c>
      <c r="N2086" t="str">
        <f t="shared" si="452"/>
        <v>Mar</v>
      </c>
      <c r="O2086" s="6">
        <f t="shared" si="453"/>
        <v>100</v>
      </c>
      <c r="P2086">
        <f t="shared" si="454"/>
        <v>599</v>
      </c>
      <c r="Q2086">
        <f t="shared" si="455"/>
        <v>7</v>
      </c>
      <c r="R2086" s="8">
        <f t="shared" si="461"/>
        <v>85.571428571428569</v>
      </c>
      <c r="S2086">
        <f t="shared" si="456"/>
        <v>40</v>
      </c>
      <c r="T2086">
        <f t="shared" si="457"/>
        <v>3574</v>
      </c>
      <c r="U2086" s="18">
        <f t="shared" si="462"/>
        <v>89.35</v>
      </c>
    </row>
    <row r="2087" spans="1:21" x14ac:dyDescent="0.3">
      <c r="A2087" s="3">
        <v>2086</v>
      </c>
      <c r="B2087" s="3" t="s">
        <v>403</v>
      </c>
      <c r="C2087" s="3" t="s">
        <v>53</v>
      </c>
      <c r="D2087" s="7">
        <f t="shared" si="458"/>
        <v>41707</v>
      </c>
      <c r="E2087" s="4">
        <v>0.49583333333333335</v>
      </c>
      <c r="F2087" s="3" t="s">
        <v>54</v>
      </c>
      <c r="G2087" s="3" t="str">
        <f t="shared" si="459"/>
        <v>PLANNED</v>
      </c>
      <c r="H2087" s="3" t="str">
        <f t="shared" si="449"/>
        <v>PLANNED - SCHED</v>
      </c>
      <c r="I2087" s="1">
        <v>41709.470043136578</v>
      </c>
      <c r="J2087" s="1">
        <v>41709.515876469908</v>
      </c>
      <c r="K2087" s="5">
        <f t="shared" si="460"/>
        <v>66</v>
      </c>
      <c r="L2087" s="16">
        <f t="shared" si="450"/>
        <v>66</v>
      </c>
      <c r="M2087">
        <f t="shared" si="451"/>
        <v>2014</v>
      </c>
      <c r="N2087" t="str">
        <f t="shared" si="452"/>
        <v>Mar</v>
      </c>
      <c r="O2087" s="6">
        <f t="shared" si="453"/>
        <v>66</v>
      </c>
      <c r="P2087">
        <f t="shared" si="454"/>
        <v>599</v>
      </c>
      <c r="Q2087">
        <f t="shared" si="455"/>
        <v>7</v>
      </c>
      <c r="R2087" s="8">
        <f t="shared" si="461"/>
        <v>85.571428571428569</v>
      </c>
      <c r="S2087">
        <f t="shared" si="456"/>
        <v>40</v>
      </c>
      <c r="T2087">
        <f t="shared" si="457"/>
        <v>3574</v>
      </c>
      <c r="U2087" s="18">
        <f t="shared" si="462"/>
        <v>89.35</v>
      </c>
    </row>
    <row r="2088" spans="1:21" x14ac:dyDescent="0.3">
      <c r="A2088" s="3">
        <v>2087</v>
      </c>
      <c r="B2088" s="3" t="s">
        <v>403</v>
      </c>
      <c r="C2088" s="3" t="s">
        <v>53</v>
      </c>
      <c r="D2088" s="7">
        <f t="shared" si="458"/>
        <v>41707</v>
      </c>
      <c r="E2088" s="4">
        <v>0.53125</v>
      </c>
      <c r="F2088" s="3" t="s">
        <v>49</v>
      </c>
      <c r="G2088" s="3" t="str">
        <f t="shared" si="459"/>
        <v>UNPLANNED</v>
      </c>
      <c r="H2088" s="3" t="str">
        <f t="shared" si="449"/>
        <v>UNPLANNED</v>
      </c>
      <c r="I2088" s="1">
        <v>41709.449124270832</v>
      </c>
      <c r="J2088" s="1" t="e">
        <v>#VALUE!</v>
      </c>
      <c r="K2088" s="5" t="e">
        <f t="shared" si="460"/>
        <v>#VALUE!</v>
      </c>
      <c r="L2088" s="16">
        <f t="shared" si="450"/>
        <v>85.571428571428569</v>
      </c>
      <c r="M2088">
        <f t="shared" si="451"/>
        <v>2014</v>
      </c>
      <c r="N2088" t="str">
        <f t="shared" si="452"/>
        <v>Mar</v>
      </c>
      <c r="O2088" s="6" t="e">
        <f t="shared" si="453"/>
        <v>#N/A</v>
      </c>
      <c r="P2088">
        <f t="shared" si="454"/>
        <v>599</v>
      </c>
      <c r="Q2088">
        <f t="shared" si="455"/>
        <v>7</v>
      </c>
      <c r="R2088" s="8">
        <f t="shared" si="461"/>
        <v>85.571428571428569</v>
      </c>
      <c r="S2088">
        <f t="shared" si="456"/>
        <v>40</v>
      </c>
      <c r="T2088">
        <f t="shared" si="457"/>
        <v>3574</v>
      </c>
      <c r="U2088" s="18">
        <f t="shared" si="462"/>
        <v>89.35</v>
      </c>
    </row>
    <row r="2089" spans="1:21" x14ac:dyDescent="0.3">
      <c r="A2089" s="3">
        <v>2088</v>
      </c>
      <c r="B2089" s="3" t="s">
        <v>403</v>
      </c>
      <c r="C2089" s="3" t="s">
        <v>53</v>
      </c>
      <c r="D2089" s="7">
        <f t="shared" si="458"/>
        <v>41707</v>
      </c>
      <c r="E2089" s="4">
        <v>0.83819444444444446</v>
      </c>
      <c r="F2089" s="3" t="s">
        <v>49</v>
      </c>
      <c r="G2089" s="3" t="str">
        <f t="shared" si="459"/>
        <v>UNPLANNED</v>
      </c>
      <c r="H2089" s="3" t="str">
        <f t="shared" si="449"/>
        <v>UNPLANNED</v>
      </c>
      <c r="I2089" s="1">
        <v>41709.79833834491</v>
      </c>
      <c r="J2089" s="1">
        <v>41709.868106863432</v>
      </c>
      <c r="K2089" s="5">
        <f t="shared" si="460"/>
        <v>100</v>
      </c>
      <c r="L2089" s="16">
        <f t="shared" si="450"/>
        <v>100</v>
      </c>
      <c r="M2089">
        <f t="shared" si="451"/>
        <v>2014</v>
      </c>
      <c r="N2089" t="str">
        <f t="shared" si="452"/>
        <v>Mar</v>
      </c>
      <c r="O2089" s="6">
        <f t="shared" si="453"/>
        <v>100</v>
      </c>
      <c r="P2089">
        <f t="shared" si="454"/>
        <v>599</v>
      </c>
      <c r="Q2089">
        <f t="shared" si="455"/>
        <v>7</v>
      </c>
      <c r="R2089" s="8">
        <f t="shared" si="461"/>
        <v>85.571428571428569</v>
      </c>
      <c r="S2089">
        <f t="shared" si="456"/>
        <v>40</v>
      </c>
      <c r="T2089">
        <f t="shared" si="457"/>
        <v>3574</v>
      </c>
      <c r="U2089" s="18">
        <f t="shared" si="462"/>
        <v>89.35</v>
      </c>
    </row>
    <row r="2090" spans="1:21" x14ac:dyDescent="0.3">
      <c r="A2090" s="3">
        <v>2089</v>
      </c>
      <c r="B2090" s="3" t="s">
        <v>403</v>
      </c>
      <c r="C2090" s="3" t="s">
        <v>53</v>
      </c>
      <c r="D2090" s="7">
        <f t="shared" si="458"/>
        <v>41707</v>
      </c>
      <c r="E2090" s="4">
        <v>0.92847222222222225</v>
      </c>
      <c r="F2090" s="3" t="s">
        <v>49</v>
      </c>
      <c r="G2090" s="3" t="str">
        <f t="shared" si="459"/>
        <v>UNPLANNED</v>
      </c>
      <c r="H2090" s="3" t="str">
        <f t="shared" si="449"/>
        <v>UNPLANNED</v>
      </c>
      <c r="I2090" s="1">
        <v>41709.897092326384</v>
      </c>
      <c r="J2090" s="1">
        <v>41709.959673344907</v>
      </c>
      <c r="K2090" s="5">
        <f t="shared" si="460"/>
        <v>90</v>
      </c>
      <c r="L2090" s="16">
        <f t="shared" si="450"/>
        <v>90</v>
      </c>
      <c r="M2090">
        <f t="shared" si="451"/>
        <v>2014</v>
      </c>
      <c r="N2090" t="str">
        <f t="shared" si="452"/>
        <v>Mar</v>
      </c>
      <c r="O2090" s="6">
        <f t="shared" si="453"/>
        <v>90</v>
      </c>
      <c r="P2090">
        <f t="shared" si="454"/>
        <v>599</v>
      </c>
      <c r="Q2090">
        <f t="shared" si="455"/>
        <v>7</v>
      </c>
      <c r="R2090" s="8">
        <f t="shared" si="461"/>
        <v>85.571428571428569</v>
      </c>
      <c r="S2090">
        <f t="shared" si="456"/>
        <v>40</v>
      </c>
      <c r="T2090">
        <f t="shared" si="457"/>
        <v>3574</v>
      </c>
      <c r="U2090" s="18">
        <f t="shared" si="462"/>
        <v>89.35</v>
      </c>
    </row>
    <row r="2091" spans="1:21" x14ac:dyDescent="0.3">
      <c r="A2091" s="3">
        <v>2090</v>
      </c>
      <c r="B2091" s="3" t="s">
        <v>403</v>
      </c>
      <c r="C2091" s="3" t="s">
        <v>53</v>
      </c>
      <c r="D2091" s="7">
        <f t="shared" si="458"/>
        <v>41707</v>
      </c>
      <c r="E2091" s="4">
        <v>0</v>
      </c>
      <c r="F2091" s="3" t="s">
        <v>49</v>
      </c>
      <c r="G2091" s="3" t="str">
        <f t="shared" si="459"/>
        <v>UNPLANNED</v>
      </c>
      <c r="H2091" s="3" t="str">
        <f t="shared" si="449"/>
        <v>UNPLANNED</v>
      </c>
      <c r="I2091" s="1">
        <v>41709.968561111113</v>
      </c>
      <c r="J2091" s="1">
        <v>41710.033584259261</v>
      </c>
      <c r="K2091" s="5">
        <f t="shared" si="460"/>
        <v>93</v>
      </c>
      <c r="L2091" s="16">
        <f t="shared" si="450"/>
        <v>93</v>
      </c>
      <c r="M2091">
        <f t="shared" si="451"/>
        <v>2014</v>
      </c>
      <c r="N2091" t="str">
        <f t="shared" si="452"/>
        <v>Mar</v>
      </c>
      <c r="O2091" s="6">
        <f t="shared" si="453"/>
        <v>93</v>
      </c>
      <c r="P2091">
        <f t="shared" si="454"/>
        <v>599</v>
      </c>
      <c r="Q2091">
        <f t="shared" si="455"/>
        <v>7</v>
      </c>
      <c r="R2091" s="8">
        <f t="shared" si="461"/>
        <v>85.571428571428569</v>
      </c>
      <c r="S2091">
        <f t="shared" si="456"/>
        <v>40</v>
      </c>
      <c r="T2091">
        <f t="shared" si="457"/>
        <v>3574</v>
      </c>
      <c r="U2091" s="18">
        <f t="shared" si="462"/>
        <v>89.35</v>
      </c>
    </row>
    <row r="2092" spans="1:21" x14ac:dyDescent="0.3">
      <c r="A2092" s="3">
        <v>2091</v>
      </c>
      <c r="B2092" s="3" t="s">
        <v>404</v>
      </c>
      <c r="C2092" s="3" t="s">
        <v>56</v>
      </c>
      <c r="D2092" s="7">
        <f t="shared" si="458"/>
        <v>41707</v>
      </c>
      <c r="E2092" s="4">
        <v>9.930555555555555E-2</v>
      </c>
      <c r="F2092" s="3" t="s">
        <v>51</v>
      </c>
      <c r="G2092" s="3" t="str">
        <f t="shared" si="459"/>
        <v>PLANNED</v>
      </c>
      <c r="H2092" s="3" t="str">
        <f t="shared" si="449"/>
        <v>PLANNED - NOT SCHED</v>
      </c>
      <c r="I2092" s="1">
        <v>41710.06433927083</v>
      </c>
      <c r="J2092" s="1">
        <v>41710.129084641201</v>
      </c>
      <c r="K2092" s="5">
        <f t="shared" si="460"/>
        <v>93</v>
      </c>
      <c r="L2092" s="16">
        <f t="shared" si="450"/>
        <v>93</v>
      </c>
      <c r="M2092">
        <f t="shared" si="451"/>
        <v>2014</v>
      </c>
      <c r="N2092" t="str">
        <f t="shared" si="452"/>
        <v>Mar</v>
      </c>
      <c r="O2092" s="6">
        <f t="shared" si="453"/>
        <v>93</v>
      </c>
      <c r="P2092">
        <f t="shared" si="454"/>
        <v>926</v>
      </c>
      <c r="Q2092">
        <f t="shared" si="455"/>
        <v>10</v>
      </c>
      <c r="R2092" s="8">
        <f t="shared" si="461"/>
        <v>92.6</v>
      </c>
      <c r="S2092">
        <f t="shared" si="456"/>
        <v>40</v>
      </c>
      <c r="T2092">
        <f t="shared" si="457"/>
        <v>3574</v>
      </c>
      <c r="U2092" s="18">
        <f t="shared" si="462"/>
        <v>89.35</v>
      </c>
    </row>
    <row r="2093" spans="1:21" x14ac:dyDescent="0.3">
      <c r="A2093" s="3">
        <v>2092</v>
      </c>
      <c r="B2093" s="3" t="s">
        <v>404</v>
      </c>
      <c r="C2093" s="3" t="s">
        <v>56</v>
      </c>
      <c r="D2093" s="7">
        <f t="shared" si="458"/>
        <v>41707</v>
      </c>
      <c r="E2093" s="4">
        <v>0.18472222222222223</v>
      </c>
      <c r="F2093" s="3" t="s">
        <v>51</v>
      </c>
      <c r="G2093" s="3" t="str">
        <f t="shared" si="459"/>
        <v>PLANNED</v>
      </c>
      <c r="H2093" s="3" t="str">
        <f t="shared" si="449"/>
        <v>PLANNED - NOT SCHED</v>
      </c>
      <c r="I2093" s="1">
        <v>41710.154928206022</v>
      </c>
      <c r="J2093" s="1">
        <v>41710.227428206017</v>
      </c>
      <c r="K2093" s="5">
        <f t="shared" si="460"/>
        <v>104</v>
      </c>
      <c r="L2093" s="16">
        <f t="shared" si="450"/>
        <v>104</v>
      </c>
      <c r="M2093">
        <f t="shared" si="451"/>
        <v>2014</v>
      </c>
      <c r="N2093" t="str">
        <f t="shared" si="452"/>
        <v>Mar</v>
      </c>
      <c r="O2093" s="6">
        <f t="shared" si="453"/>
        <v>104</v>
      </c>
      <c r="P2093">
        <f t="shared" si="454"/>
        <v>926</v>
      </c>
      <c r="Q2093">
        <f t="shared" si="455"/>
        <v>10</v>
      </c>
      <c r="R2093" s="8">
        <f t="shared" si="461"/>
        <v>92.6</v>
      </c>
      <c r="S2093">
        <f t="shared" si="456"/>
        <v>40</v>
      </c>
      <c r="T2093">
        <f t="shared" si="457"/>
        <v>3574</v>
      </c>
      <c r="U2093" s="18">
        <f t="shared" si="462"/>
        <v>89.35</v>
      </c>
    </row>
    <row r="2094" spans="1:21" x14ac:dyDescent="0.3">
      <c r="A2094" s="3">
        <v>2093</v>
      </c>
      <c r="B2094" s="3" t="s">
        <v>404</v>
      </c>
      <c r="C2094" s="3" t="s">
        <v>56</v>
      </c>
      <c r="D2094" s="7">
        <f t="shared" si="458"/>
        <v>41707</v>
      </c>
      <c r="E2094" s="4">
        <v>0.35555555555555557</v>
      </c>
      <c r="F2094" s="3" t="s">
        <v>54</v>
      </c>
      <c r="G2094" s="3" t="str">
        <f t="shared" si="459"/>
        <v>PLANNED</v>
      </c>
      <c r="H2094" s="3" t="str">
        <f t="shared" si="449"/>
        <v>PLANNED - SCHED</v>
      </c>
      <c r="I2094" s="1">
        <v>41710.309836076391</v>
      </c>
      <c r="J2094" s="1">
        <v>41710.397428668985</v>
      </c>
      <c r="K2094" s="5">
        <f t="shared" si="460"/>
        <v>126</v>
      </c>
      <c r="L2094" s="16">
        <f t="shared" si="450"/>
        <v>126</v>
      </c>
      <c r="M2094">
        <f t="shared" si="451"/>
        <v>2014</v>
      </c>
      <c r="N2094" t="str">
        <f t="shared" si="452"/>
        <v>Mar</v>
      </c>
      <c r="O2094" s="6">
        <f t="shared" si="453"/>
        <v>126</v>
      </c>
      <c r="P2094">
        <f t="shared" si="454"/>
        <v>926</v>
      </c>
      <c r="Q2094">
        <f t="shared" si="455"/>
        <v>10</v>
      </c>
      <c r="R2094" s="8">
        <f t="shared" si="461"/>
        <v>92.6</v>
      </c>
      <c r="S2094">
        <f t="shared" si="456"/>
        <v>40</v>
      </c>
      <c r="T2094">
        <f t="shared" si="457"/>
        <v>3574</v>
      </c>
      <c r="U2094" s="18">
        <f t="shared" si="462"/>
        <v>89.35</v>
      </c>
    </row>
    <row r="2095" spans="1:21" x14ac:dyDescent="0.3">
      <c r="A2095" s="3">
        <v>2094</v>
      </c>
      <c r="B2095" s="3" t="s">
        <v>404</v>
      </c>
      <c r="C2095" s="3" t="s">
        <v>56</v>
      </c>
      <c r="D2095" s="7">
        <f t="shared" si="458"/>
        <v>41707</v>
      </c>
      <c r="E2095" s="4">
        <v>0.44444444444444442</v>
      </c>
      <c r="F2095" s="3" t="s">
        <v>54</v>
      </c>
      <c r="G2095" s="3" t="str">
        <f t="shared" si="459"/>
        <v>PLANNED</v>
      </c>
      <c r="H2095" s="3" t="str">
        <f t="shared" si="449"/>
        <v>PLANNED - SCHED</v>
      </c>
      <c r="I2095" s="1">
        <v>41710.406666550931</v>
      </c>
      <c r="J2095" s="1">
        <v>41710.471990625003</v>
      </c>
      <c r="K2095" s="5">
        <f t="shared" si="460"/>
        <v>94</v>
      </c>
      <c r="L2095" s="16">
        <f t="shared" si="450"/>
        <v>94</v>
      </c>
      <c r="M2095">
        <f t="shared" si="451"/>
        <v>2014</v>
      </c>
      <c r="N2095" t="str">
        <f t="shared" si="452"/>
        <v>Mar</v>
      </c>
      <c r="O2095" s="6">
        <f t="shared" si="453"/>
        <v>94</v>
      </c>
      <c r="P2095">
        <f t="shared" si="454"/>
        <v>926</v>
      </c>
      <c r="Q2095">
        <f t="shared" si="455"/>
        <v>10</v>
      </c>
      <c r="R2095" s="8">
        <f t="shared" si="461"/>
        <v>92.6</v>
      </c>
      <c r="S2095">
        <f t="shared" si="456"/>
        <v>40</v>
      </c>
      <c r="T2095">
        <f t="shared" si="457"/>
        <v>3574</v>
      </c>
      <c r="U2095" s="18">
        <f t="shared" si="462"/>
        <v>89.35</v>
      </c>
    </row>
    <row r="2096" spans="1:21" x14ac:dyDescent="0.3">
      <c r="A2096" s="3">
        <v>2095</v>
      </c>
      <c r="B2096" s="3" t="s">
        <v>404</v>
      </c>
      <c r="C2096" s="3" t="s">
        <v>56</v>
      </c>
      <c r="D2096" s="7">
        <f t="shared" si="458"/>
        <v>41707</v>
      </c>
      <c r="E2096" s="4">
        <v>0.48541666666666666</v>
      </c>
      <c r="F2096" s="3" t="s">
        <v>50</v>
      </c>
      <c r="G2096" s="3" t="str">
        <f t="shared" si="459"/>
        <v>OTHER</v>
      </c>
      <c r="H2096" s="3" t="str">
        <f t="shared" si="449"/>
        <v>OTHER</v>
      </c>
      <c r="I2096" s="1">
        <v>41710.455118437501</v>
      </c>
      <c r="J2096" s="1">
        <v>41710.544123067135</v>
      </c>
      <c r="K2096" s="5">
        <f t="shared" si="460"/>
        <v>128</v>
      </c>
      <c r="L2096" s="16">
        <f t="shared" si="450"/>
        <v>128</v>
      </c>
      <c r="M2096">
        <f t="shared" si="451"/>
        <v>2014</v>
      </c>
      <c r="N2096" t="str">
        <f t="shared" si="452"/>
        <v>Mar</v>
      </c>
      <c r="O2096" s="6">
        <f t="shared" si="453"/>
        <v>128</v>
      </c>
      <c r="P2096">
        <f t="shared" si="454"/>
        <v>926</v>
      </c>
      <c r="Q2096">
        <f t="shared" si="455"/>
        <v>10</v>
      </c>
      <c r="R2096" s="8">
        <f t="shared" si="461"/>
        <v>92.6</v>
      </c>
      <c r="S2096">
        <f t="shared" si="456"/>
        <v>40</v>
      </c>
      <c r="T2096">
        <f t="shared" si="457"/>
        <v>3574</v>
      </c>
      <c r="U2096" s="18">
        <f t="shared" si="462"/>
        <v>89.35</v>
      </c>
    </row>
    <row r="2097" spans="1:21" x14ac:dyDescent="0.3">
      <c r="A2097" s="3">
        <v>2096</v>
      </c>
      <c r="B2097" s="3" t="s">
        <v>404</v>
      </c>
      <c r="C2097" s="3" t="s">
        <v>56</v>
      </c>
      <c r="D2097" s="7">
        <f t="shared" si="458"/>
        <v>41707</v>
      </c>
      <c r="E2097" s="4">
        <v>0.50277777777777777</v>
      </c>
      <c r="F2097" s="3" t="s">
        <v>54</v>
      </c>
      <c r="G2097" s="3" t="str">
        <f t="shared" si="459"/>
        <v>PLANNED</v>
      </c>
      <c r="H2097" s="3" t="str">
        <f t="shared" si="449"/>
        <v>PLANNED - SCHED</v>
      </c>
      <c r="I2097" s="1">
        <v>41710.472155405092</v>
      </c>
      <c r="J2097" s="1">
        <v>41710.527537349539</v>
      </c>
      <c r="K2097" s="5">
        <f t="shared" si="460"/>
        <v>79</v>
      </c>
      <c r="L2097" s="16">
        <f t="shared" si="450"/>
        <v>79</v>
      </c>
      <c r="M2097">
        <f t="shared" si="451"/>
        <v>2014</v>
      </c>
      <c r="N2097" t="str">
        <f t="shared" si="452"/>
        <v>Mar</v>
      </c>
      <c r="O2097" s="6">
        <f t="shared" si="453"/>
        <v>79</v>
      </c>
      <c r="P2097">
        <f t="shared" si="454"/>
        <v>926</v>
      </c>
      <c r="Q2097">
        <f t="shared" si="455"/>
        <v>10</v>
      </c>
      <c r="R2097" s="8">
        <f t="shared" si="461"/>
        <v>92.6</v>
      </c>
      <c r="S2097">
        <f t="shared" si="456"/>
        <v>40</v>
      </c>
      <c r="T2097">
        <f t="shared" si="457"/>
        <v>3574</v>
      </c>
      <c r="U2097" s="18">
        <f t="shared" si="462"/>
        <v>89.35</v>
      </c>
    </row>
    <row r="2098" spans="1:21" x14ac:dyDescent="0.3">
      <c r="A2098" s="3">
        <v>2097</v>
      </c>
      <c r="B2098" s="3" t="s">
        <v>404</v>
      </c>
      <c r="C2098" s="3" t="s">
        <v>56</v>
      </c>
      <c r="D2098" s="7">
        <f t="shared" si="458"/>
        <v>41707</v>
      </c>
      <c r="E2098" s="4">
        <v>0.59652777777777777</v>
      </c>
      <c r="F2098" s="3" t="s">
        <v>54</v>
      </c>
      <c r="G2098" s="3" t="str">
        <f t="shared" si="459"/>
        <v>PLANNED</v>
      </c>
      <c r="H2098" s="3" t="str">
        <f t="shared" si="449"/>
        <v>PLANNED - SCHED</v>
      </c>
      <c r="I2098" s="1">
        <v>41710.564174155093</v>
      </c>
      <c r="J2098" s="1" t="e">
        <v>#VALUE!</v>
      </c>
      <c r="K2098" s="5" t="e">
        <f t="shared" si="460"/>
        <v>#VALUE!</v>
      </c>
      <c r="L2098" s="16">
        <f t="shared" si="450"/>
        <v>92.6</v>
      </c>
      <c r="M2098">
        <f t="shared" si="451"/>
        <v>2014</v>
      </c>
      <c r="N2098" t="str">
        <f t="shared" si="452"/>
        <v>Mar</v>
      </c>
      <c r="O2098" s="6" t="e">
        <f t="shared" si="453"/>
        <v>#N/A</v>
      </c>
      <c r="P2098">
        <f t="shared" si="454"/>
        <v>926</v>
      </c>
      <c r="Q2098">
        <f t="shared" si="455"/>
        <v>10</v>
      </c>
      <c r="R2098" s="8">
        <f t="shared" si="461"/>
        <v>92.6</v>
      </c>
      <c r="S2098">
        <f t="shared" si="456"/>
        <v>40</v>
      </c>
      <c r="T2098">
        <f t="shared" si="457"/>
        <v>3574</v>
      </c>
      <c r="U2098" s="18">
        <f t="shared" si="462"/>
        <v>89.35</v>
      </c>
    </row>
    <row r="2099" spans="1:21" x14ac:dyDescent="0.3">
      <c r="A2099" s="3">
        <v>2098</v>
      </c>
      <c r="B2099" s="3" t="s">
        <v>404</v>
      </c>
      <c r="C2099" s="3" t="s">
        <v>56</v>
      </c>
      <c r="D2099" s="7">
        <f t="shared" si="458"/>
        <v>41707</v>
      </c>
      <c r="E2099" s="4">
        <v>0.6645833333333333</v>
      </c>
      <c r="F2099" s="3" t="s">
        <v>54</v>
      </c>
      <c r="G2099" s="3" t="str">
        <f t="shared" si="459"/>
        <v>PLANNED</v>
      </c>
      <c r="H2099" s="3" t="str">
        <f t="shared" si="449"/>
        <v>PLANNED - SCHED</v>
      </c>
      <c r="I2099" s="1">
        <v>41710.628323113429</v>
      </c>
      <c r="J2099" s="1">
        <v>41710.694966631941</v>
      </c>
      <c r="K2099" s="5">
        <f t="shared" si="460"/>
        <v>95</v>
      </c>
      <c r="L2099" s="16">
        <f t="shared" si="450"/>
        <v>95</v>
      </c>
      <c r="M2099">
        <f t="shared" si="451"/>
        <v>2014</v>
      </c>
      <c r="N2099" t="str">
        <f t="shared" si="452"/>
        <v>Mar</v>
      </c>
      <c r="O2099" s="6">
        <f t="shared" si="453"/>
        <v>95</v>
      </c>
      <c r="P2099">
        <f t="shared" si="454"/>
        <v>926</v>
      </c>
      <c r="Q2099">
        <f t="shared" si="455"/>
        <v>10</v>
      </c>
      <c r="R2099" s="8">
        <f t="shared" si="461"/>
        <v>92.6</v>
      </c>
      <c r="S2099">
        <f t="shared" si="456"/>
        <v>40</v>
      </c>
      <c r="T2099">
        <f t="shared" si="457"/>
        <v>3574</v>
      </c>
      <c r="U2099" s="18">
        <f t="shared" si="462"/>
        <v>89.35</v>
      </c>
    </row>
    <row r="2100" spans="1:21" x14ac:dyDescent="0.3">
      <c r="A2100" s="3">
        <v>2099</v>
      </c>
      <c r="B2100" s="3" t="s">
        <v>404</v>
      </c>
      <c r="C2100" s="3" t="s">
        <v>56</v>
      </c>
      <c r="D2100" s="7">
        <f t="shared" si="458"/>
        <v>41707</v>
      </c>
      <c r="E2100" s="4">
        <v>0.89930555555555547</v>
      </c>
      <c r="F2100" s="3" t="s">
        <v>49</v>
      </c>
      <c r="G2100" s="3" t="str">
        <f t="shared" si="459"/>
        <v>UNPLANNED</v>
      </c>
      <c r="H2100" s="3" t="str">
        <f t="shared" si="449"/>
        <v>UNPLANNED</v>
      </c>
      <c r="I2100" s="1">
        <v>41710.872840775461</v>
      </c>
      <c r="J2100" s="1">
        <v>41710.948859293982</v>
      </c>
      <c r="K2100" s="5">
        <f t="shared" si="460"/>
        <v>109</v>
      </c>
      <c r="L2100" s="16">
        <f t="shared" si="450"/>
        <v>109</v>
      </c>
      <c r="M2100">
        <f t="shared" si="451"/>
        <v>2014</v>
      </c>
      <c r="N2100" t="str">
        <f t="shared" si="452"/>
        <v>Mar</v>
      </c>
      <c r="O2100" s="6">
        <f t="shared" si="453"/>
        <v>109</v>
      </c>
      <c r="P2100">
        <f t="shared" si="454"/>
        <v>926</v>
      </c>
      <c r="Q2100">
        <f t="shared" si="455"/>
        <v>10</v>
      </c>
      <c r="R2100" s="8">
        <f t="shared" si="461"/>
        <v>92.6</v>
      </c>
      <c r="S2100">
        <f t="shared" si="456"/>
        <v>40</v>
      </c>
      <c r="T2100">
        <f t="shared" si="457"/>
        <v>3574</v>
      </c>
      <c r="U2100" s="18">
        <f t="shared" si="462"/>
        <v>89.35</v>
      </c>
    </row>
    <row r="2101" spans="1:21" x14ac:dyDescent="0.3">
      <c r="A2101" s="3">
        <v>2100</v>
      </c>
      <c r="B2101" s="3" t="s">
        <v>404</v>
      </c>
      <c r="C2101" s="3" t="s">
        <v>56</v>
      </c>
      <c r="D2101" s="7">
        <f t="shared" si="458"/>
        <v>41707</v>
      </c>
      <c r="E2101" s="4">
        <v>0.99583333333333324</v>
      </c>
      <c r="F2101" s="3" t="s">
        <v>49</v>
      </c>
      <c r="G2101" s="3" t="str">
        <f t="shared" si="459"/>
        <v>UNPLANNED</v>
      </c>
      <c r="H2101" s="3" t="str">
        <f t="shared" si="449"/>
        <v>UNPLANNED</v>
      </c>
      <c r="I2101" s="1">
        <v>41710.979422453704</v>
      </c>
      <c r="J2101" s="1">
        <v>41711.047651620371</v>
      </c>
      <c r="K2101" s="5">
        <f t="shared" si="460"/>
        <v>98</v>
      </c>
      <c r="L2101" s="16">
        <f t="shared" si="450"/>
        <v>98</v>
      </c>
      <c r="M2101">
        <f t="shared" si="451"/>
        <v>2014</v>
      </c>
      <c r="N2101" t="str">
        <f t="shared" si="452"/>
        <v>Mar</v>
      </c>
      <c r="O2101" s="6">
        <f t="shared" si="453"/>
        <v>98</v>
      </c>
      <c r="P2101">
        <f t="shared" si="454"/>
        <v>926</v>
      </c>
      <c r="Q2101">
        <f t="shared" si="455"/>
        <v>10</v>
      </c>
      <c r="R2101" s="8">
        <f t="shared" si="461"/>
        <v>92.6</v>
      </c>
      <c r="S2101">
        <f t="shared" si="456"/>
        <v>40</v>
      </c>
      <c r="T2101">
        <f t="shared" si="457"/>
        <v>3574</v>
      </c>
      <c r="U2101" s="18">
        <f t="shared" si="462"/>
        <v>89.35</v>
      </c>
    </row>
    <row r="2102" spans="1:21" x14ac:dyDescent="0.3">
      <c r="A2102" s="3">
        <v>2101</v>
      </c>
      <c r="B2102" s="3" t="s">
        <v>405</v>
      </c>
      <c r="C2102" s="3" t="s">
        <v>59</v>
      </c>
      <c r="D2102" s="7">
        <f t="shared" si="458"/>
        <v>41707</v>
      </c>
      <c r="E2102" s="4">
        <v>7.8472222222222221E-2</v>
      </c>
      <c r="F2102" s="3" t="s">
        <v>49</v>
      </c>
      <c r="G2102" s="3" t="str">
        <f t="shared" si="459"/>
        <v>UNPLANNED</v>
      </c>
      <c r="H2102" s="3" t="str">
        <f t="shared" si="449"/>
        <v>UNPLANNED</v>
      </c>
      <c r="I2102" s="1">
        <v>41711.055479479168</v>
      </c>
      <c r="J2102" s="1" t="e">
        <v>#VALUE!</v>
      </c>
      <c r="K2102" s="5" t="e">
        <f t="shared" si="460"/>
        <v>#VALUE!</v>
      </c>
      <c r="L2102" s="16">
        <f t="shared" si="450"/>
        <v>100.5</v>
      </c>
      <c r="M2102">
        <f t="shared" si="451"/>
        <v>2014</v>
      </c>
      <c r="N2102" t="str">
        <f t="shared" si="452"/>
        <v>Mar</v>
      </c>
      <c r="O2102" s="6" t="e">
        <f t="shared" si="453"/>
        <v>#N/A</v>
      </c>
      <c r="P2102">
        <f t="shared" si="454"/>
        <v>603</v>
      </c>
      <c r="Q2102">
        <f t="shared" si="455"/>
        <v>6</v>
      </c>
      <c r="R2102" s="8">
        <f t="shared" si="461"/>
        <v>100.5</v>
      </c>
      <c r="S2102">
        <f t="shared" si="456"/>
        <v>40</v>
      </c>
      <c r="T2102">
        <f t="shared" si="457"/>
        <v>3574</v>
      </c>
      <c r="U2102" s="18">
        <f t="shared" si="462"/>
        <v>89.35</v>
      </c>
    </row>
    <row r="2103" spans="1:21" x14ac:dyDescent="0.3">
      <c r="A2103" s="3">
        <v>2102</v>
      </c>
      <c r="B2103" s="3" t="s">
        <v>405</v>
      </c>
      <c r="C2103" s="3" t="s">
        <v>59</v>
      </c>
      <c r="D2103" s="7">
        <f t="shared" si="458"/>
        <v>41707</v>
      </c>
      <c r="E2103" s="4">
        <v>0.12222222222222223</v>
      </c>
      <c r="F2103" s="3" t="s">
        <v>49</v>
      </c>
      <c r="G2103" s="3" t="str">
        <f t="shared" si="459"/>
        <v>UNPLANNED</v>
      </c>
      <c r="H2103" s="3" t="str">
        <f t="shared" si="449"/>
        <v>UNPLANNED</v>
      </c>
      <c r="I2103" s="1">
        <v>41711.093927511574</v>
      </c>
      <c r="J2103" s="1">
        <v>41711.179888159721</v>
      </c>
      <c r="K2103" s="5">
        <f t="shared" si="460"/>
        <v>123</v>
      </c>
      <c r="L2103" s="16">
        <f t="shared" si="450"/>
        <v>123</v>
      </c>
      <c r="M2103">
        <f t="shared" si="451"/>
        <v>2014</v>
      </c>
      <c r="N2103" t="str">
        <f t="shared" si="452"/>
        <v>Mar</v>
      </c>
      <c r="O2103" s="6">
        <f t="shared" si="453"/>
        <v>123</v>
      </c>
      <c r="P2103">
        <f t="shared" si="454"/>
        <v>603</v>
      </c>
      <c r="Q2103">
        <f t="shared" si="455"/>
        <v>6</v>
      </c>
      <c r="R2103" s="8">
        <f t="shared" si="461"/>
        <v>100.5</v>
      </c>
      <c r="S2103">
        <f t="shared" si="456"/>
        <v>40</v>
      </c>
      <c r="T2103">
        <f t="shared" si="457"/>
        <v>3574</v>
      </c>
      <c r="U2103" s="18">
        <f t="shared" si="462"/>
        <v>89.35</v>
      </c>
    </row>
    <row r="2104" spans="1:21" x14ac:dyDescent="0.3">
      <c r="A2104" s="3">
        <v>2103</v>
      </c>
      <c r="B2104" s="3" t="s">
        <v>405</v>
      </c>
      <c r="C2104" s="3" t="s">
        <v>59</v>
      </c>
      <c r="D2104" s="7">
        <f t="shared" si="458"/>
        <v>41707</v>
      </c>
      <c r="E2104" s="4">
        <v>0.2673611111111111</v>
      </c>
      <c r="F2104" s="3" t="s">
        <v>49</v>
      </c>
      <c r="G2104" s="3" t="str">
        <f t="shared" si="459"/>
        <v>UNPLANNED</v>
      </c>
      <c r="H2104" s="3" t="str">
        <f t="shared" si="449"/>
        <v>UNPLANNED</v>
      </c>
      <c r="I2104" s="1">
        <v>41711.233386608794</v>
      </c>
      <c r="J2104" s="1">
        <v>41711.311280127309</v>
      </c>
      <c r="K2104" s="5">
        <f t="shared" si="460"/>
        <v>112</v>
      </c>
      <c r="L2104" s="16">
        <f t="shared" si="450"/>
        <v>112</v>
      </c>
      <c r="M2104">
        <f t="shared" si="451"/>
        <v>2014</v>
      </c>
      <c r="N2104" t="str">
        <f t="shared" si="452"/>
        <v>Mar</v>
      </c>
      <c r="O2104" s="6">
        <f t="shared" si="453"/>
        <v>112</v>
      </c>
      <c r="P2104">
        <f t="shared" si="454"/>
        <v>603</v>
      </c>
      <c r="Q2104">
        <f t="shared" si="455"/>
        <v>6</v>
      </c>
      <c r="R2104" s="8">
        <f t="shared" si="461"/>
        <v>100.5</v>
      </c>
      <c r="S2104">
        <f t="shared" si="456"/>
        <v>40</v>
      </c>
      <c r="T2104">
        <f t="shared" si="457"/>
        <v>3574</v>
      </c>
      <c r="U2104" s="18">
        <f t="shared" si="462"/>
        <v>89.35</v>
      </c>
    </row>
    <row r="2105" spans="1:21" x14ac:dyDescent="0.3">
      <c r="A2105" s="3">
        <v>2104</v>
      </c>
      <c r="B2105" s="3" t="s">
        <v>405</v>
      </c>
      <c r="C2105" s="3" t="s">
        <v>59</v>
      </c>
      <c r="D2105" s="7">
        <f t="shared" si="458"/>
        <v>41707</v>
      </c>
      <c r="E2105" s="4">
        <v>0.48749999999999999</v>
      </c>
      <c r="F2105" s="3" t="s">
        <v>51</v>
      </c>
      <c r="G2105" s="3" t="str">
        <f t="shared" si="459"/>
        <v>PLANNED</v>
      </c>
      <c r="H2105" s="3" t="str">
        <f t="shared" si="449"/>
        <v>PLANNED - NOT SCHED</v>
      </c>
      <c r="I2105" s="1">
        <v>41711.45723954861</v>
      </c>
      <c r="J2105" s="1">
        <v>41711.534531215279</v>
      </c>
      <c r="K2105" s="5">
        <f t="shared" si="460"/>
        <v>111</v>
      </c>
      <c r="L2105" s="16">
        <f t="shared" si="450"/>
        <v>111</v>
      </c>
      <c r="M2105">
        <f t="shared" si="451"/>
        <v>2014</v>
      </c>
      <c r="N2105" t="str">
        <f t="shared" si="452"/>
        <v>Mar</v>
      </c>
      <c r="O2105" s="6">
        <f t="shared" si="453"/>
        <v>111</v>
      </c>
      <c r="P2105">
        <f t="shared" si="454"/>
        <v>603</v>
      </c>
      <c r="Q2105">
        <f t="shared" si="455"/>
        <v>6</v>
      </c>
      <c r="R2105" s="8">
        <f t="shared" si="461"/>
        <v>100.5</v>
      </c>
      <c r="S2105">
        <f t="shared" si="456"/>
        <v>40</v>
      </c>
      <c r="T2105">
        <f t="shared" si="457"/>
        <v>3574</v>
      </c>
      <c r="U2105" s="18">
        <f t="shared" si="462"/>
        <v>89.35</v>
      </c>
    </row>
    <row r="2106" spans="1:21" x14ac:dyDescent="0.3">
      <c r="A2106" s="3">
        <v>2105</v>
      </c>
      <c r="B2106" s="3" t="s">
        <v>405</v>
      </c>
      <c r="C2106" s="3" t="s">
        <v>59</v>
      </c>
      <c r="D2106" s="7">
        <f t="shared" si="458"/>
        <v>41707</v>
      </c>
      <c r="E2106" s="4">
        <v>0.60069444444444442</v>
      </c>
      <c r="F2106" s="3" t="s">
        <v>49</v>
      </c>
      <c r="G2106" s="3" t="str">
        <f t="shared" si="459"/>
        <v>UNPLANNED</v>
      </c>
      <c r="H2106" s="3" t="str">
        <f t="shared" si="449"/>
        <v>UNPLANNED</v>
      </c>
      <c r="I2106" s="1">
        <v>41711.573738888888</v>
      </c>
      <c r="J2106" s="1">
        <v>41711.628819907412</v>
      </c>
      <c r="K2106" s="5">
        <f t="shared" si="460"/>
        <v>79</v>
      </c>
      <c r="L2106" s="16">
        <f t="shared" si="450"/>
        <v>79</v>
      </c>
      <c r="M2106">
        <f t="shared" si="451"/>
        <v>2014</v>
      </c>
      <c r="N2106" t="str">
        <f t="shared" si="452"/>
        <v>Mar</v>
      </c>
      <c r="O2106" s="6">
        <f t="shared" si="453"/>
        <v>79</v>
      </c>
      <c r="P2106">
        <f t="shared" si="454"/>
        <v>603</v>
      </c>
      <c r="Q2106">
        <f t="shared" si="455"/>
        <v>6</v>
      </c>
      <c r="R2106" s="8">
        <f t="shared" si="461"/>
        <v>100.5</v>
      </c>
      <c r="S2106">
        <f t="shared" si="456"/>
        <v>40</v>
      </c>
      <c r="T2106">
        <f t="shared" si="457"/>
        <v>3574</v>
      </c>
      <c r="U2106" s="18">
        <f t="shared" si="462"/>
        <v>89.35</v>
      </c>
    </row>
    <row r="2107" spans="1:21" x14ac:dyDescent="0.3">
      <c r="A2107" s="3">
        <v>2106</v>
      </c>
      <c r="B2107" s="3" t="s">
        <v>405</v>
      </c>
      <c r="C2107" s="3" t="s">
        <v>59</v>
      </c>
      <c r="D2107" s="7">
        <f t="shared" si="458"/>
        <v>41707</v>
      </c>
      <c r="E2107" s="4">
        <v>0.84513888888888899</v>
      </c>
      <c r="F2107" s="3" t="s">
        <v>49</v>
      </c>
      <c r="G2107" s="3" t="str">
        <f t="shared" si="459"/>
        <v>UNPLANNED</v>
      </c>
      <c r="H2107" s="3" t="str">
        <f t="shared" si="449"/>
        <v>UNPLANNED</v>
      </c>
      <c r="I2107" s="1">
        <v>41711.806995752318</v>
      </c>
      <c r="J2107" s="1">
        <v>41711.930734178241</v>
      </c>
      <c r="K2107" s="5">
        <f t="shared" si="460"/>
        <v>178</v>
      </c>
      <c r="L2107" s="16">
        <f t="shared" si="450"/>
        <v>178</v>
      </c>
      <c r="M2107">
        <f t="shared" si="451"/>
        <v>2014</v>
      </c>
      <c r="N2107" t="str">
        <f t="shared" si="452"/>
        <v>Mar</v>
      </c>
      <c r="O2107" s="6">
        <f t="shared" si="453"/>
        <v>178</v>
      </c>
      <c r="P2107">
        <f t="shared" si="454"/>
        <v>603</v>
      </c>
      <c r="Q2107">
        <f t="shared" si="455"/>
        <v>6</v>
      </c>
      <c r="R2107" s="8">
        <f t="shared" si="461"/>
        <v>100.5</v>
      </c>
      <c r="S2107">
        <f t="shared" si="456"/>
        <v>40</v>
      </c>
      <c r="T2107">
        <f t="shared" si="457"/>
        <v>3574</v>
      </c>
      <c r="U2107" s="18">
        <f t="shared" si="462"/>
        <v>89.35</v>
      </c>
    </row>
    <row r="2108" spans="1:21" x14ac:dyDescent="0.3">
      <c r="A2108" s="3">
        <v>2107</v>
      </c>
      <c r="B2108" s="3" t="s">
        <v>399</v>
      </c>
      <c r="C2108" s="3" t="s">
        <v>61</v>
      </c>
      <c r="D2108" s="7">
        <f t="shared" si="458"/>
        <v>41700</v>
      </c>
      <c r="E2108" s="4">
        <v>0.59583333333333333</v>
      </c>
      <c r="F2108" s="3" t="s">
        <v>54</v>
      </c>
      <c r="G2108" s="3" t="str">
        <f t="shared" si="459"/>
        <v>PLANNED</v>
      </c>
      <c r="H2108" s="3" t="str">
        <f t="shared" si="449"/>
        <v>PLANNED - SCHED</v>
      </c>
      <c r="I2108" s="1">
        <v>41712.569641203707</v>
      </c>
      <c r="J2108" s="1">
        <v>41712.632824074077</v>
      </c>
      <c r="K2108" s="5">
        <f t="shared" si="460"/>
        <v>90</v>
      </c>
      <c r="L2108" s="16">
        <f t="shared" si="450"/>
        <v>90</v>
      </c>
      <c r="M2108">
        <f t="shared" si="451"/>
        <v>2014</v>
      </c>
      <c r="N2108" t="str">
        <f t="shared" si="452"/>
        <v>Mar</v>
      </c>
      <c r="O2108" s="6">
        <f t="shared" si="453"/>
        <v>90</v>
      </c>
      <c r="P2108">
        <f t="shared" si="454"/>
        <v>831</v>
      </c>
      <c r="Q2108">
        <f t="shared" si="455"/>
        <v>10</v>
      </c>
      <c r="R2108" s="8">
        <f t="shared" si="461"/>
        <v>83.1</v>
      </c>
      <c r="S2108">
        <f t="shared" si="456"/>
        <v>43</v>
      </c>
      <c r="T2108">
        <f t="shared" si="457"/>
        <v>3735</v>
      </c>
      <c r="U2108" s="18">
        <f t="shared" si="462"/>
        <v>86.860465116279073</v>
      </c>
    </row>
    <row r="2109" spans="1:21" x14ac:dyDescent="0.3">
      <c r="A2109" s="3">
        <v>2108</v>
      </c>
      <c r="B2109" s="3" t="s">
        <v>406</v>
      </c>
      <c r="C2109" s="3" t="s">
        <v>61</v>
      </c>
      <c r="D2109" s="7">
        <f t="shared" si="458"/>
        <v>41707</v>
      </c>
      <c r="E2109" s="4">
        <v>0.40902777777777777</v>
      </c>
      <c r="F2109" s="3" t="s">
        <v>54</v>
      </c>
      <c r="G2109" s="3" t="str">
        <f t="shared" si="459"/>
        <v>PLANNED</v>
      </c>
      <c r="H2109" s="3" t="str">
        <f t="shared" si="449"/>
        <v>PLANNED - SCHED</v>
      </c>
      <c r="I2109" s="1">
        <v>41712.368888425925</v>
      </c>
      <c r="J2109" s="1">
        <v>41712.44440925926</v>
      </c>
      <c r="K2109" s="5">
        <f t="shared" si="460"/>
        <v>108</v>
      </c>
      <c r="L2109" s="16">
        <f t="shared" si="450"/>
        <v>108</v>
      </c>
      <c r="M2109">
        <f t="shared" si="451"/>
        <v>2014</v>
      </c>
      <c r="N2109" t="str">
        <f t="shared" si="452"/>
        <v>Mar</v>
      </c>
      <c r="O2109" s="6">
        <f t="shared" si="453"/>
        <v>108</v>
      </c>
      <c r="P2109">
        <f t="shared" si="454"/>
        <v>394</v>
      </c>
      <c r="Q2109">
        <f t="shared" si="455"/>
        <v>5</v>
      </c>
      <c r="R2109" s="8">
        <f t="shared" si="461"/>
        <v>78.8</v>
      </c>
      <c r="S2109">
        <f t="shared" si="456"/>
        <v>40</v>
      </c>
      <c r="T2109">
        <f t="shared" si="457"/>
        <v>3574</v>
      </c>
      <c r="U2109" s="18">
        <f t="shared" si="462"/>
        <v>89.35</v>
      </c>
    </row>
    <row r="2110" spans="1:21" x14ac:dyDescent="0.3">
      <c r="A2110" s="3">
        <v>2109</v>
      </c>
      <c r="B2110" s="3" t="s">
        <v>406</v>
      </c>
      <c r="C2110" s="3" t="s">
        <v>61</v>
      </c>
      <c r="D2110" s="7">
        <f t="shared" si="458"/>
        <v>41707</v>
      </c>
      <c r="E2110" s="4">
        <v>0.46458333333333335</v>
      </c>
      <c r="F2110" s="3" t="s">
        <v>54</v>
      </c>
      <c r="G2110" s="3" t="str">
        <f t="shared" si="459"/>
        <v>PLANNED</v>
      </c>
      <c r="H2110" s="3" t="str">
        <f t="shared" si="449"/>
        <v>PLANNED - SCHED</v>
      </c>
      <c r="I2110" s="1" t="e">
        <v>#VALUE!</v>
      </c>
      <c r="J2110" s="1">
        <v>41712.510793668982</v>
      </c>
      <c r="K2110" s="5" t="e">
        <f t="shared" si="460"/>
        <v>#VALUE!</v>
      </c>
      <c r="L2110" s="16">
        <f t="shared" si="450"/>
        <v>78.8</v>
      </c>
      <c r="M2110">
        <f t="shared" si="451"/>
        <v>2014</v>
      </c>
      <c r="N2110" t="str">
        <f t="shared" si="452"/>
        <v>Mar</v>
      </c>
      <c r="O2110" s="6" t="e">
        <f t="shared" si="453"/>
        <v>#N/A</v>
      </c>
      <c r="P2110">
        <f t="shared" si="454"/>
        <v>394</v>
      </c>
      <c r="Q2110">
        <f t="shared" si="455"/>
        <v>5</v>
      </c>
      <c r="R2110" s="8">
        <f t="shared" si="461"/>
        <v>78.8</v>
      </c>
      <c r="S2110">
        <f t="shared" si="456"/>
        <v>40</v>
      </c>
      <c r="T2110">
        <f t="shared" si="457"/>
        <v>3574</v>
      </c>
      <c r="U2110" s="18">
        <f t="shared" si="462"/>
        <v>89.35</v>
      </c>
    </row>
    <row r="2111" spans="1:21" x14ac:dyDescent="0.3">
      <c r="A2111" s="3">
        <v>2110</v>
      </c>
      <c r="B2111" s="3" t="s">
        <v>406</v>
      </c>
      <c r="C2111" s="3" t="s">
        <v>61</v>
      </c>
      <c r="D2111" s="7">
        <f t="shared" si="458"/>
        <v>41707</v>
      </c>
      <c r="E2111" s="4">
        <v>0.50763888888888886</v>
      </c>
      <c r="F2111" s="3" t="s">
        <v>54</v>
      </c>
      <c r="G2111" s="3" t="str">
        <f t="shared" si="459"/>
        <v>PLANNED</v>
      </c>
      <c r="H2111" s="3" t="str">
        <f t="shared" si="449"/>
        <v>PLANNED - SCHED</v>
      </c>
      <c r="I2111" s="1">
        <v>41712.458641122685</v>
      </c>
      <c r="J2111" s="1">
        <v>41712.526870289352</v>
      </c>
      <c r="K2111" s="5">
        <f t="shared" si="460"/>
        <v>98</v>
      </c>
      <c r="L2111" s="16">
        <f t="shared" si="450"/>
        <v>98</v>
      </c>
      <c r="M2111">
        <f t="shared" si="451"/>
        <v>2014</v>
      </c>
      <c r="N2111" t="str">
        <f t="shared" si="452"/>
        <v>Mar</v>
      </c>
      <c r="O2111" s="6">
        <f t="shared" si="453"/>
        <v>98</v>
      </c>
      <c r="P2111">
        <f t="shared" si="454"/>
        <v>394</v>
      </c>
      <c r="Q2111">
        <f t="shared" si="455"/>
        <v>5</v>
      </c>
      <c r="R2111" s="8">
        <f t="shared" si="461"/>
        <v>78.8</v>
      </c>
      <c r="S2111">
        <f t="shared" si="456"/>
        <v>40</v>
      </c>
      <c r="T2111">
        <f t="shared" si="457"/>
        <v>3574</v>
      </c>
      <c r="U2111" s="18">
        <f t="shared" si="462"/>
        <v>89.35</v>
      </c>
    </row>
    <row r="2112" spans="1:21" x14ac:dyDescent="0.3">
      <c r="A2112" s="3">
        <v>2111</v>
      </c>
      <c r="B2112" s="3" t="s">
        <v>406</v>
      </c>
      <c r="C2112" s="3" t="s">
        <v>61</v>
      </c>
      <c r="D2112" s="7">
        <f t="shared" si="458"/>
        <v>41707</v>
      </c>
      <c r="E2112" s="4">
        <v>0.68611111111111101</v>
      </c>
      <c r="F2112" s="3" t="s">
        <v>54</v>
      </c>
      <c r="G2112" s="3" t="str">
        <f t="shared" si="459"/>
        <v>PLANNED</v>
      </c>
      <c r="H2112" s="3" t="str">
        <f t="shared" si="449"/>
        <v>PLANNED - SCHED</v>
      </c>
      <c r="I2112" s="1">
        <v>41712.603371759265</v>
      </c>
      <c r="J2112" s="1">
        <v>41712.683302314814</v>
      </c>
      <c r="K2112" s="5">
        <f t="shared" si="460"/>
        <v>115</v>
      </c>
      <c r="L2112" s="16">
        <f t="shared" si="450"/>
        <v>115</v>
      </c>
      <c r="M2112">
        <f t="shared" si="451"/>
        <v>2014</v>
      </c>
      <c r="N2112" t="str">
        <f t="shared" si="452"/>
        <v>Mar</v>
      </c>
      <c r="O2112" s="6">
        <f t="shared" si="453"/>
        <v>115</v>
      </c>
      <c r="P2112">
        <f t="shared" si="454"/>
        <v>394</v>
      </c>
      <c r="Q2112">
        <f t="shared" si="455"/>
        <v>5</v>
      </c>
      <c r="R2112" s="8">
        <f t="shared" si="461"/>
        <v>78.8</v>
      </c>
      <c r="S2112">
        <f t="shared" si="456"/>
        <v>40</v>
      </c>
      <c r="T2112">
        <f t="shared" si="457"/>
        <v>3574</v>
      </c>
      <c r="U2112" s="18">
        <f t="shared" si="462"/>
        <v>89.35</v>
      </c>
    </row>
    <row r="2113" spans="1:21" x14ac:dyDescent="0.3">
      <c r="A2113" s="3">
        <v>2112</v>
      </c>
      <c r="B2113" s="3" t="s">
        <v>406</v>
      </c>
      <c r="C2113" s="3" t="s">
        <v>61</v>
      </c>
      <c r="D2113" s="7">
        <f t="shared" si="458"/>
        <v>41707</v>
      </c>
      <c r="E2113" s="4">
        <v>0.91249999999999998</v>
      </c>
      <c r="F2113" s="3" t="s">
        <v>49</v>
      </c>
      <c r="G2113" s="3" t="str">
        <f t="shared" si="459"/>
        <v>UNPLANNED</v>
      </c>
      <c r="H2113" s="3" t="str">
        <f t="shared" si="449"/>
        <v>UNPLANNED</v>
      </c>
      <c r="I2113" s="1">
        <v>41712.881899189815</v>
      </c>
      <c r="J2113" s="1">
        <v>41712.933126041666</v>
      </c>
      <c r="K2113" s="5">
        <f t="shared" si="460"/>
        <v>73</v>
      </c>
      <c r="L2113" s="16">
        <f t="shared" si="450"/>
        <v>73</v>
      </c>
      <c r="M2113">
        <f t="shared" si="451"/>
        <v>2014</v>
      </c>
      <c r="N2113" t="str">
        <f t="shared" si="452"/>
        <v>Mar</v>
      </c>
      <c r="O2113" s="6">
        <f t="shared" si="453"/>
        <v>73</v>
      </c>
      <c r="P2113">
        <f t="shared" si="454"/>
        <v>394</v>
      </c>
      <c r="Q2113">
        <f t="shared" si="455"/>
        <v>5</v>
      </c>
      <c r="R2113" s="8">
        <f t="shared" si="461"/>
        <v>78.8</v>
      </c>
      <c r="S2113">
        <f t="shared" si="456"/>
        <v>40</v>
      </c>
      <c r="T2113">
        <f t="shared" si="457"/>
        <v>3574</v>
      </c>
      <c r="U2113" s="18">
        <f t="shared" si="462"/>
        <v>89.35</v>
      </c>
    </row>
    <row r="2114" spans="1:21" x14ac:dyDescent="0.3">
      <c r="A2114" s="3">
        <v>2113</v>
      </c>
      <c r="B2114" s="3" t="s">
        <v>407</v>
      </c>
      <c r="C2114" s="3" t="s">
        <v>63</v>
      </c>
      <c r="D2114" s="7">
        <f t="shared" si="458"/>
        <v>41707</v>
      </c>
      <c r="E2114" s="4">
        <v>0.25138888888888888</v>
      </c>
      <c r="F2114" s="3" t="s">
        <v>57</v>
      </c>
      <c r="G2114" s="3" t="str">
        <f t="shared" si="459"/>
        <v>UNPLANNED</v>
      </c>
      <c r="H2114" s="3" t="str">
        <f t="shared" ref="H2114:H2177" si="463">IF(ISNUMBER(SEARCH("Unplanned",F2114)),"UNPLANNED",IF(ISNUMBER(SEARCH("not as sched",F2114)),"PLANNED - NOT SCHED",IF(ISNUMBER(SEARCH("as scheduled",F2114)),"PLANNED - SCHED","OTHER")))</f>
        <v>UNPLANNED</v>
      </c>
      <c r="I2114" s="1">
        <v>41713.241193715279</v>
      </c>
      <c r="J2114" s="1">
        <v>41713.283323344913</v>
      </c>
      <c r="K2114" s="5">
        <f t="shared" si="460"/>
        <v>60</v>
      </c>
      <c r="L2114" s="16">
        <f t="shared" ref="L2114:L2177" si="464">IFERROR(O2114,R2114)</f>
        <v>60</v>
      </c>
      <c r="M2114">
        <f t="shared" ref="M2114:M2177" si="465">YEAR(B2114)</f>
        <v>2014</v>
      </c>
      <c r="N2114" t="str">
        <f t="shared" ref="N2114:N2177" si="466">TEXT(B2114,"MMM")</f>
        <v>Mar</v>
      </c>
      <c r="O2114" s="6">
        <f t="shared" ref="O2114:O2177" si="467">IFERROR(K2114,#N/A)</f>
        <v>60</v>
      </c>
      <c r="P2114">
        <f t="shared" ref="P2114:P2177" si="468">SUMIFS(O:O,B:B,B2114,O:O,"&lt;&gt;#N/A")</f>
        <v>264</v>
      </c>
      <c r="Q2114">
        <f t="shared" ref="Q2114:Q2177" si="469">COUNTIF(B:B,B2114)</f>
        <v>3</v>
      </c>
      <c r="R2114" s="8">
        <f t="shared" si="461"/>
        <v>88</v>
      </c>
      <c r="S2114">
        <f t="shared" ref="S2114:S2177" si="470">COUNTIF(D:D,D2114)</f>
        <v>40</v>
      </c>
      <c r="T2114">
        <f t="shared" ref="T2114:T2177" si="471">SUMIFS(O:O,D:D,D2114,O:O,"&lt;&gt;#N/A")</f>
        <v>3574</v>
      </c>
      <c r="U2114" s="18">
        <f t="shared" si="462"/>
        <v>89.35</v>
      </c>
    </row>
    <row r="2115" spans="1:21" x14ac:dyDescent="0.3">
      <c r="A2115" s="3">
        <v>2114</v>
      </c>
      <c r="B2115" s="3" t="s">
        <v>407</v>
      </c>
      <c r="C2115" s="3" t="s">
        <v>63</v>
      </c>
      <c r="D2115" s="7">
        <f t="shared" ref="D2115:D2178" si="472">B2115-WEEKDAY(B2115,11)</f>
        <v>41707</v>
      </c>
      <c r="E2115" s="4">
        <v>0.31041666666666667</v>
      </c>
      <c r="F2115" s="3" t="s">
        <v>49</v>
      </c>
      <c r="G2115" s="3" t="str">
        <f t="shared" ref="G2115:G2178" si="473">IF(ISNUMBER(SEARCH("unplanned",F2115)),"UNPLANNED",IF(ISNUMBER(SEARCH("PLANNED",F2115)),"PLANNED","OTHER"))</f>
        <v>UNPLANNED</v>
      </c>
      <c r="H2115" s="3" t="str">
        <f t="shared" si="463"/>
        <v>UNPLANNED</v>
      </c>
      <c r="I2115" s="1">
        <v>41713.285476504636</v>
      </c>
      <c r="J2115" s="1">
        <v>41713.34717789352</v>
      </c>
      <c r="K2115" s="5">
        <f t="shared" ref="K2115:K2178" si="474">HOUR(J2115-I2115)*60+MINUTE(J2115-I2115)</f>
        <v>88</v>
      </c>
      <c r="L2115" s="16">
        <f t="shared" si="464"/>
        <v>88</v>
      </c>
      <c r="M2115">
        <f t="shared" si="465"/>
        <v>2014</v>
      </c>
      <c r="N2115" t="str">
        <f t="shared" si="466"/>
        <v>Mar</v>
      </c>
      <c r="O2115" s="6">
        <f t="shared" si="467"/>
        <v>88</v>
      </c>
      <c r="P2115">
        <f t="shared" si="468"/>
        <v>264</v>
      </c>
      <c r="Q2115">
        <f t="shared" si="469"/>
        <v>3</v>
      </c>
      <c r="R2115" s="8">
        <f t="shared" ref="R2115:R2178" si="475">P2115/Q2115</f>
        <v>88</v>
      </c>
      <c r="S2115">
        <f t="shared" si="470"/>
        <v>40</v>
      </c>
      <c r="T2115">
        <f t="shared" si="471"/>
        <v>3574</v>
      </c>
      <c r="U2115" s="18">
        <f t="shared" ref="U2115:U2178" si="476">T2115/S2115</f>
        <v>89.35</v>
      </c>
    </row>
    <row r="2116" spans="1:21" x14ac:dyDescent="0.3">
      <c r="A2116" s="3">
        <v>2115</v>
      </c>
      <c r="B2116" s="3" t="s">
        <v>407</v>
      </c>
      <c r="C2116" s="3" t="s">
        <v>63</v>
      </c>
      <c r="D2116" s="7">
        <f t="shared" si="472"/>
        <v>41707</v>
      </c>
      <c r="E2116" s="4">
        <v>0.59305555555555556</v>
      </c>
      <c r="F2116" s="3" t="s">
        <v>49</v>
      </c>
      <c r="G2116" s="3" t="str">
        <f t="shared" si="473"/>
        <v>UNPLANNED</v>
      </c>
      <c r="H2116" s="3" t="str">
        <f t="shared" si="463"/>
        <v>UNPLANNED</v>
      </c>
      <c r="I2116" s="1">
        <v>41713.564345289349</v>
      </c>
      <c r="J2116" s="1">
        <v>41713.645329085652</v>
      </c>
      <c r="K2116" s="5">
        <f t="shared" si="474"/>
        <v>116</v>
      </c>
      <c r="L2116" s="16">
        <f t="shared" si="464"/>
        <v>116</v>
      </c>
      <c r="M2116">
        <f t="shared" si="465"/>
        <v>2014</v>
      </c>
      <c r="N2116" t="str">
        <f t="shared" si="466"/>
        <v>Mar</v>
      </c>
      <c r="O2116" s="6">
        <f t="shared" si="467"/>
        <v>116</v>
      </c>
      <c r="P2116">
        <f t="shared" si="468"/>
        <v>264</v>
      </c>
      <c r="Q2116">
        <f t="shared" si="469"/>
        <v>3</v>
      </c>
      <c r="R2116" s="8">
        <f t="shared" si="475"/>
        <v>88</v>
      </c>
      <c r="S2116">
        <f t="shared" si="470"/>
        <v>40</v>
      </c>
      <c r="T2116">
        <f t="shared" si="471"/>
        <v>3574</v>
      </c>
      <c r="U2116" s="18">
        <f t="shared" si="476"/>
        <v>89.35</v>
      </c>
    </row>
    <row r="2117" spans="1:21" x14ac:dyDescent="0.3">
      <c r="A2117" s="3">
        <v>2116</v>
      </c>
      <c r="B2117" s="3" t="s">
        <v>408</v>
      </c>
      <c r="C2117" s="3" t="s">
        <v>65</v>
      </c>
      <c r="D2117" s="7">
        <f t="shared" si="472"/>
        <v>41707</v>
      </c>
      <c r="E2117" s="4">
        <v>0.17430555555555557</v>
      </c>
      <c r="F2117" s="3" t="s">
        <v>49</v>
      </c>
      <c r="G2117" s="3" t="str">
        <f t="shared" si="473"/>
        <v>UNPLANNED</v>
      </c>
      <c r="H2117" s="3" t="str">
        <f t="shared" si="463"/>
        <v>UNPLANNED</v>
      </c>
      <c r="I2117" s="1">
        <v>41714.159195717592</v>
      </c>
      <c r="J2117" s="1">
        <v>41714.21064247685</v>
      </c>
      <c r="K2117" s="5">
        <f t="shared" si="474"/>
        <v>74</v>
      </c>
      <c r="L2117" s="16">
        <f t="shared" si="464"/>
        <v>74</v>
      </c>
      <c r="M2117">
        <f t="shared" si="465"/>
        <v>2014</v>
      </c>
      <c r="N2117" t="str">
        <f t="shared" si="466"/>
        <v>Mar</v>
      </c>
      <c r="O2117" s="6">
        <f t="shared" si="467"/>
        <v>74</v>
      </c>
      <c r="P2117">
        <f t="shared" si="468"/>
        <v>330</v>
      </c>
      <c r="Q2117">
        <f t="shared" si="469"/>
        <v>3</v>
      </c>
      <c r="R2117" s="8">
        <f t="shared" si="475"/>
        <v>110</v>
      </c>
      <c r="S2117">
        <f t="shared" si="470"/>
        <v>40</v>
      </c>
      <c r="T2117">
        <f t="shared" si="471"/>
        <v>3574</v>
      </c>
      <c r="U2117" s="18">
        <f t="shared" si="476"/>
        <v>89.35</v>
      </c>
    </row>
    <row r="2118" spans="1:21" x14ac:dyDescent="0.3">
      <c r="A2118" s="3">
        <v>2117</v>
      </c>
      <c r="B2118" s="3" t="s">
        <v>408</v>
      </c>
      <c r="C2118" s="3" t="s">
        <v>65</v>
      </c>
      <c r="D2118" s="7">
        <f t="shared" si="472"/>
        <v>41707</v>
      </c>
      <c r="E2118" s="4">
        <v>0.35555555555555557</v>
      </c>
      <c r="F2118" s="3" t="s">
        <v>51</v>
      </c>
      <c r="G2118" s="3" t="str">
        <f t="shared" si="473"/>
        <v>PLANNED</v>
      </c>
      <c r="H2118" s="3" t="str">
        <f t="shared" si="463"/>
        <v>PLANNED - NOT SCHED</v>
      </c>
      <c r="I2118" s="1">
        <v>41714.32047569444</v>
      </c>
      <c r="J2118" s="1">
        <v>41714.432466435188</v>
      </c>
      <c r="K2118" s="5">
        <f t="shared" si="474"/>
        <v>161</v>
      </c>
      <c r="L2118" s="16">
        <f t="shared" si="464"/>
        <v>161</v>
      </c>
      <c r="M2118">
        <f t="shared" si="465"/>
        <v>2014</v>
      </c>
      <c r="N2118" t="str">
        <f t="shared" si="466"/>
        <v>Mar</v>
      </c>
      <c r="O2118" s="6">
        <f t="shared" si="467"/>
        <v>161</v>
      </c>
      <c r="P2118">
        <f t="shared" si="468"/>
        <v>330</v>
      </c>
      <c r="Q2118">
        <f t="shared" si="469"/>
        <v>3</v>
      </c>
      <c r="R2118" s="8">
        <f t="shared" si="475"/>
        <v>110</v>
      </c>
      <c r="S2118">
        <f t="shared" si="470"/>
        <v>40</v>
      </c>
      <c r="T2118">
        <f t="shared" si="471"/>
        <v>3574</v>
      </c>
      <c r="U2118" s="18">
        <f t="shared" si="476"/>
        <v>89.35</v>
      </c>
    </row>
    <row r="2119" spans="1:21" x14ac:dyDescent="0.3">
      <c r="A2119" s="3">
        <v>2118</v>
      </c>
      <c r="B2119" s="3" t="s">
        <v>408</v>
      </c>
      <c r="C2119" s="3" t="s">
        <v>65</v>
      </c>
      <c r="D2119" s="7">
        <f t="shared" si="472"/>
        <v>41707</v>
      </c>
      <c r="E2119" s="4">
        <v>0.43472222222222223</v>
      </c>
      <c r="F2119" s="3" t="s">
        <v>49</v>
      </c>
      <c r="G2119" s="3" t="str">
        <f t="shared" si="473"/>
        <v>UNPLANNED</v>
      </c>
      <c r="H2119" s="3" t="str">
        <f t="shared" si="463"/>
        <v>UNPLANNED</v>
      </c>
      <c r="I2119" s="1">
        <v>41714.40613688658</v>
      </c>
      <c r="J2119" s="1">
        <v>41714.472537349538</v>
      </c>
      <c r="K2119" s="5">
        <f t="shared" si="474"/>
        <v>95</v>
      </c>
      <c r="L2119" s="16">
        <f t="shared" si="464"/>
        <v>95</v>
      </c>
      <c r="M2119">
        <f t="shared" si="465"/>
        <v>2014</v>
      </c>
      <c r="N2119" t="str">
        <f t="shared" si="466"/>
        <v>Mar</v>
      </c>
      <c r="O2119" s="6">
        <f t="shared" si="467"/>
        <v>95</v>
      </c>
      <c r="P2119">
        <f t="shared" si="468"/>
        <v>330</v>
      </c>
      <c r="Q2119">
        <f t="shared" si="469"/>
        <v>3</v>
      </c>
      <c r="R2119" s="8">
        <f t="shared" si="475"/>
        <v>110</v>
      </c>
      <c r="S2119">
        <f t="shared" si="470"/>
        <v>40</v>
      </c>
      <c r="T2119">
        <f t="shared" si="471"/>
        <v>3574</v>
      </c>
      <c r="U2119" s="18">
        <f t="shared" si="476"/>
        <v>89.35</v>
      </c>
    </row>
    <row r="2120" spans="1:21" x14ac:dyDescent="0.3">
      <c r="A2120" s="3">
        <v>2119</v>
      </c>
      <c r="B2120" s="3" t="s">
        <v>409</v>
      </c>
      <c r="C2120" s="3" t="s">
        <v>48</v>
      </c>
      <c r="D2120" s="7">
        <f t="shared" si="472"/>
        <v>41714</v>
      </c>
      <c r="E2120" s="4">
        <v>0.13055555555555556</v>
      </c>
      <c r="F2120" s="3" t="s">
        <v>49</v>
      </c>
      <c r="G2120" s="3" t="str">
        <f t="shared" si="473"/>
        <v>UNPLANNED</v>
      </c>
      <c r="H2120" s="3" t="str">
        <f t="shared" si="463"/>
        <v>UNPLANNED</v>
      </c>
      <c r="I2120" s="1">
        <v>41715.11692083333</v>
      </c>
      <c r="J2120" s="1">
        <v>41715.18083287037</v>
      </c>
      <c r="K2120" s="5">
        <f t="shared" si="474"/>
        <v>92</v>
      </c>
      <c r="L2120" s="16">
        <f t="shared" si="464"/>
        <v>92</v>
      </c>
      <c r="M2120">
        <f t="shared" si="465"/>
        <v>2014</v>
      </c>
      <c r="N2120" t="str">
        <f t="shared" si="466"/>
        <v>Mar</v>
      </c>
      <c r="O2120" s="6">
        <f t="shared" si="467"/>
        <v>92</v>
      </c>
      <c r="P2120">
        <f t="shared" si="468"/>
        <v>645</v>
      </c>
      <c r="Q2120">
        <f t="shared" si="469"/>
        <v>8</v>
      </c>
      <c r="R2120" s="8">
        <f t="shared" si="475"/>
        <v>80.625</v>
      </c>
      <c r="S2120">
        <f t="shared" si="470"/>
        <v>44</v>
      </c>
      <c r="T2120">
        <f t="shared" si="471"/>
        <v>3970</v>
      </c>
      <c r="U2120" s="18">
        <f t="shared" si="476"/>
        <v>90.227272727272734</v>
      </c>
    </row>
    <row r="2121" spans="1:21" x14ac:dyDescent="0.3">
      <c r="A2121" s="3">
        <v>2120</v>
      </c>
      <c r="B2121" s="3" t="s">
        <v>409</v>
      </c>
      <c r="C2121" s="3" t="s">
        <v>48</v>
      </c>
      <c r="D2121" s="7">
        <f t="shared" si="472"/>
        <v>41714</v>
      </c>
      <c r="E2121" s="4">
        <v>0.41736111111111113</v>
      </c>
      <c r="F2121" s="3" t="s">
        <v>54</v>
      </c>
      <c r="G2121" s="3" t="str">
        <f t="shared" si="473"/>
        <v>PLANNED</v>
      </c>
      <c r="H2121" s="3" t="str">
        <f t="shared" si="463"/>
        <v>PLANNED - SCHED</v>
      </c>
      <c r="I2121" s="1">
        <v>41715.386133993059</v>
      </c>
      <c r="J2121" s="1">
        <v>41715.44140019676</v>
      </c>
      <c r="K2121" s="5">
        <f t="shared" si="474"/>
        <v>79</v>
      </c>
      <c r="L2121" s="16">
        <f t="shared" si="464"/>
        <v>79</v>
      </c>
      <c r="M2121">
        <f t="shared" si="465"/>
        <v>2014</v>
      </c>
      <c r="N2121" t="str">
        <f t="shared" si="466"/>
        <v>Mar</v>
      </c>
      <c r="O2121" s="6">
        <f t="shared" si="467"/>
        <v>79</v>
      </c>
      <c r="P2121">
        <f t="shared" si="468"/>
        <v>645</v>
      </c>
      <c r="Q2121">
        <f t="shared" si="469"/>
        <v>8</v>
      </c>
      <c r="R2121" s="8">
        <f t="shared" si="475"/>
        <v>80.625</v>
      </c>
      <c r="S2121">
        <f t="shared" si="470"/>
        <v>44</v>
      </c>
      <c r="T2121">
        <f t="shared" si="471"/>
        <v>3970</v>
      </c>
      <c r="U2121" s="18">
        <f t="shared" si="476"/>
        <v>90.227272727272734</v>
      </c>
    </row>
    <row r="2122" spans="1:21" x14ac:dyDescent="0.3">
      <c r="A2122" s="3">
        <v>2121</v>
      </c>
      <c r="B2122" s="3" t="s">
        <v>409</v>
      </c>
      <c r="C2122" s="3" t="s">
        <v>48</v>
      </c>
      <c r="D2122" s="7">
        <f t="shared" si="472"/>
        <v>41714</v>
      </c>
      <c r="E2122" s="4">
        <v>0.43541666666666662</v>
      </c>
      <c r="F2122" s="3" t="s">
        <v>54</v>
      </c>
      <c r="G2122" s="3" t="str">
        <f t="shared" si="473"/>
        <v>PLANNED</v>
      </c>
      <c r="H2122" s="3" t="str">
        <f t="shared" si="463"/>
        <v>PLANNED - SCHED</v>
      </c>
      <c r="I2122" s="1">
        <v>41715.396698379634</v>
      </c>
      <c r="J2122" s="1">
        <v>41715.479325694447</v>
      </c>
      <c r="K2122" s="5">
        <f t="shared" si="474"/>
        <v>118</v>
      </c>
      <c r="L2122" s="16">
        <f t="shared" si="464"/>
        <v>118</v>
      </c>
      <c r="M2122">
        <f t="shared" si="465"/>
        <v>2014</v>
      </c>
      <c r="N2122" t="str">
        <f t="shared" si="466"/>
        <v>Mar</v>
      </c>
      <c r="O2122" s="6">
        <f t="shared" si="467"/>
        <v>118</v>
      </c>
      <c r="P2122">
        <f t="shared" si="468"/>
        <v>645</v>
      </c>
      <c r="Q2122">
        <f t="shared" si="469"/>
        <v>8</v>
      </c>
      <c r="R2122" s="8">
        <f t="shared" si="475"/>
        <v>80.625</v>
      </c>
      <c r="S2122">
        <f t="shared" si="470"/>
        <v>44</v>
      </c>
      <c r="T2122">
        <f t="shared" si="471"/>
        <v>3970</v>
      </c>
      <c r="U2122" s="18">
        <f t="shared" si="476"/>
        <v>90.227272727272734</v>
      </c>
    </row>
    <row r="2123" spans="1:21" x14ac:dyDescent="0.3">
      <c r="A2123" s="3">
        <v>2122</v>
      </c>
      <c r="B2123" s="3" t="s">
        <v>409</v>
      </c>
      <c r="C2123" s="3" t="s">
        <v>48</v>
      </c>
      <c r="D2123" s="7">
        <f t="shared" si="472"/>
        <v>41714</v>
      </c>
      <c r="E2123" s="4">
        <v>0.4993055555555555</v>
      </c>
      <c r="F2123" s="3" t="s">
        <v>54</v>
      </c>
      <c r="G2123" s="3" t="str">
        <f t="shared" si="473"/>
        <v>PLANNED</v>
      </c>
      <c r="H2123" s="3" t="str">
        <f t="shared" si="463"/>
        <v>PLANNED - SCHED</v>
      </c>
      <c r="I2123" s="1">
        <v>41715.461763854168</v>
      </c>
      <c r="J2123" s="1">
        <v>41715.507944409721</v>
      </c>
      <c r="K2123" s="5">
        <f t="shared" si="474"/>
        <v>66</v>
      </c>
      <c r="L2123" s="16">
        <f t="shared" si="464"/>
        <v>66</v>
      </c>
      <c r="M2123">
        <f t="shared" si="465"/>
        <v>2014</v>
      </c>
      <c r="N2123" t="str">
        <f t="shared" si="466"/>
        <v>Mar</v>
      </c>
      <c r="O2123" s="6">
        <f t="shared" si="467"/>
        <v>66</v>
      </c>
      <c r="P2123">
        <f t="shared" si="468"/>
        <v>645</v>
      </c>
      <c r="Q2123">
        <f t="shared" si="469"/>
        <v>8</v>
      </c>
      <c r="R2123" s="8">
        <f t="shared" si="475"/>
        <v>80.625</v>
      </c>
      <c r="S2123">
        <f t="shared" si="470"/>
        <v>44</v>
      </c>
      <c r="T2123">
        <f t="shared" si="471"/>
        <v>3970</v>
      </c>
      <c r="U2123" s="18">
        <f t="shared" si="476"/>
        <v>90.227272727272734</v>
      </c>
    </row>
    <row r="2124" spans="1:21" x14ac:dyDescent="0.3">
      <c r="A2124" s="3">
        <v>2123</v>
      </c>
      <c r="B2124" s="3" t="s">
        <v>409</v>
      </c>
      <c r="C2124" s="3" t="s">
        <v>48</v>
      </c>
      <c r="D2124" s="7">
        <f t="shared" si="472"/>
        <v>41714</v>
      </c>
      <c r="E2124" s="4">
        <v>0.6166666666666667</v>
      </c>
      <c r="F2124" s="3" t="s">
        <v>54</v>
      </c>
      <c r="G2124" s="3" t="str">
        <f t="shared" si="473"/>
        <v>PLANNED</v>
      </c>
      <c r="H2124" s="3" t="str">
        <f t="shared" si="463"/>
        <v>PLANNED - SCHED</v>
      </c>
      <c r="I2124" s="1">
        <v>41715.556773692129</v>
      </c>
      <c r="J2124" s="1">
        <v>41715.630488969909</v>
      </c>
      <c r="K2124" s="5">
        <f t="shared" si="474"/>
        <v>106</v>
      </c>
      <c r="L2124" s="16">
        <f t="shared" si="464"/>
        <v>106</v>
      </c>
      <c r="M2124">
        <f t="shared" si="465"/>
        <v>2014</v>
      </c>
      <c r="N2124" t="str">
        <f t="shared" si="466"/>
        <v>Mar</v>
      </c>
      <c r="O2124" s="6">
        <f t="shared" si="467"/>
        <v>106</v>
      </c>
      <c r="P2124">
        <f t="shared" si="468"/>
        <v>645</v>
      </c>
      <c r="Q2124">
        <f t="shared" si="469"/>
        <v>8</v>
      </c>
      <c r="R2124" s="8">
        <f t="shared" si="475"/>
        <v>80.625</v>
      </c>
      <c r="S2124">
        <f t="shared" si="470"/>
        <v>44</v>
      </c>
      <c r="T2124">
        <f t="shared" si="471"/>
        <v>3970</v>
      </c>
      <c r="U2124" s="18">
        <f t="shared" si="476"/>
        <v>90.227272727272734</v>
      </c>
    </row>
    <row r="2125" spans="1:21" x14ac:dyDescent="0.3">
      <c r="A2125" s="3">
        <v>2124</v>
      </c>
      <c r="B2125" s="3" t="s">
        <v>409</v>
      </c>
      <c r="C2125" s="3" t="s">
        <v>48</v>
      </c>
      <c r="D2125" s="7">
        <f t="shared" si="472"/>
        <v>41714</v>
      </c>
      <c r="E2125" s="4">
        <v>0.69652777777777775</v>
      </c>
      <c r="F2125" s="3" t="s">
        <v>54</v>
      </c>
      <c r="G2125" s="3" t="str">
        <f t="shared" si="473"/>
        <v>PLANNED</v>
      </c>
      <c r="H2125" s="3" t="str">
        <f t="shared" si="463"/>
        <v>PLANNED - SCHED</v>
      </c>
      <c r="I2125" s="1">
        <v>41715.658028321763</v>
      </c>
      <c r="J2125" s="1">
        <v>41715.747507488421</v>
      </c>
      <c r="K2125" s="5">
        <f t="shared" si="474"/>
        <v>128</v>
      </c>
      <c r="L2125" s="16">
        <f t="shared" si="464"/>
        <v>128</v>
      </c>
      <c r="M2125">
        <f t="shared" si="465"/>
        <v>2014</v>
      </c>
      <c r="N2125" t="str">
        <f t="shared" si="466"/>
        <v>Mar</v>
      </c>
      <c r="O2125" s="6">
        <f t="shared" si="467"/>
        <v>128</v>
      </c>
      <c r="P2125">
        <f t="shared" si="468"/>
        <v>645</v>
      </c>
      <c r="Q2125">
        <f t="shared" si="469"/>
        <v>8</v>
      </c>
      <c r="R2125" s="8">
        <f t="shared" si="475"/>
        <v>80.625</v>
      </c>
      <c r="S2125">
        <f t="shared" si="470"/>
        <v>44</v>
      </c>
      <c r="T2125">
        <f t="shared" si="471"/>
        <v>3970</v>
      </c>
      <c r="U2125" s="18">
        <f t="shared" si="476"/>
        <v>90.227272727272734</v>
      </c>
    </row>
    <row r="2126" spans="1:21" x14ac:dyDescent="0.3">
      <c r="A2126" s="3">
        <v>2125</v>
      </c>
      <c r="B2126" s="3" t="s">
        <v>409</v>
      </c>
      <c r="C2126" s="3" t="s">
        <v>48</v>
      </c>
      <c r="D2126" s="7">
        <f t="shared" si="472"/>
        <v>41714</v>
      </c>
      <c r="E2126" s="4">
        <v>0.80763888888888891</v>
      </c>
      <c r="F2126" s="3" t="s">
        <v>49</v>
      </c>
      <c r="G2126" s="3" t="str">
        <f t="shared" si="473"/>
        <v>UNPLANNED</v>
      </c>
      <c r="H2126" s="3" t="str">
        <f t="shared" si="463"/>
        <v>UNPLANNED</v>
      </c>
      <c r="I2126" s="1">
        <v>41715.776984525466</v>
      </c>
      <c r="J2126" s="1" t="e">
        <v>#VALUE!</v>
      </c>
      <c r="K2126" s="5" t="e">
        <f t="shared" si="474"/>
        <v>#VALUE!</v>
      </c>
      <c r="L2126" s="16">
        <f t="shared" si="464"/>
        <v>80.625</v>
      </c>
      <c r="M2126">
        <f t="shared" si="465"/>
        <v>2014</v>
      </c>
      <c r="N2126" t="str">
        <f t="shared" si="466"/>
        <v>Mar</v>
      </c>
      <c r="O2126" s="6" t="e">
        <f t="shared" si="467"/>
        <v>#N/A</v>
      </c>
      <c r="P2126">
        <f t="shared" si="468"/>
        <v>645</v>
      </c>
      <c r="Q2126">
        <f t="shared" si="469"/>
        <v>8</v>
      </c>
      <c r="R2126" s="8">
        <f t="shared" si="475"/>
        <v>80.625</v>
      </c>
      <c r="S2126">
        <f t="shared" si="470"/>
        <v>44</v>
      </c>
      <c r="T2126">
        <f t="shared" si="471"/>
        <v>3970</v>
      </c>
      <c r="U2126" s="18">
        <f t="shared" si="476"/>
        <v>90.227272727272734</v>
      </c>
    </row>
    <row r="2127" spans="1:21" x14ac:dyDescent="0.3">
      <c r="A2127" s="3">
        <v>2126</v>
      </c>
      <c r="B2127" s="3" t="s">
        <v>409</v>
      </c>
      <c r="C2127" s="3" t="s">
        <v>48</v>
      </c>
      <c r="D2127" s="7">
        <f t="shared" si="472"/>
        <v>41714</v>
      </c>
      <c r="E2127" s="4">
        <v>0.93402777777777779</v>
      </c>
      <c r="F2127" s="3" t="s">
        <v>49</v>
      </c>
      <c r="G2127" s="3" t="str">
        <f t="shared" si="473"/>
        <v>UNPLANNED</v>
      </c>
      <c r="H2127" s="3" t="str">
        <f t="shared" si="463"/>
        <v>UNPLANNED</v>
      </c>
      <c r="I2127" s="1">
        <v>41715.931701469912</v>
      </c>
      <c r="J2127" s="1">
        <v>41715.970763969912</v>
      </c>
      <c r="K2127" s="5">
        <f t="shared" si="474"/>
        <v>56</v>
      </c>
      <c r="L2127" s="16">
        <f t="shared" si="464"/>
        <v>56</v>
      </c>
      <c r="M2127">
        <f t="shared" si="465"/>
        <v>2014</v>
      </c>
      <c r="N2127" t="str">
        <f t="shared" si="466"/>
        <v>Mar</v>
      </c>
      <c r="O2127" s="6">
        <f t="shared" si="467"/>
        <v>56</v>
      </c>
      <c r="P2127">
        <f t="shared" si="468"/>
        <v>645</v>
      </c>
      <c r="Q2127">
        <f t="shared" si="469"/>
        <v>8</v>
      </c>
      <c r="R2127" s="8">
        <f t="shared" si="475"/>
        <v>80.625</v>
      </c>
      <c r="S2127">
        <f t="shared" si="470"/>
        <v>44</v>
      </c>
      <c r="T2127">
        <f t="shared" si="471"/>
        <v>3970</v>
      </c>
      <c r="U2127" s="18">
        <f t="shared" si="476"/>
        <v>90.227272727272734</v>
      </c>
    </row>
    <row r="2128" spans="1:21" x14ac:dyDescent="0.3">
      <c r="A2128" s="3">
        <v>2127</v>
      </c>
      <c r="B2128" s="3" t="s">
        <v>410</v>
      </c>
      <c r="C2128" s="3" t="s">
        <v>53</v>
      </c>
      <c r="D2128" s="7">
        <f t="shared" si="472"/>
        <v>41714</v>
      </c>
      <c r="E2128" s="4">
        <v>0.3444444444444445</v>
      </c>
      <c r="F2128" s="3" t="s">
        <v>54</v>
      </c>
      <c r="G2128" s="3" t="str">
        <f t="shared" si="473"/>
        <v>PLANNED</v>
      </c>
      <c r="H2128" s="3" t="str">
        <f t="shared" si="463"/>
        <v>PLANNED - SCHED</v>
      </c>
      <c r="I2128" s="1">
        <v>41716.311704548614</v>
      </c>
      <c r="J2128" s="1">
        <v>41716.392931400464</v>
      </c>
      <c r="K2128" s="5">
        <f t="shared" si="474"/>
        <v>116</v>
      </c>
      <c r="L2128" s="16">
        <f t="shared" si="464"/>
        <v>116</v>
      </c>
      <c r="M2128">
        <f t="shared" si="465"/>
        <v>2014</v>
      </c>
      <c r="N2128" t="str">
        <f t="shared" si="466"/>
        <v>Mar</v>
      </c>
      <c r="O2128" s="6">
        <f t="shared" si="467"/>
        <v>116</v>
      </c>
      <c r="P2128">
        <f t="shared" si="468"/>
        <v>747</v>
      </c>
      <c r="Q2128">
        <f t="shared" si="469"/>
        <v>8</v>
      </c>
      <c r="R2128" s="8">
        <f t="shared" si="475"/>
        <v>93.375</v>
      </c>
      <c r="S2128">
        <f t="shared" si="470"/>
        <v>44</v>
      </c>
      <c r="T2128">
        <f t="shared" si="471"/>
        <v>3970</v>
      </c>
      <c r="U2128" s="18">
        <f t="shared" si="476"/>
        <v>90.227272727272734</v>
      </c>
    </row>
    <row r="2129" spans="1:21" x14ac:dyDescent="0.3">
      <c r="A2129" s="3">
        <v>2128</v>
      </c>
      <c r="B2129" s="3" t="s">
        <v>410</v>
      </c>
      <c r="C2129" s="3" t="s">
        <v>53</v>
      </c>
      <c r="D2129" s="7">
        <f t="shared" si="472"/>
        <v>41714</v>
      </c>
      <c r="E2129" s="4">
        <v>0.39999999999999997</v>
      </c>
      <c r="F2129" s="3" t="s">
        <v>49</v>
      </c>
      <c r="G2129" s="3" t="str">
        <f t="shared" si="473"/>
        <v>UNPLANNED</v>
      </c>
      <c r="H2129" s="3" t="str">
        <f t="shared" si="463"/>
        <v>UNPLANNED</v>
      </c>
      <c r="I2129" s="1">
        <v>41716.376136574072</v>
      </c>
      <c r="J2129" s="1">
        <v>41716.443208333338</v>
      </c>
      <c r="K2129" s="5">
        <f t="shared" si="474"/>
        <v>96</v>
      </c>
      <c r="L2129" s="16">
        <f t="shared" si="464"/>
        <v>96</v>
      </c>
      <c r="M2129">
        <f t="shared" si="465"/>
        <v>2014</v>
      </c>
      <c r="N2129" t="str">
        <f t="shared" si="466"/>
        <v>Mar</v>
      </c>
      <c r="O2129" s="6">
        <f t="shared" si="467"/>
        <v>96</v>
      </c>
      <c r="P2129">
        <f t="shared" si="468"/>
        <v>747</v>
      </c>
      <c r="Q2129">
        <f t="shared" si="469"/>
        <v>8</v>
      </c>
      <c r="R2129" s="8">
        <f t="shared" si="475"/>
        <v>93.375</v>
      </c>
      <c r="S2129">
        <f t="shared" si="470"/>
        <v>44</v>
      </c>
      <c r="T2129">
        <f t="shared" si="471"/>
        <v>3970</v>
      </c>
      <c r="U2129" s="18">
        <f t="shared" si="476"/>
        <v>90.227272727272734</v>
      </c>
    </row>
    <row r="2130" spans="1:21" x14ac:dyDescent="0.3">
      <c r="A2130" s="3">
        <v>2129</v>
      </c>
      <c r="B2130" s="3" t="s">
        <v>410</v>
      </c>
      <c r="C2130" s="3" t="s">
        <v>53</v>
      </c>
      <c r="D2130" s="7">
        <f t="shared" si="472"/>
        <v>41714</v>
      </c>
      <c r="E2130" s="4">
        <v>0.42222222222222222</v>
      </c>
      <c r="F2130" s="3" t="s">
        <v>54</v>
      </c>
      <c r="G2130" s="3" t="str">
        <f t="shared" si="473"/>
        <v>PLANNED</v>
      </c>
      <c r="H2130" s="3" t="str">
        <f t="shared" si="463"/>
        <v>PLANNED - SCHED</v>
      </c>
      <c r="I2130" s="1">
        <v>41716.385374108795</v>
      </c>
      <c r="J2130" s="1">
        <v>41716.457306979166</v>
      </c>
      <c r="K2130" s="5">
        <f t="shared" si="474"/>
        <v>103</v>
      </c>
      <c r="L2130" s="16">
        <f t="shared" si="464"/>
        <v>103</v>
      </c>
      <c r="M2130">
        <f t="shared" si="465"/>
        <v>2014</v>
      </c>
      <c r="N2130" t="str">
        <f t="shared" si="466"/>
        <v>Mar</v>
      </c>
      <c r="O2130" s="6">
        <f t="shared" si="467"/>
        <v>103</v>
      </c>
      <c r="P2130">
        <f t="shared" si="468"/>
        <v>747</v>
      </c>
      <c r="Q2130">
        <f t="shared" si="469"/>
        <v>8</v>
      </c>
      <c r="R2130" s="8">
        <f t="shared" si="475"/>
        <v>93.375</v>
      </c>
      <c r="S2130">
        <f t="shared" si="470"/>
        <v>44</v>
      </c>
      <c r="T2130">
        <f t="shared" si="471"/>
        <v>3970</v>
      </c>
      <c r="U2130" s="18">
        <f t="shared" si="476"/>
        <v>90.227272727272734</v>
      </c>
    </row>
    <row r="2131" spans="1:21" x14ac:dyDescent="0.3">
      <c r="A2131" s="3">
        <v>2130</v>
      </c>
      <c r="B2131" s="3" t="s">
        <v>410</v>
      </c>
      <c r="C2131" s="3" t="s">
        <v>53</v>
      </c>
      <c r="D2131" s="7">
        <f t="shared" si="472"/>
        <v>41714</v>
      </c>
      <c r="E2131" s="4">
        <v>0.5083333333333333</v>
      </c>
      <c r="F2131" s="3" t="s">
        <v>54</v>
      </c>
      <c r="G2131" s="3" t="str">
        <f t="shared" si="473"/>
        <v>PLANNED</v>
      </c>
      <c r="H2131" s="3" t="str">
        <f t="shared" si="463"/>
        <v>PLANNED - SCHED</v>
      </c>
      <c r="I2131" s="1">
        <v>41716.474735729164</v>
      </c>
      <c r="J2131" s="1">
        <v>41716.532490358797</v>
      </c>
      <c r="K2131" s="5">
        <f t="shared" si="474"/>
        <v>83</v>
      </c>
      <c r="L2131" s="16">
        <f t="shared" si="464"/>
        <v>83</v>
      </c>
      <c r="M2131">
        <f t="shared" si="465"/>
        <v>2014</v>
      </c>
      <c r="N2131" t="str">
        <f t="shared" si="466"/>
        <v>Mar</v>
      </c>
      <c r="O2131" s="6">
        <f t="shared" si="467"/>
        <v>83</v>
      </c>
      <c r="P2131">
        <f t="shared" si="468"/>
        <v>747</v>
      </c>
      <c r="Q2131">
        <f t="shared" si="469"/>
        <v>8</v>
      </c>
      <c r="R2131" s="8">
        <f t="shared" si="475"/>
        <v>93.375</v>
      </c>
      <c r="S2131">
        <f t="shared" si="470"/>
        <v>44</v>
      </c>
      <c r="T2131">
        <f t="shared" si="471"/>
        <v>3970</v>
      </c>
      <c r="U2131" s="18">
        <f t="shared" si="476"/>
        <v>90.227272727272734</v>
      </c>
    </row>
    <row r="2132" spans="1:21" x14ac:dyDescent="0.3">
      <c r="A2132" s="3">
        <v>2131</v>
      </c>
      <c r="B2132" s="3" t="s">
        <v>410</v>
      </c>
      <c r="C2132" s="3" t="s">
        <v>53</v>
      </c>
      <c r="D2132" s="7">
        <f t="shared" si="472"/>
        <v>41714</v>
      </c>
      <c r="E2132" s="4">
        <v>0.59930555555555554</v>
      </c>
      <c r="F2132" s="3" t="s">
        <v>54</v>
      </c>
      <c r="G2132" s="3" t="str">
        <f t="shared" si="473"/>
        <v>PLANNED</v>
      </c>
      <c r="H2132" s="3" t="str">
        <f t="shared" si="463"/>
        <v>PLANNED - SCHED</v>
      </c>
      <c r="I2132" s="1">
        <v>41716.552273842586</v>
      </c>
      <c r="J2132" s="1">
        <v>41716.63245902778</v>
      </c>
      <c r="K2132" s="5">
        <f t="shared" si="474"/>
        <v>115</v>
      </c>
      <c r="L2132" s="16">
        <f t="shared" si="464"/>
        <v>115</v>
      </c>
      <c r="M2132">
        <f t="shared" si="465"/>
        <v>2014</v>
      </c>
      <c r="N2132" t="str">
        <f t="shared" si="466"/>
        <v>Mar</v>
      </c>
      <c r="O2132" s="6">
        <f t="shared" si="467"/>
        <v>115</v>
      </c>
      <c r="P2132">
        <f t="shared" si="468"/>
        <v>747</v>
      </c>
      <c r="Q2132">
        <f t="shared" si="469"/>
        <v>8</v>
      </c>
      <c r="R2132" s="8">
        <f t="shared" si="475"/>
        <v>93.375</v>
      </c>
      <c r="S2132">
        <f t="shared" si="470"/>
        <v>44</v>
      </c>
      <c r="T2132">
        <f t="shared" si="471"/>
        <v>3970</v>
      </c>
      <c r="U2132" s="18">
        <f t="shared" si="476"/>
        <v>90.227272727272734</v>
      </c>
    </row>
    <row r="2133" spans="1:21" x14ac:dyDescent="0.3">
      <c r="A2133" s="3">
        <v>2132</v>
      </c>
      <c r="B2133" s="3" t="s">
        <v>410</v>
      </c>
      <c r="C2133" s="3" t="s">
        <v>53</v>
      </c>
      <c r="D2133" s="7">
        <f t="shared" si="472"/>
        <v>41714</v>
      </c>
      <c r="E2133" s="4">
        <v>0.69166666666666676</v>
      </c>
      <c r="F2133" s="3" t="s">
        <v>54</v>
      </c>
      <c r="G2133" s="3" t="str">
        <f t="shared" si="473"/>
        <v>PLANNED</v>
      </c>
      <c r="H2133" s="3" t="str">
        <f t="shared" si="463"/>
        <v>PLANNED - SCHED</v>
      </c>
      <c r="I2133" s="1">
        <v>41716.65259938658</v>
      </c>
      <c r="J2133" s="1">
        <v>41716.727541516208</v>
      </c>
      <c r="K2133" s="5">
        <f t="shared" si="474"/>
        <v>107</v>
      </c>
      <c r="L2133" s="16">
        <f t="shared" si="464"/>
        <v>107</v>
      </c>
      <c r="M2133">
        <f t="shared" si="465"/>
        <v>2014</v>
      </c>
      <c r="N2133" t="str">
        <f t="shared" si="466"/>
        <v>Mar</v>
      </c>
      <c r="O2133" s="6">
        <f t="shared" si="467"/>
        <v>107</v>
      </c>
      <c r="P2133">
        <f t="shared" si="468"/>
        <v>747</v>
      </c>
      <c r="Q2133">
        <f t="shared" si="469"/>
        <v>8</v>
      </c>
      <c r="R2133" s="8">
        <f t="shared" si="475"/>
        <v>93.375</v>
      </c>
      <c r="S2133">
        <f t="shared" si="470"/>
        <v>44</v>
      </c>
      <c r="T2133">
        <f t="shared" si="471"/>
        <v>3970</v>
      </c>
      <c r="U2133" s="18">
        <f t="shared" si="476"/>
        <v>90.227272727272734</v>
      </c>
    </row>
    <row r="2134" spans="1:21" x14ac:dyDescent="0.3">
      <c r="A2134" s="3">
        <v>2133</v>
      </c>
      <c r="B2134" s="3" t="s">
        <v>410</v>
      </c>
      <c r="C2134" s="3" t="s">
        <v>53</v>
      </c>
      <c r="D2134" s="7">
        <f t="shared" si="472"/>
        <v>41714</v>
      </c>
      <c r="E2134" s="4">
        <v>0.79236111111111107</v>
      </c>
      <c r="F2134" s="3" t="s">
        <v>49</v>
      </c>
      <c r="G2134" s="3" t="str">
        <f t="shared" si="473"/>
        <v>UNPLANNED</v>
      </c>
      <c r="H2134" s="3" t="str">
        <f t="shared" si="463"/>
        <v>UNPLANNED</v>
      </c>
      <c r="I2134" s="1">
        <v>41716.784139432872</v>
      </c>
      <c r="J2134" s="1">
        <v>41716.820748229169</v>
      </c>
      <c r="K2134" s="5">
        <f t="shared" si="474"/>
        <v>52</v>
      </c>
      <c r="L2134" s="16">
        <f t="shared" si="464"/>
        <v>52</v>
      </c>
      <c r="M2134">
        <f t="shared" si="465"/>
        <v>2014</v>
      </c>
      <c r="N2134" t="str">
        <f t="shared" si="466"/>
        <v>Mar</v>
      </c>
      <c r="O2134" s="6">
        <f t="shared" si="467"/>
        <v>52</v>
      </c>
      <c r="P2134">
        <f t="shared" si="468"/>
        <v>747</v>
      </c>
      <c r="Q2134">
        <f t="shared" si="469"/>
        <v>8</v>
      </c>
      <c r="R2134" s="8">
        <f t="shared" si="475"/>
        <v>93.375</v>
      </c>
      <c r="S2134">
        <f t="shared" si="470"/>
        <v>44</v>
      </c>
      <c r="T2134">
        <f t="shared" si="471"/>
        <v>3970</v>
      </c>
      <c r="U2134" s="18">
        <f t="shared" si="476"/>
        <v>90.227272727272734</v>
      </c>
    </row>
    <row r="2135" spans="1:21" x14ac:dyDescent="0.3">
      <c r="A2135" s="3">
        <v>2134</v>
      </c>
      <c r="B2135" s="3" t="s">
        <v>410</v>
      </c>
      <c r="C2135" s="3" t="s">
        <v>53</v>
      </c>
      <c r="D2135" s="7">
        <f t="shared" si="472"/>
        <v>41714</v>
      </c>
      <c r="E2135" s="4">
        <v>0.9590277777777777</v>
      </c>
      <c r="F2135" s="3" t="s">
        <v>49</v>
      </c>
      <c r="G2135" s="3" t="str">
        <f t="shared" si="473"/>
        <v>UNPLANNED</v>
      </c>
      <c r="H2135" s="3" t="str">
        <f t="shared" si="463"/>
        <v>UNPLANNED</v>
      </c>
      <c r="I2135" s="1">
        <v>41716.92656276621</v>
      </c>
      <c r="J2135" s="1">
        <v>41716.979247951393</v>
      </c>
      <c r="K2135" s="5">
        <f t="shared" si="474"/>
        <v>75</v>
      </c>
      <c r="L2135" s="16">
        <f t="shared" si="464"/>
        <v>75</v>
      </c>
      <c r="M2135">
        <f t="shared" si="465"/>
        <v>2014</v>
      </c>
      <c r="N2135" t="str">
        <f t="shared" si="466"/>
        <v>Mar</v>
      </c>
      <c r="O2135" s="6">
        <f t="shared" si="467"/>
        <v>75</v>
      </c>
      <c r="P2135">
        <f t="shared" si="468"/>
        <v>747</v>
      </c>
      <c r="Q2135">
        <f t="shared" si="469"/>
        <v>8</v>
      </c>
      <c r="R2135" s="8">
        <f t="shared" si="475"/>
        <v>93.375</v>
      </c>
      <c r="S2135">
        <f t="shared" si="470"/>
        <v>44</v>
      </c>
      <c r="T2135">
        <f t="shared" si="471"/>
        <v>3970</v>
      </c>
      <c r="U2135" s="18">
        <f t="shared" si="476"/>
        <v>90.227272727272734</v>
      </c>
    </row>
    <row r="2136" spans="1:21" x14ac:dyDescent="0.3">
      <c r="A2136" s="3">
        <v>2135</v>
      </c>
      <c r="B2136" s="3" t="s">
        <v>411</v>
      </c>
      <c r="C2136" s="3" t="s">
        <v>56</v>
      </c>
      <c r="D2136" s="7">
        <f t="shared" si="472"/>
        <v>41714</v>
      </c>
      <c r="E2136" s="4">
        <v>8.1944444444444445E-2</v>
      </c>
      <c r="F2136" s="3" t="s">
        <v>51</v>
      </c>
      <c r="G2136" s="3" t="str">
        <f t="shared" si="473"/>
        <v>PLANNED</v>
      </c>
      <c r="H2136" s="3" t="str">
        <f t="shared" si="463"/>
        <v>PLANNED - NOT SCHED</v>
      </c>
      <c r="I2136" s="1">
        <v>41717.047808599542</v>
      </c>
      <c r="J2136" s="1">
        <v>41717.098028506945</v>
      </c>
      <c r="K2136" s="5">
        <f t="shared" si="474"/>
        <v>72</v>
      </c>
      <c r="L2136" s="16">
        <f t="shared" si="464"/>
        <v>72</v>
      </c>
      <c r="M2136">
        <f t="shared" si="465"/>
        <v>2014</v>
      </c>
      <c r="N2136" t="str">
        <f t="shared" si="466"/>
        <v>Mar</v>
      </c>
      <c r="O2136" s="6">
        <f t="shared" si="467"/>
        <v>72</v>
      </c>
      <c r="P2136">
        <f t="shared" si="468"/>
        <v>1058</v>
      </c>
      <c r="Q2136">
        <f t="shared" si="469"/>
        <v>11</v>
      </c>
      <c r="R2136" s="8">
        <f t="shared" si="475"/>
        <v>96.181818181818187</v>
      </c>
      <c r="S2136">
        <f t="shared" si="470"/>
        <v>44</v>
      </c>
      <c r="T2136">
        <f t="shared" si="471"/>
        <v>3970</v>
      </c>
      <c r="U2136" s="18">
        <f t="shared" si="476"/>
        <v>90.227272727272734</v>
      </c>
    </row>
    <row r="2137" spans="1:21" x14ac:dyDescent="0.3">
      <c r="A2137" s="3">
        <v>2136</v>
      </c>
      <c r="B2137" s="3" t="s">
        <v>411</v>
      </c>
      <c r="C2137" s="3" t="s">
        <v>56</v>
      </c>
      <c r="D2137" s="7">
        <f t="shared" si="472"/>
        <v>41714</v>
      </c>
      <c r="E2137" s="4">
        <v>0.31388888888888888</v>
      </c>
      <c r="F2137" s="3" t="s">
        <v>51</v>
      </c>
      <c r="G2137" s="3" t="str">
        <f t="shared" si="473"/>
        <v>PLANNED</v>
      </c>
      <c r="H2137" s="3" t="str">
        <f t="shared" si="463"/>
        <v>PLANNED - NOT SCHED</v>
      </c>
      <c r="I2137" s="1">
        <v>41717.271190474537</v>
      </c>
      <c r="J2137" s="1">
        <v>41717.3429034375</v>
      </c>
      <c r="K2137" s="5">
        <f t="shared" si="474"/>
        <v>103</v>
      </c>
      <c r="L2137" s="16">
        <f t="shared" si="464"/>
        <v>103</v>
      </c>
      <c r="M2137">
        <f t="shared" si="465"/>
        <v>2014</v>
      </c>
      <c r="N2137" t="str">
        <f t="shared" si="466"/>
        <v>Mar</v>
      </c>
      <c r="O2137" s="6">
        <f t="shared" si="467"/>
        <v>103</v>
      </c>
      <c r="P2137">
        <f t="shared" si="468"/>
        <v>1058</v>
      </c>
      <c r="Q2137">
        <f t="shared" si="469"/>
        <v>11</v>
      </c>
      <c r="R2137" s="8">
        <f t="shared" si="475"/>
        <v>96.181818181818187</v>
      </c>
      <c r="S2137">
        <f t="shared" si="470"/>
        <v>44</v>
      </c>
      <c r="T2137">
        <f t="shared" si="471"/>
        <v>3970</v>
      </c>
      <c r="U2137" s="18">
        <f t="shared" si="476"/>
        <v>90.227272727272734</v>
      </c>
    </row>
    <row r="2138" spans="1:21" x14ac:dyDescent="0.3">
      <c r="A2138" s="3">
        <v>2137</v>
      </c>
      <c r="B2138" s="3" t="s">
        <v>411</v>
      </c>
      <c r="C2138" s="3" t="s">
        <v>56</v>
      </c>
      <c r="D2138" s="7">
        <f t="shared" si="472"/>
        <v>41714</v>
      </c>
      <c r="E2138" s="4">
        <v>0.36874999999999997</v>
      </c>
      <c r="F2138" s="3" t="s">
        <v>54</v>
      </c>
      <c r="G2138" s="3" t="str">
        <f t="shared" si="473"/>
        <v>PLANNED</v>
      </c>
      <c r="H2138" s="3" t="str">
        <f t="shared" si="463"/>
        <v>PLANNED - SCHED</v>
      </c>
      <c r="I2138" s="1">
        <v>41717.31707646991</v>
      </c>
      <c r="J2138" s="1">
        <v>41717.385108877308</v>
      </c>
      <c r="K2138" s="5">
        <f t="shared" si="474"/>
        <v>97</v>
      </c>
      <c r="L2138" s="16">
        <f t="shared" si="464"/>
        <v>97</v>
      </c>
      <c r="M2138">
        <f t="shared" si="465"/>
        <v>2014</v>
      </c>
      <c r="N2138" t="str">
        <f t="shared" si="466"/>
        <v>Mar</v>
      </c>
      <c r="O2138" s="6">
        <f t="shared" si="467"/>
        <v>97</v>
      </c>
      <c r="P2138">
        <f t="shared" si="468"/>
        <v>1058</v>
      </c>
      <c r="Q2138">
        <f t="shared" si="469"/>
        <v>11</v>
      </c>
      <c r="R2138" s="8">
        <f t="shared" si="475"/>
        <v>96.181818181818187</v>
      </c>
      <c r="S2138">
        <f t="shared" si="470"/>
        <v>44</v>
      </c>
      <c r="T2138">
        <f t="shared" si="471"/>
        <v>3970</v>
      </c>
      <c r="U2138" s="18">
        <f t="shared" si="476"/>
        <v>90.227272727272734</v>
      </c>
    </row>
    <row r="2139" spans="1:21" x14ac:dyDescent="0.3">
      <c r="A2139" s="3">
        <v>2138</v>
      </c>
      <c r="B2139" s="3" t="s">
        <v>411</v>
      </c>
      <c r="C2139" s="3" t="s">
        <v>56</v>
      </c>
      <c r="D2139" s="7">
        <f t="shared" si="472"/>
        <v>41714</v>
      </c>
      <c r="E2139" s="4">
        <v>0.41319444444444442</v>
      </c>
      <c r="F2139" s="3" t="s">
        <v>54</v>
      </c>
      <c r="G2139" s="3" t="str">
        <f t="shared" si="473"/>
        <v>PLANNED</v>
      </c>
      <c r="H2139" s="3" t="str">
        <f t="shared" si="463"/>
        <v>PLANNED - SCHED</v>
      </c>
      <c r="I2139" s="1">
        <v>41717.366151423608</v>
      </c>
      <c r="J2139" s="1">
        <v>41717.455989386573</v>
      </c>
      <c r="K2139" s="5">
        <f t="shared" si="474"/>
        <v>129</v>
      </c>
      <c r="L2139" s="16">
        <f t="shared" si="464"/>
        <v>129</v>
      </c>
      <c r="M2139">
        <f t="shared" si="465"/>
        <v>2014</v>
      </c>
      <c r="N2139" t="str">
        <f t="shared" si="466"/>
        <v>Mar</v>
      </c>
      <c r="O2139" s="6">
        <f t="shared" si="467"/>
        <v>129</v>
      </c>
      <c r="P2139">
        <f t="shared" si="468"/>
        <v>1058</v>
      </c>
      <c r="Q2139">
        <f t="shared" si="469"/>
        <v>11</v>
      </c>
      <c r="R2139" s="8">
        <f t="shared" si="475"/>
        <v>96.181818181818187</v>
      </c>
      <c r="S2139">
        <f t="shared" si="470"/>
        <v>44</v>
      </c>
      <c r="T2139">
        <f t="shared" si="471"/>
        <v>3970</v>
      </c>
      <c r="U2139" s="18">
        <f t="shared" si="476"/>
        <v>90.227272727272734</v>
      </c>
    </row>
    <row r="2140" spans="1:21" x14ac:dyDescent="0.3">
      <c r="A2140" s="3">
        <v>2139</v>
      </c>
      <c r="B2140" s="3" t="s">
        <v>411</v>
      </c>
      <c r="C2140" s="3" t="s">
        <v>56</v>
      </c>
      <c r="D2140" s="7">
        <f t="shared" si="472"/>
        <v>41714</v>
      </c>
      <c r="E2140" s="4">
        <v>0.4465277777777778</v>
      </c>
      <c r="F2140" s="3" t="s">
        <v>54</v>
      </c>
      <c r="G2140" s="3" t="str">
        <f t="shared" si="473"/>
        <v>PLANNED</v>
      </c>
      <c r="H2140" s="3" t="str">
        <f t="shared" si="463"/>
        <v>PLANNED - SCHED</v>
      </c>
      <c r="I2140" s="1">
        <v>41717.408040891205</v>
      </c>
      <c r="J2140" s="1">
        <v>41717.471501539352</v>
      </c>
      <c r="K2140" s="5">
        <f t="shared" si="474"/>
        <v>91</v>
      </c>
      <c r="L2140" s="16">
        <f t="shared" si="464"/>
        <v>91</v>
      </c>
      <c r="M2140">
        <f t="shared" si="465"/>
        <v>2014</v>
      </c>
      <c r="N2140" t="str">
        <f t="shared" si="466"/>
        <v>Mar</v>
      </c>
      <c r="O2140" s="6">
        <f t="shared" si="467"/>
        <v>91</v>
      </c>
      <c r="P2140">
        <f t="shared" si="468"/>
        <v>1058</v>
      </c>
      <c r="Q2140">
        <f t="shared" si="469"/>
        <v>11</v>
      </c>
      <c r="R2140" s="8">
        <f t="shared" si="475"/>
        <v>96.181818181818187</v>
      </c>
      <c r="S2140">
        <f t="shared" si="470"/>
        <v>44</v>
      </c>
      <c r="T2140">
        <f t="shared" si="471"/>
        <v>3970</v>
      </c>
      <c r="U2140" s="18">
        <f t="shared" si="476"/>
        <v>90.227272727272734</v>
      </c>
    </row>
    <row r="2141" spans="1:21" x14ac:dyDescent="0.3">
      <c r="A2141" s="3">
        <v>2140</v>
      </c>
      <c r="B2141" s="3" t="s">
        <v>411</v>
      </c>
      <c r="C2141" s="3" t="s">
        <v>56</v>
      </c>
      <c r="D2141" s="7">
        <f t="shared" si="472"/>
        <v>41714</v>
      </c>
      <c r="E2141" s="4">
        <v>0.52152777777777781</v>
      </c>
      <c r="F2141" s="3" t="s">
        <v>54</v>
      </c>
      <c r="G2141" s="3" t="str">
        <f t="shared" si="473"/>
        <v>PLANNED</v>
      </c>
      <c r="H2141" s="3" t="str">
        <f t="shared" si="463"/>
        <v>PLANNED - SCHED</v>
      </c>
      <c r="I2141" s="1">
        <v>41717.474916701387</v>
      </c>
      <c r="J2141" s="1">
        <v>41717.557497719907</v>
      </c>
      <c r="K2141" s="5">
        <f t="shared" si="474"/>
        <v>118</v>
      </c>
      <c r="L2141" s="16">
        <f t="shared" si="464"/>
        <v>118</v>
      </c>
      <c r="M2141">
        <f t="shared" si="465"/>
        <v>2014</v>
      </c>
      <c r="N2141" t="str">
        <f t="shared" si="466"/>
        <v>Mar</v>
      </c>
      <c r="O2141" s="6">
        <f t="shared" si="467"/>
        <v>118</v>
      </c>
      <c r="P2141">
        <f t="shared" si="468"/>
        <v>1058</v>
      </c>
      <c r="Q2141">
        <f t="shared" si="469"/>
        <v>11</v>
      </c>
      <c r="R2141" s="8">
        <f t="shared" si="475"/>
        <v>96.181818181818187</v>
      </c>
      <c r="S2141">
        <f t="shared" si="470"/>
        <v>44</v>
      </c>
      <c r="T2141">
        <f t="shared" si="471"/>
        <v>3970</v>
      </c>
      <c r="U2141" s="18">
        <f t="shared" si="476"/>
        <v>90.227272727272734</v>
      </c>
    </row>
    <row r="2142" spans="1:21" x14ac:dyDescent="0.3">
      <c r="A2142" s="3">
        <v>2141</v>
      </c>
      <c r="B2142" s="3" t="s">
        <v>411</v>
      </c>
      <c r="C2142" s="3" t="s">
        <v>56</v>
      </c>
      <c r="D2142" s="7">
        <f t="shared" si="472"/>
        <v>41714</v>
      </c>
      <c r="E2142" s="4">
        <v>0.59027777777777779</v>
      </c>
      <c r="F2142" s="3" t="s">
        <v>49</v>
      </c>
      <c r="G2142" s="3" t="str">
        <f t="shared" si="473"/>
        <v>UNPLANNED</v>
      </c>
      <c r="H2142" s="3" t="str">
        <f t="shared" si="463"/>
        <v>UNPLANNED</v>
      </c>
      <c r="I2142" s="1">
        <v>41717.574344872679</v>
      </c>
      <c r="J2142" s="1" t="e">
        <v>#VALUE!</v>
      </c>
      <c r="K2142" s="5" t="e">
        <f t="shared" si="474"/>
        <v>#VALUE!</v>
      </c>
      <c r="L2142" s="16">
        <f t="shared" si="464"/>
        <v>96.181818181818187</v>
      </c>
      <c r="M2142">
        <f t="shared" si="465"/>
        <v>2014</v>
      </c>
      <c r="N2142" t="str">
        <f t="shared" si="466"/>
        <v>Mar</v>
      </c>
      <c r="O2142" s="6" t="e">
        <f t="shared" si="467"/>
        <v>#N/A</v>
      </c>
      <c r="P2142">
        <f t="shared" si="468"/>
        <v>1058</v>
      </c>
      <c r="Q2142">
        <f t="shared" si="469"/>
        <v>11</v>
      </c>
      <c r="R2142" s="8">
        <f t="shared" si="475"/>
        <v>96.181818181818187</v>
      </c>
      <c r="S2142">
        <f t="shared" si="470"/>
        <v>44</v>
      </c>
      <c r="T2142">
        <f t="shared" si="471"/>
        <v>3970</v>
      </c>
      <c r="U2142" s="18">
        <f t="shared" si="476"/>
        <v>90.227272727272734</v>
      </c>
    </row>
    <row r="2143" spans="1:21" x14ac:dyDescent="0.3">
      <c r="A2143" s="3">
        <v>2142</v>
      </c>
      <c r="B2143" s="3" t="s">
        <v>411</v>
      </c>
      <c r="C2143" s="3" t="s">
        <v>56</v>
      </c>
      <c r="D2143" s="7">
        <f t="shared" si="472"/>
        <v>41714</v>
      </c>
      <c r="E2143" s="4">
        <v>0.60763888888888895</v>
      </c>
      <c r="F2143" s="3" t="s">
        <v>54</v>
      </c>
      <c r="G2143" s="3" t="str">
        <f t="shared" si="473"/>
        <v>PLANNED</v>
      </c>
      <c r="H2143" s="3" t="str">
        <f t="shared" si="463"/>
        <v>PLANNED - SCHED</v>
      </c>
      <c r="I2143" s="1">
        <v>41717.580861805553</v>
      </c>
      <c r="J2143" s="1">
        <v>41717.645560879631</v>
      </c>
      <c r="K2143" s="5">
        <f t="shared" si="474"/>
        <v>93</v>
      </c>
      <c r="L2143" s="16">
        <f t="shared" si="464"/>
        <v>93</v>
      </c>
      <c r="M2143">
        <f t="shared" si="465"/>
        <v>2014</v>
      </c>
      <c r="N2143" t="str">
        <f t="shared" si="466"/>
        <v>Mar</v>
      </c>
      <c r="O2143" s="6">
        <f t="shared" si="467"/>
        <v>93</v>
      </c>
      <c r="P2143">
        <f t="shared" si="468"/>
        <v>1058</v>
      </c>
      <c r="Q2143">
        <f t="shared" si="469"/>
        <v>11</v>
      </c>
      <c r="R2143" s="8">
        <f t="shared" si="475"/>
        <v>96.181818181818187</v>
      </c>
      <c r="S2143">
        <f t="shared" si="470"/>
        <v>44</v>
      </c>
      <c r="T2143">
        <f t="shared" si="471"/>
        <v>3970</v>
      </c>
      <c r="U2143" s="18">
        <f t="shared" si="476"/>
        <v>90.227272727272734</v>
      </c>
    </row>
    <row r="2144" spans="1:21" x14ac:dyDescent="0.3">
      <c r="A2144" s="3">
        <v>2143</v>
      </c>
      <c r="B2144" s="3" t="s">
        <v>411</v>
      </c>
      <c r="C2144" s="3" t="s">
        <v>56</v>
      </c>
      <c r="D2144" s="7">
        <f t="shared" si="472"/>
        <v>41714</v>
      </c>
      <c r="E2144" s="4">
        <v>0.6875</v>
      </c>
      <c r="F2144" s="3" t="s">
        <v>49</v>
      </c>
      <c r="G2144" s="3" t="str">
        <f t="shared" si="473"/>
        <v>UNPLANNED</v>
      </c>
      <c r="H2144" s="3" t="str">
        <f t="shared" si="463"/>
        <v>UNPLANNED</v>
      </c>
      <c r="I2144" s="1">
        <v>41717.665428472224</v>
      </c>
      <c r="J2144" s="1">
        <v>41717.721782638888</v>
      </c>
      <c r="K2144" s="5">
        <f t="shared" si="474"/>
        <v>81</v>
      </c>
      <c r="L2144" s="16">
        <f t="shared" si="464"/>
        <v>81</v>
      </c>
      <c r="M2144">
        <f t="shared" si="465"/>
        <v>2014</v>
      </c>
      <c r="N2144" t="str">
        <f t="shared" si="466"/>
        <v>Mar</v>
      </c>
      <c r="O2144" s="6">
        <f t="shared" si="467"/>
        <v>81</v>
      </c>
      <c r="P2144">
        <f t="shared" si="468"/>
        <v>1058</v>
      </c>
      <c r="Q2144">
        <f t="shared" si="469"/>
        <v>11</v>
      </c>
      <c r="R2144" s="8">
        <f t="shared" si="475"/>
        <v>96.181818181818187</v>
      </c>
      <c r="S2144">
        <f t="shared" si="470"/>
        <v>44</v>
      </c>
      <c r="T2144">
        <f t="shared" si="471"/>
        <v>3970</v>
      </c>
      <c r="U2144" s="18">
        <f t="shared" si="476"/>
        <v>90.227272727272734</v>
      </c>
    </row>
    <row r="2145" spans="1:21" x14ac:dyDescent="0.3">
      <c r="A2145" s="3">
        <v>2144</v>
      </c>
      <c r="B2145" s="3" t="s">
        <v>411</v>
      </c>
      <c r="C2145" s="3" t="s">
        <v>56</v>
      </c>
      <c r="D2145" s="7">
        <f t="shared" si="472"/>
        <v>41714</v>
      </c>
      <c r="E2145" s="4">
        <v>0.83680555555555547</v>
      </c>
      <c r="F2145" s="3" t="s">
        <v>49</v>
      </c>
      <c r="G2145" s="3" t="str">
        <f t="shared" si="473"/>
        <v>UNPLANNED</v>
      </c>
      <c r="H2145" s="3" t="str">
        <f t="shared" si="463"/>
        <v>UNPLANNED</v>
      </c>
      <c r="I2145" s="1">
        <v>41717.804596793983</v>
      </c>
      <c r="J2145" s="1">
        <v>41717.890534293983</v>
      </c>
      <c r="K2145" s="5">
        <f t="shared" si="474"/>
        <v>123</v>
      </c>
      <c r="L2145" s="16">
        <f t="shared" si="464"/>
        <v>123</v>
      </c>
      <c r="M2145">
        <f t="shared" si="465"/>
        <v>2014</v>
      </c>
      <c r="N2145" t="str">
        <f t="shared" si="466"/>
        <v>Mar</v>
      </c>
      <c r="O2145" s="6">
        <f t="shared" si="467"/>
        <v>123</v>
      </c>
      <c r="P2145">
        <f t="shared" si="468"/>
        <v>1058</v>
      </c>
      <c r="Q2145">
        <f t="shared" si="469"/>
        <v>11</v>
      </c>
      <c r="R2145" s="8">
        <f t="shared" si="475"/>
        <v>96.181818181818187</v>
      </c>
      <c r="S2145">
        <f t="shared" si="470"/>
        <v>44</v>
      </c>
      <c r="T2145">
        <f t="shared" si="471"/>
        <v>3970</v>
      </c>
      <c r="U2145" s="18">
        <f t="shared" si="476"/>
        <v>90.227272727272734</v>
      </c>
    </row>
    <row r="2146" spans="1:21" x14ac:dyDescent="0.3">
      <c r="A2146" s="3">
        <v>2145</v>
      </c>
      <c r="B2146" s="3" t="s">
        <v>411</v>
      </c>
      <c r="C2146" s="3" t="s">
        <v>56</v>
      </c>
      <c r="D2146" s="7">
        <f t="shared" si="472"/>
        <v>41714</v>
      </c>
      <c r="E2146" s="4">
        <v>0.95000000000000007</v>
      </c>
      <c r="F2146" s="3" t="s">
        <v>49</v>
      </c>
      <c r="G2146" s="3" t="str">
        <f t="shared" si="473"/>
        <v>UNPLANNED</v>
      </c>
      <c r="H2146" s="3" t="str">
        <f t="shared" si="463"/>
        <v>UNPLANNED</v>
      </c>
      <c r="I2146" s="1">
        <v>41717.885631863421</v>
      </c>
      <c r="J2146" s="1">
        <v>41717.99096751157</v>
      </c>
      <c r="K2146" s="5">
        <f t="shared" si="474"/>
        <v>151</v>
      </c>
      <c r="L2146" s="16">
        <f t="shared" si="464"/>
        <v>151</v>
      </c>
      <c r="M2146">
        <f t="shared" si="465"/>
        <v>2014</v>
      </c>
      <c r="N2146" t="str">
        <f t="shared" si="466"/>
        <v>Mar</v>
      </c>
      <c r="O2146" s="6">
        <f t="shared" si="467"/>
        <v>151</v>
      </c>
      <c r="P2146">
        <f t="shared" si="468"/>
        <v>1058</v>
      </c>
      <c r="Q2146">
        <f t="shared" si="469"/>
        <v>11</v>
      </c>
      <c r="R2146" s="8">
        <f t="shared" si="475"/>
        <v>96.181818181818187</v>
      </c>
      <c r="S2146">
        <f t="shared" si="470"/>
        <v>44</v>
      </c>
      <c r="T2146">
        <f t="shared" si="471"/>
        <v>3970</v>
      </c>
      <c r="U2146" s="18">
        <f t="shared" si="476"/>
        <v>90.227272727272734</v>
      </c>
    </row>
    <row r="2147" spans="1:21" x14ac:dyDescent="0.3">
      <c r="A2147" s="3">
        <v>2146</v>
      </c>
      <c r="B2147" s="3" t="s">
        <v>412</v>
      </c>
      <c r="C2147" s="3" t="s">
        <v>59</v>
      </c>
      <c r="D2147" s="7">
        <f t="shared" si="472"/>
        <v>41714</v>
      </c>
      <c r="E2147" s="4">
        <v>0.11180555555555556</v>
      </c>
      <c r="F2147" s="3" t="s">
        <v>49</v>
      </c>
      <c r="G2147" s="3" t="str">
        <f t="shared" si="473"/>
        <v>UNPLANNED</v>
      </c>
      <c r="H2147" s="3" t="str">
        <f t="shared" si="463"/>
        <v>UNPLANNED</v>
      </c>
      <c r="I2147" s="1">
        <v>41718.098280868056</v>
      </c>
      <c r="J2147" s="1">
        <v>41718.142181331023</v>
      </c>
      <c r="K2147" s="5">
        <f t="shared" si="474"/>
        <v>63</v>
      </c>
      <c r="L2147" s="16">
        <f t="shared" si="464"/>
        <v>63</v>
      </c>
      <c r="M2147">
        <f t="shared" si="465"/>
        <v>2014</v>
      </c>
      <c r="N2147" t="str">
        <f t="shared" si="466"/>
        <v>Mar</v>
      </c>
      <c r="O2147" s="6">
        <f t="shared" si="467"/>
        <v>63</v>
      </c>
      <c r="P2147">
        <f t="shared" si="468"/>
        <v>268</v>
      </c>
      <c r="Q2147">
        <f t="shared" si="469"/>
        <v>5</v>
      </c>
      <c r="R2147" s="8">
        <f t="shared" si="475"/>
        <v>53.6</v>
      </c>
      <c r="S2147">
        <f t="shared" si="470"/>
        <v>44</v>
      </c>
      <c r="T2147">
        <f t="shared" si="471"/>
        <v>3970</v>
      </c>
      <c r="U2147" s="18">
        <f t="shared" si="476"/>
        <v>90.227272727272734</v>
      </c>
    </row>
    <row r="2148" spans="1:21" x14ac:dyDescent="0.3">
      <c r="A2148" s="3">
        <v>2147</v>
      </c>
      <c r="B2148" s="3" t="s">
        <v>412</v>
      </c>
      <c r="C2148" s="3" t="s">
        <v>59</v>
      </c>
      <c r="D2148" s="7">
        <f t="shared" si="472"/>
        <v>41714</v>
      </c>
      <c r="E2148" s="4">
        <v>0.18611111111111112</v>
      </c>
      <c r="F2148" s="3" t="s">
        <v>57</v>
      </c>
      <c r="G2148" s="3" t="str">
        <f t="shared" si="473"/>
        <v>UNPLANNED</v>
      </c>
      <c r="H2148" s="3" t="str">
        <f t="shared" si="463"/>
        <v>UNPLANNED</v>
      </c>
      <c r="I2148" s="1">
        <v>41718.148527858801</v>
      </c>
      <c r="J2148" s="1">
        <v>41718.223643599536</v>
      </c>
      <c r="K2148" s="5">
        <f t="shared" si="474"/>
        <v>108</v>
      </c>
      <c r="L2148" s="16">
        <f t="shared" si="464"/>
        <v>108</v>
      </c>
      <c r="M2148">
        <f t="shared" si="465"/>
        <v>2014</v>
      </c>
      <c r="N2148" t="str">
        <f t="shared" si="466"/>
        <v>Mar</v>
      </c>
      <c r="O2148" s="6">
        <f t="shared" si="467"/>
        <v>108</v>
      </c>
      <c r="P2148">
        <f t="shared" si="468"/>
        <v>268</v>
      </c>
      <c r="Q2148">
        <f t="shared" si="469"/>
        <v>5</v>
      </c>
      <c r="R2148" s="8">
        <f t="shared" si="475"/>
        <v>53.6</v>
      </c>
      <c r="S2148">
        <f t="shared" si="470"/>
        <v>44</v>
      </c>
      <c r="T2148">
        <f t="shared" si="471"/>
        <v>3970</v>
      </c>
      <c r="U2148" s="18">
        <f t="shared" si="476"/>
        <v>90.227272727272734</v>
      </c>
    </row>
    <row r="2149" spans="1:21" x14ac:dyDescent="0.3">
      <c r="A2149" s="3">
        <v>2148</v>
      </c>
      <c r="B2149" s="3" t="s">
        <v>412</v>
      </c>
      <c r="C2149" s="3" t="s">
        <v>59</v>
      </c>
      <c r="D2149" s="7">
        <f t="shared" si="472"/>
        <v>41714</v>
      </c>
      <c r="E2149" s="4">
        <v>0.53402777777777777</v>
      </c>
      <c r="F2149" s="3" t="s">
        <v>54</v>
      </c>
      <c r="G2149" s="3" t="str">
        <f t="shared" si="473"/>
        <v>PLANNED</v>
      </c>
      <c r="H2149" s="3" t="str">
        <f t="shared" si="463"/>
        <v>PLANNED - SCHED</v>
      </c>
      <c r="I2149" s="1">
        <v>41718.498519872686</v>
      </c>
      <c r="J2149" s="1">
        <v>41718.566320798607</v>
      </c>
      <c r="K2149" s="5">
        <f t="shared" si="474"/>
        <v>97</v>
      </c>
      <c r="L2149" s="16">
        <f t="shared" si="464"/>
        <v>97</v>
      </c>
      <c r="M2149">
        <f t="shared" si="465"/>
        <v>2014</v>
      </c>
      <c r="N2149" t="str">
        <f t="shared" si="466"/>
        <v>Mar</v>
      </c>
      <c r="O2149" s="6">
        <f t="shared" si="467"/>
        <v>97</v>
      </c>
      <c r="P2149">
        <f t="shared" si="468"/>
        <v>268</v>
      </c>
      <c r="Q2149">
        <f t="shared" si="469"/>
        <v>5</v>
      </c>
      <c r="R2149" s="8">
        <f t="shared" si="475"/>
        <v>53.6</v>
      </c>
      <c r="S2149">
        <f t="shared" si="470"/>
        <v>44</v>
      </c>
      <c r="T2149">
        <f t="shared" si="471"/>
        <v>3970</v>
      </c>
      <c r="U2149" s="18">
        <f t="shared" si="476"/>
        <v>90.227272727272734</v>
      </c>
    </row>
    <row r="2150" spans="1:21" x14ac:dyDescent="0.3">
      <c r="A2150" s="3">
        <v>2149</v>
      </c>
      <c r="B2150" s="3" t="s">
        <v>412</v>
      </c>
      <c r="C2150" s="3" t="s">
        <v>59</v>
      </c>
      <c r="D2150" s="7">
        <f t="shared" si="472"/>
        <v>41714</v>
      </c>
      <c r="E2150" s="4">
        <v>0.76666666666666661</v>
      </c>
      <c r="F2150" s="3" t="s">
        <v>50</v>
      </c>
      <c r="G2150" s="3" t="str">
        <f t="shared" si="473"/>
        <v>OTHER</v>
      </c>
      <c r="H2150" s="3" t="str">
        <f t="shared" si="463"/>
        <v>OTHER</v>
      </c>
      <c r="I2150" s="1">
        <v>41718.745164085645</v>
      </c>
      <c r="J2150" s="1" t="e">
        <v>#VALUE!</v>
      </c>
      <c r="K2150" s="5" t="e">
        <f t="shared" si="474"/>
        <v>#VALUE!</v>
      </c>
      <c r="L2150" s="16">
        <f t="shared" si="464"/>
        <v>53.6</v>
      </c>
      <c r="M2150">
        <f t="shared" si="465"/>
        <v>2014</v>
      </c>
      <c r="N2150" t="str">
        <f t="shared" si="466"/>
        <v>Mar</v>
      </c>
      <c r="O2150" s="6" t="e">
        <f t="shared" si="467"/>
        <v>#N/A</v>
      </c>
      <c r="P2150">
        <f t="shared" si="468"/>
        <v>268</v>
      </c>
      <c r="Q2150">
        <f t="shared" si="469"/>
        <v>5</v>
      </c>
      <c r="R2150" s="8">
        <f t="shared" si="475"/>
        <v>53.6</v>
      </c>
      <c r="S2150">
        <f t="shared" si="470"/>
        <v>44</v>
      </c>
      <c r="T2150">
        <f t="shared" si="471"/>
        <v>3970</v>
      </c>
      <c r="U2150" s="18">
        <f t="shared" si="476"/>
        <v>90.227272727272734</v>
      </c>
    </row>
    <row r="2151" spans="1:21" x14ac:dyDescent="0.3">
      <c r="A2151" s="3">
        <v>2150</v>
      </c>
      <c r="B2151" s="3" t="s">
        <v>412</v>
      </c>
      <c r="C2151" s="3" t="s">
        <v>59</v>
      </c>
      <c r="D2151" s="7">
        <f t="shared" si="472"/>
        <v>41714</v>
      </c>
      <c r="E2151" s="4">
        <v>0.88888888888888884</v>
      </c>
      <c r="F2151" s="3" t="s">
        <v>54</v>
      </c>
      <c r="G2151" s="3" t="str">
        <f t="shared" si="473"/>
        <v>PLANNED</v>
      </c>
      <c r="H2151" s="3" t="str">
        <f t="shared" si="463"/>
        <v>PLANNED - SCHED</v>
      </c>
      <c r="I2151" s="1">
        <v>41718.856935335643</v>
      </c>
      <c r="J2151" s="1" t="e">
        <v>#VALUE!</v>
      </c>
      <c r="K2151" s="5" t="e">
        <f t="shared" si="474"/>
        <v>#VALUE!</v>
      </c>
      <c r="L2151" s="16">
        <f t="shared" si="464"/>
        <v>53.6</v>
      </c>
      <c r="M2151">
        <f t="shared" si="465"/>
        <v>2014</v>
      </c>
      <c r="N2151" t="str">
        <f t="shared" si="466"/>
        <v>Mar</v>
      </c>
      <c r="O2151" s="6" t="e">
        <f t="shared" si="467"/>
        <v>#N/A</v>
      </c>
      <c r="P2151">
        <f t="shared" si="468"/>
        <v>268</v>
      </c>
      <c r="Q2151">
        <f t="shared" si="469"/>
        <v>5</v>
      </c>
      <c r="R2151" s="8">
        <f t="shared" si="475"/>
        <v>53.6</v>
      </c>
      <c r="S2151">
        <f t="shared" si="470"/>
        <v>44</v>
      </c>
      <c r="T2151">
        <f t="shared" si="471"/>
        <v>3970</v>
      </c>
      <c r="U2151" s="18">
        <f t="shared" si="476"/>
        <v>90.227272727272734</v>
      </c>
    </row>
    <row r="2152" spans="1:21" x14ac:dyDescent="0.3">
      <c r="A2152" s="3">
        <v>2151</v>
      </c>
      <c r="B2152" s="3" t="s">
        <v>413</v>
      </c>
      <c r="C2152" s="3" t="s">
        <v>61</v>
      </c>
      <c r="D2152" s="7">
        <f t="shared" si="472"/>
        <v>41714</v>
      </c>
      <c r="E2152" s="4">
        <v>0.46527777777777773</v>
      </c>
      <c r="F2152" s="3" t="s">
        <v>49</v>
      </c>
      <c r="G2152" s="3" t="str">
        <f t="shared" si="473"/>
        <v>UNPLANNED</v>
      </c>
      <c r="H2152" s="3" t="str">
        <f t="shared" si="463"/>
        <v>UNPLANNED</v>
      </c>
      <c r="I2152" s="1">
        <v>41719.462583449073</v>
      </c>
      <c r="J2152" s="1">
        <v>41719.521831134261</v>
      </c>
      <c r="K2152" s="5">
        <f t="shared" si="474"/>
        <v>85</v>
      </c>
      <c r="L2152" s="16">
        <f t="shared" si="464"/>
        <v>85</v>
      </c>
      <c r="M2152">
        <f t="shared" si="465"/>
        <v>2014</v>
      </c>
      <c r="N2152" t="str">
        <f t="shared" si="466"/>
        <v>Mar</v>
      </c>
      <c r="O2152" s="6">
        <f t="shared" si="467"/>
        <v>85</v>
      </c>
      <c r="P2152">
        <f t="shared" si="468"/>
        <v>548</v>
      </c>
      <c r="Q2152">
        <f t="shared" si="469"/>
        <v>5</v>
      </c>
      <c r="R2152" s="8">
        <f t="shared" si="475"/>
        <v>109.6</v>
      </c>
      <c r="S2152">
        <f t="shared" si="470"/>
        <v>44</v>
      </c>
      <c r="T2152">
        <f t="shared" si="471"/>
        <v>3970</v>
      </c>
      <c r="U2152" s="18">
        <f t="shared" si="476"/>
        <v>90.227272727272734</v>
      </c>
    </row>
    <row r="2153" spans="1:21" x14ac:dyDescent="0.3">
      <c r="A2153" s="3">
        <v>2152</v>
      </c>
      <c r="B2153" s="3" t="s">
        <v>413</v>
      </c>
      <c r="C2153" s="3" t="s">
        <v>61</v>
      </c>
      <c r="D2153" s="7">
        <f t="shared" si="472"/>
        <v>41714</v>
      </c>
      <c r="E2153" s="4">
        <v>0.47916666666666669</v>
      </c>
      <c r="F2153" s="3" t="s">
        <v>54</v>
      </c>
      <c r="G2153" s="3" t="str">
        <f t="shared" si="473"/>
        <v>PLANNED</v>
      </c>
      <c r="H2153" s="3" t="str">
        <f t="shared" si="463"/>
        <v>PLANNED - SCHED</v>
      </c>
      <c r="I2153" s="1">
        <v>41719.449091585651</v>
      </c>
      <c r="J2153" s="1">
        <v>41719.509959641204</v>
      </c>
      <c r="K2153" s="5">
        <f t="shared" si="474"/>
        <v>87</v>
      </c>
      <c r="L2153" s="16">
        <f t="shared" si="464"/>
        <v>87</v>
      </c>
      <c r="M2153">
        <f t="shared" si="465"/>
        <v>2014</v>
      </c>
      <c r="N2153" t="str">
        <f t="shared" si="466"/>
        <v>Mar</v>
      </c>
      <c r="O2153" s="6">
        <f t="shared" si="467"/>
        <v>87</v>
      </c>
      <c r="P2153">
        <f t="shared" si="468"/>
        <v>548</v>
      </c>
      <c r="Q2153">
        <f t="shared" si="469"/>
        <v>5</v>
      </c>
      <c r="R2153" s="8">
        <f t="shared" si="475"/>
        <v>109.6</v>
      </c>
      <c r="S2153">
        <f t="shared" si="470"/>
        <v>44</v>
      </c>
      <c r="T2153">
        <f t="shared" si="471"/>
        <v>3970</v>
      </c>
      <c r="U2153" s="18">
        <f t="shared" si="476"/>
        <v>90.227272727272734</v>
      </c>
    </row>
    <row r="2154" spans="1:21" x14ac:dyDescent="0.3">
      <c r="A2154" s="3">
        <v>2153</v>
      </c>
      <c r="B2154" s="3" t="s">
        <v>413</v>
      </c>
      <c r="C2154" s="3" t="s">
        <v>61</v>
      </c>
      <c r="D2154" s="7">
        <f t="shared" si="472"/>
        <v>41714</v>
      </c>
      <c r="E2154" s="4">
        <v>0.5708333333333333</v>
      </c>
      <c r="F2154" s="3" t="s">
        <v>54</v>
      </c>
      <c r="G2154" s="3" t="str">
        <f t="shared" si="473"/>
        <v>PLANNED</v>
      </c>
      <c r="H2154" s="3" t="str">
        <f t="shared" si="463"/>
        <v>PLANNED - SCHED</v>
      </c>
      <c r="I2154" s="1">
        <v>41719.539057175927</v>
      </c>
      <c r="J2154" s="1">
        <v>41719.605388194439</v>
      </c>
      <c r="K2154" s="5">
        <f t="shared" si="474"/>
        <v>95</v>
      </c>
      <c r="L2154" s="16">
        <f t="shared" si="464"/>
        <v>95</v>
      </c>
      <c r="M2154">
        <f t="shared" si="465"/>
        <v>2014</v>
      </c>
      <c r="N2154" t="str">
        <f t="shared" si="466"/>
        <v>Mar</v>
      </c>
      <c r="O2154" s="6">
        <f t="shared" si="467"/>
        <v>95</v>
      </c>
      <c r="P2154">
        <f t="shared" si="468"/>
        <v>548</v>
      </c>
      <c r="Q2154">
        <f t="shared" si="469"/>
        <v>5</v>
      </c>
      <c r="R2154" s="8">
        <f t="shared" si="475"/>
        <v>109.6</v>
      </c>
      <c r="S2154">
        <f t="shared" si="470"/>
        <v>44</v>
      </c>
      <c r="T2154">
        <f t="shared" si="471"/>
        <v>3970</v>
      </c>
      <c r="U2154" s="18">
        <f t="shared" si="476"/>
        <v>90.227272727272734</v>
      </c>
    </row>
    <row r="2155" spans="1:21" x14ac:dyDescent="0.3">
      <c r="A2155" s="3">
        <v>2154</v>
      </c>
      <c r="B2155" s="3" t="s">
        <v>413</v>
      </c>
      <c r="C2155" s="3" t="s">
        <v>61</v>
      </c>
      <c r="D2155" s="7">
        <f t="shared" si="472"/>
        <v>41714</v>
      </c>
      <c r="E2155" s="4">
        <v>0.71597222222222223</v>
      </c>
      <c r="F2155" s="3" t="s">
        <v>57</v>
      </c>
      <c r="G2155" s="3" t="str">
        <f t="shared" si="473"/>
        <v>UNPLANNED</v>
      </c>
      <c r="H2155" s="3" t="str">
        <f t="shared" si="463"/>
        <v>UNPLANNED</v>
      </c>
      <c r="I2155" s="1">
        <v>41719.688651238423</v>
      </c>
      <c r="J2155" s="1">
        <v>41719.806359571761</v>
      </c>
      <c r="K2155" s="5">
        <f t="shared" si="474"/>
        <v>169</v>
      </c>
      <c r="L2155" s="16">
        <f t="shared" si="464"/>
        <v>169</v>
      </c>
      <c r="M2155">
        <f t="shared" si="465"/>
        <v>2014</v>
      </c>
      <c r="N2155" t="str">
        <f t="shared" si="466"/>
        <v>Mar</v>
      </c>
      <c r="O2155" s="6">
        <f t="shared" si="467"/>
        <v>169</v>
      </c>
      <c r="P2155">
        <f t="shared" si="468"/>
        <v>548</v>
      </c>
      <c r="Q2155">
        <f t="shared" si="469"/>
        <v>5</v>
      </c>
      <c r="R2155" s="8">
        <f t="shared" si="475"/>
        <v>109.6</v>
      </c>
      <c r="S2155">
        <f t="shared" si="470"/>
        <v>44</v>
      </c>
      <c r="T2155">
        <f t="shared" si="471"/>
        <v>3970</v>
      </c>
      <c r="U2155" s="18">
        <f t="shared" si="476"/>
        <v>90.227272727272734</v>
      </c>
    </row>
    <row r="2156" spans="1:21" x14ac:dyDescent="0.3">
      <c r="A2156" s="3">
        <v>2155</v>
      </c>
      <c r="B2156" s="3" t="s">
        <v>413</v>
      </c>
      <c r="C2156" s="3" t="s">
        <v>61</v>
      </c>
      <c r="D2156" s="7">
        <f t="shared" si="472"/>
        <v>41714</v>
      </c>
      <c r="E2156" s="4">
        <v>0.89236111111111116</v>
      </c>
      <c r="F2156" s="3" t="s">
        <v>49</v>
      </c>
      <c r="G2156" s="3" t="str">
        <f t="shared" si="473"/>
        <v>UNPLANNED</v>
      </c>
      <c r="H2156" s="3" t="str">
        <f t="shared" si="463"/>
        <v>UNPLANNED</v>
      </c>
      <c r="I2156" s="1">
        <v>41719.854230127319</v>
      </c>
      <c r="J2156" s="1">
        <v>41719.932482442127</v>
      </c>
      <c r="K2156" s="5">
        <f t="shared" si="474"/>
        <v>112</v>
      </c>
      <c r="L2156" s="16">
        <f t="shared" si="464"/>
        <v>112</v>
      </c>
      <c r="M2156">
        <f t="shared" si="465"/>
        <v>2014</v>
      </c>
      <c r="N2156" t="str">
        <f t="shared" si="466"/>
        <v>Mar</v>
      </c>
      <c r="O2156" s="6">
        <f t="shared" si="467"/>
        <v>112</v>
      </c>
      <c r="P2156">
        <f t="shared" si="468"/>
        <v>548</v>
      </c>
      <c r="Q2156">
        <f t="shared" si="469"/>
        <v>5</v>
      </c>
      <c r="R2156" s="8">
        <f t="shared" si="475"/>
        <v>109.6</v>
      </c>
      <c r="S2156">
        <f t="shared" si="470"/>
        <v>44</v>
      </c>
      <c r="T2156">
        <f t="shared" si="471"/>
        <v>3970</v>
      </c>
      <c r="U2156" s="18">
        <f t="shared" si="476"/>
        <v>90.227272727272734</v>
      </c>
    </row>
    <row r="2157" spans="1:21" x14ac:dyDescent="0.3">
      <c r="A2157" s="3">
        <v>2156</v>
      </c>
      <c r="B2157" s="3" t="s">
        <v>414</v>
      </c>
      <c r="C2157" s="3" t="s">
        <v>63</v>
      </c>
      <c r="D2157" s="7">
        <f t="shared" si="472"/>
        <v>41714</v>
      </c>
      <c r="E2157" s="4">
        <v>0.25555555555555559</v>
      </c>
      <c r="F2157" s="3" t="s">
        <v>49</v>
      </c>
      <c r="G2157" s="3" t="str">
        <f t="shared" si="473"/>
        <v>UNPLANNED</v>
      </c>
      <c r="H2157" s="3" t="str">
        <f t="shared" si="463"/>
        <v>UNPLANNED</v>
      </c>
      <c r="I2157" s="1">
        <v>41720.236205787034</v>
      </c>
      <c r="J2157" s="1">
        <v>41720.288080787039</v>
      </c>
      <c r="K2157" s="5">
        <f t="shared" si="474"/>
        <v>74</v>
      </c>
      <c r="L2157" s="16">
        <f t="shared" si="464"/>
        <v>74</v>
      </c>
      <c r="M2157">
        <f t="shared" si="465"/>
        <v>2014</v>
      </c>
      <c r="N2157" t="str">
        <f t="shared" si="466"/>
        <v>Mar</v>
      </c>
      <c r="O2157" s="6">
        <f t="shared" si="467"/>
        <v>74</v>
      </c>
      <c r="P2157">
        <f t="shared" si="468"/>
        <v>288</v>
      </c>
      <c r="Q2157">
        <f t="shared" si="469"/>
        <v>3</v>
      </c>
      <c r="R2157" s="8">
        <f t="shared" si="475"/>
        <v>96</v>
      </c>
      <c r="S2157">
        <f t="shared" si="470"/>
        <v>44</v>
      </c>
      <c r="T2157">
        <f t="shared" si="471"/>
        <v>3970</v>
      </c>
      <c r="U2157" s="18">
        <f t="shared" si="476"/>
        <v>90.227272727272734</v>
      </c>
    </row>
    <row r="2158" spans="1:21" x14ac:dyDescent="0.3">
      <c r="A2158" s="3">
        <v>2157</v>
      </c>
      <c r="B2158" s="3" t="s">
        <v>414</v>
      </c>
      <c r="C2158" s="3" t="s">
        <v>63</v>
      </c>
      <c r="D2158" s="7">
        <f t="shared" si="472"/>
        <v>41714</v>
      </c>
      <c r="E2158" s="4">
        <v>0.70763888888888893</v>
      </c>
      <c r="F2158" s="3" t="s">
        <v>49</v>
      </c>
      <c r="G2158" s="3" t="str">
        <f t="shared" si="473"/>
        <v>UNPLANNED</v>
      </c>
      <c r="H2158" s="3" t="str">
        <f t="shared" si="463"/>
        <v>UNPLANNED</v>
      </c>
      <c r="I2158" s="1">
        <v>41720.670442905095</v>
      </c>
      <c r="J2158" s="1">
        <v>41720.735547071759</v>
      </c>
      <c r="K2158" s="5">
        <f t="shared" si="474"/>
        <v>93</v>
      </c>
      <c r="L2158" s="16">
        <f t="shared" si="464"/>
        <v>93</v>
      </c>
      <c r="M2158">
        <f t="shared" si="465"/>
        <v>2014</v>
      </c>
      <c r="N2158" t="str">
        <f t="shared" si="466"/>
        <v>Mar</v>
      </c>
      <c r="O2158" s="6">
        <f t="shared" si="467"/>
        <v>93</v>
      </c>
      <c r="P2158">
        <f t="shared" si="468"/>
        <v>288</v>
      </c>
      <c r="Q2158">
        <f t="shared" si="469"/>
        <v>3</v>
      </c>
      <c r="R2158" s="8">
        <f t="shared" si="475"/>
        <v>96</v>
      </c>
      <c r="S2158">
        <f t="shared" si="470"/>
        <v>44</v>
      </c>
      <c r="T2158">
        <f t="shared" si="471"/>
        <v>3970</v>
      </c>
      <c r="U2158" s="18">
        <f t="shared" si="476"/>
        <v>90.227272727272734</v>
      </c>
    </row>
    <row r="2159" spans="1:21" x14ac:dyDescent="0.3">
      <c r="A2159" s="3">
        <v>2158</v>
      </c>
      <c r="B2159" s="3" t="s">
        <v>414</v>
      </c>
      <c r="C2159" s="3" t="s">
        <v>63</v>
      </c>
      <c r="D2159" s="7">
        <f t="shared" si="472"/>
        <v>41714</v>
      </c>
      <c r="E2159" s="4">
        <v>0.88958333333333339</v>
      </c>
      <c r="F2159" s="3" t="s">
        <v>49</v>
      </c>
      <c r="G2159" s="3" t="str">
        <f t="shared" si="473"/>
        <v>UNPLANNED</v>
      </c>
      <c r="H2159" s="3" t="str">
        <f t="shared" si="463"/>
        <v>UNPLANNED</v>
      </c>
      <c r="I2159" s="1">
        <v>41720.855076932872</v>
      </c>
      <c r="J2159" s="1">
        <v>41720.939463506948</v>
      </c>
      <c r="K2159" s="5">
        <f t="shared" si="474"/>
        <v>121</v>
      </c>
      <c r="L2159" s="16">
        <f t="shared" si="464"/>
        <v>121</v>
      </c>
      <c r="M2159">
        <f t="shared" si="465"/>
        <v>2014</v>
      </c>
      <c r="N2159" t="str">
        <f t="shared" si="466"/>
        <v>Mar</v>
      </c>
      <c r="O2159" s="6">
        <f t="shared" si="467"/>
        <v>121</v>
      </c>
      <c r="P2159">
        <f t="shared" si="468"/>
        <v>288</v>
      </c>
      <c r="Q2159">
        <f t="shared" si="469"/>
        <v>3</v>
      </c>
      <c r="R2159" s="8">
        <f t="shared" si="475"/>
        <v>96</v>
      </c>
      <c r="S2159">
        <f t="shared" si="470"/>
        <v>44</v>
      </c>
      <c r="T2159">
        <f t="shared" si="471"/>
        <v>3970</v>
      </c>
      <c r="U2159" s="18">
        <f t="shared" si="476"/>
        <v>90.227272727272734</v>
      </c>
    </row>
    <row r="2160" spans="1:21" x14ac:dyDescent="0.3">
      <c r="A2160" s="3">
        <v>2159</v>
      </c>
      <c r="B2160" s="3" t="s">
        <v>415</v>
      </c>
      <c r="C2160" s="3" t="s">
        <v>65</v>
      </c>
      <c r="D2160" s="7">
        <f t="shared" si="472"/>
        <v>41714</v>
      </c>
      <c r="E2160" s="4">
        <v>0.25277777777777777</v>
      </c>
      <c r="F2160" s="3" t="s">
        <v>49</v>
      </c>
      <c r="G2160" s="3" t="str">
        <f t="shared" si="473"/>
        <v>UNPLANNED</v>
      </c>
      <c r="H2160" s="3" t="str">
        <f t="shared" si="463"/>
        <v>UNPLANNED</v>
      </c>
      <c r="I2160" s="1">
        <v>41721.232097337961</v>
      </c>
      <c r="J2160" s="1">
        <v>41721.300905208336</v>
      </c>
      <c r="K2160" s="5">
        <f t="shared" si="474"/>
        <v>99</v>
      </c>
      <c r="L2160" s="16">
        <f t="shared" si="464"/>
        <v>99</v>
      </c>
      <c r="M2160">
        <f t="shared" si="465"/>
        <v>2014</v>
      </c>
      <c r="N2160" t="str">
        <f t="shared" si="466"/>
        <v>Mar</v>
      </c>
      <c r="O2160" s="6">
        <f t="shared" si="467"/>
        <v>99</v>
      </c>
      <c r="P2160">
        <f t="shared" si="468"/>
        <v>416</v>
      </c>
      <c r="Q2160">
        <f t="shared" si="469"/>
        <v>4</v>
      </c>
      <c r="R2160" s="8">
        <f t="shared" si="475"/>
        <v>104</v>
      </c>
      <c r="S2160">
        <f t="shared" si="470"/>
        <v>44</v>
      </c>
      <c r="T2160">
        <f t="shared" si="471"/>
        <v>3970</v>
      </c>
      <c r="U2160" s="18">
        <f t="shared" si="476"/>
        <v>90.227272727272734</v>
      </c>
    </row>
    <row r="2161" spans="1:21" x14ac:dyDescent="0.3">
      <c r="A2161" s="3">
        <v>2160</v>
      </c>
      <c r="B2161" s="3" t="s">
        <v>415</v>
      </c>
      <c r="C2161" s="3" t="s">
        <v>65</v>
      </c>
      <c r="D2161" s="7">
        <f t="shared" si="472"/>
        <v>41714</v>
      </c>
      <c r="E2161" s="4">
        <v>0.37013888888888885</v>
      </c>
      <c r="F2161" s="3" t="s">
        <v>49</v>
      </c>
      <c r="G2161" s="3" t="str">
        <f t="shared" si="473"/>
        <v>UNPLANNED</v>
      </c>
      <c r="H2161" s="3" t="str">
        <f t="shared" si="463"/>
        <v>UNPLANNED</v>
      </c>
      <c r="I2161" s="1">
        <v>41721.3154278125</v>
      </c>
      <c r="J2161" s="1">
        <v>41721.406284293982</v>
      </c>
      <c r="K2161" s="5">
        <f t="shared" si="474"/>
        <v>130</v>
      </c>
      <c r="L2161" s="16">
        <f t="shared" si="464"/>
        <v>130</v>
      </c>
      <c r="M2161">
        <f t="shared" si="465"/>
        <v>2014</v>
      </c>
      <c r="N2161" t="str">
        <f t="shared" si="466"/>
        <v>Mar</v>
      </c>
      <c r="O2161" s="6">
        <f t="shared" si="467"/>
        <v>130</v>
      </c>
      <c r="P2161">
        <f t="shared" si="468"/>
        <v>416</v>
      </c>
      <c r="Q2161">
        <f t="shared" si="469"/>
        <v>4</v>
      </c>
      <c r="R2161" s="8">
        <f t="shared" si="475"/>
        <v>104</v>
      </c>
      <c r="S2161">
        <f t="shared" si="470"/>
        <v>44</v>
      </c>
      <c r="T2161">
        <f t="shared" si="471"/>
        <v>3970</v>
      </c>
      <c r="U2161" s="18">
        <f t="shared" si="476"/>
        <v>90.227272727272734</v>
      </c>
    </row>
    <row r="2162" spans="1:21" x14ac:dyDescent="0.3">
      <c r="A2162" s="3">
        <v>2161</v>
      </c>
      <c r="B2162" s="3" t="s">
        <v>415</v>
      </c>
      <c r="C2162" s="3" t="s">
        <v>65</v>
      </c>
      <c r="D2162" s="7">
        <f t="shared" si="472"/>
        <v>41714</v>
      </c>
      <c r="E2162" s="4">
        <v>0.48402777777777778</v>
      </c>
      <c r="F2162" s="3" t="s">
        <v>49</v>
      </c>
      <c r="G2162" s="3" t="str">
        <f t="shared" si="473"/>
        <v>UNPLANNED</v>
      </c>
      <c r="H2162" s="3" t="str">
        <f t="shared" si="463"/>
        <v>UNPLANNED</v>
      </c>
      <c r="I2162" s="1">
        <v>41721.474933020836</v>
      </c>
      <c r="J2162" s="1">
        <v>41721.52886820602</v>
      </c>
      <c r="K2162" s="5">
        <f t="shared" si="474"/>
        <v>77</v>
      </c>
      <c r="L2162" s="16">
        <f t="shared" si="464"/>
        <v>77</v>
      </c>
      <c r="M2162">
        <f t="shared" si="465"/>
        <v>2014</v>
      </c>
      <c r="N2162" t="str">
        <f t="shared" si="466"/>
        <v>Mar</v>
      </c>
      <c r="O2162" s="6">
        <f t="shared" si="467"/>
        <v>77</v>
      </c>
      <c r="P2162">
        <f t="shared" si="468"/>
        <v>416</v>
      </c>
      <c r="Q2162">
        <f t="shared" si="469"/>
        <v>4</v>
      </c>
      <c r="R2162" s="8">
        <f t="shared" si="475"/>
        <v>104</v>
      </c>
      <c r="S2162">
        <f t="shared" si="470"/>
        <v>44</v>
      </c>
      <c r="T2162">
        <f t="shared" si="471"/>
        <v>3970</v>
      </c>
      <c r="U2162" s="18">
        <f t="shared" si="476"/>
        <v>90.227272727272734</v>
      </c>
    </row>
    <row r="2163" spans="1:21" x14ac:dyDescent="0.3">
      <c r="A2163" s="3">
        <v>2162</v>
      </c>
      <c r="B2163" s="3" t="s">
        <v>415</v>
      </c>
      <c r="C2163" s="3" t="s">
        <v>65</v>
      </c>
      <c r="D2163" s="7">
        <f t="shared" si="472"/>
        <v>41714</v>
      </c>
      <c r="E2163" s="4">
        <v>0.63541666666666663</v>
      </c>
      <c r="F2163" s="3" t="s">
        <v>49</v>
      </c>
      <c r="G2163" s="3" t="str">
        <f t="shared" si="473"/>
        <v>UNPLANNED</v>
      </c>
      <c r="H2163" s="3" t="str">
        <f t="shared" si="463"/>
        <v>UNPLANNED</v>
      </c>
      <c r="I2163" s="1">
        <v>41721.60745181713</v>
      </c>
      <c r="J2163" s="1">
        <v>41721.68385228009</v>
      </c>
      <c r="K2163" s="5">
        <f t="shared" si="474"/>
        <v>110</v>
      </c>
      <c r="L2163" s="16">
        <f t="shared" si="464"/>
        <v>110</v>
      </c>
      <c r="M2163">
        <f t="shared" si="465"/>
        <v>2014</v>
      </c>
      <c r="N2163" t="str">
        <f t="shared" si="466"/>
        <v>Mar</v>
      </c>
      <c r="O2163" s="6">
        <f t="shared" si="467"/>
        <v>110</v>
      </c>
      <c r="P2163">
        <f t="shared" si="468"/>
        <v>416</v>
      </c>
      <c r="Q2163">
        <f t="shared" si="469"/>
        <v>4</v>
      </c>
      <c r="R2163" s="8">
        <f t="shared" si="475"/>
        <v>104</v>
      </c>
      <c r="S2163">
        <f t="shared" si="470"/>
        <v>44</v>
      </c>
      <c r="T2163">
        <f t="shared" si="471"/>
        <v>3970</v>
      </c>
      <c r="U2163" s="18">
        <f t="shared" si="476"/>
        <v>90.227272727272734</v>
      </c>
    </row>
    <row r="2164" spans="1:21" x14ac:dyDescent="0.3">
      <c r="A2164" s="3">
        <v>2163</v>
      </c>
      <c r="B2164" s="3" t="s">
        <v>416</v>
      </c>
      <c r="C2164" s="3" t="s">
        <v>48</v>
      </c>
      <c r="D2164" s="7">
        <f t="shared" si="472"/>
        <v>41721</v>
      </c>
      <c r="E2164" s="4">
        <v>0.24861111111111112</v>
      </c>
      <c r="F2164" s="3" t="s">
        <v>49</v>
      </c>
      <c r="G2164" s="3" t="str">
        <f t="shared" si="473"/>
        <v>UNPLANNED</v>
      </c>
      <c r="H2164" s="3" t="str">
        <f t="shared" si="463"/>
        <v>UNPLANNED</v>
      </c>
      <c r="I2164" s="1">
        <v>41722.228136192127</v>
      </c>
      <c r="J2164" s="1">
        <v>41722.28248804398</v>
      </c>
      <c r="K2164" s="5">
        <f t="shared" si="474"/>
        <v>78</v>
      </c>
      <c r="L2164" s="16">
        <f t="shared" si="464"/>
        <v>78</v>
      </c>
      <c r="M2164">
        <f t="shared" si="465"/>
        <v>2014</v>
      </c>
      <c r="N2164" t="str">
        <f t="shared" si="466"/>
        <v>Mar</v>
      </c>
      <c r="O2164" s="6">
        <f t="shared" si="467"/>
        <v>78</v>
      </c>
      <c r="P2164">
        <f t="shared" si="468"/>
        <v>492</v>
      </c>
      <c r="Q2164">
        <f t="shared" si="469"/>
        <v>5</v>
      </c>
      <c r="R2164" s="8">
        <f t="shared" si="475"/>
        <v>98.4</v>
      </c>
      <c r="S2164">
        <f t="shared" si="470"/>
        <v>42</v>
      </c>
      <c r="T2164">
        <f t="shared" si="471"/>
        <v>3898</v>
      </c>
      <c r="U2164" s="18">
        <f t="shared" si="476"/>
        <v>92.80952380952381</v>
      </c>
    </row>
    <row r="2165" spans="1:21" x14ac:dyDescent="0.3">
      <c r="A2165" s="3">
        <v>2164</v>
      </c>
      <c r="B2165" s="3" t="s">
        <v>416</v>
      </c>
      <c r="C2165" s="3" t="s">
        <v>48</v>
      </c>
      <c r="D2165" s="7">
        <f t="shared" si="472"/>
        <v>41721</v>
      </c>
      <c r="E2165" s="4">
        <v>0.34097222222222223</v>
      </c>
      <c r="F2165" s="3" t="s">
        <v>54</v>
      </c>
      <c r="G2165" s="3" t="str">
        <f t="shared" si="473"/>
        <v>PLANNED</v>
      </c>
      <c r="H2165" s="3" t="str">
        <f t="shared" si="463"/>
        <v>PLANNED - SCHED</v>
      </c>
      <c r="I2165" s="1">
        <v>41722.322582372683</v>
      </c>
      <c r="J2165" s="1">
        <v>41722.376401817128</v>
      </c>
      <c r="K2165" s="5">
        <f t="shared" si="474"/>
        <v>77</v>
      </c>
      <c r="L2165" s="16">
        <f t="shared" si="464"/>
        <v>77</v>
      </c>
      <c r="M2165">
        <f t="shared" si="465"/>
        <v>2014</v>
      </c>
      <c r="N2165" t="str">
        <f t="shared" si="466"/>
        <v>Mar</v>
      </c>
      <c r="O2165" s="6">
        <f t="shared" si="467"/>
        <v>77</v>
      </c>
      <c r="P2165">
        <f t="shared" si="468"/>
        <v>492</v>
      </c>
      <c r="Q2165">
        <f t="shared" si="469"/>
        <v>5</v>
      </c>
      <c r="R2165" s="8">
        <f t="shared" si="475"/>
        <v>98.4</v>
      </c>
      <c r="S2165">
        <f t="shared" si="470"/>
        <v>42</v>
      </c>
      <c r="T2165">
        <f t="shared" si="471"/>
        <v>3898</v>
      </c>
      <c r="U2165" s="18">
        <f t="shared" si="476"/>
        <v>92.80952380952381</v>
      </c>
    </row>
    <row r="2166" spans="1:21" x14ac:dyDescent="0.3">
      <c r="A2166" s="3">
        <v>2165</v>
      </c>
      <c r="B2166" s="3" t="s">
        <v>416</v>
      </c>
      <c r="C2166" s="3" t="s">
        <v>48</v>
      </c>
      <c r="D2166" s="7">
        <f t="shared" si="472"/>
        <v>41721</v>
      </c>
      <c r="E2166" s="4">
        <v>0.44027777777777777</v>
      </c>
      <c r="F2166" s="3" t="s">
        <v>54</v>
      </c>
      <c r="G2166" s="3" t="str">
        <f t="shared" si="473"/>
        <v>PLANNED</v>
      </c>
      <c r="H2166" s="3" t="str">
        <f t="shared" si="463"/>
        <v>PLANNED - SCHED</v>
      </c>
      <c r="I2166" s="1">
        <v>41722.391089548611</v>
      </c>
      <c r="J2166" s="1">
        <v>41722.48463121528</v>
      </c>
      <c r="K2166" s="5">
        <f t="shared" si="474"/>
        <v>134</v>
      </c>
      <c r="L2166" s="16">
        <f t="shared" si="464"/>
        <v>134</v>
      </c>
      <c r="M2166">
        <f t="shared" si="465"/>
        <v>2014</v>
      </c>
      <c r="N2166" t="str">
        <f t="shared" si="466"/>
        <v>Mar</v>
      </c>
      <c r="O2166" s="6">
        <f t="shared" si="467"/>
        <v>134</v>
      </c>
      <c r="P2166">
        <f t="shared" si="468"/>
        <v>492</v>
      </c>
      <c r="Q2166">
        <f t="shared" si="469"/>
        <v>5</v>
      </c>
      <c r="R2166" s="8">
        <f t="shared" si="475"/>
        <v>98.4</v>
      </c>
      <c r="S2166">
        <f t="shared" si="470"/>
        <v>42</v>
      </c>
      <c r="T2166">
        <f t="shared" si="471"/>
        <v>3898</v>
      </c>
      <c r="U2166" s="18">
        <f t="shared" si="476"/>
        <v>92.80952380952381</v>
      </c>
    </row>
    <row r="2167" spans="1:21" x14ac:dyDescent="0.3">
      <c r="A2167" s="3">
        <v>2166</v>
      </c>
      <c r="B2167" s="3" t="s">
        <v>416</v>
      </c>
      <c r="C2167" s="3" t="s">
        <v>48</v>
      </c>
      <c r="D2167" s="7">
        <f t="shared" si="472"/>
        <v>41721</v>
      </c>
      <c r="E2167" s="4">
        <v>0.52361111111111114</v>
      </c>
      <c r="F2167" s="3" t="s">
        <v>54</v>
      </c>
      <c r="G2167" s="3" t="str">
        <f t="shared" si="473"/>
        <v>PLANNED</v>
      </c>
      <c r="H2167" s="3" t="str">
        <f t="shared" si="463"/>
        <v>PLANNED - SCHED</v>
      </c>
      <c r="I2167" s="1">
        <v>41722.479835034719</v>
      </c>
      <c r="J2167" s="1">
        <v>41722.571964664356</v>
      </c>
      <c r="K2167" s="5">
        <f t="shared" si="474"/>
        <v>132</v>
      </c>
      <c r="L2167" s="16">
        <f t="shared" si="464"/>
        <v>132</v>
      </c>
      <c r="M2167">
        <f t="shared" si="465"/>
        <v>2014</v>
      </c>
      <c r="N2167" t="str">
        <f t="shared" si="466"/>
        <v>Mar</v>
      </c>
      <c r="O2167" s="6">
        <f t="shared" si="467"/>
        <v>132</v>
      </c>
      <c r="P2167">
        <f t="shared" si="468"/>
        <v>492</v>
      </c>
      <c r="Q2167">
        <f t="shared" si="469"/>
        <v>5</v>
      </c>
      <c r="R2167" s="8">
        <f t="shared" si="475"/>
        <v>98.4</v>
      </c>
      <c r="S2167">
        <f t="shared" si="470"/>
        <v>42</v>
      </c>
      <c r="T2167">
        <f t="shared" si="471"/>
        <v>3898</v>
      </c>
      <c r="U2167" s="18">
        <f t="shared" si="476"/>
        <v>92.80952380952381</v>
      </c>
    </row>
    <row r="2168" spans="1:21" x14ac:dyDescent="0.3">
      <c r="A2168" s="3">
        <v>2167</v>
      </c>
      <c r="B2168" s="3" t="s">
        <v>416</v>
      </c>
      <c r="C2168" s="3" t="s">
        <v>48</v>
      </c>
      <c r="D2168" s="7">
        <f t="shared" si="472"/>
        <v>41721</v>
      </c>
      <c r="E2168" s="4">
        <v>0.63263888888888886</v>
      </c>
      <c r="F2168" s="3" t="s">
        <v>54</v>
      </c>
      <c r="G2168" s="3" t="str">
        <f t="shared" si="473"/>
        <v>PLANNED</v>
      </c>
      <c r="H2168" s="3" t="str">
        <f t="shared" si="463"/>
        <v>PLANNED - SCHED</v>
      </c>
      <c r="I2168" s="1">
        <v>41722.605720752312</v>
      </c>
      <c r="J2168" s="1">
        <v>41722.655454548607</v>
      </c>
      <c r="K2168" s="5">
        <f t="shared" si="474"/>
        <v>71</v>
      </c>
      <c r="L2168" s="16">
        <f t="shared" si="464"/>
        <v>71</v>
      </c>
      <c r="M2168">
        <f t="shared" si="465"/>
        <v>2014</v>
      </c>
      <c r="N2168" t="str">
        <f t="shared" si="466"/>
        <v>Mar</v>
      </c>
      <c r="O2168" s="6">
        <f t="shared" si="467"/>
        <v>71</v>
      </c>
      <c r="P2168">
        <f t="shared" si="468"/>
        <v>492</v>
      </c>
      <c r="Q2168">
        <f t="shared" si="469"/>
        <v>5</v>
      </c>
      <c r="R2168" s="8">
        <f t="shared" si="475"/>
        <v>98.4</v>
      </c>
      <c r="S2168">
        <f t="shared" si="470"/>
        <v>42</v>
      </c>
      <c r="T2168">
        <f t="shared" si="471"/>
        <v>3898</v>
      </c>
      <c r="U2168" s="18">
        <f t="shared" si="476"/>
        <v>92.80952380952381</v>
      </c>
    </row>
    <row r="2169" spans="1:21" x14ac:dyDescent="0.3">
      <c r="A2169" s="3">
        <v>2168</v>
      </c>
      <c r="B2169" s="3" t="s">
        <v>417</v>
      </c>
      <c r="C2169" s="3" t="s">
        <v>53</v>
      </c>
      <c r="D2169" s="7">
        <f t="shared" si="472"/>
        <v>41721</v>
      </c>
      <c r="E2169" s="4">
        <v>0.17916666666666667</v>
      </c>
      <c r="F2169" s="3" t="s">
        <v>49</v>
      </c>
      <c r="G2169" s="3" t="str">
        <f t="shared" si="473"/>
        <v>UNPLANNED</v>
      </c>
      <c r="H2169" s="3" t="str">
        <f t="shared" si="463"/>
        <v>UNPLANNED</v>
      </c>
      <c r="I2169" s="1">
        <v>41723.156006516205</v>
      </c>
      <c r="J2169" s="1">
        <v>41723.225543553242</v>
      </c>
      <c r="K2169" s="5">
        <f t="shared" si="474"/>
        <v>100</v>
      </c>
      <c r="L2169" s="16">
        <f t="shared" si="464"/>
        <v>100</v>
      </c>
      <c r="M2169">
        <f t="shared" si="465"/>
        <v>2014</v>
      </c>
      <c r="N2169" t="str">
        <f t="shared" si="466"/>
        <v>Mar</v>
      </c>
      <c r="O2169" s="6">
        <f t="shared" si="467"/>
        <v>100</v>
      </c>
      <c r="P2169">
        <f t="shared" si="468"/>
        <v>534</v>
      </c>
      <c r="Q2169">
        <f t="shared" si="469"/>
        <v>7</v>
      </c>
      <c r="R2169" s="8">
        <f t="shared" si="475"/>
        <v>76.285714285714292</v>
      </c>
      <c r="S2169">
        <f t="shared" si="470"/>
        <v>42</v>
      </c>
      <c r="T2169">
        <f t="shared" si="471"/>
        <v>3898</v>
      </c>
      <c r="U2169" s="18">
        <f t="shared" si="476"/>
        <v>92.80952380952381</v>
      </c>
    </row>
    <row r="2170" spans="1:21" x14ac:dyDescent="0.3">
      <c r="A2170" s="3">
        <v>2169</v>
      </c>
      <c r="B2170" s="3" t="s">
        <v>417</v>
      </c>
      <c r="C2170" s="3" t="s">
        <v>53</v>
      </c>
      <c r="D2170" s="7">
        <f t="shared" si="472"/>
        <v>41721</v>
      </c>
      <c r="E2170" s="4">
        <v>0.36180555555555555</v>
      </c>
      <c r="F2170" s="3" t="s">
        <v>54</v>
      </c>
      <c r="G2170" s="3" t="str">
        <f t="shared" si="473"/>
        <v>PLANNED</v>
      </c>
      <c r="H2170" s="3" t="str">
        <f t="shared" si="463"/>
        <v>PLANNED - SCHED</v>
      </c>
      <c r="I2170" s="1">
        <v>41723.310363657409</v>
      </c>
      <c r="J2170" s="1">
        <v>41723.411196990739</v>
      </c>
      <c r="K2170" s="5">
        <f t="shared" si="474"/>
        <v>145</v>
      </c>
      <c r="L2170" s="16">
        <f t="shared" si="464"/>
        <v>145</v>
      </c>
      <c r="M2170">
        <f t="shared" si="465"/>
        <v>2014</v>
      </c>
      <c r="N2170" t="str">
        <f t="shared" si="466"/>
        <v>Mar</v>
      </c>
      <c r="O2170" s="6">
        <f t="shared" si="467"/>
        <v>145</v>
      </c>
      <c r="P2170">
        <f t="shared" si="468"/>
        <v>534</v>
      </c>
      <c r="Q2170">
        <f t="shared" si="469"/>
        <v>7</v>
      </c>
      <c r="R2170" s="8">
        <f t="shared" si="475"/>
        <v>76.285714285714292</v>
      </c>
      <c r="S2170">
        <f t="shared" si="470"/>
        <v>42</v>
      </c>
      <c r="T2170">
        <f t="shared" si="471"/>
        <v>3898</v>
      </c>
      <c r="U2170" s="18">
        <f t="shared" si="476"/>
        <v>92.80952380952381</v>
      </c>
    </row>
    <row r="2171" spans="1:21" x14ac:dyDescent="0.3">
      <c r="A2171" s="3">
        <v>2170</v>
      </c>
      <c r="B2171" s="3" t="s">
        <v>417</v>
      </c>
      <c r="C2171" s="3" t="s">
        <v>53</v>
      </c>
      <c r="D2171" s="7">
        <f t="shared" si="472"/>
        <v>41721</v>
      </c>
      <c r="E2171" s="4">
        <v>0.4770833333333333</v>
      </c>
      <c r="F2171" s="3" t="s">
        <v>54</v>
      </c>
      <c r="G2171" s="3" t="str">
        <f t="shared" si="473"/>
        <v>PLANNED</v>
      </c>
      <c r="H2171" s="3" t="str">
        <f t="shared" si="463"/>
        <v>PLANNED - SCHED</v>
      </c>
      <c r="I2171" s="1">
        <v>41723.423229629625</v>
      </c>
      <c r="J2171" s="1" t="e">
        <v>#VALUE!</v>
      </c>
      <c r="K2171" s="5" t="e">
        <f t="shared" si="474"/>
        <v>#VALUE!</v>
      </c>
      <c r="L2171" s="16">
        <f t="shared" si="464"/>
        <v>76.285714285714292</v>
      </c>
      <c r="M2171">
        <f t="shared" si="465"/>
        <v>2014</v>
      </c>
      <c r="N2171" t="str">
        <f t="shared" si="466"/>
        <v>Mar</v>
      </c>
      <c r="O2171" s="6" t="e">
        <f t="shared" si="467"/>
        <v>#N/A</v>
      </c>
      <c r="P2171">
        <f t="shared" si="468"/>
        <v>534</v>
      </c>
      <c r="Q2171">
        <f t="shared" si="469"/>
        <v>7</v>
      </c>
      <c r="R2171" s="8">
        <f t="shared" si="475"/>
        <v>76.285714285714292</v>
      </c>
      <c r="S2171">
        <f t="shared" si="470"/>
        <v>42</v>
      </c>
      <c r="T2171">
        <f t="shared" si="471"/>
        <v>3898</v>
      </c>
      <c r="U2171" s="18">
        <f t="shared" si="476"/>
        <v>92.80952380952381</v>
      </c>
    </row>
    <row r="2172" spans="1:21" x14ac:dyDescent="0.3">
      <c r="A2172" s="3">
        <v>2171</v>
      </c>
      <c r="B2172" s="3" t="s">
        <v>417</v>
      </c>
      <c r="C2172" s="3" t="s">
        <v>53</v>
      </c>
      <c r="D2172" s="7">
        <f t="shared" si="472"/>
        <v>41721</v>
      </c>
      <c r="E2172" s="4">
        <v>0.52777777777777779</v>
      </c>
      <c r="F2172" s="3" t="s">
        <v>49</v>
      </c>
      <c r="G2172" s="3" t="str">
        <f t="shared" si="473"/>
        <v>UNPLANNED</v>
      </c>
      <c r="H2172" s="3" t="str">
        <f t="shared" si="463"/>
        <v>UNPLANNED</v>
      </c>
      <c r="I2172" s="1">
        <v>41723.49498043982</v>
      </c>
      <c r="J2172" s="1">
        <v>41723.551600810184</v>
      </c>
      <c r="K2172" s="5">
        <f t="shared" si="474"/>
        <v>81</v>
      </c>
      <c r="L2172" s="16">
        <f t="shared" si="464"/>
        <v>81</v>
      </c>
      <c r="M2172">
        <f t="shared" si="465"/>
        <v>2014</v>
      </c>
      <c r="N2172" t="str">
        <f t="shared" si="466"/>
        <v>Mar</v>
      </c>
      <c r="O2172" s="6">
        <f t="shared" si="467"/>
        <v>81</v>
      </c>
      <c r="P2172">
        <f t="shared" si="468"/>
        <v>534</v>
      </c>
      <c r="Q2172">
        <f t="shared" si="469"/>
        <v>7</v>
      </c>
      <c r="R2172" s="8">
        <f t="shared" si="475"/>
        <v>76.285714285714292</v>
      </c>
      <c r="S2172">
        <f t="shared" si="470"/>
        <v>42</v>
      </c>
      <c r="T2172">
        <f t="shared" si="471"/>
        <v>3898</v>
      </c>
      <c r="U2172" s="18">
        <f t="shared" si="476"/>
        <v>92.80952380952381</v>
      </c>
    </row>
    <row r="2173" spans="1:21" x14ac:dyDescent="0.3">
      <c r="A2173" s="3">
        <v>2172</v>
      </c>
      <c r="B2173" s="3" t="s">
        <v>417</v>
      </c>
      <c r="C2173" s="3" t="s">
        <v>53</v>
      </c>
      <c r="D2173" s="7">
        <f t="shared" si="472"/>
        <v>41721</v>
      </c>
      <c r="E2173" s="4">
        <v>0.65833333333333333</v>
      </c>
      <c r="F2173" s="3" t="s">
        <v>54</v>
      </c>
      <c r="G2173" s="3" t="str">
        <f t="shared" si="473"/>
        <v>PLANNED</v>
      </c>
      <c r="H2173" s="3" t="str">
        <f t="shared" si="463"/>
        <v>PLANNED - SCHED</v>
      </c>
      <c r="I2173" s="1">
        <v>41723.622843750003</v>
      </c>
      <c r="J2173" s="1">
        <v>41723.701211805557</v>
      </c>
      <c r="K2173" s="5">
        <f t="shared" si="474"/>
        <v>112</v>
      </c>
      <c r="L2173" s="16">
        <f t="shared" si="464"/>
        <v>112</v>
      </c>
      <c r="M2173">
        <f t="shared" si="465"/>
        <v>2014</v>
      </c>
      <c r="N2173" t="str">
        <f t="shared" si="466"/>
        <v>Mar</v>
      </c>
      <c r="O2173" s="6">
        <f t="shared" si="467"/>
        <v>112</v>
      </c>
      <c r="P2173">
        <f t="shared" si="468"/>
        <v>534</v>
      </c>
      <c r="Q2173">
        <f t="shared" si="469"/>
        <v>7</v>
      </c>
      <c r="R2173" s="8">
        <f t="shared" si="475"/>
        <v>76.285714285714292</v>
      </c>
      <c r="S2173">
        <f t="shared" si="470"/>
        <v>42</v>
      </c>
      <c r="T2173">
        <f t="shared" si="471"/>
        <v>3898</v>
      </c>
      <c r="U2173" s="18">
        <f t="shared" si="476"/>
        <v>92.80952380952381</v>
      </c>
    </row>
    <row r="2174" spans="1:21" x14ac:dyDescent="0.3">
      <c r="A2174" s="3">
        <v>2173</v>
      </c>
      <c r="B2174" s="3" t="s">
        <v>417</v>
      </c>
      <c r="C2174" s="3" t="s">
        <v>53</v>
      </c>
      <c r="D2174" s="7">
        <f t="shared" si="472"/>
        <v>41721</v>
      </c>
      <c r="E2174" s="4">
        <v>0.81805555555555554</v>
      </c>
      <c r="F2174" s="3" t="s">
        <v>49</v>
      </c>
      <c r="G2174" s="3" t="str">
        <f t="shared" si="473"/>
        <v>UNPLANNED</v>
      </c>
      <c r="H2174" s="3" t="str">
        <f t="shared" si="463"/>
        <v>UNPLANNED</v>
      </c>
      <c r="I2174" s="1">
        <v>41723.778140127317</v>
      </c>
      <c r="J2174" s="1">
        <v>41723.845061423606</v>
      </c>
      <c r="K2174" s="5">
        <f t="shared" si="474"/>
        <v>96</v>
      </c>
      <c r="L2174" s="16">
        <f t="shared" si="464"/>
        <v>96</v>
      </c>
      <c r="M2174">
        <f t="shared" si="465"/>
        <v>2014</v>
      </c>
      <c r="N2174" t="str">
        <f t="shared" si="466"/>
        <v>Mar</v>
      </c>
      <c r="O2174" s="6">
        <f t="shared" si="467"/>
        <v>96</v>
      </c>
      <c r="P2174">
        <f t="shared" si="468"/>
        <v>534</v>
      </c>
      <c r="Q2174">
        <f t="shared" si="469"/>
        <v>7</v>
      </c>
      <c r="R2174" s="8">
        <f t="shared" si="475"/>
        <v>76.285714285714292</v>
      </c>
      <c r="S2174">
        <f t="shared" si="470"/>
        <v>42</v>
      </c>
      <c r="T2174">
        <f t="shared" si="471"/>
        <v>3898</v>
      </c>
      <c r="U2174" s="18">
        <f t="shared" si="476"/>
        <v>92.80952380952381</v>
      </c>
    </row>
    <row r="2175" spans="1:21" x14ac:dyDescent="0.3">
      <c r="A2175" s="3">
        <v>2174</v>
      </c>
      <c r="B2175" s="3" t="s">
        <v>417</v>
      </c>
      <c r="C2175" s="3" t="s">
        <v>53</v>
      </c>
      <c r="D2175" s="7">
        <f t="shared" si="472"/>
        <v>41721</v>
      </c>
      <c r="E2175" s="4">
        <v>0.9194444444444444</v>
      </c>
      <c r="F2175" s="3" t="s">
        <v>57</v>
      </c>
      <c r="G2175" s="3" t="str">
        <f t="shared" si="473"/>
        <v>UNPLANNED</v>
      </c>
      <c r="H2175" s="3" t="str">
        <f t="shared" si="463"/>
        <v>UNPLANNED</v>
      </c>
      <c r="I2175" s="1" t="e">
        <v>#VALUE!</v>
      </c>
      <c r="J2175" s="1" t="e">
        <v>#VALUE!</v>
      </c>
      <c r="K2175" s="5" t="e">
        <f t="shared" si="474"/>
        <v>#VALUE!</v>
      </c>
      <c r="L2175" s="16">
        <f t="shared" si="464"/>
        <v>76.285714285714292</v>
      </c>
      <c r="M2175">
        <f t="shared" si="465"/>
        <v>2014</v>
      </c>
      <c r="N2175" t="str">
        <f t="shared" si="466"/>
        <v>Mar</v>
      </c>
      <c r="O2175" s="6" t="e">
        <f t="shared" si="467"/>
        <v>#N/A</v>
      </c>
      <c r="P2175">
        <f t="shared" si="468"/>
        <v>534</v>
      </c>
      <c r="Q2175">
        <f t="shared" si="469"/>
        <v>7</v>
      </c>
      <c r="R2175" s="8">
        <f t="shared" si="475"/>
        <v>76.285714285714292</v>
      </c>
      <c r="S2175">
        <f t="shared" si="470"/>
        <v>42</v>
      </c>
      <c r="T2175">
        <f t="shared" si="471"/>
        <v>3898</v>
      </c>
      <c r="U2175" s="18">
        <f t="shared" si="476"/>
        <v>92.80952380952381</v>
      </c>
    </row>
    <row r="2176" spans="1:21" x14ac:dyDescent="0.3">
      <c r="A2176" s="3">
        <v>2175</v>
      </c>
      <c r="B2176" s="3" t="s">
        <v>418</v>
      </c>
      <c r="C2176" s="3" t="s">
        <v>56</v>
      </c>
      <c r="D2176" s="7">
        <f t="shared" si="472"/>
        <v>41721</v>
      </c>
      <c r="E2176" s="4">
        <v>0.15902777777777777</v>
      </c>
      <c r="F2176" s="3" t="s">
        <v>49</v>
      </c>
      <c r="G2176" s="3" t="str">
        <f t="shared" si="473"/>
        <v>UNPLANNED</v>
      </c>
      <c r="H2176" s="3" t="str">
        <f t="shared" si="463"/>
        <v>UNPLANNED</v>
      </c>
      <c r="I2176" s="1">
        <v>41724.135004432865</v>
      </c>
      <c r="J2176" s="1">
        <v>41724.194529895831</v>
      </c>
      <c r="K2176" s="5">
        <f t="shared" si="474"/>
        <v>85</v>
      </c>
      <c r="L2176" s="16">
        <f t="shared" si="464"/>
        <v>85</v>
      </c>
      <c r="M2176">
        <f t="shared" si="465"/>
        <v>2014</v>
      </c>
      <c r="N2176" t="str">
        <f t="shared" si="466"/>
        <v>Mar</v>
      </c>
      <c r="O2176" s="6">
        <f t="shared" si="467"/>
        <v>85</v>
      </c>
      <c r="P2176">
        <f t="shared" si="468"/>
        <v>1026</v>
      </c>
      <c r="Q2176">
        <f t="shared" si="469"/>
        <v>11</v>
      </c>
      <c r="R2176" s="8">
        <f t="shared" si="475"/>
        <v>93.272727272727266</v>
      </c>
      <c r="S2176">
        <f t="shared" si="470"/>
        <v>42</v>
      </c>
      <c r="T2176">
        <f t="shared" si="471"/>
        <v>3898</v>
      </c>
      <c r="U2176" s="18">
        <f t="shared" si="476"/>
        <v>92.80952380952381</v>
      </c>
    </row>
    <row r="2177" spans="1:21" x14ac:dyDescent="0.3">
      <c r="A2177" s="3">
        <v>2176</v>
      </c>
      <c r="B2177" s="3" t="s">
        <v>418</v>
      </c>
      <c r="C2177" s="3" t="s">
        <v>56</v>
      </c>
      <c r="D2177" s="7">
        <f t="shared" si="472"/>
        <v>41721</v>
      </c>
      <c r="E2177" s="4">
        <v>0.34861111111111115</v>
      </c>
      <c r="F2177" s="3" t="s">
        <v>54</v>
      </c>
      <c r="G2177" s="3" t="str">
        <f t="shared" si="473"/>
        <v>PLANNED</v>
      </c>
      <c r="H2177" s="3" t="str">
        <f t="shared" si="463"/>
        <v>PLANNED - SCHED</v>
      </c>
      <c r="I2177" s="1">
        <v>41724.32977152778</v>
      </c>
      <c r="J2177" s="1">
        <v>41724.373185879631</v>
      </c>
      <c r="K2177" s="5">
        <f t="shared" si="474"/>
        <v>62</v>
      </c>
      <c r="L2177" s="16">
        <f t="shared" si="464"/>
        <v>62</v>
      </c>
      <c r="M2177">
        <f t="shared" si="465"/>
        <v>2014</v>
      </c>
      <c r="N2177" t="str">
        <f t="shared" si="466"/>
        <v>Mar</v>
      </c>
      <c r="O2177" s="6">
        <f t="shared" si="467"/>
        <v>62</v>
      </c>
      <c r="P2177">
        <f t="shared" si="468"/>
        <v>1026</v>
      </c>
      <c r="Q2177">
        <f t="shared" si="469"/>
        <v>11</v>
      </c>
      <c r="R2177" s="8">
        <f t="shared" si="475"/>
        <v>93.272727272727266</v>
      </c>
      <c r="S2177">
        <f t="shared" si="470"/>
        <v>42</v>
      </c>
      <c r="T2177">
        <f t="shared" si="471"/>
        <v>3898</v>
      </c>
      <c r="U2177" s="18">
        <f t="shared" si="476"/>
        <v>92.80952380952381</v>
      </c>
    </row>
    <row r="2178" spans="1:21" x14ac:dyDescent="0.3">
      <c r="A2178" s="3">
        <v>2177</v>
      </c>
      <c r="B2178" s="3" t="s">
        <v>418</v>
      </c>
      <c r="C2178" s="3" t="s">
        <v>56</v>
      </c>
      <c r="D2178" s="7">
        <f t="shared" si="472"/>
        <v>41721</v>
      </c>
      <c r="E2178" s="4">
        <v>0.42430555555555555</v>
      </c>
      <c r="F2178" s="3" t="s">
        <v>54</v>
      </c>
      <c r="G2178" s="3" t="str">
        <f t="shared" si="473"/>
        <v>PLANNED</v>
      </c>
      <c r="H2178" s="3" t="str">
        <f t="shared" ref="H2178:H2211" si="477">IF(ISNUMBER(SEARCH("Unplanned",F2178)),"UNPLANNED",IF(ISNUMBER(SEARCH("not as sched",F2178)),"PLANNED - NOT SCHED",IF(ISNUMBER(SEARCH("as scheduled",F2178)),"PLANNED - SCHED","OTHER")))</f>
        <v>PLANNED - SCHED</v>
      </c>
      <c r="I2178" s="1">
        <v>41724.396975428244</v>
      </c>
      <c r="J2178" s="1">
        <v>41724.508977743062</v>
      </c>
      <c r="K2178" s="5">
        <f t="shared" si="474"/>
        <v>161</v>
      </c>
      <c r="L2178" s="16">
        <f t="shared" ref="L2178:L2211" si="478">IFERROR(O2178,R2178)</f>
        <v>161</v>
      </c>
      <c r="M2178">
        <f t="shared" ref="M2178:M2211" si="479">YEAR(B2178)</f>
        <v>2014</v>
      </c>
      <c r="N2178" t="str">
        <f t="shared" ref="N2178:N2211" si="480">TEXT(B2178,"MMM")</f>
        <v>Mar</v>
      </c>
      <c r="O2178" s="6">
        <f t="shared" ref="O2178:O2211" si="481">IFERROR(K2178,#N/A)</f>
        <v>161</v>
      </c>
      <c r="P2178">
        <f t="shared" ref="P2178:P2211" si="482">SUMIFS(O:O,B:B,B2178,O:O,"&lt;&gt;#N/A")</f>
        <v>1026</v>
      </c>
      <c r="Q2178">
        <f t="shared" ref="Q2178:Q2211" si="483">COUNTIF(B:B,B2178)</f>
        <v>11</v>
      </c>
      <c r="R2178" s="8">
        <f t="shared" si="475"/>
        <v>93.272727272727266</v>
      </c>
      <c r="S2178">
        <f t="shared" ref="S2178:S2211" si="484">COUNTIF(D:D,D2178)</f>
        <v>42</v>
      </c>
      <c r="T2178">
        <f t="shared" ref="T2178:T2211" si="485">SUMIFS(O:O,D:D,D2178,O:O,"&lt;&gt;#N/A")</f>
        <v>3898</v>
      </c>
      <c r="U2178" s="18">
        <f t="shared" si="476"/>
        <v>92.80952380952381</v>
      </c>
    </row>
    <row r="2179" spans="1:21" x14ac:dyDescent="0.3">
      <c r="A2179" s="3">
        <v>2178</v>
      </c>
      <c r="B2179" s="3" t="s">
        <v>418</v>
      </c>
      <c r="C2179" s="3" t="s">
        <v>56</v>
      </c>
      <c r="D2179" s="7">
        <f t="shared" ref="D2179:D2211" si="486">B2179-WEEKDAY(B2179,11)</f>
        <v>41721</v>
      </c>
      <c r="E2179" s="4">
        <v>0.42222222222222222</v>
      </c>
      <c r="F2179" s="3" t="s">
        <v>54</v>
      </c>
      <c r="G2179" s="3" t="str">
        <f t="shared" ref="G2179:G2211" si="487">IF(ISNUMBER(SEARCH("unplanned",F2179)),"UNPLANNED",IF(ISNUMBER(SEARCH("PLANNED",F2179)),"PLANNED","OTHER"))</f>
        <v>PLANNED</v>
      </c>
      <c r="H2179" s="3" t="str">
        <f t="shared" si="477"/>
        <v>PLANNED - SCHED</v>
      </c>
      <c r="I2179" s="1">
        <v>41724.377909374998</v>
      </c>
      <c r="J2179" s="1">
        <v>41724.507955671295</v>
      </c>
      <c r="K2179" s="5">
        <f t="shared" ref="K2179:K2211" si="488">HOUR(J2179-I2179)*60+MINUTE(J2179-I2179)</f>
        <v>187</v>
      </c>
      <c r="L2179" s="16">
        <f t="shared" si="478"/>
        <v>187</v>
      </c>
      <c r="M2179">
        <f t="shared" si="479"/>
        <v>2014</v>
      </c>
      <c r="N2179" t="str">
        <f t="shared" si="480"/>
        <v>Mar</v>
      </c>
      <c r="O2179" s="6">
        <f t="shared" si="481"/>
        <v>187</v>
      </c>
      <c r="P2179">
        <f t="shared" si="482"/>
        <v>1026</v>
      </c>
      <c r="Q2179">
        <f t="shared" si="483"/>
        <v>11</v>
      </c>
      <c r="R2179" s="8">
        <f t="shared" ref="R2179:R2211" si="489">P2179/Q2179</f>
        <v>93.272727272727266</v>
      </c>
      <c r="S2179">
        <f t="shared" si="484"/>
        <v>42</v>
      </c>
      <c r="T2179">
        <f t="shared" si="485"/>
        <v>3898</v>
      </c>
      <c r="U2179" s="18">
        <f t="shared" ref="U2179:U2211" si="490">T2179/S2179</f>
        <v>92.80952380952381</v>
      </c>
    </row>
    <row r="2180" spans="1:21" x14ac:dyDescent="0.3">
      <c r="A2180" s="3">
        <v>2179</v>
      </c>
      <c r="B2180" s="3" t="s">
        <v>418</v>
      </c>
      <c r="C2180" s="3" t="s">
        <v>56</v>
      </c>
      <c r="D2180" s="7">
        <f t="shared" si="486"/>
        <v>41721</v>
      </c>
      <c r="E2180" s="4">
        <v>0.53819444444444442</v>
      </c>
      <c r="F2180" s="3" t="s">
        <v>54</v>
      </c>
      <c r="G2180" s="3" t="str">
        <f t="shared" si="487"/>
        <v>PLANNED</v>
      </c>
      <c r="H2180" s="3" t="str">
        <f t="shared" si="477"/>
        <v>PLANNED - SCHED</v>
      </c>
      <c r="I2180" s="1">
        <v>41724.505815046294</v>
      </c>
      <c r="J2180" s="1">
        <v>41724.569923842595</v>
      </c>
      <c r="K2180" s="5">
        <f t="shared" si="488"/>
        <v>92</v>
      </c>
      <c r="L2180" s="16">
        <f t="shared" si="478"/>
        <v>92</v>
      </c>
      <c r="M2180">
        <f t="shared" si="479"/>
        <v>2014</v>
      </c>
      <c r="N2180" t="str">
        <f t="shared" si="480"/>
        <v>Mar</v>
      </c>
      <c r="O2180" s="6">
        <f t="shared" si="481"/>
        <v>92</v>
      </c>
      <c r="P2180">
        <f t="shared" si="482"/>
        <v>1026</v>
      </c>
      <c r="Q2180">
        <f t="shared" si="483"/>
        <v>11</v>
      </c>
      <c r="R2180" s="8">
        <f t="shared" si="489"/>
        <v>93.272727272727266</v>
      </c>
      <c r="S2180">
        <f t="shared" si="484"/>
        <v>42</v>
      </c>
      <c r="T2180">
        <f t="shared" si="485"/>
        <v>3898</v>
      </c>
      <c r="U2180" s="18">
        <f t="shared" si="490"/>
        <v>92.80952380952381</v>
      </c>
    </row>
    <row r="2181" spans="1:21" x14ac:dyDescent="0.3">
      <c r="A2181" s="3">
        <v>2180</v>
      </c>
      <c r="B2181" s="3" t="s">
        <v>418</v>
      </c>
      <c r="C2181" s="3" t="s">
        <v>56</v>
      </c>
      <c r="D2181" s="7">
        <f t="shared" si="486"/>
        <v>41721</v>
      </c>
      <c r="E2181" s="4">
        <v>0.60069444444444442</v>
      </c>
      <c r="F2181" s="3" t="s">
        <v>49</v>
      </c>
      <c r="G2181" s="3" t="str">
        <f t="shared" si="487"/>
        <v>UNPLANNED</v>
      </c>
      <c r="H2181" s="3" t="str">
        <f t="shared" si="477"/>
        <v>UNPLANNED</v>
      </c>
      <c r="I2181" s="1">
        <v>41724.568696377319</v>
      </c>
      <c r="J2181" s="1" t="e">
        <v>#VALUE!</v>
      </c>
      <c r="K2181" s="5" t="e">
        <f t="shared" si="488"/>
        <v>#VALUE!</v>
      </c>
      <c r="L2181" s="16">
        <f t="shared" si="478"/>
        <v>93.272727272727266</v>
      </c>
      <c r="M2181">
        <f t="shared" si="479"/>
        <v>2014</v>
      </c>
      <c r="N2181" t="str">
        <f t="shared" si="480"/>
        <v>Mar</v>
      </c>
      <c r="O2181" s="6" t="e">
        <f t="shared" si="481"/>
        <v>#N/A</v>
      </c>
      <c r="P2181">
        <f t="shared" si="482"/>
        <v>1026</v>
      </c>
      <c r="Q2181">
        <f t="shared" si="483"/>
        <v>11</v>
      </c>
      <c r="R2181" s="8">
        <f t="shared" si="489"/>
        <v>93.272727272727266</v>
      </c>
      <c r="S2181">
        <f t="shared" si="484"/>
        <v>42</v>
      </c>
      <c r="T2181">
        <f t="shared" si="485"/>
        <v>3898</v>
      </c>
      <c r="U2181" s="18">
        <f t="shared" si="490"/>
        <v>92.80952380952381</v>
      </c>
    </row>
    <row r="2182" spans="1:21" x14ac:dyDescent="0.3">
      <c r="A2182" s="3">
        <v>2181</v>
      </c>
      <c r="B2182" s="3" t="s">
        <v>418</v>
      </c>
      <c r="C2182" s="3" t="s">
        <v>56</v>
      </c>
      <c r="D2182" s="7">
        <f t="shared" si="486"/>
        <v>41721</v>
      </c>
      <c r="E2182" s="4">
        <v>0.61805555555555558</v>
      </c>
      <c r="F2182" s="3" t="s">
        <v>54</v>
      </c>
      <c r="G2182" s="3" t="str">
        <f t="shared" si="487"/>
        <v>PLANNED</v>
      </c>
      <c r="H2182" s="3" t="str">
        <f t="shared" si="477"/>
        <v>PLANNED - SCHED</v>
      </c>
      <c r="I2182" s="1">
        <v>41724.584501469908</v>
      </c>
      <c r="J2182" s="1">
        <v>41724.673668136573</v>
      </c>
      <c r="K2182" s="5">
        <f t="shared" si="488"/>
        <v>128</v>
      </c>
      <c r="L2182" s="16">
        <f t="shared" si="478"/>
        <v>128</v>
      </c>
      <c r="M2182">
        <f t="shared" si="479"/>
        <v>2014</v>
      </c>
      <c r="N2182" t="str">
        <f t="shared" si="480"/>
        <v>Mar</v>
      </c>
      <c r="O2182" s="6">
        <f t="shared" si="481"/>
        <v>128</v>
      </c>
      <c r="P2182">
        <f t="shared" si="482"/>
        <v>1026</v>
      </c>
      <c r="Q2182">
        <f t="shared" si="483"/>
        <v>11</v>
      </c>
      <c r="R2182" s="8">
        <f t="shared" si="489"/>
        <v>93.272727272727266</v>
      </c>
      <c r="S2182">
        <f t="shared" si="484"/>
        <v>42</v>
      </c>
      <c r="T2182">
        <f t="shared" si="485"/>
        <v>3898</v>
      </c>
      <c r="U2182" s="18">
        <f t="shared" si="490"/>
        <v>92.80952380952381</v>
      </c>
    </row>
    <row r="2183" spans="1:21" x14ac:dyDescent="0.3">
      <c r="A2183" s="3">
        <v>2182</v>
      </c>
      <c r="B2183" s="3" t="s">
        <v>418</v>
      </c>
      <c r="C2183" s="3" t="s">
        <v>56</v>
      </c>
      <c r="D2183" s="7">
        <f t="shared" si="486"/>
        <v>41721</v>
      </c>
      <c r="E2183" s="4">
        <v>0.70138888888888884</v>
      </c>
      <c r="F2183" s="3" t="s">
        <v>54</v>
      </c>
      <c r="G2183" s="3" t="str">
        <f t="shared" si="487"/>
        <v>PLANNED</v>
      </c>
      <c r="H2183" s="3" t="str">
        <f t="shared" si="477"/>
        <v>PLANNED - SCHED</v>
      </c>
      <c r="I2183" s="1">
        <v>41724.663354363431</v>
      </c>
      <c r="J2183" s="1">
        <v>41724.715518715275</v>
      </c>
      <c r="K2183" s="5">
        <f t="shared" si="488"/>
        <v>75</v>
      </c>
      <c r="L2183" s="16">
        <f t="shared" si="478"/>
        <v>75</v>
      </c>
      <c r="M2183">
        <f t="shared" si="479"/>
        <v>2014</v>
      </c>
      <c r="N2183" t="str">
        <f t="shared" si="480"/>
        <v>Mar</v>
      </c>
      <c r="O2183" s="6">
        <f t="shared" si="481"/>
        <v>75</v>
      </c>
      <c r="P2183">
        <f t="shared" si="482"/>
        <v>1026</v>
      </c>
      <c r="Q2183">
        <f t="shared" si="483"/>
        <v>11</v>
      </c>
      <c r="R2183" s="8">
        <f t="shared" si="489"/>
        <v>93.272727272727266</v>
      </c>
      <c r="S2183">
        <f t="shared" si="484"/>
        <v>42</v>
      </c>
      <c r="T2183">
        <f t="shared" si="485"/>
        <v>3898</v>
      </c>
      <c r="U2183" s="18">
        <f t="shared" si="490"/>
        <v>92.80952380952381</v>
      </c>
    </row>
    <row r="2184" spans="1:21" x14ac:dyDescent="0.3">
      <c r="A2184" s="3">
        <v>2183</v>
      </c>
      <c r="B2184" s="3" t="s">
        <v>418</v>
      </c>
      <c r="C2184" s="3" t="s">
        <v>56</v>
      </c>
      <c r="D2184" s="7">
        <f t="shared" si="486"/>
        <v>41721</v>
      </c>
      <c r="E2184" s="4">
        <v>0.70694444444444438</v>
      </c>
      <c r="F2184" s="3" t="s">
        <v>49</v>
      </c>
      <c r="G2184" s="3" t="str">
        <f t="shared" si="487"/>
        <v>UNPLANNED</v>
      </c>
      <c r="H2184" s="3" t="str">
        <f t="shared" si="477"/>
        <v>UNPLANNED</v>
      </c>
      <c r="I2184" s="1">
        <v>41724.671001238428</v>
      </c>
      <c r="J2184" s="1">
        <v>41724.738941053241</v>
      </c>
      <c r="K2184" s="5">
        <f t="shared" si="488"/>
        <v>97</v>
      </c>
      <c r="L2184" s="16">
        <f t="shared" si="478"/>
        <v>97</v>
      </c>
      <c r="M2184">
        <f t="shared" si="479"/>
        <v>2014</v>
      </c>
      <c r="N2184" t="str">
        <f t="shared" si="480"/>
        <v>Mar</v>
      </c>
      <c r="O2184" s="6">
        <f t="shared" si="481"/>
        <v>97</v>
      </c>
      <c r="P2184">
        <f t="shared" si="482"/>
        <v>1026</v>
      </c>
      <c r="Q2184">
        <f t="shared" si="483"/>
        <v>11</v>
      </c>
      <c r="R2184" s="8">
        <f t="shared" si="489"/>
        <v>93.272727272727266</v>
      </c>
      <c r="S2184">
        <f t="shared" si="484"/>
        <v>42</v>
      </c>
      <c r="T2184">
        <f t="shared" si="485"/>
        <v>3898</v>
      </c>
      <c r="U2184" s="18">
        <f t="shared" si="490"/>
        <v>92.80952380952381</v>
      </c>
    </row>
    <row r="2185" spans="1:21" x14ac:dyDescent="0.3">
      <c r="A2185" s="3">
        <v>2184</v>
      </c>
      <c r="B2185" s="3" t="s">
        <v>418</v>
      </c>
      <c r="C2185" s="3" t="s">
        <v>56</v>
      </c>
      <c r="D2185" s="7">
        <f t="shared" si="486"/>
        <v>41721</v>
      </c>
      <c r="E2185" s="4">
        <v>0.83194444444444438</v>
      </c>
      <c r="F2185" s="3" t="s">
        <v>57</v>
      </c>
      <c r="G2185" s="3" t="str">
        <f t="shared" si="487"/>
        <v>UNPLANNED</v>
      </c>
      <c r="H2185" s="3" t="str">
        <f t="shared" si="477"/>
        <v>UNPLANNED</v>
      </c>
      <c r="I2185" s="1">
        <v>41724.765571180556</v>
      </c>
      <c r="J2185" s="1">
        <v>41724.823036458329</v>
      </c>
      <c r="K2185" s="5">
        <f t="shared" si="488"/>
        <v>82</v>
      </c>
      <c r="L2185" s="16">
        <f t="shared" si="478"/>
        <v>82</v>
      </c>
      <c r="M2185">
        <f t="shared" si="479"/>
        <v>2014</v>
      </c>
      <c r="N2185" t="str">
        <f t="shared" si="480"/>
        <v>Mar</v>
      </c>
      <c r="O2185" s="6">
        <f t="shared" si="481"/>
        <v>82</v>
      </c>
      <c r="P2185">
        <f t="shared" si="482"/>
        <v>1026</v>
      </c>
      <c r="Q2185">
        <f t="shared" si="483"/>
        <v>11</v>
      </c>
      <c r="R2185" s="8">
        <f t="shared" si="489"/>
        <v>93.272727272727266</v>
      </c>
      <c r="S2185">
        <f t="shared" si="484"/>
        <v>42</v>
      </c>
      <c r="T2185">
        <f t="shared" si="485"/>
        <v>3898</v>
      </c>
      <c r="U2185" s="18">
        <f t="shared" si="490"/>
        <v>92.80952380952381</v>
      </c>
    </row>
    <row r="2186" spans="1:21" x14ac:dyDescent="0.3">
      <c r="A2186" s="3">
        <v>2185</v>
      </c>
      <c r="B2186" s="3" t="s">
        <v>418</v>
      </c>
      <c r="C2186" s="3" t="s">
        <v>56</v>
      </c>
      <c r="D2186" s="7">
        <f t="shared" si="486"/>
        <v>41721</v>
      </c>
      <c r="E2186" s="4">
        <v>0.92361111111111116</v>
      </c>
      <c r="F2186" s="3" t="s">
        <v>51</v>
      </c>
      <c r="G2186" s="3" t="str">
        <f t="shared" si="487"/>
        <v>PLANNED</v>
      </c>
      <c r="H2186" s="3" t="str">
        <f t="shared" si="477"/>
        <v>PLANNED - NOT SCHED</v>
      </c>
      <c r="I2186" s="1">
        <v>41724.899145023148</v>
      </c>
      <c r="J2186" s="1">
        <v>41724.939110300926</v>
      </c>
      <c r="K2186" s="5">
        <f t="shared" si="488"/>
        <v>57</v>
      </c>
      <c r="L2186" s="16">
        <f t="shared" si="478"/>
        <v>57</v>
      </c>
      <c r="M2186">
        <f t="shared" si="479"/>
        <v>2014</v>
      </c>
      <c r="N2186" t="str">
        <f t="shared" si="480"/>
        <v>Mar</v>
      </c>
      <c r="O2186" s="6">
        <f t="shared" si="481"/>
        <v>57</v>
      </c>
      <c r="P2186">
        <f t="shared" si="482"/>
        <v>1026</v>
      </c>
      <c r="Q2186">
        <f t="shared" si="483"/>
        <v>11</v>
      </c>
      <c r="R2186" s="8">
        <f t="shared" si="489"/>
        <v>93.272727272727266</v>
      </c>
      <c r="S2186">
        <f t="shared" si="484"/>
        <v>42</v>
      </c>
      <c r="T2186">
        <f t="shared" si="485"/>
        <v>3898</v>
      </c>
      <c r="U2186" s="18">
        <f t="shared" si="490"/>
        <v>92.80952380952381</v>
      </c>
    </row>
    <row r="2187" spans="1:21" x14ac:dyDescent="0.3">
      <c r="A2187" s="3">
        <v>2186</v>
      </c>
      <c r="B2187" s="3" t="s">
        <v>419</v>
      </c>
      <c r="C2187" s="3" t="s">
        <v>59</v>
      </c>
      <c r="D2187" s="7">
        <f t="shared" si="486"/>
        <v>41721</v>
      </c>
      <c r="E2187" s="4">
        <v>0.4604166666666667</v>
      </c>
      <c r="F2187" s="3" t="s">
        <v>54</v>
      </c>
      <c r="G2187" s="3" t="str">
        <f t="shared" si="487"/>
        <v>PLANNED</v>
      </c>
      <c r="H2187" s="3" t="str">
        <f t="shared" si="477"/>
        <v>PLANNED - SCHED</v>
      </c>
      <c r="I2187" s="1">
        <v>41725.440466550928</v>
      </c>
      <c r="J2187" s="1">
        <v>41725.502144791666</v>
      </c>
      <c r="K2187" s="5">
        <f t="shared" si="488"/>
        <v>88</v>
      </c>
      <c r="L2187" s="16">
        <f t="shared" si="478"/>
        <v>88</v>
      </c>
      <c r="M2187">
        <f t="shared" si="479"/>
        <v>2014</v>
      </c>
      <c r="N2187" t="str">
        <f t="shared" si="480"/>
        <v>Mar</v>
      </c>
      <c r="O2187" s="6">
        <f t="shared" si="481"/>
        <v>88</v>
      </c>
      <c r="P2187">
        <f t="shared" si="482"/>
        <v>181</v>
      </c>
      <c r="Q2187">
        <f t="shared" si="483"/>
        <v>2</v>
      </c>
      <c r="R2187" s="8">
        <f t="shared" si="489"/>
        <v>90.5</v>
      </c>
      <c r="S2187">
        <f t="shared" si="484"/>
        <v>42</v>
      </c>
      <c r="T2187">
        <f t="shared" si="485"/>
        <v>3898</v>
      </c>
      <c r="U2187" s="18">
        <f t="shared" si="490"/>
        <v>92.80952380952381</v>
      </c>
    </row>
    <row r="2188" spans="1:21" x14ac:dyDescent="0.3">
      <c r="A2188" s="3">
        <v>2187</v>
      </c>
      <c r="B2188" s="3" t="s">
        <v>419</v>
      </c>
      <c r="C2188" s="3" t="s">
        <v>59</v>
      </c>
      <c r="D2188" s="7">
        <f t="shared" si="486"/>
        <v>41721</v>
      </c>
      <c r="E2188" s="4">
        <v>0.78333333333333333</v>
      </c>
      <c r="F2188" s="3" t="s">
        <v>49</v>
      </c>
      <c r="G2188" s="3" t="str">
        <f t="shared" si="487"/>
        <v>UNPLANNED</v>
      </c>
      <c r="H2188" s="3" t="str">
        <f t="shared" si="477"/>
        <v>UNPLANNED</v>
      </c>
      <c r="I2188" s="1">
        <v>41725.761702233794</v>
      </c>
      <c r="J2188" s="1">
        <v>41725.826887418982</v>
      </c>
      <c r="K2188" s="5">
        <f t="shared" si="488"/>
        <v>93</v>
      </c>
      <c r="L2188" s="16">
        <f t="shared" si="478"/>
        <v>93</v>
      </c>
      <c r="M2188">
        <f t="shared" si="479"/>
        <v>2014</v>
      </c>
      <c r="N2188" t="str">
        <f t="shared" si="480"/>
        <v>Mar</v>
      </c>
      <c r="O2188" s="6">
        <f t="shared" si="481"/>
        <v>93</v>
      </c>
      <c r="P2188">
        <f t="shared" si="482"/>
        <v>181</v>
      </c>
      <c r="Q2188">
        <f t="shared" si="483"/>
        <v>2</v>
      </c>
      <c r="R2188" s="8">
        <f t="shared" si="489"/>
        <v>90.5</v>
      </c>
      <c r="S2188">
        <f t="shared" si="484"/>
        <v>42</v>
      </c>
      <c r="T2188">
        <f t="shared" si="485"/>
        <v>3898</v>
      </c>
      <c r="U2188" s="18">
        <f t="shared" si="490"/>
        <v>92.80952380952381</v>
      </c>
    </row>
    <row r="2189" spans="1:21" x14ac:dyDescent="0.3">
      <c r="A2189" s="3">
        <v>2188</v>
      </c>
      <c r="B2189" s="3" t="s">
        <v>420</v>
      </c>
      <c r="C2189" s="3" t="s">
        <v>61</v>
      </c>
      <c r="D2189" s="7">
        <f t="shared" si="486"/>
        <v>41721</v>
      </c>
      <c r="E2189" s="4">
        <v>0.41875000000000001</v>
      </c>
      <c r="F2189" s="3" t="s">
        <v>54</v>
      </c>
      <c r="G2189" s="3" t="str">
        <f t="shared" si="487"/>
        <v>PLANNED</v>
      </c>
      <c r="H2189" s="3" t="str">
        <f t="shared" si="477"/>
        <v>PLANNED - SCHED</v>
      </c>
      <c r="I2189" s="1">
        <v>41726.365634340276</v>
      </c>
      <c r="J2189" s="1">
        <v>41726.447567210649</v>
      </c>
      <c r="K2189" s="5">
        <f t="shared" si="488"/>
        <v>117</v>
      </c>
      <c r="L2189" s="16">
        <f t="shared" si="478"/>
        <v>117</v>
      </c>
      <c r="M2189">
        <f t="shared" si="479"/>
        <v>2014</v>
      </c>
      <c r="N2189" t="str">
        <f t="shared" si="480"/>
        <v>Mar</v>
      </c>
      <c r="O2189" s="6">
        <f t="shared" si="481"/>
        <v>117</v>
      </c>
      <c r="P2189">
        <f t="shared" si="482"/>
        <v>470</v>
      </c>
      <c r="Q2189">
        <f t="shared" si="483"/>
        <v>5</v>
      </c>
      <c r="R2189" s="8">
        <f t="shared" si="489"/>
        <v>94</v>
      </c>
      <c r="S2189">
        <f t="shared" si="484"/>
        <v>42</v>
      </c>
      <c r="T2189">
        <f t="shared" si="485"/>
        <v>3898</v>
      </c>
      <c r="U2189" s="18">
        <f t="shared" si="490"/>
        <v>92.80952380952381</v>
      </c>
    </row>
    <row r="2190" spans="1:21" x14ac:dyDescent="0.3">
      <c r="A2190" s="3">
        <v>2189</v>
      </c>
      <c r="B2190" s="3" t="s">
        <v>420</v>
      </c>
      <c r="C2190" s="3" t="s">
        <v>61</v>
      </c>
      <c r="D2190" s="7">
        <f t="shared" si="486"/>
        <v>41721</v>
      </c>
      <c r="E2190" s="4">
        <v>0.50486111111111109</v>
      </c>
      <c r="F2190" s="3" t="s">
        <v>54</v>
      </c>
      <c r="G2190" s="3" t="str">
        <f t="shared" si="487"/>
        <v>PLANNED</v>
      </c>
      <c r="H2190" s="3" t="str">
        <f t="shared" si="477"/>
        <v>PLANNED - SCHED</v>
      </c>
      <c r="I2190" s="1">
        <v>41726.475206099538</v>
      </c>
      <c r="J2190" s="1">
        <v>41726.536444525467</v>
      </c>
      <c r="K2190" s="5">
        <f t="shared" si="488"/>
        <v>88</v>
      </c>
      <c r="L2190" s="16">
        <f t="shared" si="478"/>
        <v>88</v>
      </c>
      <c r="M2190">
        <f t="shared" si="479"/>
        <v>2014</v>
      </c>
      <c r="N2190" t="str">
        <f t="shared" si="480"/>
        <v>Mar</v>
      </c>
      <c r="O2190" s="6">
        <f t="shared" si="481"/>
        <v>88</v>
      </c>
      <c r="P2190">
        <f t="shared" si="482"/>
        <v>470</v>
      </c>
      <c r="Q2190">
        <f t="shared" si="483"/>
        <v>5</v>
      </c>
      <c r="R2190" s="8">
        <f t="shared" si="489"/>
        <v>94</v>
      </c>
      <c r="S2190">
        <f t="shared" si="484"/>
        <v>42</v>
      </c>
      <c r="T2190">
        <f t="shared" si="485"/>
        <v>3898</v>
      </c>
      <c r="U2190" s="18">
        <f t="shared" si="490"/>
        <v>92.80952380952381</v>
      </c>
    </row>
    <row r="2191" spans="1:21" x14ac:dyDescent="0.3">
      <c r="A2191" s="3">
        <v>2190</v>
      </c>
      <c r="B2191" s="3" t="s">
        <v>420</v>
      </c>
      <c r="C2191" s="3" t="s">
        <v>61</v>
      </c>
      <c r="D2191" s="7">
        <f t="shared" si="486"/>
        <v>41721</v>
      </c>
      <c r="E2191" s="4">
        <v>0.5083333333333333</v>
      </c>
      <c r="F2191" s="3" t="s">
        <v>54</v>
      </c>
      <c r="G2191" s="3" t="str">
        <f t="shared" si="487"/>
        <v>PLANNED</v>
      </c>
      <c r="H2191" s="3" t="str">
        <f t="shared" si="477"/>
        <v>PLANNED - SCHED</v>
      </c>
      <c r="I2191" s="1">
        <v>41726.477659259261</v>
      </c>
      <c r="J2191" s="1">
        <v>41726.534487962963</v>
      </c>
      <c r="K2191" s="5">
        <f t="shared" si="488"/>
        <v>81</v>
      </c>
      <c r="L2191" s="16">
        <f t="shared" si="478"/>
        <v>81</v>
      </c>
      <c r="M2191">
        <f t="shared" si="479"/>
        <v>2014</v>
      </c>
      <c r="N2191" t="str">
        <f t="shared" si="480"/>
        <v>Mar</v>
      </c>
      <c r="O2191" s="6">
        <f t="shared" si="481"/>
        <v>81</v>
      </c>
      <c r="P2191">
        <f t="shared" si="482"/>
        <v>470</v>
      </c>
      <c r="Q2191">
        <f t="shared" si="483"/>
        <v>5</v>
      </c>
      <c r="R2191" s="8">
        <f t="shared" si="489"/>
        <v>94</v>
      </c>
      <c r="S2191">
        <f t="shared" si="484"/>
        <v>42</v>
      </c>
      <c r="T2191">
        <f t="shared" si="485"/>
        <v>3898</v>
      </c>
      <c r="U2191" s="18">
        <f t="shared" si="490"/>
        <v>92.80952380952381</v>
      </c>
    </row>
    <row r="2192" spans="1:21" x14ac:dyDescent="0.3">
      <c r="A2192" s="3">
        <v>2191</v>
      </c>
      <c r="B2192" s="3" t="s">
        <v>420</v>
      </c>
      <c r="C2192" s="3" t="s">
        <v>61</v>
      </c>
      <c r="D2192" s="7">
        <f t="shared" si="486"/>
        <v>41721</v>
      </c>
      <c r="E2192" s="4">
        <v>0.59791666666666665</v>
      </c>
      <c r="F2192" s="3" t="s">
        <v>54</v>
      </c>
      <c r="G2192" s="3" t="str">
        <f t="shared" si="487"/>
        <v>PLANNED</v>
      </c>
      <c r="H2192" s="3" t="str">
        <f t="shared" si="477"/>
        <v>PLANNED - SCHED</v>
      </c>
      <c r="I2192" s="1">
        <v>41726.570156909722</v>
      </c>
      <c r="J2192" s="1">
        <v>41726.630990243058</v>
      </c>
      <c r="K2192" s="5">
        <f t="shared" si="488"/>
        <v>87</v>
      </c>
      <c r="L2192" s="16">
        <f t="shared" si="478"/>
        <v>87</v>
      </c>
      <c r="M2192">
        <f t="shared" si="479"/>
        <v>2014</v>
      </c>
      <c r="N2192" t="str">
        <f t="shared" si="480"/>
        <v>Mar</v>
      </c>
      <c r="O2192" s="6">
        <f t="shared" si="481"/>
        <v>87</v>
      </c>
      <c r="P2192">
        <f t="shared" si="482"/>
        <v>470</v>
      </c>
      <c r="Q2192">
        <f t="shared" si="483"/>
        <v>5</v>
      </c>
      <c r="R2192" s="8">
        <f t="shared" si="489"/>
        <v>94</v>
      </c>
      <c r="S2192">
        <f t="shared" si="484"/>
        <v>42</v>
      </c>
      <c r="T2192">
        <f t="shared" si="485"/>
        <v>3898</v>
      </c>
      <c r="U2192" s="18">
        <f t="shared" si="490"/>
        <v>92.80952380952381</v>
      </c>
    </row>
    <row r="2193" spans="1:21" x14ac:dyDescent="0.3">
      <c r="A2193" s="3">
        <v>2192</v>
      </c>
      <c r="B2193" s="3" t="s">
        <v>420</v>
      </c>
      <c r="C2193" s="3" t="s">
        <v>61</v>
      </c>
      <c r="D2193" s="7">
        <f t="shared" si="486"/>
        <v>41721</v>
      </c>
      <c r="E2193" s="4">
        <v>0.88194444444444453</v>
      </c>
      <c r="F2193" s="3" t="s">
        <v>49</v>
      </c>
      <c r="G2193" s="3" t="str">
        <f t="shared" si="487"/>
        <v>UNPLANNED</v>
      </c>
      <c r="H2193" s="3" t="str">
        <f t="shared" si="477"/>
        <v>UNPLANNED</v>
      </c>
      <c r="I2193" s="1">
        <v>41726.860006099538</v>
      </c>
      <c r="J2193" s="1">
        <v>41726.927413506943</v>
      </c>
      <c r="K2193" s="5">
        <f t="shared" si="488"/>
        <v>97</v>
      </c>
      <c r="L2193" s="16">
        <f t="shared" si="478"/>
        <v>97</v>
      </c>
      <c r="M2193">
        <f t="shared" si="479"/>
        <v>2014</v>
      </c>
      <c r="N2193" t="str">
        <f t="shared" si="480"/>
        <v>Mar</v>
      </c>
      <c r="O2193" s="6">
        <f t="shared" si="481"/>
        <v>97</v>
      </c>
      <c r="P2193">
        <f t="shared" si="482"/>
        <v>470</v>
      </c>
      <c r="Q2193">
        <f t="shared" si="483"/>
        <v>5</v>
      </c>
      <c r="R2193" s="8">
        <f t="shared" si="489"/>
        <v>94</v>
      </c>
      <c r="S2193">
        <f t="shared" si="484"/>
        <v>42</v>
      </c>
      <c r="T2193">
        <f t="shared" si="485"/>
        <v>3898</v>
      </c>
      <c r="U2193" s="18">
        <f t="shared" si="490"/>
        <v>92.80952380952381</v>
      </c>
    </row>
    <row r="2194" spans="1:21" x14ac:dyDescent="0.3">
      <c r="A2194" s="3">
        <v>2193</v>
      </c>
      <c r="B2194" s="3" t="s">
        <v>421</v>
      </c>
      <c r="C2194" s="3" t="s">
        <v>63</v>
      </c>
      <c r="D2194" s="7">
        <f t="shared" si="486"/>
        <v>41721</v>
      </c>
      <c r="E2194" s="4">
        <v>8.1944444444444445E-2</v>
      </c>
      <c r="F2194" s="3" t="s">
        <v>49</v>
      </c>
      <c r="G2194" s="3" t="str">
        <f t="shared" si="487"/>
        <v>UNPLANNED</v>
      </c>
      <c r="H2194" s="3" t="str">
        <f t="shared" si="477"/>
        <v>UNPLANNED</v>
      </c>
      <c r="I2194" s="1">
        <v>41727.047737384266</v>
      </c>
      <c r="J2194" s="1">
        <v>41727.142772106483</v>
      </c>
      <c r="K2194" s="5">
        <f t="shared" si="488"/>
        <v>136</v>
      </c>
      <c r="L2194" s="16">
        <f t="shared" si="478"/>
        <v>136</v>
      </c>
      <c r="M2194">
        <f t="shared" si="479"/>
        <v>2014</v>
      </c>
      <c r="N2194" t="str">
        <f t="shared" si="480"/>
        <v>Mar</v>
      </c>
      <c r="O2194" s="6">
        <f t="shared" si="481"/>
        <v>136</v>
      </c>
      <c r="P2194">
        <f t="shared" si="482"/>
        <v>512</v>
      </c>
      <c r="Q2194">
        <f t="shared" si="483"/>
        <v>5</v>
      </c>
      <c r="R2194" s="8">
        <f t="shared" si="489"/>
        <v>102.4</v>
      </c>
      <c r="S2194">
        <f t="shared" si="484"/>
        <v>42</v>
      </c>
      <c r="T2194">
        <f t="shared" si="485"/>
        <v>3898</v>
      </c>
      <c r="U2194" s="18">
        <f t="shared" si="490"/>
        <v>92.80952380952381</v>
      </c>
    </row>
    <row r="2195" spans="1:21" x14ac:dyDescent="0.3">
      <c r="A2195" s="3">
        <v>2194</v>
      </c>
      <c r="B2195" s="3" t="s">
        <v>421</v>
      </c>
      <c r="C2195" s="3" t="s">
        <v>63</v>
      </c>
      <c r="D2195" s="7">
        <f t="shared" si="486"/>
        <v>41721</v>
      </c>
      <c r="E2195" s="4">
        <v>0.1763888888888889</v>
      </c>
      <c r="F2195" s="3" t="s">
        <v>49</v>
      </c>
      <c r="G2195" s="3" t="str">
        <f t="shared" si="487"/>
        <v>UNPLANNED</v>
      </c>
      <c r="H2195" s="3" t="str">
        <f t="shared" si="477"/>
        <v>UNPLANNED</v>
      </c>
      <c r="I2195" s="1">
        <v>41727.151060914352</v>
      </c>
      <c r="J2195" s="1">
        <v>41727.217484525463</v>
      </c>
      <c r="K2195" s="5">
        <f t="shared" si="488"/>
        <v>95</v>
      </c>
      <c r="L2195" s="16">
        <f t="shared" si="478"/>
        <v>95</v>
      </c>
      <c r="M2195">
        <f t="shared" si="479"/>
        <v>2014</v>
      </c>
      <c r="N2195" t="str">
        <f t="shared" si="480"/>
        <v>Mar</v>
      </c>
      <c r="O2195" s="6">
        <f t="shared" si="481"/>
        <v>95</v>
      </c>
      <c r="P2195">
        <f t="shared" si="482"/>
        <v>512</v>
      </c>
      <c r="Q2195">
        <f t="shared" si="483"/>
        <v>5</v>
      </c>
      <c r="R2195" s="8">
        <f t="shared" si="489"/>
        <v>102.4</v>
      </c>
      <c r="S2195">
        <f t="shared" si="484"/>
        <v>42</v>
      </c>
      <c r="T2195">
        <f t="shared" si="485"/>
        <v>3898</v>
      </c>
      <c r="U2195" s="18">
        <f t="shared" si="490"/>
        <v>92.80952380952381</v>
      </c>
    </row>
    <row r="2196" spans="1:21" x14ac:dyDescent="0.3">
      <c r="A2196" s="3">
        <v>2195</v>
      </c>
      <c r="B2196" s="3" t="s">
        <v>421</v>
      </c>
      <c r="C2196" s="3" t="s">
        <v>63</v>
      </c>
      <c r="D2196" s="7">
        <f t="shared" si="486"/>
        <v>41721</v>
      </c>
      <c r="E2196" s="4">
        <v>0.24791666666666667</v>
      </c>
      <c r="F2196" s="3" t="s">
        <v>49</v>
      </c>
      <c r="G2196" s="3" t="str">
        <f t="shared" si="487"/>
        <v>UNPLANNED</v>
      </c>
      <c r="H2196" s="3" t="str">
        <f t="shared" si="477"/>
        <v>UNPLANNED</v>
      </c>
      <c r="I2196" s="1">
        <v>41727.223189317134</v>
      </c>
      <c r="J2196" s="1">
        <v>41727.314543483793</v>
      </c>
      <c r="K2196" s="5">
        <f t="shared" si="488"/>
        <v>131</v>
      </c>
      <c r="L2196" s="16">
        <f t="shared" si="478"/>
        <v>131</v>
      </c>
      <c r="M2196">
        <f t="shared" si="479"/>
        <v>2014</v>
      </c>
      <c r="N2196" t="str">
        <f t="shared" si="480"/>
        <v>Mar</v>
      </c>
      <c r="O2196" s="6">
        <f t="shared" si="481"/>
        <v>131</v>
      </c>
      <c r="P2196">
        <f t="shared" si="482"/>
        <v>512</v>
      </c>
      <c r="Q2196">
        <f t="shared" si="483"/>
        <v>5</v>
      </c>
      <c r="R2196" s="8">
        <f t="shared" si="489"/>
        <v>102.4</v>
      </c>
      <c r="S2196">
        <f t="shared" si="484"/>
        <v>42</v>
      </c>
      <c r="T2196">
        <f t="shared" si="485"/>
        <v>3898</v>
      </c>
      <c r="U2196" s="18">
        <f t="shared" si="490"/>
        <v>92.80952380952381</v>
      </c>
    </row>
    <row r="2197" spans="1:21" x14ac:dyDescent="0.3">
      <c r="A2197" s="3">
        <v>2196</v>
      </c>
      <c r="B2197" s="3" t="s">
        <v>421</v>
      </c>
      <c r="C2197" s="3" t="s">
        <v>63</v>
      </c>
      <c r="D2197" s="7">
        <f t="shared" si="486"/>
        <v>41721</v>
      </c>
      <c r="E2197" s="4">
        <v>0.4375</v>
      </c>
      <c r="F2197" s="3" t="s">
        <v>51</v>
      </c>
      <c r="G2197" s="3" t="str">
        <f t="shared" si="487"/>
        <v>PLANNED</v>
      </c>
      <c r="H2197" s="3" t="str">
        <f t="shared" si="477"/>
        <v>PLANNED - NOT SCHED</v>
      </c>
      <c r="I2197" s="1">
        <v>41727.415052743054</v>
      </c>
      <c r="J2197" s="1">
        <v>41727.479450891202</v>
      </c>
      <c r="K2197" s="5">
        <f t="shared" si="488"/>
        <v>92</v>
      </c>
      <c r="L2197" s="16">
        <f t="shared" si="478"/>
        <v>92</v>
      </c>
      <c r="M2197">
        <f t="shared" si="479"/>
        <v>2014</v>
      </c>
      <c r="N2197" t="str">
        <f t="shared" si="480"/>
        <v>Mar</v>
      </c>
      <c r="O2197" s="6">
        <f t="shared" si="481"/>
        <v>92</v>
      </c>
      <c r="P2197">
        <f t="shared" si="482"/>
        <v>512</v>
      </c>
      <c r="Q2197">
        <f t="shared" si="483"/>
        <v>5</v>
      </c>
      <c r="R2197" s="8">
        <f t="shared" si="489"/>
        <v>102.4</v>
      </c>
      <c r="S2197">
        <f t="shared" si="484"/>
        <v>42</v>
      </c>
      <c r="T2197">
        <f t="shared" si="485"/>
        <v>3898</v>
      </c>
      <c r="U2197" s="18">
        <f t="shared" si="490"/>
        <v>92.80952380952381</v>
      </c>
    </row>
    <row r="2198" spans="1:21" x14ac:dyDescent="0.3">
      <c r="A2198" s="3">
        <v>2197</v>
      </c>
      <c r="B2198" s="3" t="s">
        <v>421</v>
      </c>
      <c r="C2198" s="3" t="s">
        <v>63</v>
      </c>
      <c r="D2198" s="7">
        <f t="shared" si="486"/>
        <v>41721</v>
      </c>
      <c r="E2198" s="4">
        <v>0.72152777777777777</v>
      </c>
      <c r="F2198" s="3" t="s">
        <v>49</v>
      </c>
      <c r="G2198" s="3" t="str">
        <f t="shared" si="487"/>
        <v>UNPLANNED</v>
      </c>
      <c r="H2198" s="3" t="str">
        <f t="shared" si="477"/>
        <v>UNPLANNED</v>
      </c>
      <c r="I2198" s="1">
        <v>41727.70231547454</v>
      </c>
      <c r="J2198" s="1">
        <v>41727.743033067127</v>
      </c>
      <c r="K2198" s="5">
        <f t="shared" si="488"/>
        <v>58</v>
      </c>
      <c r="L2198" s="16">
        <f t="shared" si="478"/>
        <v>58</v>
      </c>
      <c r="M2198">
        <f t="shared" si="479"/>
        <v>2014</v>
      </c>
      <c r="N2198" t="str">
        <f t="shared" si="480"/>
        <v>Mar</v>
      </c>
      <c r="O2198" s="6">
        <f t="shared" si="481"/>
        <v>58</v>
      </c>
      <c r="P2198">
        <f t="shared" si="482"/>
        <v>512</v>
      </c>
      <c r="Q2198">
        <f t="shared" si="483"/>
        <v>5</v>
      </c>
      <c r="R2198" s="8">
        <f t="shared" si="489"/>
        <v>102.4</v>
      </c>
      <c r="S2198">
        <f t="shared" si="484"/>
        <v>42</v>
      </c>
      <c r="T2198">
        <f t="shared" si="485"/>
        <v>3898</v>
      </c>
      <c r="U2198" s="18">
        <f t="shared" si="490"/>
        <v>92.80952380952381</v>
      </c>
    </row>
    <row r="2199" spans="1:21" x14ac:dyDescent="0.3">
      <c r="A2199" s="3">
        <v>2198</v>
      </c>
      <c r="B2199" s="3" t="s">
        <v>422</v>
      </c>
      <c r="C2199" s="3" t="s">
        <v>65</v>
      </c>
      <c r="D2199" s="7">
        <f t="shared" si="486"/>
        <v>41721</v>
      </c>
      <c r="E2199" s="4">
        <v>0.1013888888888889</v>
      </c>
      <c r="F2199" s="3" t="s">
        <v>49</v>
      </c>
      <c r="G2199" s="3" t="str">
        <f t="shared" si="487"/>
        <v>UNPLANNED</v>
      </c>
      <c r="H2199" s="3" t="str">
        <f t="shared" si="477"/>
        <v>UNPLANNED</v>
      </c>
      <c r="I2199" s="1">
        <v>41728.053432523149</v>
      </c>
      <c r="J2199" s="1">
        <v>41728.128201041669</v>
      </c>
      <c r="K2199" s="5">
        <f t="shared" si="488"/>
        <v>107</v>
      </c>
      <c r="L2199" s="16">
        <f t="shared" si="478"/>
        <v>107</v>
      </c>
      <c r="M2199">
        <f t="shared" si="479"/>
        <v>2014</v>
      </c>
      <c r="N2199" t="str">
        <f t="shared" si="480"/>
        <v>Mar</v>
      </c>
      <c r="O2199" s="6">
        <f t="shared" si="481"/>
        <v>107</v>
      </c>
      <c r="P2199">
        <f t="shared" si="482"/>
        <v>683</v>
      </c>
      <c r="Q2199">
        <f t="shared" si="483"/>
        <v>7</v>
      </c>
      <c r="R2199" s="8">
        <f t="shared" si="489"/>
        <v>97.571428571428569</v>
      </c>
      <c r="S2199">
        <f t="shared" si="484"/>
        <v>42</v>
      </c>
      <c r="T2199">
        <f t="shared" si="485"/>
        <v>3898</v>
      </c>
      <c r="U2199" s="18">
        <f t="shared" si="490"/>
        <v>92.80952380952381</v>
      </c>
    </row>
    <row r="2200" spans="1:21" x14ac:dyDescent="0.3">
      <c r="A2200" s="3">
        <v>2199</v>
      </c>
      <c r="B2200" s="3" t="s">
        <v>422</v>
      </c>
      <c r="C2200" s="3" t="s">
        <v>65</v>
      </c>
      <c r="D2200" s="7">
        <f t="shared" si="486"/>
        <v>41721</v>
      </c>
      <c r="E2200" s="4">
        <v>0.17708333333333334</v>
      </c>
      <c r="F2200" s="3" t="s">
        <v>49</v>
      </c>
      <c r="G2200" s="3" t="str">
        <f t="shared" si="487"/>
        <v>UNPLANNED</v>
      </c>
      <c r="H2200" s="3" t="str">
        <f t="shared" si="477"/>
        <v>UNPLANNED</v>
      </c>
      <c r="I2200" s="1">
        <v>41728.15634267361</v>
      </c>
      <c r="J2200" s="1">
        <v>41728.209907488432</v>
      </c>
      <c r="K2200" s="5">
        <f t="shared" si="488"/>
        <v>77</v>
      </c>
      <c r="L2200" s="16">
        <f t="shared" si="478"/>
        <v>77</v>
      </c>
      <c r="M2200">
        <f t="shared" si="479"/>
        <v>2014</v>
      </c>
      <c r="N2200" t="str">
        <f t="shared" si="480"/>
        <v>Mar</v>
      </c>
      <c r="O2200" s="6">
        <f t="shared" si="481"/>
        <v>77</v>
      </c>
      <c r="P2200">
        <f t="shared" si="482"/>
        <v>683</v>
      </c>
      <c r="Q2200">
        <f t="shared" si="483"/>
        <v>7</v>
      </c>
      <c r="R2200" s="8">
        <f t="shared" si="489"/>
        <v>97.571428571428569</v>
      </c>
      <c r="S2200">
        <f t="shared" si="484"/>
        <v>42</v>
      </c>
      <c r="T2200">
        <f t="shared" si="485"/>
        <v>3898</v>
      </c>
      <c r="U2200" s="18">
        <f t="shared" si="490"/>
        <v>92.80952380952381</v>
      </c>
    </row>
    <row r="2201" spans="1:21" x14ac:dyDescent="0.3">
      <c r="A2201" s="3">
        <v>2200</v>
      </c>
      <c r="B2201" s="3" t="s">
        <v>422</v>
      </c>
      <c r="C2201" s="3" t="s">
        <v>65</v>
      </c>
      <c r="D2201" s="7">
        <f t="shared" si="486"/>
        <v>41721</v>
      </c>
      <c r="E2201" s="4">
        <v>0.24374999999999999</v>
      </c>
      <c r="F2201" s="3" t="s">
        <v>49</v>
      </c>
      <c r="G2201" s="3" t="str">
        <f t="shared" si="487"/>
        <v>UNPLANNED</v>
      </c>
      <c r="H2201" s="3" t="str">
        <f t="shared" si="477"/>
        <v>UNPLANNED</v>
      </c>
      <c r="I2201" s="1">
        <v>41728.222095370373</v>
      </c>
      <c r="J2201" s="1">
        <v>41728.288785185185</v>
      </c>
      <c r="K2201" s="5">
        <f t="shared" si="488"/>
        <v>96</v>
      </c>
      <c r="L2201" s="16">
        <f t="shared" si="478"/>
        <v>96</v>
      </c>
      <c r="M2201">
        <f t="shared" si="479"/>
        <v>2014</v>
      </c>
      <c r="N2201" t="str">
        <f t="shared" si="480"/>
        <v>Mar</v>
      </c>
      <c r="O2201" s="6">
        <f t="shared" si="481"/>
        <v>96</v>
      </c>
      <c r="P2201">
        <f t="shared" si="482"/>
        <v>683</v>
      </c>
      <c r="Q2201">
        <f t="shared" si="483"/>
        <v>7</v>
      </c>
      <c r="R2201" s="8">
        <f t="shared" si="489"/>
        <v>97.571428571428569</v>
      </c>
      <c r="S2201">
        <f t="shared" si="484"/>
        <v>42</v>
      </c>
      <c r="T2201">
        <f t="shared" si="485"/>
        <v>3898</v>
      </c>
      <c r="U2201" s="18">
        <f t="shared" si="490"/>
        <v>92.80952380952381</v>
      </c>
    </row>
    <row r="2202" spans="1:21" x14ac:dyDescent="0.3">
      <c r="A2202" s="3">
        <v>2201</v>
      </c>
      <c r="B2202" s="3" t="s">
        <v>422</v>
      </c>
      <c r="C2202" s="3" t="s">
        <v>65</v>
      </c>
      <c r="D2202" s="7">
        <f t="shared" si="486"/>
        <v>41721</v>
      </c>
      <c r="E2202" s="4">
        <v>0.32569444444444445</v>
      </c>
      <c r="F2202" s="3" t="s">
        <v>49</v>
      </c>
      <c r="G2202" s="3" t="str">
        <f t="shared" si="487"/>
        <v>UNPLANNED</v>
      </c>
      <c r="H2202" s="3" t="str">
        <f t="shared" si="477"/>
        <v>UNPLANNED</v>
      </c>
      <c r="I2202" s="1">
        <v>41728.312150543978</v>
      </c>
      <c r="J2202" s="1">
        <v>41728.35476628472</v>
      </c>
      <c r="K2202" s="5">
        <f t="shared" si="488"/>
        <v>61</v>
      </c>
      <c r="L2202" s="16">
        <f t="shared" si="478"/>
        <v>61</v>
      </c>
      <c r="M2202">
        <f t="shared" si="479"/>
        <v>2014</v>
      </c>
      <c r="N2202" t="str">
        <f t="shared" si="480"/>
        <v>Mar</v>
      </c>
      <c r="O2202" s="6">
        <f t="shared" si="481"/>
        <v>61</v>
      </c>
      <c r="P2202">
        <f t="shared" si="482"/>
        <v>683</v>
      </c>
      <c r="Q2202">
        <f t="shared" si="483"/>
        <v>7</v>
      </c>
      <c r="R2202" s="8">
        <f t="shared" si="489"/>
        <v>97.571428571428569</v>
      </c>
      <c r="S2202">
        <f t="shared" si="484"/>
        <v>42</v>
      </c>
      <c r="T2202">
        <f t="shared" si="485"/>
        <v>3898</v>
      </c>
      <c r="U2202" s="18">
        <f t="shared" si="490"/>
        <v>92.80952380952381</v>
      </c>
    </row>
    <row r="2203" spans="1:21" x14ac:dyDescent="0.3">
      <c r="A2203" s="3">
        <v>2202</v>
      </c>
      <c r="B2203" s="3" t="s">
        <v>422</v>
      </c>
      <c r="C2203" s="3" t="s">
        <v>65</v>
      </c>
      <c r="D2203" s="7">
        <f t="shared" si="486"/>
        <v>41721</v>
      </c>
      <c r="E2203" s="4">
        <v>0.42430555555555555</v>
      </c>
      <c r="F2203" s="3" t="s">
        <v>49</v>
      </c>
      <c r="G2203" s="3" t="str">
        <f t="shared" si="487"/>
        <v>UNPLANNED</v>
      </c>
      <c r="H2203" s="3" t="str">
        <f t="shared" si="477"/>
        <v>UNPLANNED</v>
      </c>
      <c r="I2203" s="1">
        <v>41728.395514467593</v>
      </c>
      <c r="J2203" s="1">
        <v>41728.49162557871</v>
      </c>
      <c r="K2203" s="5">
        <f t="shared" si="488"/>
        <v>138</v>
      </c>
      <c r="L2203" s="16">
        <f t="shared" si="478"/>
        <v>138</v>
      </c>
      <c r="M2203">
        <f t="shared" si="479"/>
        <v>2014</v>
      </c>
      <c r="N2203" t="str">
        <f t="shared" si="480"/>
        <v>Mar</v>
      </c>
      <c r="O2203" s="6">
        <f t="shared" si="481"/>
        <v>138</v>
      </c>
      <c r="P2203">
        <f t="shared" si="482"/>
        <v>683</v>
      </c>
      <c r="Q2203">
        <f t="shared" si="483"/>
        <v>7</v>
      </c>
      <c r="R2203" s="8">
        <f t="shared" si="489"/>
        <v>97.571428571428569</v>
      </c>
      <c r="S2203">
        <f t="shared" si="484"/>
        <v>42</v>
      </c>
      <c r="T2203">
        <f t="shared" si="485"/>
        <v>3898</v>
      </c>
      <c r="U2203" s="18">
        <f t="shared" si="490"/>
        <v>92.80952380952381</v>
      </c>
    </row>
    <row r="2204" spans="1:21" x14ac:dyDescent="0.3">
      <c r="A2204" s="3">
        <v>2203</v>
      </c>
      <c r="B2204" s="3" t="s">
        <v>422</v>
      </c>
      <c r="C2204" s="3" t="s">
        <v>65</v>
      </c>
      <c r="D2204" s="7">
        <f t="shared" si="486"/>
        <v>41721</v>
      </c>
      <c r="E2204" s="4">
        <v>0.57430555555555551</v>
      </c>
      <c r="F2204" s="3" t="s">
        <v>49</v>
      </c>
      <c r="G2204" s="3" t="str">
        <f t="shared" si="487"/>
        <v>UNPLANNED</v>
      </c>
      <c r="H2204" s="3" t="str">
        <f t="shared" si="477"/>
        <v>UNPLANNED</v>
      </c>
      <c r="I2204" s="1">
        <v>41728.550155983794</v>
      </c>
      <c r="J2204" s="1">
        <v>41728.622424502319</v>
      </c>
      <c r="K2204" s="5">
        <f t="shared" si="488"/>
        <v>104</v>
      </c>
      <c r="L2204" s="16">
        <f t="shared" si="478"/>
        <v>104</v>
      </c>
      <c r="M2204">
        <f t="shared" si="479"/>
        <v>2014</v>
      </c>
      <c r="N2204" t="str">
        <f t="shared" si="480"/>
        <v>Mar</v>
      </c>
      <c r="O2204" s="6">
        <f t="shared" si="481"/>
        <v>104</v>
      </c>
      <c r="P2204">
        <f t="shared" si="482"/>
        <v>683</v>
      </c>
      <c r="Q2204">
        <f t="shared" si="483"/>
        <v>7</v>
      </c>
      <c r="R2204" s="8">
        <f t="shared" si="489"/>
        <v>97.571428571428569</v>
      </c>
      <c r="S2204">
        <f t="shared" si="484"/>
        <v>42</v>
      </c>
      <c r="T2204">
        <f t="shared" si="485"/>
        <v>3898</v>
      </c>
      <c r="U2204" s="18">
        <f t="shared" si="490"/>
        <v>92.80952380952381</v>
      </c>
    </row>
    <row r="2205" spans="1:21" x14ac:dyDescent="0.3">
      <c r="A2205" s="3">
        <v>2204</v>
      </c>
      <c r="B2205" s="3" t="s">
        <v>422</v>
      </c>
      <c r="C2205" s="3" t="s">
        <v>65</v>
      </c>
      <c r="D2205" s="7">
        <f t="shared" si="486"/>
        <v>41721</v>
      </c>
      <c r="E2205" s="4">
        <v>0.6694444444444444</v>
      </c>
      <c r="F2205" s="3" t="s">
        <v>50</v>
      </c>
      <c r="G2205" s="3" t="str">
        <f t="shared" si="487"/>
        <v>OTHER</v>
      </c>
      <c r="H2205" s="3" t="str">
        <f t="shared" si="477"/>
        <v>OTHER</v>
      </c>
      <c r="I2205" s="1">
        <v>41728.649551122682</v>
      </c>
      <c r="J2205" s="1">
        <v>41728.719620567128</v>
      </c>
      <c r="K2205" s="5">
        <f t="shared" si="488"/>
        <v>100</v>
      </c>
      <c r="L2205" s="16">
        <f t="shared" si="478"/>
        <v>100</v>
      </c>
      <c r="M2205">
        <f t="shared" si="479"/>
        <v>2014</v>
      </c>
      <c r="N2205" t="str">
        <f t="shared" si="480"/>
        <v>Mar</v>
      </c>
      <c r="O2205" s="6">
        <f t="shared" si="481"/>
        <v>100</v>
      </c>
      <c r="P2205">
        <f t="shared" si="482"/>
        <v>683</v>
      </c>
      <c r="Q2205">
        <f t="shared" si="483"/>
        <v>7</v>
      </c>
      <c r="R2205" s="8">
        <f t="shared" si="489"/>
        <v>97.571428571428569</v>
      </c>
      <c r="S2205">
        <f t="shared" si="484"/>
        <v>42</v>
      </c>
      <c r="T2205">
        <f t="shared" si="485"/>
        <v>3898</v>
      </c>
      <c r="U2205" s="18">
        <f t="shared" si="490"/>
        <v>92.80952380952381</v>
      </c>
    </row>
    <row r="2206" spans="1:21" x14ac:dyDescent="0.3">
      <c r="A2206" s="3">
        <v>2205</v>
      </c>
      <c r="B2206" s="3" t="s">
        <v>423</v>
      </c>
      <c r="C2206" s="3" t="s">
        <v>48</v>
      </c>
      <c r="D2206" s="7">
        <f t="shared" si="486"/>
        <v>41728</v>
      </c>
      <c r="E2206" s="4">
        <v>0.10347222222222223</v>
      </c>
      <c r="F2206" s="3" t="s">
        <v>49</v>
      </c>
      <c r="G2206" s="3" t="str">
        <f t="shared" si="487"/>
        <v>UNPLANNED</v>
      </c>
      <c r="H2206" s="3" t="str">
        <f t="shared" si="477"/>
        <v>UNPLANNED</v>
      </c>
      <c r="I2206" s="1">
        <v>41729.086224965278</v>
      </c>
      <c r="J2206" s="1">
        <v>41729.167162465274</v>
      </c>
      <c r="K2206" s="5">
        <f t="shared" si="488"/>
        <v>116</v>
      </c>
      <c r="L2206" s="16">
        <f t="shared" si="478"/>
        <v>116</v>
      </c>
      <c r="M2206">
        <f t="shared" si="479"/>
        <v>2014</v>
      </c>
      <c r="N2206" t="str">
        <f t="shared" si="480"/>
        <v>Mar</v>
      </c>
      <c r="O2206" s="6">
        <f t="shared" si="481"/>
        <v>116</v>
      </c>
      <c r="P2206">
        <f t="shared" si="482"/>
        <v>544</v>
      </c>
      <c r="Q2206">
        <f t="shared" si="483"/>
        <v>6</v>
      </c>
      <c r="R2206" s="8">
        <f t="shared" si="489"/>
        <v>90.666666666666671</v>
      </c>
      <c r="S2206">
        <f t="shared" si="484"/>
        <v>6</v>
      </c>
      <c r="T2206">
        <f t="shared" si="485"/>
        <v>544</v>
      </c>
      <c r="U2206" s="18">
        <f t="shared" si="490"/>
        <v>90.666666666666671</v>
      </c>
    </row>
    <row r="2207" spans="1:21" x14ac:dyDescent="0.3">
      <c r="A2207" s="3">
        <v>2206</v>
      </c>
      <c r="B2207" s="3" t="s">
        <v>423</v>
      </c>
      <c r="C2207" s="3" t="s">
        <v>48</v>
      </c>
      <c r="D2207" s="7">
        <f t="shared" si="486"/>
        <v>41728</v>
      </c>
      <c r="E2207" s="4">
        <v>0.3527777777777778</v>
      </c>
      <c r="F2207" s="3" t="s">
        <v>54</v>
      </c>
      <c r="G2207" s="3" t="str">
        <f t="shared" si="487"/>
        <v>PLANNED</v>
      </c>
      <c r="H2207" s="3" t="str">
        <f t="shared" si="477"/>
        <v>PLANNED - SCHED</v>
      </c>
      <c r="I2207" s="1">
        <v>41729.328360034728</v>
      </c>
      <c r="J2207" s="1">
        <v>41729.387318368055</v>
      </c>
      <c r="K2207" s="5">
        <f t="shared" si="488"/>
        <v>84</v>
      </c>
      <c r="L2207" s="16">
        <f t="shared" si="478"/>
        <v>84</v>
      </c>
      <c r="M2207">
        <f t="shared" si="479"/>
        <v>2014</v>
      </c>
      <c r="N2207" t="str">
        <f t="shared" si="480"/>
        <v>Mar</v>
      </c>
      <c r="O2207" s="6">
        <f t="shared" si="481"/>
        <v>84</v>
      </c>
      <c r="P2207">
        <f t="shared" si="482"/>
        <v>544</v>
      </c>
      <c r="Q2207">
        <f t="shared" si="483"/>
        <v>6</v>
      </c>
      <c r="R2207" s="8">
        <f t="shared" si="489"/>
        <v>90.666666666666671</v>
      </c>
      <c r="S2207">
        <f t="shared" si="484"/>
        <v>6</v>
      </c>
      <c r="T2207">
        <f t="shared" si="485"/>
        <v>544</v>
      </c>
      <c r="U2207" s="18">
        <f t="shared" si="490"/>
        <v>90.666666666666671</v>
      </c>
    </row>
    <row r="2208" spans="1:21" x14ac:dyDescent="0.3">
      <c r="A2208" s="3">
        <v>2207</v>
      </c>
      <c r="B2208" s="3" t="s">
        <v>423</v>
      </c>
      <c r="C2208" s="3" t="s">
        <v>48</v>
      </c>
      <c r="D2208" s="7">
        <f t="shared" si="486"/>
        <v>41728</v>
      </c>
      <c r="E2208" s="4">
        <v>0.44513888888888892</v>
      </c>
      <c r="F2208" s="3" t="s">
        <v>54</v>
      </c>
      <c r="G2208" s="3" t="str">
        <f t="shared" si="487"/>
        <v>PLANNED</v>
      </c>
      <c r="H2208" s="3" t="str">
        <f t="shared" si="477"/>
        <v>PLANNED - SCHED</v>
      </c>
      <c r="I2208" s="1">
        <v>41729.399416168984</v>
      </c>
      <c r="J2208" s="1">
        <v>41729.469184687499</v>
      </c>
      <c r="K2208" s="5">
        <f t="shared" si="488"/>
        <v>100</v>
      </c>
      <c r="L2208" s="16">
        <f t="shared" si="478"/>
        <v>100</v>
      </c>
      <c r="M2208">
        <f t="shared" si="479"/>
        <v>2014</v>
      </c>
      <c r="N2208" t="str">
        <f t="shared" si="480"/>
        <v>Mar</v>
      </c>
      <c r="O2208" s="6">
        <f t="shared" si="481"/>
        <v>100</v>
      </c>
      <c r="P2208">
        <f t="shared" si="482"/>
        <v>544</v>
      </c>
      <c r="Q2208">
        <f t="shared" si="483"/>
        <v>6</v>
      </c>
      <c r="R2208" s="8">
        <f t="shared" si="489"/>
        <v>90.666666666666671</v>
      </c>
      <c r="S2208">
        <f t="shared" si="484"/>
        <v>6</v>
      </c>
      <c r="T2208">
        <f t="shared" si="485"/>
        <v>544</v>
      </c>
      <c r="U2208" s="18">
        <f t="shared" si="490"/>
        <v>90.666666666666671</v>
      </c>
    </row>
    <row r="2209" spans="1:21" x14ac:dyDescent="0.3">
      <c r="A2209" s="3">
        <v>2208</v>
      </c>
      <c r="B2209" s="3" t="s">
        <v>423</v>
      </c>
      <c r="C2209" s="3" t="s">
        <v>48</v>
      </c>
      <c r="D2209" s="7">
        <f t="shared" si="486"/>
        <v>41728</v>
      </c>
      <c r="E2209" s="4">
        <v>0.58750000000000002</v>
      </c>
      <c r="F2209" s="3" t="s">
        <v>50</v>
      </c>
      <c r="G2209" s="3" t="str">
        <f t="shared" si="487"/>
        <v>OTHER</v>
      </c>
      <c r="H2209" s="3" t="str">
        <f t="shared" si="477"/>
        <v>OTHER</v>
      </c>
      <c r="I2209" s="1">
        <v>41729.566483182869</v>
      </c>
      <c r="J2209" s="1">
        <v>41729.616517905095</v>
      </c>
      <c r="K2209" s="5">
        <f t="shared" si="488"/>
        <v>72</v>
      </c>
      <c r="L2209" s="16">
        <f t="shared" si="478"/>
        <v>72</v>
      </c>
      <c r="M2209">
        <f t="shared" si="479"/>
        <v>2014</v>
      </c>
      <c r="N2209" t="str">
        <f t="shared" si="480"/>
        <v>Mar</v>
      </c>
      <c r="O2209" s="6">
        <f t="shared" si="481"/>
        <v>72</v>
      </c>
      <c r="P2209">
        <f t="shared" si="482"/>
        <v>544</v>
      </c>
      <c r="Q2209">
        <f t="shared" si="483"/>
        <v>6</v>
      </c>
      <c r="R2209" s="8">
        <f t="shared" si="489"/>
        <v>90.666666666666671</v>
      </c>
      <c r="S2209">
        <f t="shared" si="484"/>
        <v>6</v>
      </c>
      <c r="T2209">
        <f t="shared" si="485"/>
        <v>544</v>
      </c>
      <c r="U2209" s="18">
        <f t="shared" si="490"/>
        <v>90.666666666666671</v>
      </c>
    </row>
    <row r="2210" spans="1:21" x14ac:dyDescent="0.3">
      <c r="A2210" s="3">
        <v>2209</v>
      </c>
      <c r="B2210" s="3" t="s">
        <v>423</v>
      </c>
      <c r="C2210" s="3" t="s">
        <v>48</v>
      </c>
      <c r="D2210" s="7">
        <f t="shared" si="486"/>
        <v>41728</v>
      </c>
      <c r="E2210" s="4">
        <v>0.6777777777777777</v>
      </c>
      <c r="F2210" s="3" t="s">
        <v>54</v>
      </c>
      <c r="G2210" s="3" t="str">
        <f t="shared" si="487"/>
        <v>PLANNED</v>
      </c>
      <c r="H2210" s="3" t="str">
        <f t="shared" si="477"/>
        <v>PLANNED - SCHED</v>
      </c>
      <c r="I2210" s="1">
        <v>41729.633773611109</v>
      </c>
      <c r="J2210" s="1">
        <v>41729.692083796297</v>
      </c>
      <c r="K2210" s="5">
        <f t="shared" si="488"/>
        <v>83</v>
      </c>
      <c r="L2210" s="16">
        <f t="shared" si="478"/>
        <v>83</v>
      </c>
      <c r="M2210">
        <f t="shared" si="479"/>
        <v>2014</v>
      </c>
      <c r="N2210" t="str">
        <f t="shared" si="480"/>
        <v>Mar</v>
      </c>
      <c r="O2210" s="6">
        <f t="shared" si="481"/>
        <v>83</v>
      </c>
      <c r="P2210">
        <f t="shared" si="482"/>
        <v>544</v>
      </c>
      <c r="Q2210">
        <f t="shared" si="483"/>
        <v>6</v>
      </c>
      <c r="R2210" s="8">
        <f t="shared" si="489"/>
        <v>90.666666666666671</v>
      </c>
      <c r="S2210">
        <f t="shared" si="484"/>
        <v>6</v>
      </c>
      <c r="T2210">
        <f t="shared" si="485"/>
        <v>544</v>
      </c>
      <c r="U2210" s="18">
        <f t="shared" si="490"/>
        <v>90.666666666666671</v>
      </c>
    </row>
    <row r="2211" spans="1:21" x14ac:dyDescent="0.3">
      <c r="A2211" s="3">
        <v>2210</v>
      </c>
      <c r="B2211" s="3" t="s">
        <v>423</v>
      </c>
      <c r="C2211" s="3" t="s">
        <v>48</v>
      </c>
      <c r="D2211" s="7">
        <f t="shared" si="486"/>
        <v>41728</v>
      </c>
      <c r="E2211" s="4">
        <v>0.80138888888888893</v>
      </c>
      <c r="F2211" s="3" t="s">
        <v>49</v>
      </c>
      <c r="G2211" s="3" t="str">
        <f t="shared" si="487"/>
        <v>UNPLANNED</v>
      </c>
      <c r="H2211" s="3" t="str">
        <f t="shared" si="477"/>
        <v>UNPLANNED</v>
      </c>
      <c r="I2211" s="1">
        <v>41729.772565011575</v>
      </c>
      <c r="J2211" s="1">
        <v>41729.835018715283</v>
      </c>
      <c r="K2211" s="5">
        <f t="shared" si="488"/>
        <v>89</v>
      </c>
      <c r="L2211" s="16">
        <f t="shared" si="478"/>
        <v>89</v>
      </c>
      <c r="M2211">
        <f t="shared" si="479"/>
        <v>2014</v>
      </c>
      <c r="N2211" t="str">
        <f t="shared" si="480"/>
        <v>Mar</v>
      </c>
      <c r="O2211" s="6">
        <f t="shared" si="481"/>
        <v>89</v>
      </c>
      <c r="P2211">
        <f t="shared" si="482"/>
        <v>544</v>
      </c>
      <c r="Q2211">
        <f t="shared" si="483"/>
        <v>6</v>
      </c>
      <c r="R2211" s="8">
        <f t="shared" si="489"/>
        <v>90.666666666666671</v>
      </c>
      <c r="S2211">
        <f t="shared" si="484"/>
        <v>6</v>
      </c>
      <c r="T2211">
        <f t="shared" si="485"/>
        <v>544</v>
      </c>
      <c r="U2211" s="18">
        <f t="shared" si="490"/>
        <v>90.666666666666671</v>
      </c>
    </row>
  </sheetData>
  <autoFilter ref="A1:R2211" xr:uid="{00000000-0001-0000-0000-000000000000}"/>
  <pageMargins left="0.75" right="0.75" top="1" bottom="1" header="0.5" footer="0.5"/>
  <pageSetup orientation="portrait" horizontalDpi="4294967292" verticalDpi="4294967292"/>
  <ignoredErrors>
    <ignoredError sqref="R2 R15" formula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27F60-EE45-406C-8DEE-522637FE443E}">
  <sheetPr>
    <tabColor theme="0" tint="-0.249977111117893"/>
  </sheetPr>
  <dimension ref="A1:J54"/>
  <sheetViews>
    <sheetView zoomScale="70" zoomScaleNormal="70" workbookViewId="0">
      <selection activeCell="F23" sqref="F23"/>
    </sheetView>
  </sheetViews>
  <sheetFormatPr defaultRowHeight="18" x14ac:dyDescent="0.35"/>
  <cols>
    <col min="1" max="1" width="17.19921875" style="27" bestFit="1" customWidth="1"/>
    <col min="2" max="2" width="15" style="28" customWidth="1"/>
    <col min="3" max="3" width="19.59765625" style="28" customWidth="1"/>
    <col min="4" max="4" width="23.3984375" style="28" customWidth="1"/>
    <col min="5" max="5" width="19.3984375" style="28" customWidth="1"/>
    <col min="6" max="6" width="13.8984375" style="28" customWidth="1"/>
    <col min="7" max="7" width="18.5" style="28" bestFit="1" customWidth="1"/>
    <col min="8" max="8" width="20.09765625" style="28" bestFit="1" customWidth="1"/>
    <col min="9" max="9" width="20.69921875" style="28" customWidth="1"/>
  </cols>
  <sheetData>
    <row r="1" spans="1:10" ht="17.399999999999999" x14ac:dyDescent="0.35">
      <c r="A1" s="29" t="s">
        <v>29</v>
      </c>
      <c r="B1" s="30" t="s">
        <v>424</v>
      </c>
      <c r="C1" s="30" t="s">
        <v>425</v>
      </c>
      <c r="D1" s="30" t="s">
        <v>426</v>
      </c>
      <c r="E1" s="30" t="s">
        <v>427</v>
      </c>
      <c r="F1" s="31" t="s">
        <v>424</v>
      </c>
      <c r="G1" s="31" t="s">
        <v>425</v>
      </c>
      <c r="H1" s="31" t="s">
        <v>426</v>
      </c>
      <c r="I1" s="31" t="s">
        <v>427</v>
      </c>
    </row>
    <row r="2" spans="1:10" ht="17.399999999999999" x14ac:dyDescent="0.35">
      <c r="A2" s="29">
        <v>41364</v>
      </c>
      <c r="B2" s="32">
        <f>SUMIFS(raw!$L:$L,raw!$D:$D,'Weekly Table'!$A2,raw!$G:$G,'Weekly Table'!B$1)</f>
        <v>1735</v>
      </c>
      <c r="C2" s="32">
        <f>SUMIFS(raw!$L:$L,raw!$D:$D,'Weekly Table'!$A2,raw!$H:$H,'Weekly Table'!C$1)</f>
        <v>1566</v>
      </c>
      <c r="D2" s="32">
        <f>SUMIFS(raw!$L:$L,raw!$D:$D,'Weekly Table'!$A2,raw!$H:$H,'Weekly Table'!D$1)</f>
        <v>169</v>
      </c>
      <c r="E2" s="32">
        <f>SUMIFS(raw!$L:$L,raw!$D:$D,'Weekly Table'!$A2,raw!$G:$G,'Weekly Table'!E$1)</f>
        <v>1464.2222222222222</v>
      </c>
      <c r="F2" s="32">
        <f>COUNTIFS(raw!$D:$D,'Weekly Table'!$A2,raw!$G:$G,'Weekly Table'!F$1)</f>
        <v>19</v>
      </c>
      <c r="G2" s="32">
        <f>COUNTIFS(raw!$D:$D,'Weekly Table'!$A2,raw!$H:$H,'Weekly Table'!G$1)</f>
        <v>17</v>
      </c>
      <c r="H2" s="32">
        <f>COUNTIFS(raw!$D:$D,'Weekly Table'!$A2,raw!$H:$H,'Weekly Table'!H$1)</f>
        <v>2</v>
      </c>
      <c r="I2" s="32">
        <f>COUNTIFS(raw!$D:$D,'Weekly Table'!$A2,raw!$G:$G,'Weekly Table'!I$1)</f>
        <v>17</v>
      </c>
    </row>
    <row r="3" spans="1:10" ht="17.399999999999999" x14ac:dyDescent="0.35">
      <c r="A3" s="29">
        <v>41371</v>
      </c>
      <c r="B3" s="32">
        <f>SUMIFS(raw!$L:$L,raw!$D:$D,'Weekly Table'!$A3,raw!$G:$G,'Weekly Table'!B$1)</f>
        <v>1823.6</v>
      </c>
      <c r="C3" s="32">
        <f>SUMIFS(raw!$L:$L,raw!$D:$D,'Weekly Table'!$A3,raw!$H:$H,'Weekly Table'!C$1)</f>
        <v>1749.6</v>
      </c>
      <c r="D3" s="32">
        <f>SUMIFS(raw!$L:$L,raw!$D:$D,'Weekly Table'!$A3,raw!$H:$H,'Weekly Table'!D$1)</f>
        <v>74</v>
      </c>
      <c r="E3" s="32">
        <f>SUMIFS(raw!$L:$L,raw!$D:$D,'Weekly Table'!$A3,raw!$G:$G,'Weekly Table'!E$1)</f>
        <v>860.98888888888894</v>
      </c>
      <c r="F3" s="32">
        <f>COUNTIFS(raw!$D:$D,'Weekly Table'!$A3,raw!$G:$G,'Weekly Table'!F$1)</f>
        <v>21</v>
      </c>
      <c r="G3" s="32">
        <f>COUNTIFS(raw!$D:$D,'Weekly Table'!$A3,raw!$H:$H,'Weekly Table'!G$1)</f>
        <v>20</v>
      </c>
      <c r="H3" s="32">
        <f>COUNTIFS(raw!$D:$D,'Weekly Table'!$A3,raw!$H:$H,'Weekly Table'!H$1)</f>
        <v>1</v>
      </c>
      <c r="I3" s="32">
        <f>COUNTIFS(raw!$D:$D,'Weekly Table'!$A3,raw!$G:$G,'Weekly Table'!I$1)</f>
        <v>12</v>
      </c>
      <c r="J3" s="11"/>
    </row>
    <row r="4" spans="1:10" ht="17.399999999999999" x14ac:dyDescent="0.35">
      <c r="A4" s="29">
        <v>41378</v>
      </c>
      <c r="B4" s="32">
        <f>SUMIFS(raw!$L:$L,raw!$D:$D,'Weekly Table'!$A4,raw!$G:$G,'Weekly Table'!B$1)</f>
        <v>2016</v>
      </c>
      <c r="C4" s="32">
        <f>SUMIFS(raw!$L:$L,raw!$D:$D,'Weekly Table'!$A4,raw!$H:$H,'Weekly Table'!C$1)</f>
        <v>1713</v>
      </c>
      <c r="D4" s="32">
        <f>SUMIFS(raw!$L:$L,raw!$D:$D,'Weekly Table'!$A4,raw!$H:$H,'Weekly Table'!D$1)</f>
        <v>303</v>
      </c>
      <c r="E4" s="32">
        <f>SUMIFS(raw!$L:$L,raw!$D:$D,'Weekly Table'!$A4,raw!$G:$G,'Weekly Table'!E$1)</f>
        <v>1794.5535714285716</v>
      </c>
      <c r="F4" s="32">
        <f>COUNTIFS(raw!$D:$D,'Weekly Table'!$A4,raw!$G:$G,'Weekly Table'!F$1)</f>
        <v>22</v>
      </c>
      <c r="G4" s="32">
        <f>COUNTIFS(raw!$D:$D,'Weekly Table'!$A4,raw!$H:$H,'Weekly Table'!G$1)</f>
        <v>19</v>
      </c>
      <c r="H4" s="32">
        <f>COUNTIFS(raw!$D:$D,'Weekly Table'!$A4,raw!$H:$H,'Weekly Table'!H$1)</f>
        <v>3</v>
      </c>
      <c r="I4" s="32">
        <f>COUNTIFS(raw!$D:$D,'Weekly Table'!$A4,raw!$G:$G,'Weekly Table'!I$1)</f>
        <v>20</v>
      </c>
    </row>
    <row r="5" spans="1:10" ht="17.399999999999999" x14ac:dyDescent="0.35">
      <c r="A5" s="29">
        <v>41385</v>
      </c>
      <c r="B5" s="32">
        <f>SUMIFS(raw!$L:$L,raw!$D:$D,'Weekly Table'!$A5,raw!$G:$G,'Weekly Table'!B$1)</f>
        <v>1242</v>
      </c>
      <c r="C5" s="32">
        <f>SUMIFS(raw!$L:$L,raw!$D:$D,'Weekly Table'!$A5,raw!$H:$H,'Weekly Table'!C$1)</f>
        <v>971</v>
      </c>
      <c r="D5" s="32">
        <f>SUMIFS(raw!$L:$L,raw!$D:$D,'Weekly Table'!$A5,raw!$H:$H,'Weekly Table'!D$1)</f>
        <v>271</v>
      </c>
      <c r="E5" s="32">
        <f>SUMIFS(raw!$L:$L,raw!$D:$D,'Weekly Table'!$A5,raw!$G:$G,'Weekly Table'!E$1)</f>
        <v>1773.2857142857142</v>
      </c>
      <c r="F5" s="32">
        <f>COUNTIFS(raw!$D:$D,'Weekly Table'!$A5,raw!$G:$G,'Weekly Table'!F$1)</f>
        <v>16</v>
      </c>
      <c r="G5" s="32">
        <f>COUNTIFS(raw!$D:$D,'Weekly Table'!$A5,raw!$H:$H,'Weekly Table'!G$1)</f>
        <v>13</v>
      </c>
      <c r="H5" s="32">
        <f>COUNTIFS(raw!$D:$D,'Weekly Table'!$A5,raw!$H:$H,'Weekly Table'!H$1)</f>
        <v>3</v>
      </c>
      <c r="I5" s="32">
        <f>COUNTIFS(raw!$D:$D,'Weekly Table'!$A5,raw!$G:$G,'Weekly Table'!I$1)</f>
        <v>19</v>
      </c>
    </row>
    <row r="6" spans="1:10" ht="17.399999999999999" x14ac:dyDescent="0.35">
      <c r="A6" s="29">
        <v>41392</v>
      </c>
      <c r="B6" s="32">
        <f>SUMIFS(raw!$L:$L,raw!$D:$D,'Weekly Table'!$A6,raw!$G:$G,'Weekly Table'!B$1)</f>
        <v>1880.5</v>
      </c>
      <c r="C6" s="32">
        <f>SUMIFS(raw!$L:$L,raw!$D:$D,'Weekly Table'!$A6,raw!$H:$H,'Weekly Table'!C$1)</f>
        <v>1358.5</v>
      </c>
      <c r="D6" s="32">
        <f>SUMIFS(raw!$L:$L,raw!$D:$D,'Weekly Table'!$A6,raw!$H:$H,'Weekly Table'!D$1)</f>
        <v>522</v>
      </c>
      <c r="E6" s="32">
        <f>SUMIFS(raw!$L:$L,raw!$D:$D,'Weekly Table'!$A6,raw!$G:$G,'Weekly Table'!E$1)</f>
        <v>1467.3333333333333</v>
      </c>
      <c r="F6" s="32">
        <f>COUNTIFS(raw!$D:$D,'Weekly Table'!$A6,raw!$G:$G,'Weekly Table'!F$1)</f>
        <v>21</v>
      </c>
      <c r="G6" s="32">
        <f>COUNTIFS(raw!$D:$D,'Weekly Table'!$A6,raw!$H:$H,'Weekly Table'!G$1)</f>
        <v>16</v>
      </c>
      <c r="H6" s="32">
        <f>COUNTIFS(raw!$D:$D,'Weekly Table'!$A6,raw!$H:$H,'Weekly Table'!H$1)</f>
        <v>5</v>
      </c>
      <c r="I6" s="32">
        <f>COUNTIFS(raw!$D:$D,'Weekly Table'!$A6,raw!$G:$G,'Weekly Table'!I$1)</f>
        <v>18</v>
      </c>
    </row>
    <row r="7" spans="1:10" ht="17.399999999999999" x14ac:dyDescent="0.35">
      <c r="A7" s="29">
        <v>41399</v>
      </c>
      <c r="B7" s="32">
        <f>SUMIFS(raw!$L:$L,raw!$D:$D,'Weekly Table'!$A7,raw!$G:$G,'Weekly Table'!B$1)</f>
        <v>2019.6000000000001</v>
      </c>
      <c r="C7" s="32">
        <f>SUMIFS(raw!$L:$L,raw!$D:$D,'Weekly Table'!$A7,raw!$H:$H,'Weekly Table'!C$1)</f>
        <v>1783.7</v>
      </c>
      <c r="D7" s="32">
        <f>SUMIFS(raw!$L:$L,raw!$D:$D,'Weekly Table'!$A7,raw!$H:$H,'Weekly Table'!D$1)</f>
        <v>235.9</v>
      </c>
      <c r="E7" s="32">
        <f>SUMIFS(raw!$L:$L,raw!$D:$D,'Weekly Table'!$A7,raw!$G:$G,'Weekly Table'!E$1)</f>
        <v>1448.9333333333332</v>
      </c>
      <c r="F7" s="32">
        <f>COUNTIFS(raw!$D:$D,'Weekly Table'!$A7,raw!$G:$G,'Weekly Table'!F$1)</f>
        <v>23</v>
      </c>
      <c r="G7" s="32">
        <f>COUNTIFS(raw!$D:$D,'Weekly Table'!$A7,raw!$H:$H,'Weekly Table'!G$1)</f>
        <v>20</v>
      </c>
      <c r="H7" s="32">
        <f>COUNTIFS(raw!$D:$D,'Weekly Table'!$A7,raw!$H:$H,'Weekly Table'!H$1)</f>
        <v>3</v>
      </c>
      <c r="I7" s="32">
        <f>COUNTIFS(raw!$D:$D,'Weekly Table'!$A7,raw!$G:$G,'Weekly Table'!I$1)</f>
        <v>18</v>
      </c>
    </row>
    <row r="8" spans="1:10" ht="17.399999999999999" x14ac:dyDescent="0.35">
      <c r="A8" s="29">
        <v>41406</v>
      </c>
      <c r="B8" s="32">
        <f>SUMIFS(raw!$L:$L,raw!$D:$D,'Weekly Table'!$A8,raw!$G:$G,'Weekly Table'!B$1)</f>
        <v>2765.5</v>
      </c>
      <c r="C8" s="32">
        <f>SUMIFS(raw!$L:$L,raw!$D:$D,'Weekly Table'!$A8,raw!$H:$H,'Weekly Table'!C$1)</f>
        <v>2251.5</v>
      </c>
      <c r="D8" s="32">
        <f>SUMIFS(raw!$L:$L,raw!$D:$D,'Weekly Table'!$A8,raw!$H:$H,'Weekly Table'!D$1)</f>
        <v>514</v>
      </c>
      <c r="E8" s="32">
        <f>SUMIFS(raw!$L:$L,raw!$D:$D,'Weekly Table'!$A8,raw!$G:$G,'Weekly Table'!E$1)</f>
        <v>2058</v>
      </c>
      <c r="F8" s="32">
        <f>COUNTIFS(raw!$D:$D,'Weekly Table'!$A8,raw!$G:$G,'Weekly Table'!F$1)</f>
        <v>28</v>
      </c>
      <c r="G8" s="32">
        <f>COUNTIFS(raw!$D:$D,'Weekly Table'!$A8,raw!$H:$H,'Weekly Table'!G$1)</f>
        <v>24</v>
      </c>
      <c r="H8" s="32">
        <f>COUNTIFS(raw!$D:$D,'Weekly Table'!$A8,raw!$H:$H,'Weekly Table'!H$1)</f>
        <v>4</v>
      </c>
      <c r="I8" s="32">
        <f>COUNTIFS(raw!$D:$D,'Weekly Table'!$A8,raw!$G:$G,'Weekly Table'!I$1)</f>
        <v>23</v>
      </c>
    </row>
    <row r="9" spans="1:10" ht="17.399999999999999" x14ac:dyDescent="0.35">
      <c r="A9" s="29">
        <v>41413</v>
      </c>
      <c r="B9" s="32">
        <f>SUMIFS(raw!$L:$L,raw!$D:$D,'Weekly Table'!$A9,raw!$G:$G,'Weekly Table'!B$1)</f>
        <v>1614</v>
      </c>
      <c r="C9" s="32">
        <f>SUMIFS(raw!$L:$L,raw!$D:$D,'Weekly Table'!$A9,raw!$H:$H,'Weekly Table'!C$1)</f>
        <v>1006</v>
      </c>
      <c r="D9" s="32">
        <f>SUMIFS(raw!$L:$L,raw!$D:$D,'Weekly Table'!$A9,raw!$H:$H,'Weekly Table'!D$1)</f>
        <v>608</v>
      </c>
      <c r="E9" s="32">
        <f>SUMIFS(raw!$L:$L,raw!$D:$D,'Weekly Table'!$A9,raw!$G:$G,'Weekly Table'!E$1)</f>
        <v>2496.8777777777777</v>
      </c>
      <c r="F9" s="32">
        <f>COUNTIFS(raw!$D:$D,'Weekly Table'!$A9,raw!$G:$G,'Weekly Table'!F$1)</f>
        <v>19</v>
      </c>
      <c r="G9" s="32">
        <f>COUNTIFS(raw!$D:$D,'Weekly Table'!$A9,raw!$H:$H,'Weekly Table'!G$1)</f>
        <v>12</v>
      </c>
      <c r="H9" s="32">
        <f>COUNTIFS(raw!$D:$D,'Weekly Table'!$A9,raw!$H:$H,'Weekly Table'!H$1)</f>
        <v>7</v>
      </c>
      <c r="I9" s="32">
        <f>COUNTIFS(raw!$D:$D,'Weekly Table'!$A9,raw!$G:$G,'Weekly Table'!I$1)</f>
        <v>26</v>
      </c>
    </row>
    <row r="10" spans="1:10" ht="17.399999999999999" x14ac:dyDescent="0.35">
      <c r="A10" s="29">
        <v>41420</v>
      </c>
      <c r="B10" s="32">
        <f>SUMIFS(raw!$L:$L,raw!$D:$D,'Weekly Table'!$A10,raw!$G:$G,'Weekly Table'!B$1)</f>
        <v>2333</v>
      </c>
      <c r="C10" s="32">
        <f>SUMIFS(raw!$L:$L,raw!$D:$D,'Weekly Table'!$A10,raw!$H:$H,'Weekly Table'!C$1)</f>
        <v>1786</v>
      </c>
      <c r="D10" s="32">
        <f>SUMIFS(raw!$L:$L,raw!$D:$D,'Weekly Table'!$A10,raw!$H:$H,'Weekly Table'!D$1)</f>
        <v>547</v>
      </c>
      <c r="E10" s="32">
        <f>SUMIFS(raw!$L:$L,raw!$D:$D,'Weekly Table'!$A10,raw!$G:$G,'Weekly Table'!E$1)</f>
        <v>1806.1428571428571</v>
      </c>
      <c r="F10" s="32">
        <f>COUNTIFS(raw!$D:$D,'Weekly Table'!$A10,raw!$G:$G,'Weekly Table'!F$1)</f>
        <v>24</v>
      </c>
      <c r="G10" s="32">
        <f>COUNTIFS(raw!$D:$D,'Weekly Table'!$A10,raw!$H:$H,'Weekly Table'!G$1)</f>
        <v>19</v>
      </c>
      <c r="H10" s="32">
        <f>COUNTIFS(raw!$D:$D,'Weekly Table'!$A10,raw!$H:$H,'Weekly Table'!H$1)</f>
        <v>5</v>
      </c>
      <c r="I10" s="32">
        <f>COUNTIFS(raw!$D:$D,'Weekly Table'!$A10,raw!$G:$G,'Weekly Table'!I$1)</f>
        <v>21</v>
      </c>
    </row>
    <row r="11" spans="1:10" ht="17.399999999999999" x14ac:dyDescent="0.35">
      <c r="A11" s="29">
        <v>41427</v>
      </c>
      <c r="B11" s="32">
        <f>SUMIFS(raw!$L:$L,raw!$D:$D,'Weekly Table'!$A11,raw!$G:$G,'Weekly Table'!B$1)</f>
        <v>1964.378787878788</v>
      </c>
      <c r="C11" s="32">
        <f>SUMIFS(raw!$L:$L,raw!$D:$D,'Weekly Table'!$A11,raw!$H:$H,'Weekly Table'!C$1)</f>
        <v>1736</v>
      </c>
      <c r="D11" s="32">
        <f>SUMIFS(raw!$L:$L,raw!$D:$D,'Weekly Table'!$A11,raw!$H:$H,'Weekly Table'!D$1)</f>
        <v>228.37878787878788</v>
      </c>
      <c r="E11" s="32">
        <f>SUMIFS(raw!$L:$L,raw!$D:$D,'Weekly Table'!$A11,raw!$G:$G,'Weekly Table'!E$1)</f>
        <v>1665.5692640692644</v>
      </c>
      <c r="F11" s="32">
        <f>COUNTIFS(raw!$D:$D,'Weekly Table'!$A11,raw!$G:$G,'Weekly Table'!F$1)</f>
        <v>21</v>
      </c>
      <c r="G11" s="32">
        <f>COUNTIFS(raw!$D:$D,'Weekly Table'!$A11,raw!$H:$H,'Weekly Table'!G$1)</f>
        <v>18</v>
      </c>
      <c r="H11" s="32">
        <f>COUNTIFS(raw!$D:$D,'Weekly Table'!$A11,raw!$H:$H,'Weekly Table'!H$1)</f>
        <v>3</v>
      </c>
      <c r="I11" s="32">
        <f>COUNTIFS(raw!$D:$D,'Weekly Table'!$A11,raw!$G:$G,'Weekly Table'!I$1)</f>
        <v>22</v>
      </c>
    </row>
    <row r="12" spans="1:10" ht="17.399999999999999" x14ac:dyDescent="0.35">
      <c r="A12" s="29">
        <v>41434</v>
      </c>
      <c r="B12" s="32">
        <f>SUMIFS(raw!$L:$L,raw!$D:$D,'Weekly Table'!$A12,raw!$G:$G,'Weekly Table'!B$1)</f>
        <v>2081</v>
      </c>
      <c r="C12" s="32">
        <f>SUMIFS(raw!$L:$L,raw!$D:$D,'Weekly Table'!$A12,raw!$H:$H,'Weekly Table'!C$1)</f>
        <v>1804.6</v>
      </c>
      <c r="D12" s="32">
        <f>SUMIFS(raw!$L:$L,raw!$D:$D,'Weekly Table'!$A12,raw!$H:$H,'Weekly Table'!D$1)</f>
        <v>276.39999999999998</v>
      </c>
      <c r="E12" s="32">
        <f>SUMIFS(raw!$L:$L,raw!$D:$D,'Weekly Table'!$A12,raw!$G:$G,'Weekly Table'!E$1)</f>
        <v>2555</v>
      </c>
      <c r="F12" s="32">
        <f>COUNTIFS(raw!$D:$D,'Weekly Table'!$A12,raw!$G:$G,'Weekly Table'!F$1)</f>
        <v>23</v>
      </c>
      <c r="G12" s="32">
        <f>COUNTIFS(raw!$D:$D,'Weekly Table'!$A12,raw!$H:$H,'Weekly Table'!G$1)</f>
        <v>19</v>
      </c>
      <c r="H12" s="32">
        <f>COUNTIFS(raw!$D:$D,'Weekly Table'!$A12,raw!$H:$H,'Weekly Table'!H$1)</f>
        <v>4</v>
      </c>
      <c r="I12" s="32">
        <f>COUNTIFS(raw!$D:$D,'Weekly Table'!$A12,raw!$G:$G,'Weekly Table'!I$1)</f>
        <v>28</v>
      </c>
    </row>
    <row r="13" spans="1:10" ht="17.399999999999999" x14ac:dyDescent="0.35">
      <c r="A13" s="29">
        <v>41441</v>
      </c>
      <c r="B13" s="32">
        <f>SUMIFS(raw!$L:$L,raw!$D:$D,'Weekly Table'!$A13,raw!$G:$G,'Weekly Table'!B$1)</f>
        <v>2337.8000000000002</v>
      </c>
      <c r="C13" s="32">
        <f>SUMIFS(raw!$L:$L,raw!$D:$D,'Weekly Table'!$A13,raw!$H:$H,'Weekly Table'!C$1)</f>
        <v>1742.6</v>
      </c>
      <c r="D13" s="32">
        <f>SUMIFS(raw!$L:$L,raw!$D:$D,'Weekly Table'!$A13,raw!$H:$H,'Weekly Table'!D$1)</f>
        <v>595.20000000000005</v>
      </c>
      <c r="E13" s="32">
        <f>SUMIFS(raw!$L:$L,raw!$D:$D,'Weekly Table'!$A13,raw!$G:$G,'Weekly Table'!E$1)</f>
        <v>2152.1999999999998</v>
      </c>
      <c r="F13" s="32">
        <f>COUNTIFS(raw!$D:$D,'Weekly Table'!$A13,raw!$G:$G,'Weekly Table'!F$1)</f>
        <v>24</v>
      </c>
      <c r="G13" s="32">
        <f>COUNTIFS(raw!$D:$D,'Weekly Table'!$A13,raw!$H:$H,'Weekly Table'!G$1)</f>
        <v>18</v>
      </c>
      <c r="H13" s="32">
        <f>COUNTIFS(raw!$D:$D,'Weekly Table'!$A13,raw!$H:$H,'Weekly Table'!H$1)</f>
        <v>6</v>
      </c>
      <c r="I13" s="32">
        <f>COUNTIFS(raw!$D:$D,'Weekly Table'!$A13,raw!$G:$G,'Weekly Table'!I$1)</f>
        <v>24</v>
      </c>
    </row>
    <row r="14" spans="1:10" ht="17.399999999999999" x14ac:dyDescent="0.35">
      <c r="A14" s="29">
        <v>41448</v>
      </c>
      <c r="B14" s="32">
        <f>SUMIFS(raw!$L:$L,raw!$D:$D,'Weekly Table'!$A14,raw!$G:$G,'Weekly Table'!B$1)</f>
        <v>3181</v>
      </c>
      <c r="C14" s="32">
        <f>SUMIFS(raw!$L:$L,raw!$D:$D,'Weekly Table'!$A14,raw!$H:$H,'Weekly Table'!C$1)</f>
        <v>1966</v>
      </c>
      <c r="D14" s="32">
        <f>SUMIFS(raw!$L:$L,raw!$D:$D,'Weekly Table'!$A14,raw!$H:$H,'Weekly Table'!D$1)</f>
        <v>1215</v>
      </c>
      <c r="E14" s="32">
        <f>SUMIFS(raw!$L:$L,raw!$D:$D,'Weekly Table'!$A14,raw!$G:$G,'Weekly Table'!E$1)</f>
        <v>1574</v>
      </c>
      <c r="F14" s="32">
        <f>COUNTIFS(raw!$D:$D,'Weekly Table'!$A14,raw!$G:$G,'Weekly Table'!F$1)</f>
        <v>30</v>
      </c>
      <c r="G14" s="32">
        <f>COUNTIFS(raw!$D:$D,'Weekly Table'!$A14,raw!$H:$H,'Weekly Table'!G$1)</f>
        <v>20</v>
      </c>
      <c r="H14" s="32">
        <f>COUNTIFS(raw!$D:$D,'Weekly Table'!$A14,raw!$H:$H,'Weekly Table'!H$1)</f>
        <v>10</v>
      </c>
      <c r="I14" s="32">
        <f>COUNTIFS(raw!$D:$D,'Weekly Table'!$A14,raw!$G:$G,'Weekly Table'!I$1)</f>
        <v>17</v>
      </c>
    </row>
    <row r="15" spans="1:10" ht="17.399999999999999" x14ac:dyDescent="0.35">
      <c r="A15" s="29">
        <v>41455</v>
      </c>
      <c r="B15" s="32">
        <f>SUMIFS(raw!$L:$L,raw!$D:$D,'Weekly Table'!$A15,raw!$G:$G,'Weekly Table'!B$1)</f>
        <v>1961</v>
      </c>
      <c r="C15" s="32">
        <f>SUMIFS(raw!$L:$L,raw!$D:$D,'Weekly Table'!$A15,raw!$H:$H,'Weekly Table'!C$1)</f>
        <v>1505</v>
      </c>
      <c r="D15" s="32">
        <f>SUMIFS(raw!$L:$L,raw!$D:$D,'Weekly Table'!$A15,raw!$H:$H,'Weekly Table'!D$1)</f>
        <v>456</v>
      </c>
      <c r="E15" s="32">
        <f>SUMIFS(raw!$L:$L,raw!$D:$D,'Weekly Table'!$A15,raw!$G:$G,'Weekly Table'!E$1)</f>
        <v>1312.625</v>
      </c>
      <c r="F15" s="32">
        <f>COUNTIFS(raw!$D:$D,'Weekly Table'!$A15,raw!$G:$G,'Weekly Table'!F$1)</f>
        <v>19</v>
      </c>
      <c r="G15" s="32">
        <f>COUNTIFS(raw!$D:$D,'Weekly Table'!$A15,raw!$H:$H,'Weekly Table'!G$1)</f>
        <v>15</v>
      </c>
      <c r="H15" s="32">
        <f>COUNTIFS(raw!$D:$D,'Weekly Table'!$A15,raw!$H:$H,'Weekly Table'!H$1)</f>
        <v>4</v>
      </c>
      <c r="I15" s="32">
        <f>COUNTIFS(raw!$D:$D,'Weekly Table'!$A15,raw!$G:$G,'Weekly Table'!I$1)</f>
        <v>13</v>
      </c>
    </row>
    <row r="16" spans="1:10" ht="17.399999999999999" x14ac:dyDescent="0.35">
      <c r="A16" s="29">
        <v>41462</v>
      </c>
      <c r="B16" s="32">
        <f>SUMIFS(raw!$L:$L,raw!$D:$D,'Weekly Table'!$A16,raw!$G:$G,'Weekly Table'!B$1)</f>
        <v>1899.6666666666667</v>
      </c>
      <c r="C16" s="32">
        <f>SUMIFS(raw!$L:$L,raw!$D:$D,'Weekly Table'!$A16,raw!$H:$H,'Weekly Table'!C$1)</f>
        <v>1560</v>
      </c>
      <c r="D16" s="32">
        <f>SUMIFS(raw!$L:$L,raw!$D:$D,'Weekly Table'!$A16,raw!$H:$H,'Weekly Table'!D$1)</f>
        <v>339.66666666666669</v>
      </c>
      <c r="E16" s="32">
        <f>SUMIFS(raw!$L:$L,raw!$D:$D,'Weekly Table'!$A16,raw!$G:$G,'Weekly Table'!E$1)</f>
        <v>2019.6623376623377</v>
      </c>
      <c r="F16" s="32">
        <f>COUNTIFS(raw!$D:$D,'Weekly Table'!$A16,raw!$G:$G,'Weekly Table'!F$1)</f>
        <v>19</v>
      </c>
      <c r="G16" s="32">
        <f>COUNTIFS(raw!$D:$D,'Weekly Table'!$A16,raw!$H:$H,'Weekly Table'!G$1)</f>
        <v>16</v>
      </c>
      <c r="H16" s="32">
        <f>COUNTIFS(raw!$D:$D,'Weekly Table'!$A16,raw!$H:$H,'Weekly Table'!H$1)</f>
        <v>3</v>
      </c>
      <c r="I16" s="32">
        <f>COUNTIFS(raw!$D:$D,'Weekly Table'!$A16,raw!$G:$G,'Weekly Table'!I$1)</f>
        <v>20</v>
      </c>
    </row>
    <row r="17" spans="1:9" ht="17.399999999999999" x14ac:dyDescent="0.35">
      <c r="A17" s="29">
        <v>41469</v>
      </c>
      <c r="B17" s="32">
        <f>SUMIFS(raw!$L:$L,raw!$D:$D,'Weekly Table'!$A17,raw!$G:$G,'Weekly Table'!B$1)</f>
        <v>2260</v>
      </c>
      <c r="C17" s="32">
        <f>SUMIFS(raw!$L:$L,raw!$D:$D,'Weekly Table'!$A17,raw!$H:$H,'Weekly Table'!C$1)</f>
        <v>1870</v>
      </c>
      <c r="D17" s="32">
        <f>SUMIFS(raw!$L:$L,raw!$D:$D,'Weekly Table'!$A17,raw!$H:$H,'Weekly Table'!D$1)</f>
        <v>390</v>
      </c>
      <c r="E17" s="32">
        <f>SUMIFS(raw!$L:$L,raw!$D:$D,'Weekly Table'!$A17,raw!$G:$G,'Weekly Table'!E$1)</f>
        <v>1685</v>
      </c>
      <c r="F17" s="32">
        <f>COUNTIFS(raw!$D:$D,'Weekly Table'!$A17,raw!$G:$G,'Weekly Table'!F$1)</f>
        <v>23</v>
      </c>
      <c r="G17" s="32">
        <f>COUNTIFS(raw!$D:$D,'Weekly Table'!$A17,raw!$H:$H,'Weekly Table'!G$1)</f>
        <v>19</v>
      </c>
      <c r="H17" s="32">
        <f>COUNTIFS(raw!$D:$D,'Weekly Table'!$A17,raw!$H:$H,'Weekly Table'!H$1)</f>
        <v>4</v>
      </c>
      <c r="I17" s="32">
        <f>COUNTIFS(raw!$D:$D,'Weekly Table'!$A17,raw!$G:$G,'Weekly Table'!I$1)</f>
        <v>17</v>
      </c>
    </row>
    <row r="18" spans="1:9" ht="17.399999999999999" x14ac:dyDescent="0.35">
      <c r="A18" s="29">
        <v>41476</v>
      </c>
      <c r="B18" s="32">
        <f>SUMIFS(raw!$L:$L,raw!$D:$D,'Weekly Table'!$A18,raw!$G:$G,'Weekly Table'!B$1)</f>
        <v>2295</v>
      </c>
      <c r="C18" s="32">
        <f>SUMIFS(raw!$L:$L,raw!$D:$D,'Weekly Table'!$A18,raw!$H:$H,'Weekly Table'!C$1)</f>
        <v>1987</v>
      </c>
      <c r="D18" s="32">
        <f>SUMIFS(raw!$L:$L,raw!$D:$D,'Weekly Table'!$A18,raw!$H:$H,'Weekly Table'!D$1)</f>
        <v>308</v>
      </c>
      <c r="E18" s="32">
        <f>SUMIFS(raw!$L:$L,raw!$D:$D,'Weekly Table'!$A18,raw!$G:$G,'Weekly Table'!E$1)</f>
        <v>1559.7</v>
      </c>
      <c r="F18" s="32">
        <f>COUNTIFS(raw!$D:$D,'Weekly Table'!$A18,raw!$G:$G,'Weekly Table'!F$1)</f>
        <v>24</v>
      </c>
      <c r="G18" s="32">
        <f>COUNTIFS(raw!$D:$D,'Weekly Table'!$A18,raw!$H:$H,'Weekly Table'!G$1)</f>
        <v>21</v>
      </c>
      <c r="H18" s="32">
        <f>COUNTIFS(raw!$D:$D,'Weekly Table'!$A18,raw!$H:$H,'Weekly Table'!H$1)</f>
        <v>3</v>
      </c>
      <c r="I18" s="32">
        <f>COUNTIFS(raw!$D:$D,'Weekly Table'!$A18,raw!$G:$G,'Weekly Table'!I$1)</f>
        <v>18</v>
      </c>
    </row>
    <row r="19" spans="1:9" ht="17.399999999999999" x14ac:dyDescent="0.35">
      <c r="A19" s="29">
        <v>41483</v>
      </c>
      <c r="B19" s="32">
        <f>SUMIFS(raw!$L:$L,raw!$D:$D,'Weekly Table'!$A19,raw!$G:$G,'Weekly Table'!B$1)</f>
        <v>1786.4222222222222</v>
      </c>
      <c r="C19" s="32">
        <f>SUMIFS(raw!$L:$L,raw!$D:$D,'Weekly Table'!$A19,raw!$H:$H,'Weekly Table'!C$1)</f>
        <v>1489.2222222222222</v>
      </c>
      <c r="D19" s="32">
        <f>SUMIFS(raw!$L:$L,raw!$D:$D,'Weekly Table'!$A19,raw!$H:$H,'Weekly Table'!D$1)</f>
        <v>297.2</v>
      </c>
      <c r="E19" s="32">
        <f>SUMIFS(raw!$L:$L,raw!$D:$D,'Weekly Table'!$A19,raw!$G:$G,'Weekly Table'!E$1)</f>
        <v>1675.2777777777778</v>
      </c>
      <c r="F19" s="32">
        <f>COUNTIFS(raw!$D:$D,'Weekly Table'!$A19,raw!$G:$G,'Weekly Table'!F$1)</f>
        <v>19</v>
      </c>
      <c r="G19" s="32">
        <f>COUNTIFS(raw!$D:$D,'Weekly Table'!$A19,raw!$H:$H,'Weekly Table'!G$1)</f>
        <v>16</v>
      </c>
      <c r="H19" s="32">
        <f>COUNTIFS(raw!$D:$D,'Weekly Table'!$A19,raw!$H:$H,'Weekly Table'!H$1)</f>
        <v>3</v>
      </c>
      <c r="I19" s="32">
        <f>COUNTIFS(raw!$D:$D,'Weekly Table'!$A19,raw!$G:$G,'Weekly Table'!I$1)</f>
        <v>19</v>
      </c>
    </row>
    <row r="20" spans="1:9" ht="17.399999999999999" x14ac:dyDescent="0.35">
      <c r="A20" s="29">
        <v>41490</v>
      </c>
      <c r="B20" s="32">
        <f>SUMIFS(raw!$L:$L,raw!$D:$D,'Weekly Table'!$A20,raw!$G:$G,'Weekly Table'!B$1)</f>
        <v>2619.4404761904761</v>
      </c>
      <c r="C20" s="32">
        <f>SUMIFS(raw!$L:$L,raw!$D:$D,'Weekly Table'!$A20,raw!$H:$H,'Weekly Table'!C$1)</f>
        <v>1652</v>
      </c>
      <c r="D20" s="32">
        <f>SUMIFS(raw!$L:$L,raw!$D:$D,'Weekly Table'!$A20,raw!$H:$H,'Weekly Table'!D$1)</f>
        <v>967.44047619047615</v>
      </c>
      <c r="E20" s="32">
        <f>SUMIFS(raw!$L:$L,raw!$D:$D,'Weekly Table'!$A20,raw!$G:$G,'Weekly Table'!E$1)</f>
        <v>2320.1428571428569</v>
      </c>
      <c r="F20" s="32">
        <f>COUNTIFS(raw!$D:$D,'Weekly Table'!$A20,raw!$G:$G,'Weekly Table'!F$1)</f>
        <v>25</v>
      </c>
      <c r="G20" s="32">
        <f>COUNTIFS(raw!$D:$D,'Weekly Table'!$A20,raw!$H:$H,'Weekly Table'!G$1)</f>
        <v>16</v>
      </c>
      <c r="H20" s="32">
        <f>COUNTIFS(raw!$D:$D,'Weekly Table'!$A20,raw!$H:$H,'Weekly Table'!H$1)</f>
        <v>9</v>
      </c>
      <c r="I20" s="32">
        <f>COUNTIFS(raw!$D:$D,'Weekly Table'!$A20,raw!$G:$G,'Weekly Table'!I$1)</f>
        <v>23</v>
      </c>
    </row>
    <row r="21" spans="1:9" ht="17.399999999999999" x14ac:dyDescent="0.35">
      <c r="A21" s="29">
        <v>41497</v>
      </c>
      <c r="B21" s="32">
        <f>SUMIFS(raw!$L:$L,raw!$D:$D,'Weekly Table'!$A21,raw!$G:$G,'Weekly Table'!B$1)</f>
        <v>2763.2638888888887</v>
      </c>
      <c r="C21" s="32">
        <f>SUMIFS(raw!$L:$L,raw!$D:$D,'Weekly Table'!$A21,raw!$H:$H,'Weekly Table'!C$1)</f>
        <v>2065.1388888888887</v>
      </c>
      <c r="D21" s="32">
        <f>SUMIFS(raw!$L:$L,raw!$D:$D,'Weekly Table'!$A21,raw!$H:$H,'Weekly Table'!D$1)</f>
        <v>698.125</v>
      </c>
      <c r="E21" s="32">
        <f>SUMIFS(raw!$L:$L,raw!$D:$D,'Weekly Table'!$A21,raw!$G:$G,'Weekly Table'!E$1)</f>
        <v>2272.344696969697</v>
      </c>
      <c r="F21" s="32">
        <f>COUNTIFS(raw!$D:$D,'Weekly Table'!$A21,raw!$G:$G,'Weekly Table'!F$1)</f>
        <v>29</v>
      </c>
      <c r="G21" s="32">
        <f>COUNTIFS(raw!$D:$D,'Weekly Table'!$A21,raw!$H:$H,'Weekly Table'!G$1)</f>
        <v>22</v>
      </c>
      <c r="H21" s="32">
        <f>COUNTIFS(raw!$D:$D,'Weekly Table'!$A21,raw!$H:$H,'Weekly Table'!H$1)</f>
        <v>7</v>
      </c>
      <c r="I21" s="32">
        <f>COUNTIFS(raw!$D:$D,'Weekly Table'!$A21,raw!$G:$G,'Weekly Table'!I$1)</f>
        <v>26</v>
      </c>
    </row>
    <row r="22" spans="1:9" ht="17.399999999999999" x14ac:dyDescent="0.35">
      <c r="A22" s="29">
        <v>41504</v>
      </c>
      <c r="B22" s="32">
        <f>SUMIFS(raw!$L:$L,raw!$D:$D,'Weekly Table'!$A22,raw!$G:$G,'Weekly Table'!B$1)</f>
        <v>2136.968253968254</v>
      </c>
      <c r="C22" s="32">
        <f>SUMIFS(raw!$L:$L,raw!$D:$D,'Weekly Table'!$A22,raw!$H:$H,'Weekly Table'!C$1)</f>
        <v>1613.8571428571429</v>
      </c>
      <c r="D22" s="32">
        <f>SUMIFS(raw!$L:$L,raw!$D:$D,'Weekly Table'!$A22,raw!$H:$H,'Weekly Table'!D$1)</f>
        <v>523.11111111111109</v>
      </c>
      <c r="E22" s="32">
        <f>SUMIFS(raw!$L:$L,raw!$D:$D,'Weekly Table'!$A22,raw!$G:$G,'Weekly Table'!E$1)</f>
        <v>2015.1111111111111</v>
      </c>
      <c r="F22" s="32">
        <f>COUNTIFS(raw!$D:$D,'Weekly Table'!$A22,raw!$G:$G,'Weekly Table'!F$1)</f>
        <v>21</v>
      </c>
      <c r="G22" s="32">
        <f>COUNTIFS(raw!$D:$D,'Weekly Table'!$A22,raw!$H:$H,'Weekly Table'!G$1)</f>
        <v>16</v>
      </c>
      <c r="H22" s="32">
        <f>COUNTIFS(raw!$D:$D,'Weekly Table'!$A22,raw!$H:$H,'Weekly Table'!H$1)</f>
        <v>5</v>
      </c>
      <c r="I22" s="32">
        <f>COUNTIFS(raw!$D:$D,'Weekly Table'!$A22,raw!$G:$G,'Weekly Table'!I$1)</f>
        <v>20</v>
      </c>
    </row>
    <row r="23" spans="1:9" ht="17.399999999999999" x14ac:dyDescent="0.35">
      <c r="A23" s="29">
        <v>41511</v>
      </c>
      <c r="B23" s="32">
        <f>SUMIFS(raw!$L:$L,raw!$D:$D,'Weekly Table'!$A23,raw!$G:$G,'Weekly Table'!B$1)</f>
        <v>2070</v>
      </c>
      <c r="C23" s="32">
        <f>SUMIFS(raw!$L:$L,raw!$D:$D,'Weekly Table'!$A23,raw!$H:$H,'Weekly Table'!C$1)</f>
        <v>1920</v>
      </c>
      <c r="D23" s="32">
        <f>SUMIFS(raw!$L:$L,raw!$D:$D,'Weekly Table'!$A23,raw!$H:$H,'Weekly Table'!D$1)</f>
        <v>150</v>
      </c>
      <c r="E23" s="32">
        <f>SUMIFS(raw!$L:$L,raw!$D:$D,'Weekly Table'!$A23,raw!$G:$G,'Weekly Table'!E$1)</f>
        <v>1985.8888888888889</v>
      </c>
      <c r="F23" s="32">
        <f>COUNTIFS(raw!$D:$D,'Weekly Table'!$A23,raw!$G:$G,'Weekly Table'!F$1)</f>
        <v>23</v>
      </c>
      <c r="G23" s="32">
        <f>COUNTIFS(raw!$D:$D,'Weekly Table'!$A23,raw!$H:$H,'Weekly Table'!G$1)</f>
        <v>20</v>
      </c>
      <c r="H23" s="32">
        <f>COUNTIFS(raw!$D:$D,'Weekly Table'!$A23,raw!$H:$H,'Weekly Table'!H$1)</f>
        <v>3</v>
      </c>
      <c r="I23" s="32">
        <f>COUNTIFS(raw!$D:$D,'Weekly Table'!$A23,raw!$G:$G,'Weekly Table'!I$1)</f>
        <v>21</v>
      </c>
    </row>
    <row r="24" spans="1:9" ht="17.399999999999999" x14ac:dyDescent="0.35">
      <c r="A24" s="29">
        <v>41518</v>
      </c>
      <c r="B24" s="32">
        <f>SUMIFS(raw!$L:$L,raw!$D:$D,'Weekly Table'!$A24,raw!$G:$G,'Weekly Table'!B$1)</f>
        <v>1719.2</v>
      </c>
      <c r="C24" s="32">
        <f>SUMIFS(raw!$L:$L,raw!$D:$D,'Weekly Table'!$A24,raw!$H:$H,'Weekly Table'!C$1)</f>
        <v>1207.2</v>
      </c>
      <c r="D24" s="32">
        <f>SUMIFS(raw!$L:$L,raw!$D:$D,'Weekly Table'!$A24,raw!$H:$H,'Weekly Table'!D$1)</f>
        <v>512</v>
      </c>
      <c r="E24" s="32">
        <f>SUMIFS(raw!$L:$L,raw!$D:$D,'Weekly Table'!$A24,raw!$G:$G,'Weekly Table'!E$1)</f>
        <v>1565.5</v>
      </c>
      <c r="F24" s="32">
        <f>COUNTIFS(raw!$D:$D,'Weekly Table'!$A24,raw!$G:$G,'Weekly Table'!F$1)</f>
        <v>18</v>
      </c>
      <c r="G24" s="32">
        <f>COUNTIFS(raw!$D:$D,'Weekly Table'!$A24,raw!$H:$H,'Weekly Table'!G$1)</f>
        <v>13</v>
      </c>
      <c r="H24" s="32">
        <f>COUNTIFS(raw!$D:$D,'Weekly Table'!$A24,raw!$H:$H,'Weekly Table'!H$1)</f>
        <v>5</v>
      </c>
      <c r="I24" s="32">
        <f>COUNTIFS(raw!$D:$D,'Weekly Table'!$A24,raw!$G:$G,'Weekly Table'!I$1)</f>
        <v>17</v>
      </c>
    </row>
    <row r="25" spans="1:9" ht="17.399999999999999" x14ac:dyDescent="0.35">
      <c r="A25" s="29">
        <v>41525</v>
      </c>
      <c r="B25" s="32">
        <f>SUMIFS(raw!$L:$L,raw!$D:$D,'Weekly Table'!$A25,raw!$G:$G,'Weekly Table'!B$1)</f>
        <v>2681.6</v>
      </c>
      <c r="C25" s="32">
        <f>SUMIFS(raw!$L:$L,raw!$D:$D,'Weekly Table'!$A25,raw!$H:$H,'Weekly Table'!C$1)</f>
        <v>2324.6</v>
      </c>
      <c r="D25" s="32">
        <f>SUMIFS(raw!$L:$L,raw!$D:$D,'Weekly Table'!$A25,raw!$H:$H,'Weekly Table'!D$1)</f>
        <v>357</v>
      </c>
      <c r="E25" s="32">
        <f>SUMIFS(raw!$L:$L,raw!$D:$D,'Weekly Table'!$A25,raw!$G:$G,'Weekly Table'!E$1)</f>
        <v>2035.0583333333332</v>
      </c>
      <c r="F25" s="32">
        <f>COUNTIFS(raw!$D:$D,'Weekly Table'!$A25,raw!$G:$G,'Weekly Table'!F$1)</f>
        <v>26</v>
      </c>
      <c r="G25" s="32">
        <f>COUNTIFS(raw!$D:$D,'Weekly Table'!$A25,raw!$H:$H,'Weekly Table'!G$1)</f>
        <v>23</v>
      </c>
      <c r="H25" s="32">
        <f>COUNTIFS(raw!$D:$D,'Weekly Table'!$A25,raw!$H:$H,'Weekly Table'!H$1)</f>
        <v>3</v>
      </c>
      <c r="I25" s="32">
        <f>COUNTIFS(raw!$D:$D,'Weekly Table'!$A25,raw!$G:$G,'Weekly Table'!I$1)</f>
        <v>24</v>
      </c>
    </row>
    <row r="26" spans="1:9" ht="17.399999999999999" x14ac:dyDescent="0.35">
      <c r="A26" s="29">
        <v>41532</v>
      </c>
      <c r="B26" s="32">
        <f>SUMIFS(raw!$L:$L,raw!$D:$D,'Weekly Table'!$A26,raw!$G:$G,'Weekly Table'!B$1)</f>
        <v>1922.4285714285713</v>
      </c>
      <c r="C26" s="32">
        <f>SUMIFS(raw!$L:$L,raw!$D:$D,'Weekly Table'!$A26,raw!$H:$H,'Weekly Table'!C$1)</f>
        <v>1286.4285714285713</v>
      </c>
      <c r="D26" s="32">
        <f>SUMIFS(raw!$L:$L,raw!$D:$D,'Weekly Table'!$A26,raw!$H:$H,'Weekly Table'!D$1)</f>
        <v>636</v>
      </c>
      <c r="E26" s="32">
        <f>SUMIFS(raw!$L:$L,raw!$D:$D,'Weekly Table'!$A26,raw!$G:$G,'Weekly Table'!E$1)</f>
        <v>2537.4285714285716</v>
      </c>
      <c r="F26" s="32">
        <f>COUNTIFS(raw!$D:$D,'Weekly Table'!$A26,raw!$G:$G,'Weekly Table'!F$1)</f>
        <v>17</v>
      </c>
      <c r="G26" s="32">
        <f>COUNTIFS(raw!$D:$D,'Weekly Table'!$A26,raw!$H:$H,'Weekly Table'!G$1)</f>
        <v>12</v>
      </c>
      <c r="H26" s="32">
        <f>COUNTIFS(raw!$D:$D,'Weekly Table'!$A26,raw!$H:$H,'Weekly Table'!H$1)</f>
        <v>5</v>
      </c>
      <c r="I26" s="32">
        <f>COUNTIFS(raw!$D:$D,'Weekly Table'!$A26,raw!$G:$G,'Weekly Table'!I$1)</f>
        <v>26</v>
      </c>
    </row>
    <row r="27" spans="1:9" ht="17.399999999999999" x14ac:dyDescent="0.35">
      <c r="A27" s="29">
        <v>41539</v>
      </c>
      <c r="B27" s="32">
        <f>SUMIFS(raw!$L:$L,raw!$D:$D,'Weekly Table'!$A27,raw!$G:$G,'Weekly Table'!B$1)</f>
        <v>2824.6623376623374</v>
      </c>
      <c r="C27" s="32">
        <f>SUMIFS(raw!$L:$L,raw!$D:$D,'Weekly Table'!$A27,raw!$H:$H,'Weekly Table'!C$1)</f>
        <v>2366.5714285714284</v>
      </c>
      <c r="D27" s="32">
        <f>SUMIFS(raw!$L:$L,raw!$D:$D,'Weekly Table'!$A27,raw!$H:$H,'Weekly Table'!D$1)</f>
        <v>458.09090909090912</v>
      </c>
      <c r="E27" s="32">
        <f>SUMIFS(raw!$L:$L,raw!$D:$D,'Weekly Table'!$A27,raw!$G:$G,'Weekly Table'!E$1)</f>
        <v>1281.5714285714284</v>
      </c>
      <c r="F27" s="32">
        <f>COUNTIFS(raw!$D:$D,'Weekly Table'!$A27,raw!$G:$G,'Weekly Table'!F$1)</f>
        <v>26</v>
      </c>
      <c r="G27" s="32">
        <f>COUNTIFS(raw!$D:$D,'Weekly Table'!$A27,raw!$H:$H,'Weekly Table'!G$1)</f>
        <v>22</v>
      </c>
      <c r="H27" s="32">
        <f>COUNTIFS(raw!$D:$D,'Weekly Table'!$A27,raw!$H:$H,'Weekly Table'!H$1)</f>
        <v>4</v>
      </c>
      <c r="I27" s="32">
        <f>COUNTIFS(raw!$D:$D,'Weekly Table'!$A27,raw!$G:$G,'Weekly Table'!I$1)</f>
        <v>14</v>
      </c>
    </row>
    <row r="28" spans="1:9" ht="17.399999999999999" x14ac:dyDescent="0.35">
      <c r="A28" s="29">
        <v>41546</v>
      </c>
      <c r="B28" s="32">
        <f>SUMIFS(raw!$L:$L,raw!$D:$D,'Weekly Table'!$A28,raw!$G:$G,'Weekly Table'!B$1)</f>
        <v>1586</v>
      </c>
      <c r="C28" s="32">
        <f>SUMIFS(raw!$L:$L,raw!$D:$D,'Weekly Table'!$A28,raw!$H:$H,'Weekly Table'!C$1)</f>
        <v>1398</v>
      </c>
      <c r="D28" s="32">
        <f>SUMIFS(raw!$L:$L,raw!$D:$D,'Weekly Table'!$A28,raw!$H:$H,'Weekly Table'!D$1)</f>
        <v>188</v>
      </c>
      <c r="E28" s="32">
        <f>SUMIFS(raw!$L:$L,raw!$D:$D,'Weekly Table'!$A28,raw!$G:$G,'Weekly Table'!E$1)</f>
        <v>2126.6984126984125</v>
      </c>
      <c r="F28" s="32">
        <f>COUNTIFS(raw!$D:$D,'Weekly Table'!$A28,raw!$G:$G,'Weekly Table'!F$1)</f>
        <v>16</v>
      </c>
      <c r="G28" s="32">
        <f>COUNTIFS(raw!$D:$D,'Weekly Table'!$A28,raw!$H:$H,'Weekly Table'!G$1)</f>
        <v>14</v>
      </c>
      <c r="H28" s="32">
        <f>COUNTIFS(raw!$D:$D,'Weekly Table'!$A28,raw!$H:$H,'Weekly Table'!H$1)</f>
        <v>2</v>
      </c>
      <c r="I28" s="32">
        <f>COUNTIFS(raw!$D:$D,'Weekly Table'!$A28,raw!$G:$G,'Weekly Table'!I$1)</f>
        <v>25</v>
      </c>
    </row>
    <row r="29" spans="1:9" ht="17.399999999999999" x14ac:dyDescent="0.35">
      <c r="A29" s="29">
        <v>41553</v>
      </c>
      <c r="B29" s="32">
        <f>SUMIFS(raw!$L:$L,raw!$D:$D,'Weekly Table'!$A29,raw!$G:$G,'Weekly Table'!B$1)</f>
        <v>1924</v>
      </c>
      <c r="C29" s="32">
        <f>SUMIFS(raw!$L:$L,raw!$D:$D,'Weekly Table'!$A29,raw!$H:$H,'Weekly Table'!C$1)</f>
        <v>1551</v>
      </c>
      <c r="D29" s="32">
        <f>SUMIFS(raw!$L:$L,raw!$D:$D,'Weekly Table'!$A29,raw!$H:$H,'Weekly Table'!D$1)</f>
        <v>373</v>
      </c>
      <c r="E29" s="32">
        <f>SUMIFS(raw!$L:$L,raw!$D:$D,'Weekly Table'!$A29,raw!$G:$G,'Weekly Table'!E$1)</f>
        <v>2006.6666666666667</v>
      </c>
      <c r="F29" s="32">
        <f>COUNTIFS(raw!$D:$D,'Weekly Table'!$A29,raw!$G:$G,'Weekly Table'!F$1)</f>
        <v>22</v>
      </c>
      <c r="G29" s="32">
        <f>COUNTIFS(raw!$D:$D,'Weekly Table'!$A29,raw!$H:$H,'Weekly Table'!G$1)</f>
        <v>19</v>
      </c>
      <c r="H29" s="32">
        <f>COUNTIFS(raw!$D:$D,'Weekly Table'!$A29,raw!$H:$H,'Weekly Table'!H$1)</f>
        <v>3</v>
      </c>
      <c r="I29" s="32">
        <f>COUNTIFS(raw!$D:$D,'Weekly Table'!$A29,raw!$G:$G,'Weekly Table'!I$1)</f>
        <v>19</v>
      </c>
    </row>
    <row r="30" spans="1:9" ht="17.399999999999999" x14ac:dyDescent="0.35">
      <c r="A30" s="29">
        <v>41560</v>
      </c>
      <c r="B30" s="32">
        <f>SUMIFS(raw!$L:$L,raw!$D:$D,'Weekly Table'!$A30,raw!$G:$G,'Weekly Table'!B$1)</f>
        <v>1757.2207792207791</v>
      </c>
      <c r="C30" s="32">
        <f>SUMIFS(raw!$L:$L,raw!$D:$D,'Weekly Table'!$A30,raw!$H:$H,'Weekly Table'!C$1)</f>
        <v>1147.8571428571429</v>
      </c>
      <c r="D30" s="32">
        <f>SUMIFS(raw!$L:$L,raw!$D:$D,'Weekly Table'!$A30,raw!$H:$H,'Weekly Table'!D$1)</f>
        <v>609.36363636363637</v>
      </c>
      <c r="E30" s="32">
        <f>SUMIFS(raw!$L:$L,raw!$D:$D,'Weekly Table'!$A30,raw!$G:$G,'Weekly Table'!E$1)</f>
        <v>2544.242424242424</v>
      </c>
      <c r="F30" s="32">
        <f>COUNTIFS(raw!$D:$D,'Weekly Table'!$A30,raw!$G:$G,'Weekly Table'!F$1)</f>
        <v>20</v>
      </c>
      <c r="G30" s="32">
        <f>COUNTIFS(raw!$D:$D,'Weekly Table'!$A30,raw!$H:$H,'Weekly Table'!G$1)</f>
        <v>14</v>
      </c>
      <c r="H30" s="32">
        <f>COUNTIFS(raw!$D:$D,'Weekly Table'!$A30,raw!$H:$H,'Weekly Table'!H$1)</f>
        <v>6</v>
      </c>
      <c r="I30" s="32">
        <f>COUNTIFS(raw!$D:$D,'Weekly Table'!$A30,raw!$G:$G,'Weekly Table'!I$1)</f>
        <v>27</v>
      </c>
    </row>
    <row r="31" spans="1:9" ht="17.399999999999999" x14ac:dyDescent="0.35">
      <c r="A31" s="29">
        <v>41567</v>
      </c>
      <c r="B31" s="32">
        <f>SUMIFS(raw!$L:$L,raw!$D:$D,'Weekly Table'!$A31,raw!$G:$G,'Weekly Table'!B$1)</f>
        <v>1700.7333333333333</v>
      </c>
      <c r="C31" s="32">
        <f>SUMIFS(raw!$L:$L,raw!$D:$D,'Weekly Table'!$A31,raw!$H:$H,'Weekly Table'!C$1)</f>
        <v>1124.4000000000001</v>
      </c>
      <c r="D31" s="32">
        <f>SUMIFS(raw!$L:$L,raw!$D:$D,'Weekly Table'!$A31,raw!$H:$H,'Weekly Table'!D$1)</f>
        <v>576.33333333333337</v>
      </c>
      <c r="E31" s="32">
        <f>SUMIFS(raw!$L:$L,raw!$D:$D,'Weekly Table'!$A31,raw!$G:$G,'Weekly Table'!E$1)</f>
        <v>1897.4222222222224</v>
      </c>
      <c r="F31" s="32">
        <f>COUNTIFS(raw!$D:$D,'Weekly Table'!$A31,raw!$G:$G,'Weekly Table'!F$1)</f>
        <v>18</v>
      </c>
      <c r="G31" s="32">
        <f>COUNTIFS(raw!$D:$D,'Weekly Table'!$A31,raw!$H:$H,'Weekly Table'!G$1)</f>
        <v>12</v>
      </c>
      <c r="H31" s="32">
        <f>COUNTIFS(raw!$D:$D,'Weekly Table'!$A31,raw!$H:$H,'Weekly Table'!H$1)</f>
        <v>6</v>
      </c>
      <c r="I31" s="32">
        <f>COUNTIFS(raw!$D:$D,'Weekly Table'!$A31,raw!$G:$G,'Weekly Table'!I$1)</f>
        <v>20</v>
      </c>
    </row>
    <row r="32" spans="1:9" ht="17.399999999999999" x14ac:dyDescent="0.35">
      <c r="A32" s="29">
        <v>41574</v>
      </c>
      <c r="B32" s="32">
        <f>SUMIFS(raw!$L:$L,raw!$D:$D,'Weekly Table'!$A32,raw!$G:$G,'Weekly Table'!B$1)</f>
        <v>2341.5555555555557</v>
      </c>
      <c r="C32" s="32">
        <f>SUMIFS(raw!$L:$L,raw!$D:$D,'Weekly Table'!$A32,raw!$H:$H,'Weekly Table'!C$1)</f>
        <v>1991.5555555555557</v>
      </c>
      <c r="D32" s="32">
        <f>SUMIFS(raw!$L:$L,raw!$D:$D,'Weekly Table'!$A32,raw!$H:$H,'Weekly Table'!D$1)</f>
        <v>350</v>
      </c>
      <c r="E32" s="32">
        <f>SUMIFS(raw!$L:$L,raw!$D:$D,'Weekly Table'!$A32,raw!$G:$G,'Weekly Table'!E$1)</f>
        <v>1089</v>
      </c>
      <c r="F32" s="32">
        <f>COUNTIFS(raw!$D:$D,'Weekly Table'!$A32,raw!$G:$G,'Weekly Table'!F$1)</f>
        <v>25</v>
      </c>
      <c r="G32" s="32">
        <f>COUNTIFS(raw!$D:$D,'Weekly Table'!$A32,raw!$H:$H,'Weekly Table'!G$1)</f>
        <v>21</v>
      </c>
      <c r="H32" s="32">
        <f>COUNTIFS(raw!$D:$D,'Weekly Table'!$A32,raw!$H:$H,'Weekly Table'!H$1)</f>
        <v>4</v>
      </c>
      <c r="I32" s="32">
        <f>COUNTIFS(raw!$D:$D,'Weekly Table'!$A32,raw!$G:$G,'Weekly Table'!I$1)</f>
        <v>13</v>
      </c>
    </row>
    <row r="33" spans="1:9" ht="17.399999999999999" x14ac:dyDescent="0.35">
      <c r="A33" s="29">
        <v>41581</v>
      </c>
      <c r="B33" s="32">
        <f>SUMIFS(raw!$L:$L,raw!$D:$D,'Weekly Table'!$A33,raw!$G:$G,'Weekly Table'!B$1)</f>
        <v>2270.8000000000002</v>
      </c>
      <c r="C33" s="32">
        <f>SUMIFS(raw!$L:$L,raw!$D:$D,'Weekly Table'!$A33,raw!$H:$H,'Weekly Table'!C$1)</f>
        <v>1755.4</v>
      </c>
      <c r="D33" s="32">
        <f>SUMIFS(raw!$L:$L,raw!$D:$D,'Weekly Table'!$A33,raw!$H:$H,'Weekly Table'!D$1)</f>
        <v>515.4</v>
      </c>
      <c r="E33" s="32">
        <f>SUMIFS(raw!$L:$L,raw!$D:$D,'Weekly Table'!$A33,raw!$G:$G,'Weekly Table'!E$1)</f>
        <v>1613.4833333333331</v>
      </c>
      <c r="F33" s="32">
        <f>COUNTIFS(raw!$D:$D,'Weekly Table'!$A33,raw!$G:$G,'Weekly Table'!F$1)</f>
        <v>24</v>
      </c>
      <c r="G33" s="32">
        <f>COUNTIFS(raw!$D:$D,'Weekly Table'!$A33,raw!$H:$H,'Weekly Table'!G$1)</f>
        <v>19</v>
      </c>
      <c r="H33" s="32">
        <f>COUNTIFS(raw!$D:$D,'Weekly Table'!$A33,raw!$H:$H,'Weekly Table'!H$1)</f>
        <v>5</v>
      </c>
      <c r="I33" s="32">
        <f>COUNTIFS(raw!$D:$D,'Weekly Table'!$A33,raw!$G:$G,'Weekly Table'!I$1)</f>
        <v>19</v>
      </c>
    </row>
    <row r="34" spans="1:9" ht="17.399999999999999" x14ac:dyDescent="0.35">
      <c r="A34" s="29">
        <v>41588</v>
      </c>
      <c r="B34" s="32">
        <f>SUMIFS(raw!$L:$L,raw!$D:$D,'Weekly Table'!$A34,raw!$G:$G,'Weekly Table'!B$1)</f>
        <v>2004</v>
      </c>
      <c r="C34" s="32">
        <f>SUMIFS(raw!$L:$L,raw!$D:$D,'Weekly Table'!$A34,raw!$H:$H,'Weekly Table'!C$1)</f>
        <v>1715</v>
      </c>
      <c r="D34" s="32">
        <f>SUMIFS(raw!$L:$L,raw!$D:$D,'Weekly Table'!$A34,raw!$H:$H,'Weekly Table'!D$1)</f>
        <v>289</v>
      </c>
      <c r="E34" s="32">
        <f>SUMIFS(raw!$L:$L,raw!$D:$D,'Weekly Table'!$A34,raw!$G:$G,'Weekly Table'!E$1)</f>
        <v>2810.0416666666665</v>
      </c>
      <c r="F34" s="32">
        <f>COUNTIFS(raw!$D:$D,'Weekly Table'!$A34,raw!$G:$G,'Weekly Table'!F$1)</f>
        <v>20</v>
      </c>
      <c r="G34" s="32">
        <f>COUNTIFS(raw!$D:$D,'Weekly Table'!$A34,raw!$H:$H,'Weekly Table'!G$1)</f>
        <v>17</v>
      </c>
      <c r="H34" s="32">
        <f>COUNTIFS(raw!$D:$D,'Weekly Table'!$A34,raw!$H:$H,'Weekly Table'!H$1)</f>
        <v>3</v>
      </c>
      <c r="I34" s="32">
        <f>COUNTIFS(raw!$D:$D,'Weekly Table'!$A34,raw!$G:$G,'Weekly Table'!I$1)</f>
        <v>26</v>
      </c>
    </row>
    <row r="35" spans="1:9" ht="17.399999999999999" x14ac:dyDescent="0.35">
      <c r="A35" s="29">
        <v>41595</v>
      </c>
      <c r="B35" s="32">
        <f>SUMIFS(raw!$L:$L,raw!$D:$D,'Weekly Table'!$A35,raw!$G:$G,'Weekly Table'!B$1)</f>
        <v>2151.4</v>
      </c>
      <c r="C35" s="32">
        <f>SUMIFS(raw!$L:$L,raw!$D:$D,'Weekly Table'!$A35,raw!$H:$H,'Weekly Table'!C$1)</f>
        <v>1753</v>
      </c>
      <c r="D35" s="32">
        <f>SUMIFS(raw!$L:$L,raw!$D:$D,'Weekly Table'!$A35,raw!$H:$H,'Weekly Table'!D$1)</f>
        <v>398.4</v>
      </c>
      <c r="E35" s="32">
        <f>SUMIFS(raw!$L:$L,raw!$D:$D,'Weekly Table'!$A35,raw!$G:$G,'Weekly Table'!E$1)</f>
        <v>1194.45</v>
      </c>
      <c r="F35" s="32">
        <f>COUNTIFS(raw!$D:$D,'Weekly Table'!$A35,raw!$G:$G,'Weekly Table'!F$1)</f>
        <v>23</v>
      </c>
      <c r="G35" s="32">
        <f>COUNTIFS(raw!$D:$D,'Weekly Table'!$A35,raw!$H:$H,'Weekly Table'!G$1)</f>
        <v>18</v>
      </c>
      <c r="H35" s="32">
        <f>COUNTIFS(raw!$D:$D,'Weekly Table'!$A35,raw!$H:$H,'Weekly Table'!H$1)</f>
        <v>5</v>
      </c>
      <c r="I35" s="32">
        <f>COUNTIFS(raw!$D:$D,'Weekly Table'!$A35,raw!$G:$G,'Weekly Table'!I$1)</f>
        <v>14</v>
      </c>
    </row>
    <row r="36" spans="1:9" ht="17.399999999999999" x14ac:dyDescent="0.35">
      <c r="A36" s="29">
        <v>41602</v>
      </c>
      <c r="B36" s="32">
        <f>SUMIFS(raw!$L:$L,raw!$D:$D,'Weekly Table'!$A36,raw!$G:$G,'Weekly Table'!B$1)</f>
        <v>1853.5</v>
      </c>
      <c r="C36" s="32">
        <f>SUMIFS(raw!$L:$L,raw!$D:$D,'Weekly Table'!$A36,raw!$H:$H,'Weekly Table'!C$1)</f>
        <v>1256</v>
      </c>
      <c r="D36" s="32">
        <f>SUMIFS(raw!$L:$L,raw!$D:$D,'Weekly Table'!$A36,raw!$H:$H,'Weekly Table'!D$1)</f>
        <v>597.5</v>
      </c>
      <c r="E36" s="32">
        <f>SUMIFS(raw!$L:$L,raw!$D:$D,'Weekly Table'!$A36,raw!$G:$G,'Weekly Table'!E$1)</f>
        <v>1295.5</v>
      </c>
      <c r="F36" s="32">
        <f>COUNTIFS(raw!$D:$D,'Weekly Table'!$A36,raw!$G:$G,'Weekly Table'!F$1)</f>
        <v>19</v>
      </c>
      <c r="G36" s="32">
        <f>COUNTIFS(raw!$D:$D,'Weekly Table'!$A36,raw!$H:$H,'Weekly Table'!G$1)</f>
        <v>13</v>
      </c>
      <c r="H36" s="32">
        <f>COUNTIFS(raw!$D:$D,'Weekly Table'!$A36,raw!$H:$H,'Weekly Table'!H$1)</f>
        <v>6</v>
      </c>
      <c r="I36" s="32">
        <f>COUNTIFS(raw!$D:$D,'Weekly Table'!$A36,raw!$G:$G,'Weekly Table'!I$1)</f>
        <v>16</v>
      </c>
    </row>
    <row r="37" spans="1:9" ht="17.399999999999999" x14ac:dyDescent="0.35">
      <c r="A37" s="29">
        <v>41609</v>
      </c>
      <c r="B37" s="32">
        <f>SUMIFS(raw!$L:$L,raw!$D:$D,'Weekly Table'!$A37,raw!$G:$G,'Weekly Table'!B$1)</f>
        <v>2288.2777777777778</v>
      </c>
      <c r="C37" s="32">
        <f>SUMIFS(raw!$L:$L,raw!$D:$D,'Weekly Table'!$A37,raw!$H:$H,'Weekly Table'!C$1)</f>
        <v>1843.7777777777778</v>
      </c>
      <c r="D37" s="32">
        <f>SUMIFS(raw!$L:$L,raw!$D:$D,'Weekly Table'!$A37,raw!$H:$H,'Weekly Table'!D$1)</f>
        <v>444.5</v>
      </c>
      <c r="E37" s="32">
        <f>SUMIFS(raw!$L:$L,raw!$D:$D,'Weekly Table'!$A37,raw!$G:$G,'Weekly Table'!E$1)</f>
        <v>2177.8888888888887</v>
      </c>
      <c r="F37" s="32">
        <f>COUNTIFS(raw!$D:$D,'Weekly Table'!$A37,raw!$G:$G,'Weekly Table'!F$1)</f>
        <v>23</v>
      </c>
      <c r="G37" s="32">
        <f>COUNTIFS(raw!$D:$D,'Weekly Table'!$A37,raw!$H:$H,'Weekly Table'!G$1)</f>
        <v>19</v>
      </c>
      <c r="H37" s="32">
        <f>COUNTIFS(raw!$D:$D,'Weekly Table'!$A37,raw!$H:$H,'Weekly Table'!H$1)</f>
        <v>4</v>
      </c>
      <c r="I37" s="32">
        <f>COUNTIFS(raw!$D:$D,'Weekly Table'!$A37,raw!$G:$G,'Weekly Table'!I$1)</f>
        <v>24</v>
      </c>
    </row>
    <row r="38" spans="1:9" ht="17.399999999999999" x14ac:dyDescent="0.35">
      <c r="A38" s="29">
        <v>41616</v>
      </c>
      <c r="B38" s="32">
        <f>SUMIFS(raw!$L:$L,raw!$D:$D,'Weekly Table'!$A38,raw!$G:$G,'Weekly Table'!B$1)</f>
        <v>2153.833333333333</v>
      </c>
      <c r="C38" s="32">
        <f>SUMIFS(raw!$L:$L,raw!$D:$D,'Weekly Table'!$A38,raw!$H:$H,'Weekly Table'!C$1)</f>
        <v>1457.8333333333333</v>
      </c>
      <c r="D38" s="32">
        <f>SUMIFS(raw!$L:$L,raw!$D:$D,'Weekly Table'!$A38,raw!$H:$H,'Weekly Table'!D$1)</f>
        <v>696</v>
      </c>
      <c r="E38" s="32">
        <f>SUMIFS(raw!$L:$L,raw!$D:$D,'Weekly Table'!$A38,raw!$G:$G,'Weekly Table'!E$1)</f>
        <v>1554.7142857142858</v>
      </c>
      <c r="F38" s="32">
        <f>COUNTIFS(raw!$D:$D,'Weekly Table'!$A38,raw!$G:$G,'Weekly Table'!F$1)</f>
        <v>19</v>
      </c>
      <c r="G38" s="32">
        <f>COUNTIFS(raw!$D:$D,'Weekly Table'!$A38,raw!$H:$H,'Weekly Table'!G$1)</f>
        <v>14</v>
      </c>
      <c r="H38" s="32">
        <f>COUNTIFS(raw!$D:$D,'Weekly Table'!$A38,raw!$H:$H,'Weekly Table'!H$1)</f>
        <v>5</v>
      </c>
      <c r="I38" s="32">
        <f>COUNTIFS(raw!$D:$D,'Weekly Table'!$A38,raw!$G:$G,'Weekly Table'!I$1)</f>
        <v>16</v>
      </c>
    </row>
    <row r="39" spans="1:9" ht="17.399999999999999" x14ac:dyDescent="0.35">
      <c r="A39" s="29">
        <v>41623</v>
      </c>
      <c r="B39" s="32">
        <f>SUMIFS(raw!$L:$L,raw!$D:$D,'Weekly Table'!$A39,raw!$G:$G,'Weekly Table'!B$1)</f>
        <v>1704.5714285714284</v>
      </c>
      <c r="C39" s="32">
        <f>SUMIFS(raw!$L:$L,raw!$D:$D,'Weekly Table'!$A39,raw!$H:$H,'Weekly Table'!C$1)</f>
        <v>1368.5714285714284</v>
      </c>
      <c r="D39" s="32">
        <f>SUMIFS(raw!$L:$L,raw!$D:$D,'Weekly Table'!$A39,raw!$H:$H,'Weekly Table'!D$1)</f>
        <v>336</v>
      </c>
      <c r="E39" s="32">
        <f>SUMIFS(raw!$L:$L,raw!$D:$D,'Weekly Table'!$A39,raw!$G:$G,'Weekly Table'!E$1)</f>
        <v>1743.0714285714284</v>
      </c>
      <c r="F39" s="32">
        <f>COUNTIFS(raw!$D:$D,'Weekly Table'!$A39,raw!$G:$G,'Weekly Table'!F$1)</f>
        <v>17</v>
      </c>
      <c r="G39" s="32">
        <f>COUNTIFS(raw!$D:$D,'Weekly Table'!$A39,raw!$H:$H,'Weekly Table'!G$1)</f>
        <v>15</v>
      </c>
      <c r="H39" s="32">
        <f>COUNTIFS(raw!$D:$D,'Weekly Table'!$A39,raw!$H:$H,'Weekly Table'!H$1)</f>
        <v>2</v>
      </c>
      <c r="I39" s="32">
        <f>COUNTIFS(raw!$D:$D,'Weekly Table'!$A39,raw!$G:$G,'Weekly Table'!I$1)</f>
        <v>19</v>
      </c>
    </row>
    <row r="40" spans="1:9" ht="17.399999999999999" x14ac:dyDescent="0.35">
      <c r="A40" s="29">
        <v>41630</v>
      </c>
      <c r="B40" s="32">
        <f>SUMIFS(raw!$L:$L,raw!$D:$D,'Weekly Table'!$A40,raw!$G:$G,'Weekly Table'!B$1)</f>
        <v>1552.625</v>
      </c>
      <c r="C40" s="32">
        <f>SUMIFS(raw!$L:$L,raw!$D:$D,'Weekly Table'!$A40,raw!$H:$H,'Weekly Table'!C$1)</f>
        <v>1288</v>
      </c>
      <c r="D40" s="32">
        <f>SUMIFS(raw!$L:$L,raw!$D:$D,'Weekly Table'!$A40,raw!$H:$H,'Weekly Table'!D$1)</f>
        <v>264.625</v>
      </c>
      <c r="E40" s="32">
        <f>SUMIFS(raw!$L:$L,raw!$D:$D,'Weekly Table'!$A40,raw!$G:$G,'Weekly Table'!E$1)</f>
        <v>2204.1999999999998</v>
      </c>
      <c r="F40" s="32">
        <f>COUNTIFS(raw!$D:$D,'Weekly Table'!$A40,raw!$G:$G,'Weekly Table'!F$1)</f>
        <v>16</v>
      </c>
      <c r="G40" s="32">
        <f>COUNTIFS(raw!$D:$D,'Weekly Table'!$A40,raw!$H:$H,'Weekly Table'!G$1)</f>
        <v>13</v>
      </c>
      <c r="H40" s="32">
        <f>COUNTIFS(raw!$D:$D,'Weekly Table'!$A40,raw!$H:$H,'Weekly Table'!H$1)</f>
        <v>3</v>
      </c>
      <c r="I40" s="32">
        <f>COUNTIFS(raw!$D:$D,'Weekly Table'!$A40,raw!$G:$G,'Weekly Table'!I$1)</f>
        <v>24</v>
      </c>
    </row>
    <row r="41" spans="1:9" ht="17.399999999999999" x14ac:dyDescent="0.35">
      <c r="A41" s="29">
        <v>41637</v>
      </c>
      <c r="B41" s="32">
        <f>SUMIFS(raw!$L:$L,raw!$D:$D,'Weekly Table'!$A41,raw!$G:$G,'Weekly Table'!B$1)</f>
        <v>2062.9499999999998</v>
      </c>
      <c r="C41" s="32">
        <f>SUMIFS(raw!$L:$L,raw!$D:$D,'Weekly Table'!$A41,raw!$H:$H,'Weekly Table'!C$1)</f>
        <v>1727.2</v>
      </c>
      <c r="D41" s="32">
        <f>SUMIFS(raw!$L:$L,raw!$D:$D,'Weekly Table'!$A41,raw!$H:$H,'Weekly Table'!D$1)</f>
        <v>335.75</v>
      </c>
      <c r="E41" s="32">
        <f>SUMIFS(raw!$L:$L,raw!$D:$D,'Weekly Table'!$A41,raw!$G:$G,'Weekly Table'!E$1)</f>
        <v>844</v>
      </c>
      <c r="F41" s="32">
        <f>COUNTIFS(raw!$D:$D,'Weekly Table'!$A41,raw!$G:$G,'Weekly Table'!F$1)</f>
        <v>19</v>
      </c>
      <c r="G41" s="32">
        <f>COUNTIFS(raw!$D:$D,'Weekly Table'!$A41,raw!$H:$H,'Weekly Table'!G$1)</f>
        <v>15</v>
      </c>
      <c r="H41" s="32">
        <f>COUNTIFS(raw!$D:$D,'Weekly Table'!$A41,raw!$H:$H,'Weekly Table'!H$1)</f>
        <v>4</v>
      </c>
      <c r="I41" s="32">
        <f>COUNTIFS(raw!$D:$D,'Weekly Table'!$A41,raw!$G:$G,'Weekly Table'!I$1)</f>
        <v>10</v>
      </c>
    </row>
    <row r="42" spans="1:9" ht="17.399999999999999" x14ac:dyDescent="0.35">
      <c r="A42" s="29">
        <v>41644</v>
      </c>
      <c r="B42" s="32">
        <f>SUMIFS(raw!$L:$L,raw!$D:$D,'Weekly Table'!$A42,raw!$G:$G,'Weekly Table'!B$1)</f>
        <v>2499.6999999999998</v>
      </c>
      <c r="C42" s="32">
        <f>SUMIFS(raw!$L:$L,raw!$D:$D,'Weekly Table'!$A42,raw!$H:$H,'Weekly Table'!C$1)</f>
        <v>2013.7</v>
      </c>
      <c r="D42" s="32">
        <f>SUMIFS(raw!$L:$L,raw!$D:$D,'Weekly Table'!$A42,raw!$H:$H,'Weekly Table'!D$1)</f>
        <v>486</v>
      </c>
      <c r="E42" s="32">
        <f>SUMIFS(raw!$L:$L,raw!$D:$D,'Weekly Table'!$A42,raw!$G:$G,'Weekly Table'!E$1)</f>
        <v>1622.7</v>
      </c>
      <c r="F42" s="32">
        <f>COUNTIFS(raw!$D:$D,'Weekly Table'!$A42,raw!$G:$G,'Weekly Table'!F$1)</f>
        <v>23</v>
      </c>
      <c r="G42" s="32">
        <f>COUNTIFS(raw!$D:$D,'Weekly Table'!$A42,raw!$H:$H,'Weekly Table'!G$1)</f>
        <v>20</v>
      </c>
      <c r="H42" s="32">
        <f>COUNTIFS(raw!$D:$D,'Weekly Table'!$A42,raw!$H:$H,'Weekly Table'!H$1)</f>
        <v>3</v>
      </c>
      <c r="I42" s="32">
        <f>COUNTIFS(raw!$D:$D,'Weekly Table'!$A42,raw!$G:$G,'Weekly Table'!I$1)</f>
        <v>18</v>
      </c>
    </row>
    <row r="43" spans="1:9" ht="17.399999999999999" x14ac:dyDescent="0.35">
      <c r="A43" s="29">
        <v>41651</v>
      </c>
      <c r="B43" s="32">
        <f>SUMIFS(raw!$L:$L,raw!$D:$D,'Weekly Table'!$A43,raw!$G:$G,'Weekly Table'!B$1)</f>
        <v>1799.25</v>
      </c>
      <c r="C43" s="32">
        <f>SUMIFS(raw!$L:$L,raw!$D:$D,'Weekly Table'!$A43,raw!$H:$H,'Weekly Table'!C$1)</f>
        <v>1421</v>
      </c>
      <c r="D43" s="32">
        <f>SUMIFS(raw!$L:$L,raw!$D:$D,'Weekly Table'!$A43,raw!$H:$H,'Weekly Table'!D$1)</f>
        <v>378.25</v>
      </c>
      <c r="E43" s="32">
        <f>SUMIFS(raw!$L:$L,raw!$D:$D,'Weekly Table'!$A43,raw!$G:$G,'Weekly Table'!E$1)</f>
        <v>1829</v>
      </c>
      <c r="F43" s="32">
        <f>COUNTIFS(raw!$D:$D,'Weekly Table'!$A43,raw!$G:$G,'Weekly Table'!F$1)</f>
        <v>18</v>
      </c>
      <c r="G43" s="32">
        <f>COUNTIFS(raw!$D:$D,'Weekly Table'!$A43,raw!$H:$H,'Weekly Table'!G$1)</f>
        <v>13</v>
      </c>
      <c r="H43" s="32">
        <f>COUNTIFS(raw!$D:$D,'Weekly Table'!$A43,raw!$H:$H,'Weekly Table'!H$1)</f>
        <v>5</v>
      </c>
      <c r="I43" s="32">
        <f>COUNTIFS(raw!$D:$D,'Weekly Table'!$A43,raw!$G:$G,'Weekly Table'!I$1)</f>
        <v>19</v>
      </c>
    </row>
    <row r="44" spans="1:9" ht="17.399999999999999" x14ac:dyDescent="0.35">
      <c r="A44" s="29">
        <v>41658</v>
      </c>
      <c r="B44" s="32">
        <f>SUMIFS(raw!$L:$L,raw!$D:$D,'Weekly Table'!$A44,raw!$G:$G,'Weekly Table'!B$1)</f>
        <v>1889</v>
      </c>
      <c r="C44" s="32">
        <f>SUMIFS(raw!$L:$L,raw!$D:$D,'Weekly Table'!$A44,raw!$H:$H,'Weekly Table'!C$1)</f>
        <v>1502</v>
      </c>
      <c r="D44" s="32">
        <f>SUMIFS(raw!$L:$L,raw!$D:$D,'Weekly Table'!$A44,raw!$H:$H,'Weekly Table'!D$1)</f>
        <v>387</v>
      </c>
      <c r="E44" s="32">
        <f>SUMIFS(raw!$L:$L,raw!$D:$D,'Weekly Table'!$A44,raw!$G:$G,'Weekly Table'!E$1)</f>
        <v>2307.8000000000002</v>
      </c>
      <c r="F44" s="32">
        <f>COUNTIFS(raw!$D:$D,'Weekly Table'!$A44,raw!$G:$G,'Weekly Table'!F$1)</f>
        <v>19</v>
      </c>
      <c r="G44" s="32">
        <f>COUNTIFS(raw!$D:$D,'Weekly Table'!$A44,raw!$H:$H,'Weekly Table'!G$1)</f>
        <v>15</v>
      </c>
      <c r="H44" s="32">
        <f>COUNTIFS(raw!$D:$D,'Weekly Table'!$A44,raw!$H:$H,'Weekly Table'!H$1)</f>
        <v>4</v>
      </c>
      <c r="I44" s="32">
        <f>COUNTIFS(raw!$D:$D,'Weekly Table'!$A44,raw!$G:$G,'Weekly Table'!I$1)</f>
        <v>25</v>
      </c>
    </row>
    <row r="45" spans="1:9" ht="17.399999999999999" x14ac:dyDescent="0.35">
      <c r="A45" s="29">
        <v>41665</v>
      </c>
      <c r="B45" s="32">
        <f>SUMIFS(raw!$L:$L,raw!$D:$D,'Weekly Table'!$A45,raw!$G:$G,'Weekly Table'!B$1)</f>
        <v>2467</v>
      </c>
      <c r="C45" s="32">
        <f>SUMIFS(raw!$L:$L,raw!$D:$D,'Weekly Table'!$A45,raw!$H:$H,'Weekly Table'!C$1)</f>
        <v>2321.375</v>
      </c>
      <c r="D45" s="32">
        <f>SUMIFS(raw!$L:$L,raw!$D:$D,'Weekly Table'!$A45,raw!$H:$H,'Weekly Table'!D$1)</f>
        <v>145.625</v>
      </c>
      <c r="E45" s="32">
        <f>SUMIFS(raw!$L:$L,raw!$D:$D,'Weekly Table'!$A45,raw!$G:$G,'Weekly Table'!E$1)</f>
        <v>1547.3000000000002</v>
      </c>
      <c r="F45" s="32">
        <f>COUNTIFS(raw!$D:$D,'Weekly Table'!$A45,raw!$G:$G,'Weekly Table'!F$1)</f>
        <v>25</v>
      </c>
      <c r="G45" s="32">
        <f>COUNTIFS(raw!$D:$D,'Weekly Table'!$A45,raw!$H:$H,'Weekly Table'!G$1)</f>
        <v>23</v>
      </c>
      <c r="H45" s="32">
        <f>COUNTIFS(raw!$D:$D,'Weekly Table'!$A45,raw!$H:$H,'Weekly Table'!H$1)</f>
        <v>2</v>
      </c>
      <c r="I45" s="32">
        <f>COUNTIFS(raw!$D:$D,'Weekly Table'!$A45,raw!$G:$G,'Weekly Table'!I$1)</f>
        <v>19</v>
      </c>
    </row>
    <row r="46" spans="1:9" ht="17.399999999999999" x14ac:dyDescent="0.35">
      <c r="A46" s="29">
        <v>41672</v>
      </c>
      <c r="B46" s="32">
        <f>SUMIFS(raw!$L:$L,raw!$D:$D,'Weekly Table'!$A46,raw!$G:$G,'Weekly Table'!B$1)</f>
        <v>1980</v>
      </c>
      <c r="C46" s="32">
        <f>SUMIFS(raw!$L:$L,raw!$D:$D,'Weekly Table'!$A46,raw!$H:$H,'Weekly Table'!C$1)</f>
        <v>1532</v>
      </c>
      <c r="D46" s="32">
        <f>SUMIFS(raw!$L:$L,raw!$D:$D,'Weekly Table'!$A46,raw!$H:$H,'Weekly Table'!D$1)</f>
        <v>448</v>
      </c>
      <c r="E46" s="32">
        <f>SUMIFS(raw!$L:$L,raw!$D:$D,'Weekly Table'!$A46,raw!$G:$G,'Weekly Table'!E$1)</f>
        <v>2399.435897435897</v>
      </c>
      <c r="F46" s="32">
        <f>COUNTIFS(raw!$D:$D,'Weekly Table'!$A46,raw!$G:$G,'Weekly Table'!F$1)</f>
        <v>21</v>
      </c>
      <c r="G46" s="32">
        <f>COUNTIFS(raw!$D:$D,'Weekly Table'!$A46,raw!$H:$H,'Weekly Table'!G$1)</f>
        <v>18</v>
      </c>
      <c r="H46" s="32">
        <f>COUNTIFS(raw!$D:$D,'Weekly Table'!$A46,raw!$H:$H,'Weekly Table'!H$1)</f>
        <v>3</v>
      </c>
      <c r="I46" s="32">
        <f>COUNTIFS(raw!$D:$D,'Weekly Table'!$A46,raw!$G:$G,'Weekly Table'!I$1)</f>
        <v>24</v>
      </c>
    </row>
    <row r="47" spans="1:9" ht="17.399999999999999" x14ac:dyDescent="0.35">
      <c r="A47" s="29">
        <v>41679</v>
      </c>
      <c r="B47" s="32">
        <f>SUMIFS(raw!$L:$L,raw!$D:$D,'Weekly Table'!$A47,raw!$G:$G,'Weekly Table'!B$1)</f>
        <v>2200.8000000000002</v>
      </c>
      <c r="C47" s="32">
        <f>SUMIFS(raw!$L:$L,raw!$D:$D,'Weekly Table'!$A47,raw!$H:$H,'Weekly Table'!C$1)</f>
        <v>1850.8</v>
      </c>
      <c r="D47" s="32">
        <f>SUMIFS(raw!$L:$L,raw!$D:$D,'Weekly Table'!$A47,raw!$H:$H,'Weekly Table'!D$1)</f>
        <v>350</v>
      </c>
      <c r="E47" s="32">
        <f>SUMIFS(raw!$L:$L,raw!$D:$D,'Weekly Table'!$A47,raw!$G:$G,'Weekly Table'!E$1)</f>
        <v>2013.0000000000002</v>
      </c>
      <c r="F47" s="32">
        <f>COUNTIFS(raw!$D:$D,'Weekly Table'!$A47,raw!$G:$G,'Weekly Table'!F$1)</f>
        <v>19</v>
      </c>
      <c r="G47" s="32">
        <f>COUNTIFS(raw!$D:$D,'Weekly Table'!$A47,raw!$H:$H,'Weekly Table'!G$1)</f>
        <v>17</v>
      </c>
      <c r="H47" s="32">
        <f>COUNTIFS(raw!$D:$D,'Weekly Table'!$A47,raw!$H:$H,'Weekly Table'!H$1)</f>
        <v>2</v>
      </c>
      <c r="I47" s="32">
        <f>COUNTIFS(raw!$D:$D,'Weekly Table'!$A47,raw!$G:$G,'Weekly Table'!I$1)</f>
        <v>21</v>
      </c>
    </row>
    <row r="48" spans="1:9" ht="17.399999999999999" x14ac:dyDescent="0.35">
      <c r="A48" s="29">
        <v>41686</v>
      </c>
      <c r="B48" s="32">
        <f>SUMIFS(raw!$L:$L,raw!$D:$D,'Weekly Table'!$A48,raw!$G:$G,'Weekly Table'!B$1)</f>
        <v>1581.3333333333333</v>
      </c>
      <c r="C48" s="32">
        <f>SUMIFS(raw!$L:$L,raw!$D:$D,'Weekly Table'!$A48,raw!$H:$H,'Weekly Table'!C$1)</f>
        <v>1254.3333333333333</v>
      </c>
      <c r="D48" s="32">
        <f>SUMIFS(raw!$L:$L,raw!$D:$D,'Weekly Table'!$A48,raw!$H:$H,'Weekly Table'!D$1)</f>
        <v>327</v>
      </c>
      <c r="E48" s="32">
        <f>SUMIFS(raw!$L:$L,raw!$D:$D,'Weekly Table'!$A48,raw!$G:$G,'Weekly Table'!E$1)</f>
        <v>2232.4</v>
      </c>
      <c r="F48" s="32">
        <f>COUNTIFS(raw!$D:$D,'Weekly Table'!$A48,raw!$G:$G,'Weekly Table'!F$1)</f>
        <v>14</v>
      </c>
      <c r="G48" s="32">
        <f>COUNTIFS(raw!$D:$D,'Weekly Table'!$A48,raw!$H:$H,'Weekly Table'!G$1)</f>
        <v>10</v>
      </c>
      <c r="H48" s="32">
        <f>COUNTIFS(raw!$D:$D,'Weekly Table'!$A48,raw!$H:$H,'Weekly Table'!H$1)</f>
        <v>4</v>
      </c>
      <c r="I48" s="32">
        <f>COUNTIFS(raw!$D:$D,'Weekly Table'!$A48,raw!$G:$G,'Weekly Table'!I$1)</f>
        <v>25</v>
      </c>
    </row>
    <row r="49" spans="1:9" ht="17.399999999999999" x14ac:dyDescent="0.35">
      <c r="A49" s="29">
        <v>41693</v>
      </c>
      <c r="B49" s="32">
        <f>SUMIFS(raw!$L:$L,raw!$D:$D,'Weekly Table'!$A49,raw!$G:$G,'Weekly Table'!B$1)</f>
        <v>1831.2750000000001</v>
      </c>
      <c r="C49" s="32">
        <f>SUMIFS(raw!$L:$L,raw!$D:$D,'Weekly Table'!$A49,raw!$H:$H,'Weekly Table'!C$1)</f>
        <v>1563.4</v>
      </c>
      <c r="D49" s="32">
        <f>SUMIFS(raw!$L:$L,raw!$D:$D,'Weekly Table'!$A49,raw!$H:$H,'Weekly Table'!D$1)</f>
        <v>267.875</v>
      </c>
      <c r="E49" s="32">
        <f>SUMIFS(raw!$L:$L,raw!$D:$D,'Weekly Table'!$A49,raw!$G:$G,'Weekly Table'!E$1)</f>
        <v>1848.3214285714287</v>
      </c>
      <c r="F49" s="32">
        <f>COUNTIFS(raw!$D:$D,'Weekly Table'!$A49,raw!$G:$G,'Weekly Table'!F$1)</f>
        <v>20</v>
      </c>
      <c r="G49" s="32">
        <f>COUNTIFS(raw!$D:$D,'Weekly Table'!$A49,raw!$H:$H,'Weekly Table'!G$1)</f>
        <v>17</v>
      </c>
      <c r="H49" s="32">
        <f>COUNTIFS(raw!$D:$D,'Weekly Table'!$A49,raw!$H:$H,'Weekly Table'!H$1)</f>
        <v>3</v>
      </c>
      <c r="I49" s="32">
        <f>COUNTIFS(raw!$D:$D,'Weekly Table'!$A49,raw!$G:$G,'Weekly Table'!I$1)</f>
        <v>18</v>
      </c>
    </row>
    <row r="50" spans="1:9" ht="17.399999999999999" x14ac:dyDescent="0.35">
      <c r="A50" s="29">
        <v>41700</v>
      </c>
      <c r="B50" s="32">
        <f>SUMIFS(raw!$L:$L,raw!$D:$D,'Weekly Table'!$A50,raw!$G:$G,'Weekly Table'!B$1)</f>
        <v>2414.9499999999998</v>
      </c>
      <c r="C50" s="32">
        <f>SUMIFS(raw!$L:$L,raw!$D:$D,'Weekly Table'!$A50,raw!$H:$H,'Weekly Table'!C$1)</f>
        <v>1889.95</v>
      </c>
      <c r="D50" s="32">
        <f>SUMIFS(raw!$L:$L,raw!$D:$D,'Weekly Table'!$A50,raw!$H:$H,'Weekly Table'!D$1)</f>
        <v>525</v>
      </c>
      <c r="E50" s="32">
        <f>SUMIFS(raw!$L:$L,raw!$D:$D,'Weekly Table'!$A50,raw!$G:$G,'Weekly Table'!E$1)</f>
        <v>1791.1333333333332</v>
      </c>
      <c r="F50" s="32">
        <f>COUNTIFS(raw!$D:$D,'Weekly Table'!$A50,raw!$G:$G,'Weekly Table'!F$1)</f>
        <v>25</v>
      </c>
      <c r="G50" s="32">
        <f>COUNTIFS(raw!$D:$D,'Weekly Table'!$A50,raw!$H:$H,'Weekly Table'!G$1)</f>
        <v>20</v>
      </c>
      <c r="H50" s="32">
        <f>COUNTIFS(raw!$D:$D,'Weekly Table'!$A50,raw!$H:$H,'Weekly Table'!H$1)</f>
        <v>5</v>
      </c>
      <c r="I50" s="32">
        <f>COUNTIFS(raw!$D:$D,'Weekly Table'!$A50,raw!$G:$G,'Weekly Table'!I$1)</f>
        <v>18</v>
      </c>
    </row>
    <row r="51" spans="1:9" ht="17.399999999999999" x14ac:dyDescent="0.35">
      <c r="A51" s="29">
        <v>41707</v>
      </c>
      <c r="B51" s="32">
        <f>SUMIFS(raw!$L:$L,raw!$D:$D,'Weekly Table'!$A51,raw!$G:$G,'Weekly Table'!B$1)</f>
        <v>1860.7333333333331</v>
      </c>
      <c r="C51" s="32">
        <f>SUMIFS(raw!$L:$L,raw!$D:$D,'Weekly Table'!$A51,raw!$H:$H,'Weekly Table'!C$1)</f>
        <v>1315.4</v>
      </c>
      <c r="D51" s="32">
        <f>SUMIFS(raw!$L:$L,raw!$D:$D,'Weekly Table'!$A51,raw!$H:$H,'Weekly Table'!D$1)</f>
        <v>545.33333333333326</v>
      </c>
      <c r="E51" s="32">
        <f>SUMIFS(raw!$L:$L,raw!$D:$D,'Weekly Table'!$A51,raw!$G:$G,'Weekly Table'!E$1)</f>
        <v>2019.0714285714284</v>
      </c>
      <c r="F51" s="32">
        <f>COUNTIFS(raw!$D:$D,'Weekly Table'!$A51,raw!$G:$G,'Weekly Table'!F$1)</f>
        <v>19</v>
      </c>
      <c r="G51" s="32">
        <f>COUNTIFS(raw!$D:$D,'Weekly Table'!$A51,raw!$H:$H,'Weekly Table'!G$1)</f>
        <v>14</v>
      </c>
      <c r="H51" s="32">
        <f>COUNTIFS(raw!$D:$D,'Weekly Table'!$A51,raw!$H:$H,'Weekly Table'!H$1)</f>
        <v>5</v>
      </c>
      <c r="I51" s="32">
        <f>COUNTIFS(raw!$D:$D,'Weekly Table'!$A51,raw!$G:$G,'Weekly Table'!I$1)</f>
        <v>20</v>
      </c>
    </row>
    <row r="52" spans="1:9" ht="17.399999999999999" x14ac:dyDescent="0.35">
      <c r="A52" s="29">
        <v>41714</v>
      </c>
      <c r="B52" s="32">
        <f>SUMIFS(raw!$L:$L,raw!$D:$D,'Weekly Table'!$A52,raw!$G:$G,'Weekly Table'!B$1)</f>
        <v>2056.6</v>
      </c>
      <c r="C52" s="32">
        <f>SUMIFS(raw!$L:$L,raw!$D:$D,'Weekly Table'!$A52,raw!$H:$H,'Weekly Table'!C$1)</f>
        <v>1881.6</v>
      </c>
      <c r="D52" s="32">
        <f>SUMIFS(raw!$L:$L,raw!$D:$D,'Weekly Table'!$A52,raw!$H:$H,'Weekly Table'!D$1)</f>
        <v>175</v>
      </c>
      <c r="E52" s="32">
        <f>SUMIFS(raw!$L:$L,raw!$D:$D,'Weekly Table'!$A52,raw!$G:$G,'Weekly Table'!E$1)</f>
        <v>2143.806818181818</v>
      </c>
      <c r="F52" s="32">
        <f>COUNTIFS(raw!$D:$D,'Weekly Table'!$A52,raw!$G:$G,'Weekly Table'!F$1)</f>
        <v>21</v>
      </c>
      <c r="G52" s="32">
        <f>COUNTIFS(raw!$D:$D,'Weekly Table'!$A52,raw!$H:$H,'Weekly Table'!G$1)</f>
        <v>19</v>
      </c>
      <c r="H52" s="32">
        <f>COUNTIFS(raw!$D:$D,'Weekly Table'!$A52,raw!$H:$H,'Weekly Table'!H$1)</f>
        <v>2</v>
      </c>
      <c r="I52" s="32">
        <f>COUNTIFS(raw!$D:$D,'Weekly Table'!$A52,raw!$G:$G,'Weekly Table'!I$1)</f>
        <v>22</v>
      </c>
    </row>
    <row r="53" spans="1:9" ht="17.399999999999999" x14ac:dyDescent="0.35">
      <c r="A53" s="29">
        <v>41721</v>
      </c>
      <c r="B53" s="32">
        <f>SUMIFS(raw!$L:$L,raw!$D:$D,'Weekly Table'!$A53,raw!$G:$G,'Weekly Table'!B$1)</f>
        <v>2062.2857142857142</v>
      </c>
      <c r="C53" s="32">
        <f>SUMIFS(raw!$L:$L,raw!$D:$D,'Weekly Table'!$A53,raw!$H:$H,'Weekly Table'!C$1)</f>
        <v>1913.2857142857142</v>
      </c>
      <c r="D53" s="32">
        <f>SUMIFS(raw!$L:$L,raw!$D:$D,'Weekly Table'!$A53,raw!$H:$H,'Weekly Table'!D$1)</f>
        <v>149</v>
      </c>
      <c r="E53" s="32">
        <f>SUMIFS(raw!$L:$L,raw!$D:$D,'Weekly Table'!$A53,raw!$G:$G,'Weekly Table'!E$1)</f>
        <v>1981.5584415584415</v>
      </c>
      <c r="F53" s="32">
        <f>COUNTIFS(raw!$D:$D,'Weekly Table'!$A53,raw!$G:$G,'Weekly Table'!F$1)</f>
        <v>20</v>
      </c>
      <c r="G53" s="32">
        <f>COUNTIFS(raw!$D:$D,'Weekly Table'!$A53,raw!$H:$H,'Weekly Table'!G$1)</f>
        <v>18</v>
      </c>
      <c r="H53" s="32">
        <f>COUNTIFS(raw!$D:$D,'Weekly Table'!$A53,raw!$H:$H,'Weekly Table'!H$1)</f>
        <v>2</v>
      </c>
      <c r="I53" s="32">
        <f>COUNTIFS(raw!$D:$D,'Weekly Table'!$A53,raw!$G:$G,'Weekly Table'!I$1)</f>
        <v>21</v>
      </c>
    </row>
    <row r="54" spans="1:9" ht="17.399999999999999" x14ac:dyDescent="0.35">
      <c r="A54" s="33"/>
      <c r="B54" s="34">
        <f>SUM(B1:B53)</f>
        <v>107927.42579365078</v>
      </c>
      <c r="C54" s="34">
        <f t="shared" ref="C54:I54" si="0">SUM(C1:C53)</f>
        <v>86117.957539682524</v>
      </c>
      <c r="D54" s="34">
        <f t="shared" si="0"/>
        <v>21809.468253968251</v>
      </c>
      <c r="E54" s="34">
        <f t="shared" si="0"/>
        <v>96219.324642024643</v>
      </c>
      <c r="F54" s="34">
        <f t="shared" si="0"/>
        <v>1105</v>
      </c>
      <c r="G54" s="34">
        <f t="shared" si="0"/>
        <v>893</v>
      </c>
      <c r="H54" s="34">
        <f t="shared" si="0"/>
        <v>212</v>
      </c>
      <c r="I54" s="34">
        <f t="shared" si="0"/>
        <v>1045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3E0D3-27FF-4789-9E2D-205F293514CE}">
  <sheetPr>
    <tabColor theme="7" tint="0.39997558519241921"/>
  </sheetPr>
  <dimension ref="A1"/>
  <sheetViews>
    <sheetView showGridLines="0" zoomScale="70" zoomScaleNormal="70" workbookViewId="0">
      <selection activeCell="Y37" sqref="Y37"/>
    </sheetView>
  </sheetViews>
  <sheetFormatPr defaultRowHeight="15.6" x14ac:dyDescent="0.3"/>
  <cols>
    <col min="1" max="1" width="22.59765625" bestFit="1" customWidth="1"/>
    <col min="2" max="2" width="18.19921875" bestFit="1" customWidth="1"/>
    <col min="3" max="3" width="22.5" bestFit="1" customWidth="1"/>
    <col min="4" max="4" width="18" bestFit="1" customWidth="1"/>
    <col min="5" max="5" width="22.5" bestFit="1" customWidth="1"/>
    <col min="6" max="6" width="18" bestFit="1" customWidth="1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DDD6F-7EEB-4236-9766-6191FCD1279B}">
  <sheetPr>
    <tabColor theme="7" tint="0.39997558519241921"/>
  </sheetPr>
  <dimension ref="A2:P108"/>
  <sheetViews>
    <sheetView zoomScale="85" zoomScaleNormal="85" workbookViewId="0">
      <selection activeCell="E34" sqref="E34"/>
    </sheetView>
  </sheetViews>
  <sheetFormatPr defaultRowHeight="15.6" x14ac:dyDescent="0.3"/>
  <cols>
    <col min="1" max="1" width="17.5" bestFit="1" customWidth="1"/>
    <col min="2" max="2" width="16" bestFit="1" customWidth="1"/>
    <col min="3" max="3" width="8.5" bestFit="1" customWidth="1"/>
    <col min="4" max="6" width="20.69921875" bestFit="1" customWidth="1"/>
    <col min="7" max="7" width="11.19921875" bestFit="1" customWidth="1"/>
    <col min="8" max="8" width="11" bestFit="1" customWidth="1"/>
    <col min="9" max="9" width="11.5" bestFit="1" customWidth="1"/>
    <col min="10" max="11" width="10.8984375" bestFit="1" customWidth="1"/>
    <col min="12" max="12" width="8.5" bestFit="1" customWidth="1"/>
    <col min="13" max="15" width="20.69921875" bestFit="1" customWidth="1"/>
    <col min="16" max="16" width="11.19921875" bestFit="1" customWidth="1"/>
    <col min="17" max="17" width="14.09765625" bestFit="1" customWidth="1"/>
    <col min="18" max="24" width="13.5" bestFit="1" customWidth="1"/>
    <col min="25" max="25" width="16.69921875" bestFit="1" customWidth="1"/>
    <col min="26" max="26" width="8.59765625" bestFit="1" customWidth="1"/>
    <col min="27" max="27" width="11.69921875" bestFit="1" customWidth="1"/>
    <col min="28" max="28" width="11" bestFit="1" customWidth="1"/>
  </cols>
  <sheetData>
    <row r="2" spans="1:16" x14ac:dyDescent="0.3">
      <c r="A2" s="174" t="s">
        <v>428</v>
      </c>
      <c r="B2" s="174"/>
      <c r="C2" s="174"/>
      <c r="D2" s="174"/>
      <c r="E2" s="174"/>
      <c r="F2" s="174"/>
      <c r="G2" s="174"/>
      <c r="J2" s="173" t="s">
        <v>429</v>
      </c>
      <c r="K2" s="173"/>
      <c r="L2" s="173"/>
      <c r="M2" s="173"/>
      <c r="N2" s="173"/>
      <c r="O2" s="173"/>
      <c r="P2" s="173"/>
    </row>
    <row r="3" spans="1:16" x14ac:dyDescent="0.3">
      <c r="A3" s="174"/>
      <c r="B3" s="174"/>
      <c r="C3" s="174"/>
      <c r="D3" s="174"/>
      <c r="E3" s="174"/>
      <c r="F3" s="174"/>
      <c r="G3" s="174"/>
      <c r="J3" s="173"/>
      <c r="K3" s="173"/>
      <c r="L3" s="173"/>
      <c r="M3" s="173"/>
      <c r="N3" s="173"/>
      <c r="O3" s="173"/>
      <c r="P3" s="173"/>
    </row>
    <row r="4" spans="1:16" x14ac:dyDescent="0.3">
      <c r="A4" s="9" t="s">
        <v>430</v>
      </c>
      <c r="D4" s="9" t="s">
        <v>33</v>
      </c>
      <c r="J4" s="9" t="s">
        <v>431</v>
      </c>
      <c r="M4" s="9" t="s">
        <v>33</v>
      </c>
    </row>
    <row r="5" spans="1:16" x14ac:dyDescent="0.3">
      <c r="A5" s="9" t="s">
        <v>38</v>
      </c>
      <c r="B5" s="9" t="s">
        <v>39</v>
      </c>
      <c r="C5" s="9" t="s">
        <v>29</v>
      </c>
      <c r="D5" t="s">
        <v>426</v>
      </c>
      <c r="E5" t="s">
        <v>425</v>
      </c>
      <c r="F5" t="s">
        <v>427</v>
      </c>
      <c r="G5" t="s">
        <v>432</v>
      </c>
      <c r="J5" s="9" t="s">
        <v>38</v>
      </c>
      <c r="K5" s="9" t="s">
        <v>39</v>
      </c>
      <c r="L5" s="9" t="s">
        <v>29</v>
      </c>
      <c r="M5" t="s">
        <v>426</v>
      </c>
      <c r="N5" t="s">
        <v>425</v>
      </c>
      <c r="O5" t="s">
        <v>427</v>
      </c>
      <c r="P5" t="s">
        <v>432</v>
      </c>
    </row>
    <row r="6" spans="1:16" x14ac:dyDescent="0.3">
      <c r="A6">
        <v>2013</v>
      </c>
      <c r="D6" s="11">
        <v>17517.384920634922</v>
      </c>
      <c r="E6" s="11">
        <v>64682.913492063497</v>
      </c>
      <c r="F6" s="11">
        <v>71976.797294372285</v>
      </c>
      <c r="G6" s="11">
        <v>154177.09570707069</v>
      </c>
      <c r="J6">
        <v>2013</v>
      </c>
      <c r="M6" s="11">
        <v>171</v>
      </c>
      <c r="N6" s="11">
        <v>680</v>
      </c>
      <c r="O6" s="11">
        <v>790</v>
      </c>
      <c r="P6" s="11">
        <v>1641</v>
      </c>
    </row>
    <row r="7" spans="1:16" x14ac:dyDescent="0.3">
      <c r="B7" t="s">
        <v>433</v>
      </c>
      <c r="D7" s="11">
        <v>817</v>
      </c>
      <c r="E7" s="11">
        <v>6808.6</v>
      </c>
      <c r="F7" s="11">
        <v>6336.88373015873</v>
      </c>
      <c r="G7" s="11">
        <v>13962.48373015873</v>
      </c>
      <c r="K7" t="s">
        <v>433</v>
      </c>
      <c r="M7" s="11">
        <v>9</v>
      </c>
      <c r="N7" s="11">
        <v>78</v>
      </c>
      <c r="O7" s="11">
        <v>74</v>
      </c>
      <c r="P7" s="11">
        <v>161</v>
      </c>
    </row>
    <row r="8" spans="1:16" x14ac:dyDescent="0.3">
      <c r="B8" t="s">
        <v>434</v>
      </c>
      <c r="D8" s="11">
        <v>2174.9</v>
      </c>
      <c r="E8" s="11">
        <v>7376.7</v>
      </c>
      <c r="F8" s="11">
        <v>8267.4539682539689</v>
      </c>
      <c r="G8" s="11">
        <v>17819.053968253967</v>
      </c>
      <c r="K8" t="s">
        <v>434</v>
      </c>
      <c r="M8" s="11">
        <v>22</v>
      </c>
      <c r="N8" s="11">
        <v>82</v>
      </c>
      <c r="O8" s="11">
        <v>94</v>
      </c>
      <c r="P8" s="11">
        <v>198</v>
      </c>
    </row>
    <row r="9" spans="1:16" x14ac:dyDescent="0.3">
      <c r="B9" t="s">
        <v>435</v>
      </c>
      <c r="D9" s="11">
        <v>2566.9787878787879</v>
      </c>
      <c r="E9" s="11">
        <v>7249.2</v>
      </c>
      <c r="F9" s="11">
        <v>8512.769264069264</v>
      </c>
      <c r="G9" s="11">
        <v>18328.948051948049</v>
      </c>
      <c r="K9" t="s">
        <v>435</v>
      </c>
      <c r="M9" s="11">
        <v>25</v>
      </c>
      <c r="N9" s="11">
        <v>75</v>
      </c>
      <c r="O9" s="11">
        <v>97</v>
      </c>
      <c r="P9" s="11">
        <v>197</v>
      </c>
    </row>
    <row r="10" spans="1:16" x14ac:dyDescent="0.3">
      <c r="B10" t="s">
        <v>436</v>
      </c>
      <c r="D10" s="11">
        <v>1569.8666666666666</v>
      </c>
      <c r="E10" s="11">
        <v>7883</v>
      </c>
      <c r="F10" s="11">
        <v>7265.4317821067834</v>
      </c>
      <c r="G10" s="11">
        <v>16718.29844877345</v>
      </c>
      <c r="K10" t="s">
        <v>436</v>
      </c>
      <c r="M10" s="11">
        <v>15</v>
      </c>
      <c r="N10" s="11">
        <v>81</v>
      </c>
      <c r="O10" s="11">
        <v>76</v>
      </c>
      <c r="P10" s="11">
        <v>172</v>
      </c>
    </row>
    <row r="11" spans="1:16" x14ac:dyDescent="0.3">
      <c r="B11" t="s">
        <v>437</v>
      </c>
      <c r="D11" s="11">
        <v>2513.6765873015875</v>
      </c>
      <c r="E11" s="11">
        <v>7779.2182539682544</v>
      </c>
      <c r="F11" s="11">
        <v>9442.3208874458869</v>
      </c>
      <c r="G11" s="11">
        <v>19735.215728715728</v>
      </c>
      <c r="K11" t="s">
        <v>437</v>
      </c>
      <c r="M11" s="11">
        <v>25</v>
      </c>
      <c r="N11" s="11">
        <v>80</v>
      </c>
      <c r="O11" s="11">
        <v>99</v>
      </c>
      <c r="P11" s="11">
        <v>204</v>
      </c>
    </row>
    <row r="12" spans="1:16" x14ac:dyDescent="0.3">
      <c r="B12" t="s">
        <v>438</v>
      </c>
      <c r="D12" s="11">
        <v>2009.090909090909</v>
      </c>
      <c r="E12" s="11">
        <v>7611.7999999999993</v>
      </c>
      <c r="F12" s="11">
        <v>7876.1138888888891</v>
      </c>
      <c r="G12" s="11">
        <v>17497.004797979796</v>
      </c>
      <c r="K12" t="s">
        <v>438</v>
      </c>
      <c r="M12" s="11">
        <v>18</v>
      </c>
      <c r="N12" s="11">
        <v>75</v>
      </c>
      <c r="O12" s="11">
        <v>87</v>
      </c>
      <c r="P12" s="11">
        <v>180</v>
      </c>
    </row>
    <row r="13" spans="1:16" x14ac:dyDescent="0.3">
      <c r="B13" t="s">
        <v>439</v>
      </c>
      <c r="D13" s="11">
        <v>1934.6969696969695</v>
      </c>
      <c r="E13" s="11">
        <v>6479.8126984126984</v>
      </c>
      <c r="F13" s="11">
        <v>8652.4741702741685</v>
      </c>
      <c r="G13" s="11">
        <v>17066.983838383836</v>
      </c>
      <c r="K13" t="s">
        <v>439</v>
      </c>
      <c r="M13" s="11">
        <v>19</v>
      </c>
      <c r="N13" s="11">
        <v>72</v>
      </c>
      <c r="O13" s="11">
        <v>92</v>
      </c>
      <c r="P13" s="11">
        <v>183</v>
      </c>
    </row>
    <row r="14" spans="1:16" x14ac:dyDescent="0.3">
      <c r="B14" t="s">
        <v>440</v>
      </c>
      <c r="D14" s="11">
        <v>1844.3000000000002</v>
      </c>
      <c r="E14" s="11">
        <v>6785.4</v>
      </c>
      <c r="F14" s="11">
        <v>7385.4749999999995</v>
      </c>
      <c r="G14" s="11">
        <v>16015.174999999999</v>
      </c>
      <c r="K14" t="s">
        <v>440</v>
      </c>
      <c r="M14" s="11">
        <v>20</v>
      </c>
      <c r="N14" s="11">
        <v>70</v>
      </c>
      <c r="O14" s="11">
        <v>80</v>
      </c>
      <c r="P14" s="11">
        <v>170</v>
      </c>
    </row>
    <row r="15" spans="1:16" x14ac:dyDescent="0.3">
      <c r="B15" t="s">
        <v>441</v>
      </c>
      <c r="D15" s="11">
        <v>2086.875</v>
      </c>
      <c r="E15" s="11">
        <v>6709.1825396825398</v>
      </c>
      <c r="F15" s="11">
        <v>8237.8746031746032</v>
      </c>
      <c r="G15" s="11">
        <v>17033.932142857142</v>
      </c>
      <c r="K15" t="s">
        <v>441</v>
      </c>
      <c r="M15" s="11">
        <v>18</v>
      </c>
      <c r="N15" s="11">
        <v>67</v>
      </c>
      <c r="O15" s="11">
        <v>91</v>
      </c>
      <c r="P15" s="11">
        <v>176</v>
      </c>
    </row>
    <row r="16" spans="1:16" x14ac:dyDescent="0.3">
      <c r="A16">
        <v>2014</v>
      </c>
      <c r="D16" s="11">
        <v>4292.0833333333339</v>
      </c>
      <c r="E16" s="11">
        <v>21435.044047619049</v>
      </c>
      <c r="F16" s="11">
        <v>24242.527347652351</v>
      </c>
      <c r="G16" s="11">
        <v>49969.654728604728</v>
      </c>
      <c r="J16">
        <v>2014</v>
      </c>
      <c r="M16" s="11">
        <v>41</v>
      </c>
      <c r="N16" s="11">
        <v>213</v>
      </c>
      <c r="O16" s="11">
        <v>255</v>
      </c>
      <c r="P16" s="11">
        <v>509</v>
      </c>
    </row>
    <row r="17" spans="1:16" x14ac:dyDescent="0.3">
      <c r="B17" t="s">
        <v>442</v>
      </c>
      <c r="D17" s="11">
        <v>1423.875</v>
      </c>
      <c r="E17" s="11">
        <v>8234.2749999999996</v>
      </c>
      <c r="F17" s="11">
        <v>7244.8000000000011</v>
      </c>
      <c r="G17" s="11">
        <v>16902.95</v>
      </c>
      <c r="K17" t="s">
        <v>442</v>
      </c>
      <c r="M17" s="11">
        <v>14</v>
      </c>
      <c r="N17" s="11">
        <v>80</v>
      </c>
      <c r="O17" s="11">
        <v>79</v>
      </c>
      <c r="P17" s="11">
        <v>173</v>
      </c>
    </row>
    <row r="18" spans="1:16" x14ac:dyDescent="0.3">
      <c r="B18" t="s">
        <v>443</v>
      </c>
      <c r="D18" s="11">
        <v>1365.875</v>
      </c>
      <c r="E18" s="11">
        <v>6200.5333333333328</v>
      </c>
      <c r="F18" s="11">
        <v>8247.585897435898</v>
      </c>
      <c r="G18" s="11">
        <v>15813.994230769231</v>
      </c>
      <c r="K18" t="s">
        <v>443</v>
      </c>
      <c r="M18" s="11">
        <v>12</v>
      </c>
      <c r="N18" s="11">
        <v>62</v>
      </c>
      <c r="O18" s="11">
        <v>87</v>
      </c>
      <c r="P18" s="11">
        <v>161</v>
      </c>
    </row>
    <row r="19" spans="1:16" x14ac:dyDescent="0.3">
      <c r="B19" t="s">
        <v>444</v>
      </c>
      <c r="D19" s="11">
        <v>1502.3333333333335</v>
      </c>
      <c r="E19" s="11">
        <v>7000.2357142857154</v>
      </c>
      <c r="F19" s="11">
        <v>8750.1414502164498</v>
      </c>
      <c r="G19" s="11">
        <v>17252.710497835498</v>
      </c>
      <c r="K19" t="s">
        <v>444</v>
      </c>
      <c r="M19" s="11">
        <v>15</v>
      </c>
      <c r="N19" s="11">
        <v>71</v>
      </c>
      <c r="O19" s="11">
        <v>89</v>
      </c>
      <c r="P19" s="11">
        <v>175</v>
      </c>
    </row>
    <row r="20" spans="1:16" x14ac:dyDescent="0.3">
      <c r="A20" t="s">
        <v>432</v>
      </c>
      <c r="D20" s="11">
        <v>21809.468253968254</v>
      </c>
      <c r="E20" s="11">
        <v>86117.957539682538</v>
      </c>
      <c r="F20" s="11">
        <v>96219.324642024643</v>
      </c>
      <c r="G20" s="11">
        <v>204146.75043567544</v>
      </c>
      <c r="J20" t="s">
        <v>432</v>
      </c>
      <c r="M20" s="11">
        <v>212</v>
      </c>
      <c r="N20" s="11">
        <v>893</v>
      </c>
      <c r="O20" s="11">
        <v>1045</v>
      </c>
      <c r="P20" s="11">
        <v>2150</v>
      </c>
    </row>
    <row r="84" spans="4:4" x14ac:dyDescent="0.3">
      <c r="D84">
        <f>GETPIVOTDATA("Filled Times",$A$4,"TYPE","PLANNED - SCHED")/D85</f>
        <v>0.79792468787621851</v>
      </c>
    </row>
    <row r="85" spans="4:4" x14ac:dyDescent="0.3">
      <c r="D85">
        <f>GETPIVOTDATA("Filled Times",$A$4,"TYPE","PLANNED - SCHED")+GETPIVOTDATA("Filled Times",$A$4,"TYPE","PLANNED - NOT SCHED")</f>
        <v>107927.42579365079</v>
      </c>
    </row>
    <row r="105" spans="4:4" x14ac:dyDescent="0.3">
      <c r="D105" s="16"/>
    </row>
    <row r="108" spans="4:4" x14ac:dyDescent="0.3">
      <c r="D108" s="10"/>
    </row>
  </sheetData>
  <mergeCells count="2">
    <mergeCell ref="J2:P3"/>
    <mergeCell ref="A2:G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EE750-04BE-43BC-A41C-7F839A5B9655}">
  <sheetPr>
    <tabColor theme="7" tint="0.39997558519241921"/>
  </sheetPr>
  <dimension ref="A2:AC83"/>
  <sheetViews>
    <sheetView zoomScale="85" zoomScaleNormal="85" workbookViewId="0">
      <selection activeCell="W1" sqref="W1"/>
    </sheetView>
  </sheetViews>
  <sheetFormatPr defaultRowHeight="15.6" x14ac:dyDescent="0.3"/>
  <cols>
    <col min="1" max="1" width="13" bestFit="1" customWidth="1"/>
    <col min="2" max="2" width="10.09765625" bestFit="1" customWidth="1"/>
    <col min="3" max="3" width="10.3984375" bestFit="1" customWidth="1"/>
    <col min="4" max="5" width="16.19921875" bestFit="1" customWidth="1"/>
    <col min="6" max="7" width="11.19921875" bestFit="1" customWidth="1"/>
    <col min="8" max="8" width="17.5" bestFit="1" customWidth="1"/>
    <col min="9" max="9" width="9.3984375" bestFit="1" customWidth="1"/>
    <col min="10" max="10" width="10.3984375" bestFit="1" customWidth="1"/>
    <col min="11" max="13" width="20.69921875" bestFit="1" customWidth="1"/>
    <col min="14" max="14" width="11.19921875" bestFit="1" customWidth="1"/>
    <col min="16" max="16" width="13.09765625" bestFit="1" customWidth="1"/>
    <col min="17" max="17" width="9.3984375" bestFit="1" customWidth="1"/>
    <col min="18" max="18" width="10.3984375" bestFit="1" customWidth="1"/>
    <col min="19" max="19" width="20.69921875" bestFit="1" customWidth="1"/>
    <col min="20" max="20" width="16.5" bestFit="1" customWidth="1"/>
    <col min="21" max="21" width="11.69921875" bestFit="1" customWidth="1"/>
    <col min="22" max="22" width="11.19921875" bestFit="1" customWidth="1"/>
    <col min="26" max="26" width="10.3984375" bestFit="1" customWidth="1"/>
    <col min="29" max="29" width="11.19921875" bestFit="1" customWidth="1"/>
  </cols>
  <sheetData>
    <row r="2" spans="1:29" x14ac:dyDescent="0.3">
      <c r="A2" s="174" t="s">
        <v>445</v>
      </c>
      <c r="B2" s="174"/>
      <c r="C2" s="174"/>
      <c r="D2" s="174"/>
      <c r="E2" s="174"/>
      <c r="F2" s="174"/>
      <c r="H2" s="174" t="s">
        <v>446</v>
      </c>
      <c r="I2" s="174"/>
      <c r="J2" s="174"/>
      <c r="K2" s="174"/>
      <c r="L2" s="174"/>
      <c r="M2" s="174"/>
      <c r="N2" s="174"/>
      <c r="P2" s="173" t="s">
        <v>447</v>
      </c>
      <c r="Q2" s="173"/>
      <c r="R2" s="173"/>
      <c r="S2" s="173"/>
      <c r="T2" s="173"/>
      <c r="U2" s="173"/>
      <c r="V2" s="173"/>
      <c r="X2" s="173" t="s">
        <v>448</v>
      </c>
      <c r="Y2" s="173"/>
      <c r="Z2" s="173"/>
      <c r="AA2" s="173"/>
      <c r="AB2" s="173"/>
      <c r="AC2" s="173"/>
    </row>
    <row r="3" spans="1:29" x14ac:dyDescent="0.3">
      <c r="A3" s="174"/>
      <c r="B3" s="174"/>
      <c r="C3" s="174"/>
      <c r="D3" s="174"/>
      <c r="E3" s="174"/>
      <c r="F3" s="174"/>
      <c r="H3" s="174"/>
      <c r="I3" s="174"/>
      <c r="J3" s="174"/>
      <c r="K3" s="174"/>
      <c r="L3" s="174"/>
      <c r="M3" s="174"/>
      <c r="N3" s="174"/>
      <c r="P3" s="173"/>
      <c r="Q3" s="173"/>
      <c r="R3" s="173"/>
      <c r="S3" s="173"/>
      <c r="T3" s="173"/>
      <c r="U3" s="173"/>
      <c r="V3" s="173"/>
      <c r="X3" s="173"/>
      <c r="Y3" s="173"/>
      <c r="Z3" s="173"/>
      <c r="AA3" s="173"/>
      <c r="AB3" s="173"/>
      <c r="AC3" s="173"/>
    </row>
    <row r="4" spans="1:29" x14ac:dyDescent="0.3">
      <c r="A4" s="9" t="s">
        <v>430</v>
      </c>
      <c r="D4" s="9" t="s">
        <v>32</v>
      </c>
      <c r="H4" s="9" t="s">
        <v>430</v>
      </c>
      <c r="K4" s="9" t="s">
        <v>33</v>
      </c>
      <c r="P4" s="9" t="s">
        <v>449</v>
      </c>
      <c r="S4" s="9" t="s">
        <v>33</v>
      </c>
      <c r="X4" s="9" t="s">
        <v>449</v>
      </c>
      <c r="AA4" s="9" t="s">
        <v>32</v>
      </c>
    </row>
    <row r="5" spans="1:29" x14ac:dyDescent="0.3">
      <c r="A5" s="9" t="s">
        <v>38</v>
      </c>
      <c r="B5" s="9" t="s">
        <v>39</v>
      </c>
      <c r="C5" s="9" t="s">
        <v>29</v>
      </c>
      <c r="D5" t="s">
        <v>424</v>
      </c>
      <c r="E5" t="s">
        <v>427</v>
      </c>
      <c r="F5" t="s">
        <v>432</v>
      </c>
      <c r="H5" s="9" t="s">
        <v>38</v>
      </c>
      <c r="I5" s="9" t="s">
        <v>39</v>
      </c>
      <c r="J5" s="9" t="s">
        <v>29</v>
      </c>
      <c r="K5" t="s">
        <v>426</v>
      </c>
      <c r="L5" t="s">
        <v>425</v>
      </c>
      <c r="M5" t="s">
        <v>427</v>
      </c>
      <c r="N5" t="s">
        <v>432</v>
      </c>
      <c r="P5" s="9" t="s">
        <v>38</v>
      </c>
      <c r="Q5" s="9" t="s">
        <v>39</v>
      </c>
      <c r="R5" s="9" t="s">
        <v>29</v>
      </c>
      <c r="S5" t="s">
        <v>426</v>
      </c>
      <c r="T5" t="s">
        <v>425</v>
      </c>
      <c r="U5" t="s">
        <v>427</v>
      </c>
      <c r="V5" t="s">
        <v>432</v>
      </c>
      <c r="X5" s="9" t="s">
        <v>38</v>
      </c>
      <c r="Y5" s="9" t="s">
        <v>39</v>
      </c>
      <c r="Z5" s="9" t="s">
        <v>29</v>
      </c>
      <c r="AA5" t="s">
        <v>424</v>
      </c>
      <c r="AB5" t="s">
        <v>427</v>
      </c>
      <c r="AC5" t="s">
        <v>432</v>
      </c>
    </row>
    <row r="6" spans="1:29" x14ac:dyDescent="0.3">
      <c r="A6">
        <v>2013</v>
      </c>
      <c r="D6" s="11">
        <v>82200.298412698394</v>
      </c>
      <c r="E6" s="11">
        <v>71976.797294372285</v>
      </c>
      <c r="F6" s="11">
        <v>154177.09570707075</v>
      </c>
      <c r="H6">
        <v>2013</v>
      </c>
      <c r="K6" s="11">
        <v>17517.384920634919</v>
      </c>
      <c r="L6" s="11">
        <v>64682.913492063497</v>
      </c>
      <c r="M6" s="11">
        <v>71976.797294372285</v>
      </c>
      <c r="N6" s="11">
        <v>154177.09570707075</v>
      </c>
      <c r="P6">
        <v>2013</v>
      </c>
      <c r="S6" s="11">
        <v>171</v>
      </c>
      <c r="T6" s="11">
        <v>680</v>
      </c>
      <c r="U6" s="11">
        <v>790</v>
      </c>
      <c r="V6" s="11">
        <v>1641</v>
      </c>
      <c r="X6">
        <v>2013</v>
      </c>
      <c r="AA6" s="11">
        <v>851</v>
      </c>
      <c r="AB6" s="11">
        <v>790</v>
      </c>
      <c r="AC6" s="11">
        <v>1641</v>
      </c>
    </row>
    <row r="7" spans="1:29" x14ac:dyDescent="0.3">
      <c r="B7" t="s">
        <v>433</v>
      </c>
      <c r="D7" s="11">
        <v>7625.6</v>
      </c>
      <c r="E7" s="11">
        <v>6336.8837301587291</v>
      </c>
      <c r="F7" s="11">
        <v>13962.48373015873</v>
      </c>
      <c r="I7" t="s">
        <v>433</v>
      </c>
      <c r="K7" s="11">
        <v>817</v>
      </c>
      <c r="L7" s="11">
        <v>6808.6</v>
      </c>
      <c r="M7" s="11">
        <v>6336.8837301587291</v>
      </c>
      <c r="N7" s="11">
        <v>13962.48373015873</v>
      </c>
      <c r="Q7" t="s">
        <v>433</v>
      </c>
      <c r="S7" s="11">
        <v>9</v>
      </c>
      <c r="T7" s="11">
        <v>78</v>
      </c>
      <c r="U7" s="11">
        <v>74</v>
      </c>
      <c r="V7" s="11">
        <v>161</v>
      </c>
      <c r="Y7" t="s">
        <v>433</v>
      </c>
      <c r="AA7" s="11">
        <v>87</v>
      </c>
      <c r="AB7" s="11">
        <v>74</v>
      </c>
      <c r="AC7" s="11">
        <v>161</v>
      </c>
    </row>
    <row r="8" spans="1:29" x14ac:dyDescent="0.3">
      <c r="C8" s="17">
        <v>41364</v>
      </c>
      <c r="D8" s="11">
        <v>1735</v>
      </c>
      <c r="E8" s="11">
        <v>1464.2222222222222</v>
      </c>
      <c r="F8" s="11">
        <v>3199.2222222222222</v>
      </c>
      <c r="J8" s="17">
        <v>41364</v>
      </c>
      <c r="K8" s="11">
        <v>169</v>
      </c>
      <c r="L8" s="11">
        <v>1566</v>
      </c>
      <c r="M8" s="11">
        <v>1464.2222222222222</v>
      </c>
      <c r="N8" s="11">
        <v>3199.2222222222222</v>
      </c>
      <c r="R8" s="17">
        <v>41364</v>
      </c>
      <c r="S8" s="11">
        <v>2</v>
      </c>
      <c r="T8" s="11">
        <v>17</v>
      </c>
      <c r="U8" s="11">
        <v>17</v>
      </c>
      <c r="V8" s="11">
        <v>36</v>
      </c>
      <c r="Z8" s="17">
        <v>41364</v>
      </c>
      <c r="AA8" s="11">
        <v>19</v>
      </c>
      <c r="AB8" s="11">
        <v>17</v>
      </c>
      <c r="AC8" s="11">
        <v>36</v>
      </c>
    </row>
    <row r="9" spans="1:29" x14ac:dyDescent="0.3">
      <c r="C9" s="17">
        <v>41371</v>
      </c>
      <c r="D9" s="11">
        <v>1823.6</v>
      </c>
      <c r="E9" s="11">
        <v>860.98888888888894</v>
      </c>
      <c r="F9" s="11">
        <v>2684.588888888889</v>
      </c>
      <c r="J9" s="17">
        <v>41371</v>
      </c>
      <c r="K9" s="11">
        <v>74</v>
      </c>
      <c r="L9" s="11">
        <v>1749.6</v>
      </c>
      <c r="M9" s="11">
        <v>860.98888888888894</v>
      </c>
      <c r="N9" s="11">
        <v>2684.588888888889</v>
      </c>
      <c r="R9" s="17">
        <v>41371</v>
      </c>
      <c r="S9" s="11">
        <v>1</v>
      </c>
      <c r="T9" s="11">
        <v>20</v>
      </c>
      <c r="U9" s="11">
        <v>12</v>
      </c>
      <c r="V9" s="11">
        <v>33</v>
      </c>
      <c r="Z9" s="17">
        <v>41371</v>
      </c>
      <c r="AA9" s="11">
        <v>21</v>
      </c>
      <c r="AB9" s="11">
        <v>12</v>
      </c>
      <c r="AC9" s="11">
        <v>33</v>
      </c>
    </row>
    <row r="10" spans="1:29" x14ac:dyDescent="0.3">
      <c r="C10" s="17">
        <v>41378</v>
      </c>
      <c r="D10" s="11">
        <v>2016</v>
      </c>
      <c r="E10" s="11">
        <v>1794.5535714285716</v>
      </c>
      <c r="F10" s="11">
        <v>3810.5535714285716</v>
      </c>
      <c r="J10" s="17">
        <v>41378</v>
      </c>
      <c r="K10" s="11">
        <v>303</v>
      </c>
      <c r="L10" s="11">
        <v>1713</v>
      </c>
      <c r="M10" s="11">
        <v>1794.5535714285716</v>
      </c>
      <c r="N10" s="11">
        <v>3810.5535714285716</v>
      </c>
      <c r="R10" s="17">
        <v>41378</v>
      </c>
      <c r="S10" s="11">
        <v>3</v>
      </c>
      <c r="T10" s="11">
        <v>19</v>
      </c>
      <c r="U10" s="11">
        <v>20</v>
      </c>
      <c r="V10" s="11">
        <v>42</v>
      </c>
      <c r="Z10" s="17">
        <v>41378</v>
      </c>
      <c r="AA10" s="11">
        <v>22</v>
      </c>
      <c r="AB10" s="11">
        <v>20</v>
      </c>
      <c r="AC10" s="11">
        <v>42</v>
      </c>
    </row>
    <row r="11" spans="1:29" x14ac:dyDescent="0.3">
      <c r="C11" s="17">
        <v>41385</v>
      </c>
      <c r="D11" s="11">
        <v>1242</v>
      </c>
      <c r="E11" s="11">
        <v>1773.2857142857142</v>
      </c>
      <c r="F11" s="11">
        <v>3015.2857142857142</v>
      </c>
      <c r="J11" s="17">
        <v>41385</v>
      </c>
      <c r="K11" s="11">
        <v>271</v>
      </c>
      <c r="L11" s="11">
        <v>971</v>
      </c>
      <c r="M11" s="11">
        <v>1773.2857142857142</v>
      </c>
      <c r="N11" s="11">
        <v>3015.2857142857142</v>
      </c>
      <c r="R11" s="17">
        <v>41385</v>
      </c>
      <c r="S11" s="11">
        <v>3</v>
      </c>
      <c r="T11" s="11">
        <v>13</v>
      </c>
      <c r="U11" s="11">
        <v>19</v>
      </c>
      <c r="V11" s="11">
        <v>35</v>
      </c>
      <c r="Z11" s="17">
        <v>41385</v>
      </c>
      <c r="AA11" s="11">
        <v>16</v>
      </c>
      <c r="AB11" s="11">
        <v>19</v>
      </c>
      <c r="AC11" s="11">
        <v>35</v>
      </c>
    </row>
    <row r="12" spans="1:29" x14ac:dyDescent="0.3">
      <c r="C12" s="17">
        <v>41392</v>
      </c>
      <c r="D12" s="11">
        <v>809</v>
      </c>
      <c r="E12" s="11">
        <v>443.83333333333331</v>
      </c>
      <c r="F12" s="11">
        <v>1252.8333333333333</v>
      </c>
      <c r="J12" s="17">
        <v>41392</v>
      </c>
      <c r="K12" s="11"/>
      <c r="L12" s="11">
        <v>809</v>
      </c>
      <c r="M12" s="11">
        <v>443.83333333333331</v>
      </c>
      <c r="N12" s="11">
        <v>1252.8333333333333</v>
      </c>
      <c r="R12" s="17">
        <v>41392</v>
      </c>
      <c r="S12" s="11"/>
      <c r="T12" s="11">
        <v>9</v>
      </c>
      <c r="U12" s="11">
        <v>6</v>
      </c>
      <c r="V12" s="11">
        <v>15</v>
      </c>
      <c r="Z12" s="17">
        <v>41392</v>
      </c>
      <c r="AA12" s="11">
        <v>9</v>
      </c>
      <c r="AB12" s="11">
        <v>6</v>
      </c>
      <c r="AC12" s="11">
        <v>15</v>
      </c>
    </row>
    <row r="13" spans="1:29" x14ac:dyDescent="0.3">
      <c r="B13" t="s">
        <v>434</v>
      </c>
      <c r="D13" s="11">
        <v>9551.6</v>
      </c>
      <c r="E13" s="11">
        <v>8267.4539682539689</v>
      </c>
      <c r="F13" s="11">
        <v>17819.053968253967</v>
      </c>
      <c r="I13" t="s">
        <v>434</v>
      </c>
      <c r="K13" s="11">
        <v>2174.9</v>
      </c>
      <c r="L13" s="11">
        <v>7376.7</v>
      </c>
      <c r="M13" s="11">
        <v>8267.4539682539689</v>
      </c>
      <c r="N13" s="11">
        <v>17819.053968253967</v>
      </c>
      <c r="Q13" t="s">
        <v>434</v>
      </c>
      <c r="S13" s="11">
        <v>22</v>
      </c>
      <c r="T13" s="11">
        <v>82</v>
      </c>
      <c r="U13" s="11">
        <v>94</v>
      </c>
      <c r="V13" s="11">
        <v>198</v>
      </c>
      <c r="Y13" t="s">
        <v>434</v>
      </c>
      <c r="AA13" s="11">
        <v>104</v>
      </c>
      <c r="AB13" s="11">
        <v>94</v>
      </c>
      <c r="AC13" s="11">
        <v>198</v>
      </c>
    </row>
    <row r="14" spans="1:29" x14ac:dyDescent="0.3">
      <c r="C14" s="17">
        <v>41392</v>
      </c>
      <c r="D14" s="11">
        <v>1071.5</v>
      </c>
      <c r="E14" s="11">
        <v>1023.5</v>
      </c>
      <c r="F14" s="11">
        <v>2095</v>
      </c>
      <c r="J14" s="17">
        <v>41392</v>
      </c>
      <c r="K14" s="11">
        <v>522</v>
      </c>
      <c r="L14" s="11">
        <v>549.5</v>
      </c>
      <c r="M14" s="11">
        <v>1023.5</v>
      </c>
      <c r="N14" s="11">
        <v>2095</v>
      </c>
      <c r="R14" s="17">
        <v>41392</v>
      </c>
      <c r="S14" s="11">
        <v>5</v>
      </c>
      <c r="T14" s="11">
        <v>7</v>
      </c>
      <c r="U14" s="11">
        <v>12</v>
      </c>
      <c r="V14" s="11">
        <v>24</v>
      </c>
      <c r="Z14" s="17">
        <v>41392</v>
      </c>
      <c r="AA14" s="11">
        <v>12</v>
      </c>
      <c r="AB14" s="11">
        <v>12</v>
      </c>
      <c r="AC14" s="11">
        <v>24</v>
      </c>
    </row>
    <row r="15" spans="1:29" x14ac:dyDescent="0.3">
      <c r="C15" s="17">
        <v>41399</v>
      </c>
      <c r="D15" s="11">
        <v>2019.6000000000001</v>
      </c>
      <c r="E15" s="11">
        <v>1448.9333333333332</v>
      </c>
      <c r="F15" s="11">
        <v>3468.5333333333333</v>
      </c>
      <c r="J15" s="17">
        <v>41399</v>
      </c>
      <c r="K15" s="11">
        <v>235.9</v>
      </c>
      <c r="L15" s="11">
        <v>1783.7</v>
      </c>
      <c r="M15" s="11">
        <v>1448.9333333333332</v>
      </c>
      <c r="N15" s="11">
        <v>3468.5333333333333</v>
      </c>
      <c r="R15" s="17">
        <v>41399</v>
      </c>
      <c r="S15" s="11">
        <v>3</v>
      </c>
      <c r="T15" s="11">
        <v>20</v>
      </c>
      <c r="U15" s="11">
        <v>18</v>
      </c>
      <c r="V15" s="11">
        <v>41</v>
      </c>
      <c r="Z15" s="17">
        <v>41399</v>
      </c>
      <c r="AA15" s="11">
        <v>23</v>
      </c>
      <c r="AB15" s="11">
        <v>18</v>
      </c>
      <c r="AC15" s="11">
        <v>41</v>
      </c>
    </row>
    <row r="16" spans="1:29" x14ac:dyDescent="0.3">
      <c r="C16" s="17">
        <v>41406</v>
      </c>
      <c r="D16" s="11">
        <v>2765.5</v>
      </c>
      <c r="E16" s="11">
        <v>2058</v>
      </c>
      <c r="F16" s="11">
        <v>4823.5</v>
      </c>
      <c r="J16" s="17">
        <v>41406</v>
      </c>
      <c r="K16" s="11">
        <v>514</v>
      </c>
      <c r="L16" s="11">
        <v>2251.5</v>
      </c>
      <c r="M16" s="11">
        <v>2058</v>
      </c>
      <c r="N16" s="11">
        <v>4823.5</v>
      </c>
      <c r="R16" s="17">
        <v>41406</v>
      </c>
      <c r="S16" s="11">
        <v>4</v>
      </c>
      <c r="T16" s="11">
        <v>24</v>
      </c>
      <c r="U16" s="11">
        <v>23</v>
      </c>
      <c r="V16" s="11">
        <v>51</v>
      </c>
      <c r="Z16" s="17">
        <v>41406</v>
      </c>
      <c r="AA16" s="11">
        <v>28</v>
      </c>
      <c r="AB16" s="11">
        <v>23</v>
      </c>
      <c r="AC16" s="11">
        <v>51</v>
      </c>
    </row>
    <row r="17" spans="2:29" x14ac:dyDescent="0.3">
      <c r="C17" s="17">
        <v>41413</v>
      </c>
      <c r="D17" s="11">
        <v>1614</v>
      </c>
      <c r="E17" s="11">
        <v>2496.8777777777777</v>
      </c>
      <c r="F17" s="11">
        <v>4110.8777777777777</v>
      </c>
      <c r="J17" s="17">
        <v>41413</v>
      </c>
      <c r="K17" s="11">
        <v>608</v>
      </c>
      <c r="L17" s="11">
        <v>1006</v>
      </c>
      <c r="M17" s="11">
        <v>2496.8777777777777</v>
      </c>
      <c r="N17" s="11">
        <v>4110.8777777777777</v>
      </c>
      <c r="R17" s="17">
        <v>41413</v>
      </c>
      <c r="S17" s="11">
        <v>7</v>
      </c>
      <c r="T17" s="11">
        <v>12</v>
      </c>
      <c r="U17" s="11">
        <v>26</v>
      </c>
      <c r="V17" s="11">
        <v>45</v>
      </c>
      <c r="Z17" s="17">
        <v>41413</v>
      </c>
      <c r="AA17" s="11">
        <v>19</v>
      </c>
      <c r="AB17" s="11">
        <v>26</v>
      </c>
      <c r="AC17" s="11">
        <v>45</v>
      </c>
    </row>
    <row r="18" spans="2:29" x14ac:dyDescent="0.3">
      <c r="C18" s="17">
        <v>41420</v>
      </c>
      <c r="D18" s="11">
        <v>2081</v>
      </c>
      <c r="E18" s="11">
        <v>1240.1428571428571</v>
      </c>
      <c r="F18" s="11">
        <v>3321.1428571428569</v>
      </c>
      <c r="J18" s="17">
        <v>41420</v>
      </c>
      <c r="K18" s="11">
        <v>295</v>
      </c>
      <c r="L18" s="11">
        <v>1786</v>
      </c>
      <c r="M18" s="11">
        <v>1240.1428571428571</v>
      </c>
      <c r="N18" s="11">
        <v>3321.1428571428569</v>
      </c>
      <c r="R18" s="17">
        <v>41420</v>
      </c>
      <c r="S18" s="11">
        <v>3</v>
      </c>
      <c r="T18" s="11">
        <v>19</v>
      </c>
      <c r="U18" s="11">
        <v>15</v>
      </c>
      <c r="V18" s="11">
        <v>37</v>
      </c>
      <c r="Z18" s="17">
        <v>41420</v>
      </c>
      <c r="AA18" s="11">
        <v>22</v>
      </c>
      <c r="AB18" s="11">
        <v>15</v>
      </c>
      <c r="AC18" s="11">
        <v>37</v>
      </c>
    </row>
    <row r="19" spans="2:29" x14ac:dyDescent="0.3">
      <c r="B19" t="s">
        <v>435</v>
      </c>
      <c r="D19" s="11">
        <v>9816.1787878787873</v>
      </c>
      <c r="E19" s="11">
        <v>8512.769264069264</v>
      </c>
      <c r="F19" s="11">
        <v>18328.948051948053</v>
      </c>
      <c r="I19" t="s">
        <v>435</v>
      </c>
      <c r="K19" s="11">
        <v>2566.9787878787879</v>
      </c>
      <c r="L19" s="11">
        <v>7249.2</v>
      </c>
      <c r="M19" s="11">
        <v>8512.769264069264</v>
      </c>
      <c r="N19" s="11">
        <v>18328.948051948053</v>
      </c>
      <c r="Q19" t="s">
        <v>435</v>
      </c>
      <c r="S19" s="11">
        <v>25</v>
      </c>
      <c r="T19" s="11">
        <v>75</v>
      </c>
      <c r="U19" s="11">
        <v>97</v>
      </c>
      <c r="V19" s="11">
        <v>197</v>
      </c>
      <c r="Y19" t="s">
        <v>435</v>
      </c>
      <c r="AA19" s="11">
        <v>100</v>
      </c>
      <c r="AB19" s="11">
        <v>97</v>
      </c>
      <c r="AC19" s="11">
        <v>197</v>
      </c>
    </row>
    <row r="20" spans="2:29" x14ac:dyDescent="0.3">
      <c r="C20" s="17">
        <v>41420</v>
      </c>
      <c r="D20" s="11">
        <v>252</v>
      </c>
      <c r="E20" s="11">
        <v>566</v>
      </c>
      <c r="F20" s="11">
        <v>818</v>
      </c>
      <c r="J20" s="17">
        <v>41420</v>
      </c>
      <c r="K20" s="11">
        <v>252</v>
      </c>
      <c r="L20" s="11"/>
      <c r="M20" s="11">
        <v>566</v>
      </c>
      <c r="N20" s="11">
        <v>818</v>
      </c>
      <c r="R20" s="17">
        <v>41420</v>
      </c>
      <c r="S20" s="11">
        <v>2</v>
      </c>
      <c r="T20" s="11"/>
      <c r="U20" s="11">
        <v>6</v>
      </c>
      <c r="V20" s="11">
        <v>8</v>
      </c>
      <c r="Z20" s="17">
        <v>41420</v>
      </c>
      <c r="AA20" s="11">
        <v>2</v>
      </c>
      <c r="AB20" s="11">
        <v>6</v>
      </c>
      <c r="AC20" s="11">
        <v>8</v>
      </c>
    </row>
    <row r="21" spans="2:29" x14ac:dyDescent="0.3">
      <c r="C21" s="17">
        <v>41427</v>
      </c>
      <c r="D21" s="11">
        <v>1964.378787878788</v>
      </c>
      <c r="E21" s="11">
        <v>1665.5692640692644</v>
      </c>
      <c r="F21" s="11">
        <v>3629.9480519480521</v>
      </c>
      <c r="J21" s="17">
        <v>41427</v>
      </c>
      <c r="K21" s="11">
        <v>228.37878787878788</v>
      </c>
      <c r="L21" s="11">
        <v>1736</v>
      </c>
      <c r="M21" s="11">
        <v>1665.5692640692644</v>
      </c>
      <c r="N21" s="11">
        <v>3629.9480519480521</v>
      </c>
      <c r="R21" s="17">
        <v>41427</v>
      </c>
      <c r="S21" s="11">
        <v>3</v>
      </c>
      <c r="T21" s="11">
        <v>18</v>
      </c>
      <c r="U21" s="11">
        <v>22</v>
      </c>
      <c r="V21" s="11">
        <v>43</v>
      </c>
      <c r="Z21" s="17">
        <v>41427</v>
      </c>
      <c r="AA21" s="11">
        <v>21</v>
      </c>
      <c r="AB21" s="11">
        <v>22</v>
      </c>
      <c r="AC21" s="11">
        <v>43</v>
      </c>
    </row>
    <row r="22" spans="2:29" x14ac:dyDescent="0.3">
      <c r="C22" s="17">
        <v>41434</v>
      </c>
      <c r="D22" s="11">
        <v>2081</v>
      </c>
      <c r="E22" s="11">
        <v>2555</v>
      </c>
      <c r="F22" s="11">
        <v>4636</v>
      </c>
      <c r="J22" s="17">
        <v>41434</v>
      </c>
      <c r="K22" s="11">
        <v>276.39999999999998</v>
      </c>
      <c r="L22" s="11">
        <v>1804.6</v>
      </c>
      <c r="M22" s="11">
        <v>2555</v>
      </c>
      <c r="N22" s="11">
        <v>4636</v>
      </c>
      <c r="R22" s="17">
        <v>41434</v>
      </c>
      <c r="S22" s="11">
        <v>4</v>
      </c>
      <c r="T22" s="11">
        <v>19</v>
      </c>
      <c r="U22" s="11">
        <v>28</v>
      </c>
      <c r="V22" s="11">
        <v>51</v>
      </c>
      <c r="Z22" s="17">
        <v>41434</v>
      </c>
      <c r="AA22" s="11">
        <v>23</v>
      </c>
      <c r="AB22" s="11">
        <v>28</v>
      </c>
      <c r="AC22" s="11">
        <v>51</v>
      </c>
    </row>
    <row r="23" spans="2:29" x14ac:dyDescent="0.3">
      <c r="C23" s="17">
        <v>41441</v>
      </c>
      <c r="D23" s="11">
        <v>2337.8000000000002</v>
      </c>
      <c r="E23" s="11">
        <v>2152.1999999999998</v>
      </c>
      <c r="F23" s="11">
        <v>4490</v>
      </c>
      <c r="J23" s="17">
        <v>41441</v>
      </c>
      <c r="K23" s="11">
        <v>595.20000000000005</v>
      </c>
      <c r="L23" s="11">
        <v>1742.6</v>
      </c>
      <c r="M23" s="11">
        <v>2152.1999999999998</v>
      </c>
      <c r="N23" s="11">
        <v>4490</v>
      </c>
      <c r="R23" s="17">
        <v>41441</v>
      </c>
      <c r="S23" s="11">
        <v>6</v>
      </c>
      <c r="T23" s="11">
        <v>18</v>
      </c>
      <c r="U23" s="11">
        <v>24</v>
      </c>
      <c r="V23" s="11">
        <v>48</v>
      </c>
      <c r="Z23" s="17">
        <v>41441</v>
      </c>
      <c r="AA23" s="11">
        <v>24</v>
      </c>
      <c r="AB23" s="11">
        <v>24</v>
      </c>
      <c r="AC23" s="11">
        <v>48</v>
      </c>
    </row>
    <row r="24" spans="2:29" x14ac:dyDescent="0.3">
      <c r="C24" s="17">
        <v>41448</v>
      </c>
      <c r="D24" s="11">
        <v>3181</v>
      </c>
      <c r="E24" s="11">
        <v>1574</v>
      </c>
      <c r="F24" s="11">
        <v>4755</v>
      </c>
      <c r="J24" s="17">
        <v>41448</v>
      </c>
      <c r="K24" s="11">
        <v>1215</v>
      </c>
      <c r="L24" s="11">
        <v>1966</v>
      </c>
      <c r="M24" s="11">
        <v>1574</v>
      </c>
      <c r="N24" s="11">
        <v>4755</v>
      </c>
      <c r="R24" s="17">
        <v>41448</v>
      </c>
      <c r="S24" s="11">
        <v>10</v>
      </c>
      <c r="T24" s="11">
        <v>20</v>
      </c>
      <c r="U24" s="11">
        <v>17</v>
      </c>
      <c r="V24" s="11">
        <v>47</v>
      </c>
      <c r="Z24" s="17">
        <v>41448</v>
      </c>
      <c r="AA24" s="11">
        <v>30</v>
      </c>
      <c r="AB24" s="11">
        <v>17</v>
      </c>
      <c r="AC24" s="11">
        <v>47</v>
      </c>
    </row>
    <row r="25" spans="2:29" x14ac:dyDescent="0.3">
      <c r="B25" t="s">
        <v>436</v>
      </c>
      <c r="D25" s="11">
        <v>9452.8666666666686</v>
      </c>
      <c r="E25" s="11">
        <v>7265.4317821067816</v>
      </c>
      <c r="F25" s="11">
        <v>16718.29844877345</v>
      </c>
      <c r="I25" t="s">
        <v>436</v>
      </c>
      <c r="K25" s="11">
        <v>1569.8666666666668</v>
      </c>
      <c r="L25" s="11">
        <v>7883</v>
      </c>
      <c r="M25" s="11">
        <v>7265.4317821067816</v>
      </c>
      <c r="N25" s="11">
        <v>16718.29844877345</v>
      </c>
      <c r="Q25" t="s">
        <v>436</v>
      </c>
      <c r="S25" s="11">
        <v>15</v>
      </c>
      <c r="T25" s="11">
        <v>81</v>
      </c>
      <c r="U25" s="11">
        <v>76</v>
      </c>
      <c r="V25" s="11">
        <v>172</v>
      </c>
      <c r="Y25" t="s">
        <v>436</v>
      </c>
      <c r="AA25" s="11">
        <v>96</v>
      </c>
      <c r="AB25" s="11">
        <v>76</v>
      </c>
      <c r="AC25" s="11">
        <v>172</v>
      </c>
    </row>
    <row r="26" spans="2:29" x14ac:dyDescent="0.3">
      <c r="C26" s="17">
        <v>41455</v>
      </c>
      <c r="D26" s="11">
        <v>1961</v>
      </c>
      <c r="E26" s="11">
        <v>1312.625</v>
      </c>
      <c r="F26" s="11">
        <v>3273.625</v>
      </c>
      <c r="J26" s="17">
        <v>41455</v>
      </c>
      <c r="K26" s="11">
        <v>456</v>
      </c>
      <c r="L26" s="11">
        <v>1505</v>
      </c>
      <c r="M26" s="11">
        <v>1312.625</v>
      </c>
      <c r="N26" s="11">
        <v>3273.625</v>
      </c>
      <c r="R26" s="17">
        <v>41455</v>
      </c>
      <c r="S26" s="11">
        <v>4</v>
      </c>
      <c r="T26" s="11">
        <v>15</v>
      </c>
      <c r="U26" s="11">
        <v>13</v>
      </c>
      <c r="V26" s="11">
        <v>32</v>
      </c>
      <c r="Z26" s="17">
        <v>41455</v>
      </c>
      <c r="AA26" s="11">
        <v>19</v>
      </c>
      <c r="AB26" s="11">
        <v>13</v>
      </c>
      <c r="AC26" s="11">
        <v>32</v>
      </c>
    </row>
    <row r="27" spans="2:29" x14ac:dyDescent="0.3">
      <c r="C27" s="17">
        <v>41462</v>
      </c>
      <c r="D27" s="11">
        <v>1899.6666666666667</v>
      </c>
      <c r="E27" s="11">
        <v>2019.6623376623377</v>
      </c>
      <c r="F27" s="11">
        <v>3919.3290043290044</v>
      </c>
      <c r="J27" s="17">
        <v>41462</v>
      </c>
      <c r="K27" s="11">
        <v>339.66666666666669</v>
      </c>
      <c r="L27" s="11">
        <v>1560</v>
      </c>
      <c r="M27" s="11">
        <v>2019.6623376623377</v>
      </c>
      <c r="N27" s="11">
        <v>3919.3290043290044</v>
      </c>
      <c r="R27" s="17">
        <v>41462</v>
      </c>
      <c r="S27" s="11">
        <v>3</v>
      </c>
      <c r="T27" s="11">
        <v>16</v>
      </c>
      <c r="U27" s="11">
        <v>20</v>
      </c>
      <c r="V27" s="11">
        <v>39</v>
      </c>
      <c r="Z27" s="17">
        <v>41462</v>
      </c>
      <c r="AA27" s="11">
        <v>19</v>
      </c>
      <c r="AB27" s="11">
        <v>20</v>
      </c>
      <c r="AC27" s="11">
        <v>39</v>
      </c>
    </row>
    <row r="28" spans="2:29" x14ac:dyDescent="0.3">
      <c r="C28" s="17">
        <v>41469</v>
      </c>
      <c r="D28" s="11">
        <v>2260</v>
      </c>
      <c r="E28" s="11">
        <v>1685</v>
      </c>
      <c r="F28" s="11">
        <v>3945</v>
      </c>
      <c r="J28" s="17">
        <v>41469</v>
      </c>
      <c r="K28" s="11">
        <v>390</v>
      </c>
      <c r="L28" s="11">
        <v>1870</v>
      </c>
      <c r="M28" s="11">
        <v>1685</v>
      </c>
      <c r="N28" s="11">
        <v>3945</v>
      </c>
      <c r="R28" s="17">
        <v>41469</v>
      </c>
      <c r="S28" s="11">
        <v>4</v>
      </c>
      <c r="T28" s="11">
        <v>19</v>
      </c>
      <c r="U28" s="11">
        <v>17</v>
      </c>
      <c r="V28" s="11">
        <v>40</v>
      </c>
      <c r="Z28" s="17">
        <v>41469</v>
      </c>
      <c r="AA28" s="11">
        <v>23</v>
      </c>
      <c r="AB28" s="11">
        <v>17</v>
      </c>
      <c r="AC28" s="11">
        <v>40</v>
      </c>
    </row>
    <row r="29" spans="2:29" x14ac:dyDescent="0.3">
      <c r="C29" s="17">
        <v>41476</v>
      </c>
      <c r="D29" s="11">
        <v>2295</v>
      </c>
      <c r="E29" s="11">
        <v>1559.7</v>
      </c>
      <c r="F29" s="11">
        <v>3854.7</v>
      </c>
      <c r="J29" s="17">
        <v>41476</v>
      </c>
      <c r="K29" s="11">
        <v>308</v>
      </c>
      <c r="L29" s="11">
        <v>1987</v>
      </c>
      <c r="M29" s="11">
        <v>1559.7</v>
      </c>
      <c r="N29" s="11">
        <v>3854.7</v>
      </c>
      <c r="R29" s="17">
        <v>41476</v>
      </c>
      <c r="S29" s="11">
        <v>3</v>
      </c>
      <c r="T29" s="11">
        <v>21</v>
      </c>
      <c r="U29" s="11">
        <v>18</v>
      </c>
      <c r="V29" s="11">
        <v>42</v>
      </c>
      <c r="Z29" s="17">
        <v>41476</v>
      </c>
      <c r="AA29" s="11">
        <v>24</v>
      </c>
      <c r="AB29" s="11">
        <v>18</v>
      </c>
      <c r="AC29" s="11">
        <v>42</v>
      </c>
    </row>
    <row r="30" spans="2:29" x14ac:dyDescent="0.3">
      <c r="C30" s="17">
        <v>41483</v>
      </c>
      <c r="D30" s="11">
        <v>1037.2</v>
      </c>
      <c r="E30" s="11">
        <v>688.44444444444446</v>
      </c>
      <c r="F30" s="11">
        <v>1725.6444444444446</v>
      </c>
      <c r="J30" s="17">
        <v>41483</v>
      </c>
      <c r="K30" s="11">
        <v>76.2</v>
      </c>
      <c r="L30" s="11">
        <v>961</v>
      </c>
      <c r="M30" s="11">
        <v>688.44444444444446</v>
      </c>
      <c r="N30" s="11">
        <v>1725.6444444444446</v>
      </c>
      <c r="R30" s="17">
        <v>41483</v>
      </c>
      <c r="S30" s="11">
        <v>1</v>
      </c>
      <c r="T30" s="11">
        <v>10</v>
      </c>
      <c r="U30" s="11">
        <v>8</v>
      </c>
      <c r="V30" s="11">
        <v>19</v>
      </c>
      <c r="Z30" s="17">
        <v>41483</v>
      </c>
      <c r="AA30" s="11">
        <v>11</v>
      </c>
      <c r="AB30" s="11">
        <v>8</v>
      </c>
      <c r="AC30" s="11">
        <v>19</v>
      </c>
    </row>
    <row r="31" spans="2:29" x14ac:dyDescent="0.3">
      <c r="B31" t="s">
        <v>437</v>
      </c>
      <c r="D31" s="11">
        <v>10292.894841269841</v>
      </c>
      <c r="E31" s="11">
        <v>9442.3208874458869</v>
      </c>
      <c r="F31" s="11">
        <v>19735.215728715724</v>
      </c>
      <c r="I31" t="s">
        <v>437</v>
      </c>
      <c r="K31" s="11">
        <v>2513.6765873015875</v>
      </c>
      <c r="L31" s="11">
        <v>7779.2182539682544</v>
      </c>
      <c r="M31" s="11">
        <v>9442.3208874458869</v>
      </c>
      <c r="N31" s="11">
        <v>19735.215728715724</v>
      </c>
      <c r="Q31" t="s">
        <v>437</v>
      </c>
      <c r="S31" s="11">
        <v>25</v>
      </c>
      <c r="T31" s="11">
        <v>80</v>
      </c>
      <c r="U31" s="11">
        <v>99</v>
      </c>
      <c r="V31" s="11">
        <v>204</v>
      </c>
      <c r="Y31" t="s">
        <v>437</v>
      </c>
      <c r="AA31" s="11">
        <v>105</v>
      </c>
      <c r="AB31" s="11">
        <v>99</v>
      </c>
      <c r="AC31" s="11">
        <v>204</v>
      </c>
    </row>
    <row r="32" spans="2:29" x14ac:dyDescent="0.3">
      <c r="C32" s="17">
        <v>41483</v>
      </c>
      <c r="D32" s="11">
        <v>749.22222222222217</v>
      </c>
      <c r="E32" s="11">
        <v>986.83333333333337</v>
      </c>
      <c r="F32" s="11">
        <v>1736.0555555555557</v>
      </c>
      <c r="J32" s="17">
        <v>41483</v>
      </c>
      <c r="K32" s="11">
        <v>221</v>
      </c>
      <c r="L32" s="11">
        <v>528.22222222222217</v>
      </c>
      <c r="M32" s="11">
        <v>986.83333333333337</v>
      </c>
      <c r="N32" s="11">
        <v>1736.0555555555557</v>
      </c>
      <c r="R32" s="17">
        <v>41483</v>
      </c>
      <c r="S32" s="11">
        <v>2</v>
      </c>
      <c r="T32" s="11">
        <v>6</v>
      </c>
      <c r="U32" s="11">
        <v>11</v>
      </c>
      <c r="V32" s="11">
        <v>19</v>
      </c>
      <c r="Z32" s="17">
        <v>41483</v>
      </c>
      <c r="AA32" s="11">
        <v>8</v>
      </c>
      <c r="AB32" s="11">
        <v>11</v>
      </c>
      <c r="AC32" s="11">
        <v>19</v>
      </c>
    </row>
    <row r="33" spans="2:29" x14ac:dyDescent="0.3">
      <c r="C33" s="17">
        <v>41490</v>
      </c>
      <c r="D33" s="11">
        <v>2619.4404761904761</v>
      </c>
      <c r="E33" s="11">
        <v>2320.1428571428569</v>
      </c>
      <c r="F33" s="11">
        <v>4939.583333333333</v>
      </c>
      <c r="J33" s="17">
        <v>41490</v>
      </c>
      <c r="K33" s="11">
        <v>967.44047619047615</v>
      </c>
      <c r="L33" s="11">
        <v>1652</v>
      </c>
      <c r="M33" s="11">
        <v>2320.1428571428569</v>
      </c>
      <c r="N33" s="11">
        <v>4939.583333333333</v>
      </c>
      <c r="R33" s="17">
        <v>41490</v>
      </c>
      <c r="S33" s="11">
        <v>9</v>
      </c>
      <c r="T33" s="11">
        <v>16</v>
      </c>
      <c r="U33" s="11">
        <v>23</v>
      </c>
      <c r="V33" s="11">
        <v>48</v>
      </c>
      <c r="Z33" s="17">
        <v>41490</v>
      </c>
      <c r="AA33" s="11">
        <v>25</v>
      </c>
      <c r="AB33" s="11">
        <v>23</v>
      </c>
      <c r="AC33" s="11">
        <v>48</v>
      </c>
    </row>
    <row r="34" spans="2:29" x14ac:dyDescent="0.3">
      <c r="C34" s="17">
        <v>41497</v>
      </c>
      <c r="D34" s="11">
        <v>2763.2638888888887</v>
      </c>
      <c r="E34" s="11">
        <v>2272.344696969697</v>
      </c>
      <c r="F34" s="11">
        <v>5035.6085858585857</v>
      </c>
      <c r="J34" s="17">
        <v>41497</v>
      </c>
      <c r="K34" s="11">
        <v>698.125</v>
      </c>
      <c r="L34" s="11">
        <v>2065.1388888888887</v>
      </c>
      <c r="M34" s="11">
        <v>2272.344696969697</v>
      </c>
      <c r="N34" s="11">
        <v>5035.6085858585857</v>
      </c>
      <c r="R34" s="17">
        <v>41497</v>
      </c>
      <c r="S34" s="11">
        <v>7</v>
      </c>
      <c r="T34" s="11">
        <v>22</v>
      </c>
      <c r="U34" s="11">
        <v>26</v>
      </c>
      <c r="V34" s="11">
        <v>55</v>
      </c>
      <c r="Z34" s="17">
        <v>41497</v>
      </c>
      <c r="AA34" s="11">
        <v>29</v>
      </c>
      <c r="AB34" s="11">
        <v>26</v>
      </c>
      <c r="AC34" s="11">
        <v>55</v>
      </c>
    </row>
    <row r="35" spans="2:29" x14ac:dyDescent="0.3">
      <c r="C35" s="17">
        <v>41504</v>
      </c>
      <c r="D35" s="11">
        <v>2136.968253968254</v>
      </c>
      <c r="E35" s="11">
        <v>2015.1111111111111</v>
      </c>
      <c r="F35" s="11">
        <v>4152.0793650793648</v>
      </c>
      <c r="J35" s="17">
        <v>41504</v>
      </c>
      <c r="K35" s="11">
        <v>523.11111111111109</v>
      </c>
      <c r="L35" s="11">
        <v>1613.8571428571429</v>
      </c>
      <c r="M35" s="11">
        <v>2015.1111111111111</v>
      </c>
      <c r="N35" s="11">
        <v>4152.0793650793648</v>
      </c>
      <c r="R35" s="17">
        <v>41504</v>
      </c>
      <c r="S35" s="11">
        <v>5</v>
      </c>
      <c r="T35" s="11">
        <v>16</v>
      </c>
      <c r="U35" s="11">
        <v>20</v>
      </c>
      <c r="V35" s="11">
        <v>41</v>
      </c>
      <c r="Z35" s="17">
        <v>41504</v>
      </c>
      <c r="AA35" s="11">
        <v>21</v>
      </c>
      <c r="AB35" s="11">
        <v>20</v>
      </c>
      <c r="AC35" s="11">
        <v>41</v>
      </c>
    </row>
    <row r="36" spans="2:29" x14ac:dyDescent="0.3">
      <c r="C36" s="17">
        <v>41511</v>
      </c>
      <c r="D36" s="11">
        <v>2024</v>
      </c>
      <c r="E36" s="11">
        <v>1847.8888888888889</v>
      </c>
      <c r="F36" s="11">
        <v>3871.8888888888887</v>
      </c>
      <c r="J36" s="17">
        <v>41511</v>
      </c>
      <c r="K36" s="11">
        <v>104</v>
      </c>
      <c r="L36" s="11">
        <v>1920</v>
      </c>
      <c r="M36" s="11">
        <v>1847.8888888888889</v>
      </c>
      <c r="N36" s="11">
        <v>3871.8888888888887</v>
      </c>
      <c r="R36" s="17">
        <v>41511</v>
      </c>
      <c r="S36" s="11">
        <v>2</v>
      </c>
      <c r="T36" s="11">
        <v>20</v>
      </c>
      <c r="U36" s="11">
        <v>19</v>
      </c>
      <c r="V36" s="11">
        <v>41</v>
      </c>
      <c r="Z36" s="17">
        <v>41511</v>
      </c>
      <c r="AA36" s="11">
        <v>22</v>
      </c>
      <c r="AB36" s="11">
        <v>19</v>
      </c>
      <c r="AC36" s="11">
        <v>41</v>
      </c>
    </row>
    <row r="37" spans="2:29" x14ac:dyDescent="0.3">
      <c r="B37" t="s">
        <v>438</v>
      </c>
      <c r="D37" s="11">
        <v>9620.8909090909092</v>
      </c>
      <c r="E37" s="11">
        <v>7876.1138888888891</v>
      </c>
      <c r="F37" s="11">
        <v>17497.004797979796</v>
      </c>
      <c r="I37" t="s">
        <v>438</v>
      </c>
      <c r="K37" s="11">
        <v>2009.090909090909</v>
      </c>
      <c r="L37" s="11">
        <v>7611.8</v>
      </c>
      <c r="M37" s="11">
        <v>7876.1138888888891</v>
      </c>
      <c r="N37" s="11">
        <v>17497.004797979796</v>
      </c>
      <c r="Q37" t="s">
        <v>438</v>
      </c>
      <c r="S37" s="11">
        <v>18</v>
      </c>
      <c r="T37" s="11">
        <v>75</v>
      </c>
      <c r="U37" s="11">
        <v>87</v>
      </c>
      <c r="V37" s="11">
        <v>180</v>
      </c>
      <c r="Y37" t="s">
        <v>438</v>
      </c>
      <c r="AA37" s="11">
        <v>93</v>
      </c>
      <c r="AB37" s="11">
        <v>87</v>
      </c>
      <c r="AC37" s="11">
        <v>180</v>
      </c>
    </row>
    <row r="38" spans="2:29" x14ac:dyDescent="0.3">
      <c r="C38" s="17">
        <v>41511</v>
      </c>
      <c r="D38" s="11">
        <v>46</v>
      </c>
      <c r="E38" s="11">
        <v>138</v>
      </c>
      <c r="F38" s="11">
        <v>184</v>
      </c>
      <c r="J38" s="17">
        <v>41511</v>
      </c>
      <c r="K38" s="11">
        <v>46</v>
      </c>
      <c r="L38" s="11"/>
      <c r="M38" s="11">
        <v>138</v>
      </c>
      <c r="N38" s="11">
        <v>184</v>
      </c>
      <c r="R38" s="17">
        <v>41511</v>
      </c>
      <c r="S38" s="11">
        <v>1</v>
      </c>
      <c r="T38" s="11"/>
      <c r="U38" s="11">
        <v>2</v>
      </c>
      <c r="V38" s="11">
        <v>3</v>
      </c>
      <c r="Z38" s="17">
        <v>41511</v>
      </c>
      <c r="AA38" s="11">
        <v>1</v>
      </c>
      <c r="AB38" s="11">
        <v>2</v>
      </c>
      <c r="AC38" s="11">
        <v>3</v>
      </c>
    </row>
    <row r="39" spans="2:29" x14ac:dyDescent="0.3">
      <c r="C39" s="17">
        <v>41518</v>
      </c>
      <c r="D39" s="11">
        <v>1719.2</v>
      </c>
      <c r="E39" s="11">
        <v>1565.5</v>
      </c>
      <c r="F39" s="11">
        <v>3284.7</v>
      </c>
      <c r="J39" s="17">
        <v>41518</v>
      </c>
      <c r="K39" s="11">
        <v>512</v>
      </c>
      <c r="L39" s="11">
        <v>1207.2</v>
      </c>
      <c r="M39" s="11">
        <v>1565.5</v>
      </c>
      <c r="N39" s="11">
        <v>3284.7</v>
      </c>
      <c r="R39" s="17">
        <v>41518</v>
      </c>
      <c r="S39" s="11">
        <v>5</v>
      </c>
      <c r="T39" s="11">
        <v>13</v>
      </c>
      <c r="U39" s="11">
        <v>17</v>
      </c>
      <c r="V39" s="11">
        <v>35</v>
      </c>
      <c r="Z39" s="17">
        <v>41518</v>
      </c>
      <c r="AA39" s="11">
        <v>18</v>
      </c>
      <c r="AB39" s="11">
        <v>17</v>
      </c>
      <c r="AC39" s="11">
        <v>35</v>
      </c>
    </row>
    <row r="40" spans="2:29" x14ac:dyDescent="0.3">
      <c r="C40" s="17">
        <v>41525</v>
      </c>
      <c r="D40" s="11">
        <v>2681.6</v>
      </c>
      <c r="E40" s="11">
        <v>2035.0583333333332</v>
      </c>
      <c r="F40" s="11">
        <v>4716.6583333333328</v>
      </c>
      <c r="J40" s="17">
        <v>41525</v>
      </c>
      <c r="K40" s="11">
        <v>357</v>
      </c>
      <c r="L40" s="11">
        <v>2324.6</v>
      </c>
      <c r="M40" s="11">
        <v>2035.0583333333332</v>
      </c>
      <c r="N40" s="11">
        <v>4716.6583333333328</v>
      </c>
      <c r="R40" s="17">
        <v>41525</v>
      </c>
      <c r="S40" s="11">
        <v>3</v>
      </c>
      <c r="T40" s="11">
        <v>23</v>
      </c>
      <c r="U40" s="11">
        <v>24</v>
      </c>
      <c r="V40" s="11">
        <v>50</v>
      </c>
      <c r="Z40" s="17">
        <v>41525</v>
      </c>
      <c r="AA40" s="11">
        <v>26</v>
      </c>
      <c r="AB40" s="11">
        <v>24</v>
      </c>
      <c r="AC40" s="11">
        <v>50</v>
      </c>
    </row>
    <row r="41" spans="2:29" x14ac:dyDescent="0.3">
      <c r="C41" s="17">
        <v>41532</v>
      </c>
      <c r="D41" s="11">
        <v>1922.4285714285713</v>
      </c>
      <c r="E41" s="11">
        <v>2537.4285714285716</v>
      </c>
      <c r="F41" s="11">
        <v>4459.8571428571431</v>
      </c>
      <c r="J41" s="17">
        <v>41532</v>
      </c>
      <c r="K41" s="11">
        <v>636</v>
      </c>
      <c r="L41" s="11">
        <v>1286.4285714285713</v>
      </c>
      <c r="M41" s="11">
        <v>2537.4285714285716</v>
      </c>
      <c r="N41" s="11">
        <v>4459.8571428571431</v>
      </c>
      <c r="R41" s="17">
        <v>41532</v>
      </c>
      <c r="S41" s="11">
        <v>5</v>
      </c>
      <c r="T41" s="11">
        <v>12</v>
      </c>
      <c r="U41" s="11">
        <v>26</v>
      </c>
      <c r="V41" s="11">
        <v>43</v>
      </c>
      <c r="Z41" s="17">
        <v>41532</v>
      </c>
      <c r="AA41" s="11">
        <v>17</v>
      </c>
      <c r="AB41" s="11">
        <v>26</v>
      </c>
      <c r="AC41" s="11">
        <v>43</v>
      </c>
    </row>
    <row r="42" spans="2:29" x14ac:dyDescent="0.3">
      <c r="C42" s="17">
        <v>41539</v>
      </c>
      <c r="D42" s="11">
        <v>2824.6623376623374</v>
      </c>
      <c r="E42" s="11">
        <v>1281.5714285714284</v>
      </c>
      <c r="F42" s="11">
        <v>4106.2337662337659</v>
      </c>
      <c r="J42" s="17">
        <v>41539</v>
      </c>
      <c r="K42" s="11">
        <v>458.09090909090912</v>
      </c>
      <c r="L42" s="11">
        <v>2366.5714285714284</v>
      </c>
      <c r="M42" s="11">
        <v>1281.5714285714284</v>
      </c>
      <c r="N42" s="11">
        <v>4106.2337662337659</v>
      </c>
      <c r="R42" s="17">
        <v>41539</v>
      </c>
      <c r="S42" s="11">
        <v>4</v>
      </c>
      <c r="T42" s="11">
        <v>22</v>
      </c>
      <c r="U42" s="11">
        <v>14</v>
      </c>
      <c r="V42" s="11">
        <v>40</v>
      </c>
      <c r="Z42" s="17">
        <v>41539</v>
      </c>
      <c r="AA42" s="11">
        <v>26</v>
      </c>
      <c r="AB42" s="11">
        <v>14</v>
      </c>
      <c r="AC42" s="11">
        <v>40</v>
      </c>
    </row>
    <row r="43" spans="2:29" x14ac:dyDescent="0.3">
      <c r="C43" s="17">
        <v>41546</v>
      </c>
      <c r="D43" s="11">
        <v>427</v>
      </c>
      <c r="E43" s="11">
        <v>318.55555555555554</v>
      </c>
      <c r="F43" s="11">
        <v>745.55555555555554</v>
      </c>
      <c r="J43" s="17">
        <v>41546</v>
      </c>
      <c r="K43" s="11"/>
      <c r="L43" s="11">
        <v>427</v>
      </c>
      <c r="M43" s="11">
        <v>318.55555555555554</v>
      </c>
      <c r="N43" s="11">
        <v>745.55555555555554</v>
      </c>
      <c r="R43" s="17">
        <v>41546</v>
      </c>
      <c r="S43" s="11"/>
      <c r="T43" s="11">
        <v>5</v>
      </c>
      <c r="U43" s="11">
        <v>4</v>
      </c>
      <c r="V43" s="11">
        <v>9</v>
      </c>
      <c r="Z43" s="17">
        <v>41546</v>
      </c>
      <c r="AA43" s="11">
        <v>5</v>
      </c>
      <c r="AB43" s="11">
        <v>4</v>
      </c>
      <c r="AC43" s="11">
        <v>9</v>
      </c>
    </row>
    <row r="44" spans="2:29" x14ac:dyDescent="0.3">
      <c r="B44" t="s">
        <v>439</v>
      </c>
      <c r="D44" s="11">
        <v>8414.5096681096693</v>
      </c>
      <c r="E44" s="11">
        <v>8652.4741702741703</v>
      </c>
      <c r="F44" s="11">
        <v>17066.98383838384</v>
      </c>
      <c r="I44" t="s">
        <v>439</v>
      </c>
      <c r="K44" s="11">
        <v>1934.69696969697</v>
      </c>
      <c r="L44" s="11">
        <v>6479.8126984126984</v>
      </c>
      <c r="M44" s="11">
        <v>8652.4741702741703</v>
      </c>
      <c r="N44" s="11">
        <v>17066.98383838384</v>
      </c>
      <c r="Q44" t="s">
        <v>439</v>
      </c>
      <c r="S44" s="11">
        <v>19</v>
      </c>
      <c r="T44" s="11">
        <v>72</v>
      </c>
      <c r="U44" s="11">
        <v>92</v>
      </c>
      <c r="V44" s="11">
        <v>183</v>
      </c>
      <c r="Y44" t="s">
        <v>439</v>
      </c>
      <c r="AA44" s="11">
        <v>91</v>
      </c>
      <c r="AB44" s="11">
        <v>92</v>
      </c>
      <c r="AC44" s="11">
        <v>183</v>
      </c>
    </row>
    <row r="45" spans="2:29" x14ac:dyDescent="0.3">
      <c r="C45" s="17">
        <v>41546</v>
      </c>
      <c r="D45" s="11">
        <v>1159</v>
      </c>
      <c r="E45" s="11">
        <v>1808.1428571428571</v>
      </c>
      <c r="F45" s="11">
        <v>2967.1428571428569</v>
      </c>
      <c r="J45" s="17">
        <v>41546</v>
      </c>
      <c r="K45" s="11">
        <v>188</v>
      </c>
      <c r="L45" s="11">
        <v>971</v>
      </c>
      <c r="M45" s="11">
        <v>1808.1428571428571</v>
      </c>
      <c r="N45" s="11">
        <v>2967.1428571428569</v>
      </c>
      <c r="R45" s="17">
        <v>41546</v>
      </c>
      <c r="S45" s="11">
        <v>2</v>
      </c>
      <c r="T45" s="11">
        <v>9</v>
      </c>
      <c r="U45" s="11">
        <v>21</v>
      </c>
      <c r="V45" s="11">
        <v>32</v>
      </c>
      <c r="Z45" s="17">
        <v>41546</v>
      </c>
      <c r="AA45" s="11">
        <v>11</v>
      </c>
      <c r="AB45" s="11">
        <v>21</v>
      </c>
      <c r="AC45" s="11">
        <v>32</v>
      </c>
    </row>
    <row r="46" spans="2:29" x14ac:dyDescent="0.3">
      <c r="C46" s="17">
        <v>41553</v>
      </c>
      <c r="D46" s="11">
        <v>1924</v>
      </c>
      <c r="E46" s="11">
        <v>2006.6666666666667</v>
      </c>
      <c r="F46" s="11">
        <v>3930.666666666667</v>
      </c>
      <c r="J46" s="17">
        <v>41553</v>
      </c>
      <c r="K46" s="11">
        <v>373</v>
      </c>
      <c r="L46" s="11">
        <v>1551</v>
      </c>
      <c r="M46" s="11">
        <v>2006.6666666666667</v>
      </c>
      <c r="N46" s="11">
        <v>3930.666666666667</v>
      </c>
      <c r="R46" s="17">
        <v>41553</v>
      </c>
      <c r="S46" s="11">
        <v>3</v>
      </c>
      <c r="T46" s="11">
        <v>19</v>
      </c>
      <c r="U46" s="11">
        <v>19</v>
      </c>
      <c r="V46" s="11">
        <v>41</v>
      </c>
      <c r="Z46" s="17">
        <v>41553</v>
      </c>
      <c r="AA46" s="11">
        <v>22</v>
      </c>
      <c r="AB46" s="11">
        <v>19</v>
      </c>
      <c r="AC46" s="11">
        <v>41</v>
      </c>
    </row>
    <row r="47" spans="2:29" x14ac:dyDescent="0.3">
      <c r="C47" s="17">
        <v>41560</v>
      </c>
      <c r="D47" s="11">
        <v>1757.2207792207791</v>
      </c>
      <c r="E47" s="11">
        <v>2544.242424242424</v>
      </c>
      <c r="F47" s="11">
        <v>4301.4632034632032</v>
      </c>
      <c r="J47" s="17">
        <v>41560</v>
      </c>
      <c r="K47" s="11">
        <v>609.36363636363637</v>
      </c>
      <c r="L47" s="11">
        <v>1147.8571428571429</v>
      </c>
      <c r="M47" s="11">
        <v>2544.242424242424</v>
      </c>
      <c r="N47" s="11">
        <v>4301.4632034632032</v>
      </c>
      <c r="R47" s="17">
        <v>41560</v>
      </c>
      <c r="S47" s="11">
        <v>6</v>
      </c>
      <c r="T47" s="11">
        <v>14</v>
      </c>
      <c r="U47" s="11">
        <v>27</v>
      </c>
      <c r="V47" s="11">
        <v>47</v>
      </c>
      <c r="Z47" s="17">
        <v>41560</v>
      </c>
      <c r="AA47" s="11">
        <v>20</v>
      </c>
      <c r="AB47" s="11">
        <v>27</v>
      </c>
      <c r="AC47" s="11">
        <v>47</v>
      </c>
    </row>
    <row r="48" spans="2:29" x14ac:dyDescent="0.3">
      <c r="C48" s="17">
        <v>41567</v>
      </c>
      <c r="D48" s="11">
        <v>1700.7333333333333</v>
      </c>
      <c r="E48" s="11">
        <v>1897.4222222222224</v>
      </c>
      <c r="F48" s="11">
        <v>3598.155555555556</v>
      </c>
      <c r="J48" s="17">
        <v>41567</v>
      </c>
      <c r="K48" s="11">
        <v>576.33333333333337</v>
      </c>
      <c r="L48" s="11">
        <v>1124.4000000000001</v>
      </c>
      <c r="M48" s="11">
        <v>1897.4222222222224</v>
      </c>
      <c r="N48" s="11">
        <v>3598.155555555556</v>
      </c>
      <c r="R48" s="17">
        <v>41567</v>
      </c>
      <c r="S48" s="11">
        <v>6</v>
      </c>
      <c r="T48" s="11">
        <v>12</v>
      </c>
      <c r="U48" s="11">
        <v>20</v>
      </c>
      <c r="V48" s="11">
        <v>38</v>
      </c>
      <c r="Z48" s="17">
        <v>41567</v>
      </c>
      <c r="AA48" s="11">
        <v>18</v>
      </c>
      <c r="AB48" s="11">
        <v>20</v>
      </c>
      <c r="AC48" s="11">
        <v>38</v>
      </c>
    </row>
    <row r="49" spans="1:29" x14ac:dyDescent="0.3">
      <c r="C49" s="17">
        <v>41574</v>
      </c>
      <c r="D49" s="11">
        <v>1873.5555555555557</v>
      </c>
      <c r="E49" s="11">
        <v>396</v>
      </c>
      <c r="F49" s="11">
        <v>2269.5555555555557</v>
      </c>
      <c r="J49" s="17">
        <v>41574</v>
      </c>
      <c r="K49" s="11">
        <v>188</v>
      </c>
      <c r="L49" s="11">
        <v>1685.5555555555557</v>
      </c>
      <c r="M49" s="11">
        <v>396</v>
      </c>
      <c r="N49" s="11">
        <v>2269.5555555555557</v>
      </c>
      <c r="R49" s="17">
        <v>41574</v>
      </c>
      <c r="S49" s="11">
        <v>2</v>
      </c>
      <c r="T49" s="11">
        <v>18</v>
      </c>
      <c r="U49" s="11">
        <v>5</v>
      </c>
      <c r="V49" s="11">
        <v>25</v>
      </c>
      <c r="Z49" s="17">
        <v>41574</v>
      </c>
      <c r="AA49" s="11">
        <v>20</v>
      </c>
      <c r="AB49" s="11">
        <v>5</v>
      </c>
      <c r="AC49" s="11">
        <v>25</v>
      </c>
    </row>
    <row r="50" spans="1:29" x14ac:dyDescent="0.3">
      <c r="B50" t="s">
        <v>440</v>
      </c>
      <c r="D50" s="11">
        <v>8629.7000000000007</v>
      </c>
      <c r="E50" s="11">
        <v>7385.4749999999995</v>
      </c>
      <c r="F50" s="11">
        <v>16015.174999999999</v>
      </c>
      <c r="I50" t="s">
        <v>440</v>
      </c>
      <c r="K50" s="11">
        <v>1844.3</v>
      </c>
      <c r="L50" s="11">
        <v>6785.4</v>
      </c>
      <c r="M50" s="11">
        <v>7385.4749999999995</v>
      </c>
      <c r="N50" s="11">
        <v>16015.174999999999</v>
      </c>
      <c r="Q50" t="s">
        <v>440</v>
      </c>
      <c r="S50" s="11">
        <v>20</v>
      </c>
      <c r="T50" s="11">
        <v>70</v>
      </c>
      <c r="U50" s="11">
        <v>80</v>
      </c>
      <c r="V50" s="11">
        <v>170</v>
      </c>
      <c r="Y50" t="s">
        <v>440</v>
      </c>
      <c r="AA50" s="11">
        <v>90</v>
      </c>
      <c r="AB50" s="11">
        <v>80</v>
      </c>
      <c r="AC50" s="11">
        <v>170</v>
      </c>
    </row>
    <row r="51" spans="1:29" x14ac:dyDescent="0.3">
      <c r="C51" s="17">
        <v>41574</v>
      </c>
      <c r="D51" s="11">
        <v>468</v>
      </c>
      <c r="E51" s="11">
        <v>693</v>
      </c>
      <c r="F51" s="11">
        <v>1161</v>
      </c>
      <c r="J51" s="17">
        <v>41574</v>
      </c>
      <c r="K51" s="11">
        <v>162</v>
      </c>
      <c r="L51" s="11">
        <v>306</v>
      </c>
      <c r="M51" s="11">
        <v>693</v>
      </c>
      <c r="N51" s="11">
        <v>1161</v>
      </c>
      <c r="R51" s="17">
        <v>41574</v>
      </c>
      <c r="S51" s="11">
        <v>2</v>
      </c>
      <c r="T51" s="11">
        <v>3</v>
      </c>
      <c r="U51" s="11">
        <v>8</v>
      </c>
      <c r="V51" s="11">
        <v>13</v>
      </c>
      <c r="Z51" s="17">
        <v>41574</v>
      </c>
      <c r="AA51" s="11">
        <v>5</v>
      </c>
      <c r="AB51" s="11">
        <v>8</v>
      </c>
      <c r="AC51" s="11">
        <v>13</v>
      </c>
    </row>
    <row r="52" spans="1:29" x14ac:dyDescent="0.3">
      <c r="C52" s="17">
        <v>41581</v>
      </c>
      <c r="D52" s="11">
        <v>2270.8000000000002</v>
      </c>
      <c r="E52" s="11">
        <v>1613.4833333333331</v>
      </c>
      <c r="F52" s="11">
        <v>3884.2833333333333</v>
      </c>
      <c r="J52" s="17">
        <v>41581</v>
      </c>
      <c r="K52" s="11">
        <v>515.4</v>
      </c>
      <c r="L52" s="11">
        <v>1755.4</v>
      </c>
      <c r="M52" s="11">
        <v>1613.4833333333331</v>
      </c>
      <c r="N52" s="11">
        <v>3884.2833333333333</v>
      </c>
      <c r="R52" s="17">
        <v>41581</v>
      </c>
      <c r="S52" s="11">
        <v>5</v>
      </c>
      <c r="T52" s="11">
        <v>19</v>
      </c>
      <c r="U52" s="11">
        <v>19</v>
      </c>
      <c r="V52" s="11">
        <v>43</v>
      </c>
      <c r="Z52" s="17">
        <v>41581</v>
      </c>
      <c r="AA52" s="11">
        <v>24</v>
      </c>
      <c r="AB52" s="11">
        <v>19</v>
      </c>
      <c r="AC52" s="11">
        <v>43</v>
      </c>
    </row>
    <row r="53" spans="1:29" x14ac:dyDescent="0.3">
      <c r="C53" s="17">
        <v>41588</v>
      </c>
      <c r="D53" s="11">
        <v>2004</v>
      </c>
      <c r="E53" s="11">
        <v>2810.0416666666665</v>
      </c>
      <c r="F53" s="11">
        <v>4814.0416666666661</v>
      </c>
      <c r="J53" s="17">
        <v>41588</v>
      </c>
      <c r="K53" s="11">
        <v>289</v>
      </c>
      <c r="L53" s="11">
        <v>1715</v>
      </c>
      <c r="M53" s="11">
        <v>2810.0416666666665</v>
      </c>
      <c r="N53" s="11">
        <v>4814.0416666666661</v>
      </c>
      <c r="R53" s="17">
        <v>41588</v>
      </c>
      <c r="S53" s="11">
        <v>3</v>
      </c>
      <c r="T53" s="11">
        <v>17</v>
      </c>
      <c r="U53" s="11">
        <v>26</v>
      </c>
      <c r="V53" s="11">
        <v>46</v>
      </c>
      <c r="Z53" s="17">
        <v>41588</v>
      </c>
      <c r="AA53" s="11">
        <v>20</v>
      </c>
      <c r="AB53" s="11">
        <v>26</v>
      </c>
      <c r="AC53" s="11">
        <v>46</v>
      </c>
    </row>
    <row r="54" spans="1:29" x14ac:dyDescent="0.3">
      <c r="C54" s="17">
        <v>41595</v>
      </c>
      <c r="D54" s="11">
        <v>2151.4</v>
      </c>
      <c r="E54" s="11">
        <v>1194.45</v>
      </c>
      <c r="F54" s="11">
        <v>3345.8500000000004</v>
      </c>
      <c r="J54" s="17">
        <v>41595</v>
      </c>
      <c r="K54" s="11">
        <v>398.4</v>
      </c>
      <c r="L54" s="11">
        <v>1753</v>
      </c>
      <c r="M54" s="11">
        <v>1194.45</v>
      </c>
      <c r="N54" s="11">
        <v>3345.8500000000004</v>
      </c>
      <c r="R54" s="17">
        <v>41595</v>
      </c>
      <c r="S54" s="11">
        <v>5</v>
      </c>
      <c r="T54" s="11">
        <v>18</v>
      </c>
      <c r="U54" s="11">
        <v>14</v>
      </c>
      <c r="V54" s="11">
        <v>37</v>
      </c>
      <c r="Z54" s="17">
        <v>41595</v>
      </c>
      <c r="AA54" s="11">
        <v>23</v>
      </c>
      <c r="AB54" s="11">
        <v>14</v>
      </c>
      <c r="AC54" s="11">
        <v>37</v>
      </c>
    </row>
    <row r="55" spans="1:29" x14ac:dyDescent="0.3">
      <c r="C55" s="17">
        <v>41602</v>
      </c>
      <c r="D55" s="11">
        <v>1735.5</v>
      </c>
      <c r="E55" s="11">
        <v>1074.5</v>
      </c>
      <c r="F55" s="11">
        <v>2810</v>
      </c>
      <c r="J55" s="17">
        <v>41602</v>
      </c>
      <c r="K55" s="11">
        <v>479.5</v>
      </c>
      <c r="L55" s="11">
        <v>1256</v>
      </c>
      <c r="M55" s="11">
        <v>1074.5</v>
      </c>
      <c r="N55" s="11">
        <v>2810</v>
      </c>
      <c r="R55" s="17">
        <v>41602</v>
      </c>
      <c r="S55" s="11">
        <v>5</v>
      </c>
      <c r="T55" s="11">
        <v>13</v>
      </c>
      <c r="U55" s="11">
        <v>13</v>
      </c>
      <c r="V55" s="11">
        <v>31</v>
      </c>
      <c r="Z55" s="17">
        <v>41602</v>
      </c>
      <c r="AA55" s="11">
        <v>18</v>
      </c>
      <c r="AB55" s="11">
        <v>13</v>
      </c>
      <c r="AC55" s="11">
        <v>31</v>
      </c>
    </row>
    <row r="56" spans="1:29" x14ac:dyDescent="0.3">
      <c r="B56" t="s">
        <v>441</v>
      </c>
      <c r="D56" s="11">
        <v>8796.0575396825407</v>
      </c>
      <c r="E56" s="11">
        <v>8237.8746031746014</v>
      </c>
      <c r="F56" s="11">
        <v>17033.932142857142</v>
      </c>
      <c r="I56" t="s">
        <v>441</v>
      </c>
      <c r="K56" s="11">
        <v>2086.875</v>
      </c>
      <c r="L56" s="11">
        <v>6709.1825396825398</v>
      </c>
      <c r="M56" s="11">
        <v>8237.8746031746014</v>
      </c>
      <c r="N56" s="11">
        <v>17033.932142857142</v>
      </c>
      <c r="Q56" t="s">
        <v>441</v>
      </c>
      <c r="S56" s="11">
        <v>18</v>
      </c>
      <c r="T56" s="11">
        <v>67</v>
      </c>
      <c r="U56" s="11">
        <v>91</v>
      </c>
      <c r="V56" s="11">
        <v>176</v>
      </c>
      <c r="Y56" t="s">
        <v>441</v>
      </c>
      <c r="AA56" s="11">
        <v>85</v>
      </c>
      <c r="AB56" s="11">
        <v>91</v>
      </c>
      <c r="AC56" s="11">
        <v>176</v>
      </c>
    </row>
    <row r="57" spans="1:29" x14ac:dyDescent="0.3">
      <c r="C57" s="17">
        <v>41602</v>
      </c>
      <c r="D57" s="11">
        <v>118</v>
      </c>
      <c r="E57" s="11">
        <v>221</v>
      </c>
      <c r="F57" s="11">
        <v>339</v>
      </c>
      <c r="J57" s="17">
        <v>41602</v>
      </c>
      <c r="K57" s="11">
        <v>118</v>
      </c>
      <c r="L57" s="11"/>
      <c r="M57" s="11">
        <v>221</v>
      </c>
      <c r="N57" s="11">
        <v>339</v>
      </c>
      <c r="R57" s="17">
        <v>41602</v>
      </c>
      <c r="S57" s="11">
        <v>1</v>
      </c>
      <c r="T57" s="11"/>
      <c r="U57" s="11">
        <v>3</v>
      </c>
      <c r="V57" s="11">
        <v>4</v>
      </c>
      <c r="Z57" s="17">
        <v>41602</v>
      </c>
      <c r="AA57" s="11">
        <v>1</v>
      </c>
      <c r="AB57" s="11">
        <v>3</v>
      </c>
      <c r="AC57" s="11">
        <v>4</v>
      </c>
    </row>
    <row r="58" spans="1:29" x14ac:dyDescent="0.3">
      <c r="C58" s="17">
        <v>41609</v>
      </c>
      <c r="D58" s="11">
        <v>2288.2777777777778</v>
      </c>
      <c r="E58" s="11">
        <v>2177.8888888888887</v>
      </c>
      <c r="F58" s="11">
        <v>4466.1666666666661</v>
      </c>
      <c r="J58" s="17">
        <v>41609</v>
      </c>
      <c r="K58" s="11">
        <v>444.5</v>
      </c>
      <c r="L58" s="11">
        <v>1843.7777777777778</v>
      </c>
      <c r="M58" s="11">
        <v>2177.8888888888887</v>
      </c>
      <c r="N58" s="11">
        <v>4466.1666666666661</v>
      </c>
      <c r="R58" s="17">
        <v>41609</v>
      </c>
      <c r="S58" s="11">
        <v>4</v>
      </c>
      <c r="T58" s="11">
        <v>19</v>
      </c>
      <c r="U58" s="11">
        <v>24</v>
      </c>
      <c r="V58" s="11">
        <v>47</v>
      </c>
      <c r="Z58" s="17">
        <v>41609</v>
      </c>
      <c r="AA58" s="11">
        <v>23</v>
      </c>
      <c r="AB58" s="11">
        <v>24</v>
      </c>
      <c r="AC58" s="11">
        <v>47</v>
      </c>
    </row>
    <row r="59" spans="1:29" x14ac:dyDescent="0.3">
      <c r="C59" s="17">
        <v>41616</v>
      </c>
      <c r="D59" s="11">
        <v>2153.833333333333</v>
      </c>
      <c r="E59" s="11">
        <v>1554.7142857142858</v>
      </c>
      <c r="F59" s="11">
        <v>3708.5476190476188</v>
      </c>
      <c r="J59" s="17">
        <v>41616</v>
      </c>
      <c r="K59" s="11">
        <v>696</v>
      </c>
      <c r="L59" s="11">
        <v>1457.8333333333333</v>
      </c>
      <c r="M59" s="11">
        <v>1554.7142857142858</v>
      </c>
      <c r="N59" s="11">
        <v>3708.5476190476188</v>
      </c>
      <c r="R59" s="17">
        <v>41616</v>
      </c>
      <c r="S59" s="11">
        <v>5</v>
      </c>
      <c r="T59" s="11">
        <v>14</v>
      </c>
      <c r="U59" s="11">
        <v>16</v>
      </c>
      <c r="V59" s="11">
        <v>35</v>
      </c>
      <c r="Z59" s="17">
        <v>41616</v>
      </c>
      <c r="AA59" s="11">
        <v>19</v>
      </c>
      <c r="AB59" s="11">
        <v>16</v>
      </c>
      <c r="AC59" s="11">
        <v>35</v>
      </c>
    </row>
    <row r="60" spans="1:29" x14ac:dyDescent="0.3">
      <c r="C60" s="17">
        <v>41623</v>
      </c>
      <c r="D60" s="11">
        <v>1704.5714285714284</v>
      </c>
      <c r="E60" s="11">
        <v>1743.0714285714284</v>
      </c>
      <c r="F60" s="11">
        <v>3447.6428571428569</v>
      </c>
      <c r="J60" s="17">
        <v>41623</v>
      </c>
      <c r="K60" s="11">
        <v>336</v>
      </c>
      <c r="L60" s="11">
        <v>1368.5714285714284</v>
      </c>
      <c r="M60" s="11">
        <v>1743.0714285714284</v>
      </c>
      <c r="N60" s="11">
        <v>3447.6428571428569</v>
      </c>
      <c r="R60" s="17">
        <v>41623</v>
      </c>
      <c r="S60" s="11">
        <v>2</v>
      </c>
      <c r="T60" s="11">
        <v>15</v>
      </c>
      <c r="U60" s="11">
        <v>19</v>
      </c>
      <c r="V60" s="11">
        <v>36</v>
      </c>
      <c r="Z60" s="17">
        <v>41623</v>
      </c>
      <c r="AA60" s="11">
        <v>17</v>
      </c>
      <c r="AB60" s="11">
        <v>19</v>
      </c>
      <c r="AC60" s="11">
        <v>36</v>
      </c>
    </row>
    <row r="61" spans="1:29" x14ac:dyDescent="0.3">
      <c r="C61" s="17">
        <v>41630</v>
      </c>
      <c r="D61" s="11">
        <v>1552.625</v>
      </c>
      <c r="E61" s="11">
        <v>2204.1999999999998</v>
      </c>
      <c r="F61" s="11">
        <v>3756.8249999999998</v>
      </c>
      <c r="J61" s="17">
        <v>41630</v>
      </c>
      <c r="K61" s="11">
        <v>264.625</v>
      </c>
      <c r="L61" s="11">
        <v>1288</v>
      </c>
      <c r="M61" s="11">
        <v>2204.1999999999998</v>
      </c>
      <c r="N61" s="11">
        <v>3756.8249999999998</v>
      </c>
      <c r="R61" s="17">
        <v>41630</v>
      </c>
      <c r="S61" s="11">
        <v>3</v>
      </c>
      <c r="T61" s="11">
        <v>13</v>
      </c>
      <c r="U61" s="11">
        <v>24</v>
      </c>
      <c r="V61" s="11">
        <v>40</v>
      </c>
      <c r="Z61" s="17">
        <v>41630</v>
      </c>
      <c r="AA61" s="11">
        <v>16</v>
      </c>
      <c r="AB61" s="11">
        <v>24</v>
      </c>
      <c r="AC61" s="11">
        <v>40</v>
      </c>
    </row>
    <row r="62" spans="1:29" x14ac:dyDescent="0.3">
      <c r="C62" s="17">
        <v>41637</v>
      </c>
      <c r="D62" s="11">
        <v>978.75</v>
      </c>
      <c r="E62" s="11">
        <v>337</v>
      </c>
      <c r="F62" s="11">
        <v>1315.75</v>
      </c>
      <c r="J62" s="17">
        <v>41637</v>
      </c>
      <c r="K62" s="11">
        <v>227.75</v>
      </c>
      <c r="L62" s="11">
        <v>751</v>
      </c>
      <c r="M62" s="11">
        <v>337</v>
      </c>
      <c r="N62" s="11">
        <v>1315.75</v>
      </c>
      <c r="R62" s="17">
        <v>41637</v>
      </c>
      <c r="S62" s="11">
        <v>3</v>
      </c>
      <c r="T62" s="11">
        <v>6</v>
      </c>
      <c r="U62" s="11">
        <v>5</v>
      </c>
      <c r="V62" s="11">
        <v>14</v>
      </c>
      <c r="Z62" s="17">
        <v>41637</v>
      </c>
      <c r="AA62" s="11">
        <v>9</v>
      </c>
      <c r="AB62" s="11">
        <v>5</v>
      </c>
      <c r="AC62" s="11">
        <v>14</v>
      </c>
    </row>
    <row r="63" spans="1:29" x14ac:dyDescent="0.3">
      <c r="A63">
        <v>2014</v>
      </c>
      <c r="D63" s="11">
        <v>25994.127380952381</v>
      </c>
      <c r="E63" s="11">
        <v>24447.527347652347</v>
      </c>
      <c r="F63" s="11">
        <v>50441.654728604728</v>
      </c>
      <c r="H63">
        <v>2014</v>
      </c>
      <c r="K63" s="11">
        <v>4292.083333333333</v>
      </c>
      <c r="L63" s="11">
        <v>21435.044047619045</v>
      </c>
      <c r="M63" s="11">
        <v>24242.527347652347</v>
      </c>
      <c r="N63" s="11">
        <v>49969.654728604728</v>
      </c>
      <c r="P63">
        <v>2014</v>
      </c>
      <c r="S63" s="11">
        <v>41</v>
      </c>
      <c r="T63" s="11">
        <v>213</v>
      </c>
      <c r="U63" s="11">
        <v>255</v>
      </c>
      <c r="V63" s="11">
        <v>509</v>
      </c>
      <c r="X63">
        <v>2014</v>
      </c>
      <c r="AA63" s="11">
        <v>257</v>
      </c>
      <c r="AB63" s="11">
        <v>257</v>
      </c>
      <c r="AC63" s="11">
        <v>514</v>
      </c>
    </row>
    <row r="64" spans="1:29" x14ac:dyDescent="0.3">
      <c r="B64" t="s">
        <v>442</v>
      </c>
      <c r="D64" s="11">
        <v>9658.15</v>
      </c>
      <c r="E64" s="11">
        <v>7244.8</v>
      </c>
      <c r="F64" s="11">
        <v>16902.949999999997</v>
      </c>
      <c r="I64" t="s">
        <v>442</v>
      </c>
      <c r="K64" s="11">
        <v>1423.875</v>
      </c>
      <c r="L64" s="11">
        <v>8234.2749999999996</v>
      </c>
      <c r="M64" s="11">
        <v>7244.8</v>
      </c>
      <c r="N64" s="11">
        <v>16902.949999999997</v>
      </c>
      <c r="Q64" t="s">
        <v>442</v>
      </c>
      <c r="S64" s="11">
        <v>14</v>
      </c>
      <c r="T64" s="11">
        <v>80</v>
      </c>
      <c r="U64" s="11">
        <v>79</v>
      </c>
      <c r="V64" s="11">
        <v>173</v>
      </c>
      <c r="Y64" t="s">
        <v>442</v>
      </c>
      <c r="AA64" s="11">
        <v>94</v>
      </c>
      <c r="AB64" s="11">
        <v>79</v>
      </c>
      <c r="AC64" s="11">
        <v>173</v>
      </c>
    </row>
    <row r="65" spans="2:29" x14ac:dyDescent="0.3">
      <c r="C65" s="17">
        <v>41637</v>
      </c>
      <c r="D65" s="11">
        <v>1084.2</v>
      </c>
      <c r="E65" s="11">
        <v>507</v>
      </c>
      <c r="F65" s="11">
        <v>1591.2</v>
      </c>
      <c r="J65" s="17">
        <v>41637</v>
      </c>
      <c r="K65" s="11">
        <v>108</v>
      </c>
      <c r="L65" s="11">
        <v>976.2</v>
      </c>
      <c r="M65" s="11">
        <v>507</v>
      </c>
      <c r="N65" s="11">
        <v>1591.2</v>
      </c>
      <c r="R65" s="17">
        <v>41637</v>
      </c>
      <c r="S65" s="11">
        <v>1</v>
      </c>
      <c r="T65" s="11">
        <v>9</v>
      </c>
      <c r="U65" s="11">
        <v>5</v>
      </c>
      <c r="V65" s="11">
        <v>15</v>
      </c>
      <c r="Z65" s="17">
        <v>41637</v>
      </c>
      <c r="AA65" s="11">
        <v>10</v>
      </c>
      <c r="AB65" s="11">
        <v>5</v>
      </c>
      <c r="AC65" s="11">
        <v>15</v>
      </c>
    </row>
    <row r="66" spans="2:29" x14ac:dyDescent="0.3">
      <c r="C66" s="17">
        <v>41644</v>
      </c>
      <c r="D66" s="11">
        <v>2499.6999999999998</v>
      </c>
      <c r="E66" s="11">
        <v>1622.7</v>
      </c>
      <c r="F66" s="11">
        <v>4122.3999999999996</v>
      </c>
      <c r="J66" s="17">
        <v>41644</v>
      </c>
      <c r="K66" s="11">
        <v>486</v>
      </c>
      <c r="L66" s="11">
        <v>2013.7</v>
      </c>
      <c r="M66" s="11">
        <v>1622.7</v>
      </c>
      <c r="N66" s="11">
        <v>4122.3999999999996</v>
      </c>
      <c r="R66" s="17">
        <v>41644</v>
      </c>
      <c r="S66" s="11">
        <v>3</v>
      </c>
      <c r="T66" s="11">
        <v>20</v>
      </c>
      <c r="U66" s="11">
        <v>18</v>
      </c>
      <c r="V66" s="11">
        <v>41</v>
      </c>
      <c r="Z66" s="17">
        <v>41644</v>
      </c>
      <c r="AA66" s="11">
        <v>23</v>
      </c>
      <c r="AB66" s="11">
        <v>18</v>
      </c>
      <c r="AC66" s="11">
        <v>41</v>
      </c>
    </row>
    <row r="67" spans="2:29" x14ac:dyDescent="0.3">
      <c r="C67" s="17">
        <v>41651</v>
      </c>
      <c r="D67" s="11">
        <v>1799.25</v>
      </c>
      <c r="E67" s="11">
        <v>1829</v>
      </c>
      <c r="F67" s="11">
        <v>3628.25</v>
      </c>
      <c r="J67" s="17">
        <v>41651</v>
      </c>
      <c r="K67" s="11">
        <v>378.25</v>
      </c>
      <c r="L67" s="11">
        <v>1421</v>
      </c>
      <c r="M67" s="11">
        <v>1829</v>
      </c>
      <c r="N67" s="11">
        <v>3628.25</v>
      </c>
      <c r="R67" s="17">
        <v>41651</v>
      </c>
      <c r="S67" s="11">
        <v>5</v>
      </c>
      <c r="T67" s="11">
        <v>13</v>
      </c>
      <c r="U67" s="11">
        <v>19</v>
      </c>
      <c r="V67" s="11">
        <v>37</v>
      </c>
      <c r="Z67" s="17">
        <v>41651</v>
      </c>
      <c r="AA67" s="11">
        <v>18</v>
      </c>
      <c r="AB67" s="11">
        <v>19</v>
      </c>
      <c r="AC67" s="11">
        <v>37</v>
      </c>
    </row>
    <row r="68" spans="2:29" x14ac:dyDescent="0.3">
      <c r="C68" s="17">
        <v>41658</v>
      </c>
      <c r="D68" s="11">
        <v>1889</v>
      </c>
      <c r="E68" s="11">
        <v>2307.8000000000002</v>
      </c>
      <c r="F68" s="11">
        <v>4196.8</v>
      </c>
      <c r="J68" s="17">
        <v>41658</v>
      </c>
      <c r="K68" s="11">
        <v>387</v>
      </c>
      <c r="L68" s="11">
        <v>1502</v>
      </c>
      <c r="M68" s="11">
        <v>2307.8000000000002</v>
      </c>
      <c r="N68" s="11">
        <v>4196.8</v>
      </c>
      <c r="R68" s="17">
        <v>41658</v>
      </c>
      <c r="S68" s="11">
        <v>4</v>
      </c>
      <c r="T68" s="11">
        <v>15</v>
      </c>
      <c r="U68" s="11">
        <v>25</v>
      </c>
      <c r="V68" s="11">
        <v>44</v>
      </c>
      <c r="Z68" s="17">
        <v>41658</v>
      </c>
      <c r="AA68" s="11">
        <v>19</v>
      </c>
      <c r="AB68" s="11">
        <v>25</v>
      </c>
      <c r="AC68" s="11">
        <v>44</v>
      </c>
    </row>
    <row r="69" spans="2:29" x14ac:dyDescent="0.3">
      <c r="C69" s="17">
        <v>41665</v>
      </c>
      <c r="D69" s="11">
        <v>2386</v>
      </c>
      <c r="E69" s="11">
        <v>978.30000000000007</v>
      </c>
      <c r="F69" s="11">
        <v>3364.3</v>
      </c>
      <c r="J69" s="17">
        <v>41665</v>
      </c>
      <c r="K69" s="11">
        <v>64.625</v>
      </c>
      <c r="L69" s="11">
        <v>2321.375</v>
      </c>
      <c r="M69" s="11">
        <v>978.30000000000007</v>
      </c>
      <c r="N69" s="11">
        <v>3364.3</v>
      </c>
      <c r="R69" s="17">
        <v>41665</v>
      </c>
      <c r="S69" s="11">
        <v>1</v>
      </c>
      <c r="T69" s="11">
        <v>23</v>
      </c>
      <c r="U69" s="11">
        <v>12</v>
      </c>
      <c r="V69" s="11">
        <v>36</v>
      </c>
      <c r="Z69" s="17">
        <v>41665</v>
      </c>
      <c r="AA69" s="11">
        <v>24</v>
      </c>
      <c r="AB69" s="11">
        <v>12</v>
      </c>
      <c r="AC69" s="11">
        <v>36</v>
      </c>
    </row>
    <row r="70" spans="2:29" x14ac:dyDescent="0.3">
      <c r="B70" t="s">
        <v>443</v>
      </c>
      <c r="D70" s="11">
        <v>7566.4083333333328</v>
      </c>
      <c r="E70" s="11">
        <v>8247.585897435898</v>
      </c>
      <c r="F70" s="11">
        <v>15813.994230769231</v>
      </c>
      <c r="I70" t="s">
        <v>443</v>
      </c>
      <c r="K70" s="11">
        <v>1365.875</v>
      </c>
      <c r="L70" s="11">
        <v>6200.5333333333328</v>
      </c>
      <c r="M70" s="11">
        <v>8247.585897435898</v>
      </c>
      <c r="N70" s="11">
        <v>15813.994230769231</v>
      </c>
      <c r="Q70" t="s">
        <v>443</v>
      </c>
      <c r="S70" s="11">
        <v>12</v>
      </c>
      <c r="T70" s="11">
        <v>62</v>
      </c>
      <c r="U70" s="11">
        <v>87</v>
      </c>
      <c r="V70" s="11">
        <v>161</v>
      </c>
      <c r="Y70" t="s">
        <v>443</v>
      </c>
      <c r="AA70" s="11">
        <v>74</v>
      </c>
      <c r="AB70" s="11">
        <v>87</v>
      </c>
      <c r="AC70" s="11">
        <v>161</v>
      </c>
    </row>
    <row r="71" spans="2:29" x14ac:dyDescent="0.3">
      <c r="C71" s="17">
        <v>41665</v>
      </c>
      <c r="D71" s="11">
        <v>81</v>
      </c>
      <c r="E71" s="11">
        <v>569</v>
      </c>
      <c r="F71" s="11">
        <v>650</v>
      </c>
      <c r="J71" s="17">
        <v>41665</v>
      </c>
      <c r="K71" s="11">
        <v>81</v>
      </c>
      <c r="L71" s="11"/>
      <c r="M71" s="11">
        <v>569</v>
      </c>
      <c r="N71" s="11">
        <v>650</v>
      </c>
      <c r="R71" s="17">
        <v>41665</v>
      </c>
      <c r="S71" s="11">
        <v>1</v>
      </c>
      <c r="T71" s="11"/>
      <c r="U71" s="11">
        <v>7</v>
      </c>
      <c r="V71" s="11">
        <v>8</v>
      </c>
      <c r="Z71" s="17">
        <v>41665</v>
      </c>
      <c r="AA71" s="11">
        <v>1</v>
      </c>
      <c r="AB71" s="11">
        <v>7</v>
      </c>
      <c r="AC71" s="11">
        <v>8</v>
      </c>
    </row>
    <row r="72" spans="2:29" x14ac:dyDescent="0.3">
      <c r="C72" s="17">
        <v>41672</v>
      </c>
      <c r="D72" s="11">
        <v>1980</v>
      </c>
      <c r="E72" s="11">
        <v>2399.435897435897</v>
      </c>
      <c r="F72" s="11">
        <v>4379.4358974358965</v>
      </c>
      <c r="J72" s="17">
        <v>41672</v>
      </c>
      <c r="K72" s="11">
        <v>448</v>
      </c>
      <c r="L72" s="11">
        <v>1532</v>
      </c>
      <c r="M72" s="11">
        <v>2399.435897435897</v>
      </c>
      <c r="N72" s="11">
        <v>4379.4358974358965</v>
      </c>
      <c r="R72" s="17">
        <v>41672</v>
      </c>
      <c r="S72" s="11">
        <v>3</v>
      </c>
      <c r="T72" s="11">
        <v>18</v>
      </c>
      <c r="U72" s="11">
        <v>24</v>
      </c>
      <c r="V72" s="11">
        <v>45</v>
      </c>
      <c r="Z72" s="17">
        <v>41672</v>
      </c>
      <c r="AA72" s="11">
        <v>21</v>
      </c>
      <c r="AB72" s="11">
        <v>24</v>
      </c>
      <c r="AC72" s="11">
        <v>45</v>
      </c>
    </row>
    <row r="73" spans="2:29" x14ac:dyDescent="0.3">
      <c r="C73" s="17">
        <v>41679</v>
      </c>
      <c r="D73" s="11">
        <v>2200.8000000000002</v>
      </c>
      <c r="E73" s="11">
        <v>2013.0000000000002</v>
      </c>
      <c r="F73" s="11">
        <v>4213.8</v>
      </c>
      <c r="J73" s="17">
        <v>41679</v>
      </c>
      <c r="K73" s="11">
        <v>350</v>
      </c>
      <c r="L73" s="11">
        <v>1850.8</v>
      </c>
      <c r="M73" s="11">
        <v>2013.0000000000002</v>
      </c>
      <c r="N73" s="11">
        <v>4213.8</v>
      </c>
      <c r="R73" s="17">
        <v>41679</v>
      </c>
      <c r="S73" s="11">
        <v>2</v>
      </c>
      <c r="T73" s="11">
        <v>17</v>
      </c>
      <c r="U73" s="11">
        <v>21</v>
      </c>
      <c r="V73" s="11">
        <v>40</v>
      </c>
      <c r="Z73" s="17">
        <v>41679</v>
      </c>
      <c r="AA73" s="11">
        <v>19</v>
      </c>
      <c r="AB73" s="11">
        <v>21</v>
      </c>
      <c r="AC73" s="11">
        <v>40</v>
      </c>
    </row>
    <row r="74" spans="2:29" x14ac:dyDescent="0.3">
      <c r="C74" s="17">
        <v>41686</v>
      </c>
      <c r="D74" s="11">
        <v>1581.3333333333333</v>
      </c>
      <c r="E74" s="11">
        <v>2232.4</v>
      </c>
      <c r="F74" s="11">
        <v>3813.7333333333336</v>
      </c>
      <c r="J74" s="17">
        <v>41686</v>
      </c>
      <c r="K74" s="11">
        <v>327</v>
      </c>
      <c r="L74" s="11">
        <v>1254.3333333333333</v>
      </c>
      <c r="M74" s="11">
        <v>2232.4</v>
      </c>
      <c r="N74" s="11">
        <v>3813.7333333333336</v>
      </c>
      <c r="R74" s="17">
        <v>41686</v>
      </c>
      <c r="S74" s="11">
        <v>4</v>
      </c>
      <c r="T74" s="11">
        <v>10</v>
      </c>
      <c r="U74" s="11">
        <v>25</v>
      </c>
      <c r="V74" s="11">
        <v>39</v>
      </c>
      <c r="Z74" s="17">
        <v>41686</v>
      </c>
      <c r="AA74" s="11">
        <v>14</v>
      </c>
      <c r="AB74" s="11">
        <v>25</v>
      </c>
      <c r="AC74" s="11">
        <v>39</v>
      </c>
    </row>
    <row r="75" spans="2:29" x14ac:dyDescent="0.3">
      <c r="C75" s="17">
        <v>41693</v>
      </c>
      <c r="D75" s="11">
        <v>1723.2750000000001</v>
      </c>
      <c r="E75" s="11">
        <v>1033.75</v>
      </c>
      <c r="F75" s="11">
        <v>2757.0250000000001</v>
      </c>
      <c r="J75" s="17">
        <v>41693</v>
      </c>
      <c r="K75" s="11">
        <v>159.875</v>
      </c>
      <c r="L75" s="11">
        <v>1563.4</v>
      </c>
      <c r="M75" s="11">
        <v>1033.75</v>
      </c>
      <c r="N75" s="11">
        <v>2757.0250000000001</v>
      </c>
      <c r="R75" s="17">
        <v>41693</v>
      </c>
      <c r="S75" s="11">
        <v>2</v>
      </c>
      <c r="T75" s="11">
        <v>17</v>
      </c>
      <c r="U75" s="11">
        <v>10</v>
      </c>
      <c r="V75" s="11">
        <v>29</v>
      </c>
      <c r="Z75" s="17">
        <v>41693</v>
      </c>
      <c r="AA75" s="11">
        <v>19</v>
      </c>
      <c r="AB75" s="11">
        <v>10</v>
      </c>
      <c r="AC75" s="11">
        <v>29</v>
      </c>
    </row>
    <row r="76" spans="2:29" x14ac:dyDescent="0.3">
      <c r="B76" t="s">
        <v>444</v>
      </c>
      <c r="D76" s="11">
        <v>8769.5690476190466</v>
      </c>
      <c r="E76" s="11">
        <v>8955.1414502164498</v>
      </c>
      <c r="F76" s="11">
        <v>17724.710497835498</v>
      </c>
      <c r="I76" t="s">
        <v>444</v>
      </c>
      <c r="K76" s="11">
        <v>1502.3333333333333</v>
      </c>
      <c r="L76" s="11">
        <v>7000.2357142857145</v>
      </c>
      <c r="M76" s="11">
        <v>8750.1414502164498</v>
      </c>
      <c r="N76" s="11">
        <v>17252.710497835498</v>
      </c>
      <c r="Q76" t="s">
        <v>444</v>
      </c>
      <c r="S76" s="11">
        <v>15</v>
      </c>
      <c r="T76" s="11">
        <v>71</v>
      </c>
      <c r="U76" s="11">
        <v>89</v>
      </c>
      <c r="V76" s="11">
        <v>175</v>
      </c>
      <c r="Y76" t="s">
        <v>444</v>
      </c>
      <c r="AA76" s="11">
        <v>89</v>
      </c>
      <c r="AB76" s="11">
        <v>91</v>
      </c>
      <c r="AC76" s="11">
        <v>180</v>
      </c>
    </row>
    <row r="77" spans="2:29" x14ac:dyDescent="0.3">
      <c r="C77" s="17">
        <v>41693</v>
      </c>
      <c r="D77" s="11">
        <v>108</v>
      </c>
      <c r="E77" s="11">
        <v>814.57142857142856</v>
      </c>
      <c r="F77" s="11">
        <v>922.57142857142856</v>
      </c>
      <c r="J77" s="17">
        <v>41693</v>
      </c>
      <c r="K77" s="11">
        <v>108</v>
      </c>
      <c r="L77" s="11"/>
      <c r="M77" s="11">
        <v>814.57142857142856</v>
      </c>
      <c r="N77" s="11">
        <v>922.57142857142856</v>
      </c>
      <c r="R77" s="17">
        <v>41693</v>
      </c>
      <c r="S77" s="11">
        <v>1</v>
      </c>
      <c r="T77" s="11"/>
      <c r="U77" s="11">
        <v>8</v>
      </c>
      <c r="V77" s="11">
        <v>9</v>
      </c>
      <c r="Z77" s="17">
        <v>41693</v>
      </c>
      <c r="AA77" s="11">
        <v>1</v>
      </c>
      <c r="AB77" s="11">
        <v>8</v>
      </c>
      <c r="AC77" s="11">
        <v>9</v>
      </c>
    </row>
    <row r="78" spans="2:29" x14ac:dyDescent="0.3">
      <c r="C78" s="17">
        <v>41700</v>
      </c>
      <c r="D78" s="11">
        <v>2414.9499999999998</v>
      </c>
      <c r="E78" s="11">
        <v>1791.1333333333332</v>
      </c>
      <c r="F78" s="11">
        <v>4206.083333333333</v>
      </c>
      <c r="J78" s="17">
        <v>41700</v>
      </c>
      <c r="K78" s="11">
        <v>525</v>
      </c>
      <c r="L78" s="11">
        <v>1889.95</v>
      </c>
      <c r="M78" s="11">
        <v>1791.1333333333332</v>
      </c>
      <c r="N78" s="11">
        <v>4206.083333333333</v>
      </c>
      <c r="R78" s="17">
        <v>41700</v>
      </c>
      <c r="S78" s="11">
        <v>5</v>
      </c>
      <c r="T78" s="11">
        <v>20</v>
      </c>
      <c r="U78" s="11">
        <v>18</v>
      </c>
      <c r="V78" s="11">
        <v>43</v>
      </c>
      <c r="Z78" s="17">
        <v>41700</v>
      </c>
      <c r="AA78" s="11">
        <v>25</v>
      </c>
      <c r="AB78" s="11">
        <v>18</v>
      </c>
      <c r="AC78" s="11">
        <v>43</v>
      </c>
    </row>
    <row r="79" spans="2:29" x14ac:dyDescent="0.3">
      <c r="C79" s="17">
        <v>41707</v>
      </c>
      <c r="D79" s="11">
        <v>1860.7333333333331</v>
      </c>
      <c r="E79" s="11">
        <v>2019.0714285714284</v>
      </c>
      <c r="F79" s="11">
        <v>3879.8047619047616</v>
      </c>
      <c r="J79" s="17">
        <v>41707</v>
      </c>
      <c r="K79" s="11">
        <v>545.33333333333326</v>
      </c>
      <c r="L79" s="11">
        <v>1315.4</v>
      </c>
      <c r="M79" s="11">
        <v>2019.0714285714284</v>
      </c>
      <c r="N79" s="11">
        <v>3879.804761904762</v>
      </c>
      <c r="R79" s="17">
        <v>41707</v>
      </c>
      <c r="S79" s="11">
        <v>5</v>
      </c>
      <c r="T79" s="11">
        <v>14</v>
      </c>
      <c r="U79" s="11">
        <v>20</v>
      </c>
      <c r="V79" s="11">
        <v>39</v>
      </c>
      <c r="Z79" s="17">
        <v>41707</v>
      </c>
      <c r="AA79" s="11">
        <v>19</v>
      </c>
      <c r="AB79" s="11">
        <v>20</v>
      </c>
      <c r="AC79" s="11">
        <v>39</v>
      </c>
    </row>
    <row r="80" spans="2:29" x14ac:dyDescent="0.3">
      <c r="C80" s="17">
        <v>41714</v>
      </c>
      <c r="D80" s="11">
        <v>2056.6</v>
      </c>
      <c r="E80" s="11">
        <v>2143.806818181818</v>
      </c>
      <c r="F80" s="11">
        <v>4200.4068181818184</v>
      </c>
      <c r="J80" s="17">
        <v>41714</v>
      </c>
      <c r="K80" s="11">
        <v>175</v>
      </c>
      <c r="L80" s="11">
        <v>1881.6</v>
      </c>
      <c r="M80" s="11">
        <v>2143.806818181818</v>
      </c>
      <c r="N80" s="11">
        <v>4200.4068181818184</v>
      </c>
      <c r="R80" s="17">
        <v>41714</v>
      </c>
      <c r="S80" s="11">
        <v>2</v>
      </c>
      <c r="T80" s="11">
        <v>19</v>
      </c>
      <c r="U80" s="11">
        <v>22</v>
      </c>
      <c r="V80" s="11">
        <v>43</v>
      </c>
      <c r="Z80" s="17">
        <v>41714</v>
      </c>
      <c r="AA80" s="11">
        <v>21</v>
      </c>
      <c r="AB80" s="11">
        <v>22</v>
      </c>
      <c r="AC80" s="11">
        <v>43</v>
      </c>
    </row>
    <row r="81" spans="1:29" x14ac:dyDescent="0.3">
      <c r="C81" s="17">
        <v>41721</v>
      </c>
      <c r="D81" s="11">
        <v>2062.2857142857142</v>
      </c>
      <c r="E81" s="11">
        <v>1981.5584415584415</v>
      </c>
      <c r="F81" s="11">
        <v>4043.8441558441555</v>
      </c>
      <c r="J81" s="17">
        <v>41721</v>
      </c>
      <c r="K81" s="11">
        <v>149</v>
      </c>
      <c r="L81" s="11">
        <v>1913.2857142857142</v>
      </c>
      <c r="M81" s="11">
        <v>1981.5584415584415</v>
      </c>
      <c r="N81" s="11">
        <v>4043.8441558441555</v>
      </c>
      <c r="R81" s="17">
        <v>41721</v>
      </c>
      <c r="S81" s="11">
        <v>2</v>
      </c>
      <c r="T81" s="11">
        <v>18</v>
      </c>
      <c r="U81" s="11">
        <v>21</v>
      </c>
      <c r="V81" s="11">
        <v>41</v>
      </c>
      <c r="Z81" s="17">
        <v>41721</v>
      </c>
      <c r="AA81" s="11">
        <v>20</v>
      </c>
      <c r="AB81" s="11">
        <v>21</v>
      </c>
      <c r="AC81" s="11">
        <v>41</v>
      </c>
    </row>
    <row r="82" spans="1:29" x14ac:dyDescent="0.3">
      <c r="C82" s="17">
        <v>41728</v>
      </c>
      <c r="D82" s="11">
        <v>267</v>
      </c>
      <c r="E82" s="11">
        <v>205</v>
      </c>
      <c r="F82" s="11">
        <v>472</v>
      </c>
      <c r="H82" t="s">
        <v>432</v>
      </c>
      <c r="K82" s="11">
        <v>21809.468253968251</v>
      </c>
      <c r="L82" s="11">
        <v>86117.957539682524</v>
      </c>
      <c r="M82" s="11">
        <v>96219.324642024643</v>
      </c>
      <c r="N82" s="11">
        <v>204146.75043567547</v>
      </c>
      <c r="P82" t="s">
        <v>432</v>
      </c>
      <c r="S82" s="11">
        <v>212</v>
      </c>
      <c r="T82" s="11">
        <v>893</v>
      </c>
      <c r="U82" s="11">
        <v>1045</v>
      </c>
      <c r="V82" s="11">
        <v>2150</v>
      </c>
      <c r="Z82" s="17">
        <v>41728</v>
      </c>
      <c r="AA82" s="11">
        <v>3</v>
      </c>
      <c r="AB82" s="11">
        <v>2</v>
      </c>
      <c r="AC82" s="11">
        <v>5</v>
      </c>
    </row>
    <row r="83" spans="1:29" x14ac:dyDescent="0.3">
      <c r="A83" t="s">
        <v>432</v>
      </c>
      <c r="D83" s="11">
        <v>108194.42579365076</v>
      </c>
      <c r="E83" s="11">
        <v>96424.324642024643</v>
      </c>
      <c r="F83" s="11">
        <v>204618.75043567547</v>
      </c>
      <c r="X83" t="s">
        <v>432</v>
      </c>
      <c r="AA83" s="11">
        <v>1108</v>
      </c>
      <c r="AB83" s="11">
        <v>1047</v>
      </c>
      <c r="AC83" s="11">
        <v>2155</v>
      </c>
    </row>
  </sheetData>
  <mergeCells count="4">
    <mergeCell ref="A2:F3"/>
    <mergeCell ref="H2:N3"/>
    <mergeCell ref="P2:V3"/>
    <mergeCell ref="X2:AC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CC677-CEC9-422C-8F8B-379F5CFCB98A}">
  <sheetPr>
    <tabColor theme="7" tint="0.39997558519241921"/>
  </sheetPr>
  <dimension ref="A3:E108"/>
  <sheetViews>
    <sheetView workbookViewId="0">
      <selection activeCell="D18" sqref="D18"/>
    </sheetView>
  </sheetViews>
  <sheetFormatPr defaultRowHeight="15.6" x14ac:dyDescent="0.3"/>
  <cols>
    <col min="1" max="1" width="15.19921875" bestFit="1" customWidth="1"/>
    <col min="2" max="4" width="20.69921875" bestFit="1" customWidth="1"/>
    <col min="5" max="6" width="11" bestFit="1" customWidth="1"/>
    <col min="7" max="10" width="16.69921875" bestFit="1" customWidth="1"/>
    <col min="11" max="11" width="11" bestFit="1" customWidth="1"/>
    <col min="12" max="12" width="18.5" bestFit="1" customWidth="1"/>
    <col min="13" max="13" width="21.8984375" bestFit="1" customWidth="1"/>
    <col min="14" max="14" width="8.59765625" bestFit="1" customWidth="1"/>
    <col min="15" max="15" width="11.69921875" bestFit="1" customWidth="1"/>
    <col min="16" max="16" width="11" bestFit="1" customWidth="1"/>
  </cols>
  <sheetData>
    <row r="3" spans="1:5" x14ac:dyDescent="0.3">
      <c r="A3" s="9" t="s">
        <v>431</v>
      </c>
      <c r="B3" s="9" t="s">
        <v>33</v>
      </c>
    </row>
    <row r="4" spans="1:5" x14ac:dyDescent="0.3">
      <c r="A4" s="9" t="s">
        <v>28</v>
      </c>
      <c r="B4" t="s">
        <v>427</v>
      </c>
      <c r="C4" t="s">
        <v>426</v>
      </c>
      <c r="D4" t="s">
        <v>425</v>
      </c>
      <c r="E4" t="s">
        <v>432</v>
      </c>
    </row>
    <row r="5" spans="1:5" x14ac:dyDescent="0.3">
      <c r="A5" t="s">
        <v>65</v>
      </c>
      <c r="B5" s="11">
        <v>156</v>
      </c>
      <c r="C5" s="11">
        <v>25</v>
      </c>
      <c r="D5" s="11">
        <v>3</v>
      </c>
      <c r="E5" s="11">
        <v>184</v>
      </c>
    </row>
    <row r="6" spans="1:5" x14ac:dyDescent="0.3">
      <c r="A6" t="s">
        <v>48</v>
      </c>
      <c r="B6" s="11">
        <v>123</v>
      </c>
      <c r="C6" s="11">
        <v>23</v>
      </c>
      <c r="D6" s="11">
        <v>209</v>
      </c>
      <c r="E6" s="11">
        <v>355</v>
      </c>
    </row>
    <row r="7" spans="1:5" x14ac:dyDescent="0.3">
      <c r="A7" t="s">
        <v>53</v>
      </c>
      <c r="B7" s="11">
        <v>134</v>
      </c>
      <c r="C7" s="11">
        <v>32</v>
      </c>
      <c r="D7" s="11">
        <v>174</v>
      </c>
      <c r="E7" s="11">
        <v>340</v>
      </c>
    </row>
    <row r="8" spans="1:5" x14ac:dyDescent="0.3">
      <c r="A8" t="s">
        <v>56</v>
      </c>
      <c r="B8" s="11">
        <v>158</v>
      </c>
      <c r="C8" s="11">
        <v>37</v>
      </c>
      <c r="D8" s="11">
        <v>231</v>
      </c>
      <c r="E8" s="11">
        <v>426</v>
      </c>
    </row>
    <row r="9" spans="1:5" x14ac:dyDescent="0.3">
      <c r="A9" t="s">
        <v>59</v>
      </c>
      <c r="B9" s="11">
        <v>160</v>
      </c>
      <c r="C9" s="11">
        <v>37</v>
      </c>
      <c r="D9" s="11">
        <v>69</v>
      </c>
      <c r="E9" s="11">
        <v>266</v>
      </c>
    </row>
    <row r="10" spans="1:5" x14ac:dyDescent="0.3">
      <c r="A10" t="s">
        <v>61</v>
      </c>
      <c r="B10" s="11">
        <v>155</v>
      </c>
      <c r="C10" s="11">
        <v>26</v>
      </c>
      <c r="D10" s="11">
        <v>205</v>
      </c>
      <c r="E10" s="11">
        <v>386</v>
      </c>
    </row>
    <row r="11" spans="1:5" x14ac:dyDescent="0.3">
      <c r="A11" t="s">
        <v>63</v>
      </c>
      <c r="B11" s="11">
        <v>161</v>
      </c>
      <c r="C11" s="11">
        <v>32</v>
      </c>
      <c r="D11" s="11">
        <v>5</v>
      </c>
      <c r="E11" s="11">
        <v>198</v>
      </c>
    </row>
    <row r="12" spans="1:5" x14ac:dyDescent="0.3">
      <c r="A12" t="s">
        <v>432</v>
      </c>
      <c r="B12" s="11">
        <v>1047</v>
      </c>
      <c r="C12" s="11">
        <v>212</v>
      </c>
      <c r="D12" s="11">
        <v>896</v>
      </c>
      <c r="E12" s="11">
        <v>2155</v>
      </c>
    </row>
    <row r="105" spans="4:4" x14ac:dyDescent="0.3">
      <c r="D105" s="16"/>
    </row>
    <row r="108" spans="4:4" x14ac:dyDescent="0.3">
      <c r="D108" s="10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15DD0-661B-4FE4-8290-F516B8FB4690}">
  <sheetPr>
    <tabColor theme="7" tint="0.39997558519241921"/>
  </sheetPr>
  <dimension ref="A4:G83"/>
  <sheetViews>
    <sheetView workbookViewId="0">
      <selection activeCell="F16" sqref="F16"/>
    </sheetView>
  </sheetViews>
  <sheetFormatPr defaultRowHeight="15.6" x14ac:dyDescent="0.3"/>
  <cols>
    <col min="1" max="1" width="13" bestFit="1" customWidth="1"/>
    <col min="2" max="3" width="10.09765625" bestFit="1" customWidth="1"/>
    <col min="4" max="6" width="20.69921875" bestFit="1" customWidth="1"/>
    <col min="7" max="10" width="11" bestFit="1" customWidth="1"/>
  </cols>
  <sheetData>
    <row r="4" spans="1:7" x14ac:dyDescent="0.3">
      <c r="A4" s="9" t="s">
        <v>449</v>
      </c>
      <c r="D4" s="9" t="s">
        <v>33</v>
      </c>
    </row>
    <row r="5" spans="1:7" x14ac:dyDescent="0.3">
      <c r="A5" s="9" t="s">
        <v>38</v>
      </c>
      <c r="B5" s="9" t="s">
        <v>39</v>
      </c>
      <c r="C5" s="9" t="s">
        <v>29</v>
      </c>
      <c r="D5" t="s">
        <v>426</v>
      </c>
      <c r="E5" t="s">
        <v>425</v>
      </c>
      <c r="F5" t="s">
        <v>427</v>
      </c>
      <c r="G5" t="s">
        <v>432</v>
      </c>
    </row>
    <row r="6" spans="1:7" x14ac:dyDescent="0.3">
      <c r="A6">
        <v>2013</v>
      </c>
      <c r="D6" s="11">
        <v>171</v>
      </c>
      <c r="E6" s="11">
        <v>680</v>
      </c>
      <c r="F6" s="11">
        <v>790</v>
      </c>
      <c r="G6" s="11">
        <v>1641</v>
      </c>
    </row>
    <row r="7" spans="1:7" x14ac:dyDescent="0.3">
      <c r="B7" t="s">
        <v>433</v>
      </c>
      <c r="D7" s="11">
        <v>9</v>
      </c>
      <c r="E7" s="11">
        <v>78</v>
      </c>
      <c r="F7" s="11">
        <v>74</v>
      </c>
      <c r="G7" s="11">
        <v>161</v>
      </c>
    </row>
    <row r="8" spans="1:7" x14ac:dyDescent="0.3">
      <c r="C8" s="17">
        <v>41364</v>
      </c>
      <c r="D8" s="11">
        <v>2</v>
      </c>
      <c r="E8" s="11">
        <v>17</v>
      </c>
      <c r="F8" s="11">
        <v>17</v>
      </c>
      <c r="G8" s="11">
        <v>36</v>
      </c>
    </row>
    <row r="9" spans="1:7" x14ac:dyDescent="0.3">
      <c r="C9" s="17">
        <v>41371</v>
      </c>
      <c r="D9" s="11">
        <v>1</v>
      </c>
      <c r="E9" s="11">
        <v>20</v>
      </c>
      <c r="F9" s="11">
        <v>12</v>
      </c>
      <c r="G9" s="11">
        <v>33</v>
      </c>
    </row>
    <row r="10" spans="1:7" x14ac:dyDescent="0.3">
      <c r="C10" s="17">
        <v>41378</v>
      </c>
      <c r="D10" s="11">
        <v>3</v>
      </c>
      <c r="E10" s="11">
        <v>19</v>
      </c>
      <c r="F10" s="11">
        <v>20</v>
      </c>
      <c r="G10" s="11">
        <v>42</v>
      </c>
    </row>
    <row r="11" spans="1:7" x14ac:dyDescent="0.3">
      <c r="C11" s="17">
        <v>41385</v>
      </c>
      <c r="D11" s="11">
        <v>3</v>
      </c>
      <c r="E11" s="11">
        <v>13</v>
      </c>
      <c r="F11" s="11">
        <v>19</v>
      </c>
      <c r="G11" s="11">
        <v>35</v>
      </c>
    </row>
    <row r="12" spans="1:7" x14ac:dyDescent="0.3">
      <c r="C12" s="17">
        <v>41392</v>
      </c>
      <c r="D12" s="11"/>
      <c r="E12" s="11">
        <v>9</v>
      </c>
      <c r="F12" s="11">
        <v>6</v>
      </c>
      <c r="G12" s="11">
        <v>15</v>
      </c>
    </row>
    <row r="13" spans="1:7" x14ac:dyDescent="0.3">
      <c r="B13" t="s">
        <v>434</v>
      </c>
      <c r="D13" s="11">
        <v>22</v>
      </c>
      <c r="E13" s="11">
        <v>82</v>
      </c>
      <c r="F13" s="11">
        <v>94</v>
      </c>
      <c r="G13" s="11">
        <v>198</v>
      </c>
    </row>
    <row r="14" spans="1:7" x14ac:dyDescent="0.3">
      <c r="C14" s="17">
        <v>41392</v>
      </c>
      <c r="D14" s="11">
        <v>5</v>
      </c>
      <c r="E14" s="11">
        <v>7</v>
      </c>
      <c r="F14" s="11">
        <v>12</v>
      </c>
      <c r="G14" s="11">
        <v>24</v>
      </c>
    </row>
    <row r="15" spans="1:7" x14ac:dyDescent="0.3">
      <c r="C15" s="17">
        <v>41399</v>
      </c>
      <c r="D15" s="11">
        <v>3</v>
      </c>
      <c r="E15" s="11">
        <v>20</v>
      </c>
      <c r="F15" s="11">
        <v>18</v>
      </c>
      <c r="G15" s="11">
        <v>41</v>
      </c>
    </row>
    <row r="16" spans="1:7" x14ac:dyDescent="0.3">
      <c r="C16" s="17">
        <v>41406</v>
      </c>
      <c r="D16" s="11">
        <v>4</v>
      </c>
      <c r="E16" s="11">
        <v>24</v>
      </c>
      <c r="F16" s="11">
        <v>23</v>
      </c>
      <c r="G16" s="11">
        <v>51</v>
      </c>
    </row>
    <row r="17" spans="2:7" x14ac:dyDescent="0.3">
      <c r="C17" s="17">
        <v>41413</v>
      </c>
      <c r="D17" s="11">
        <v>7</v>
      </c>
      <c r="E17" s="11">
        <v>12</v>
      </c>
      <c r="F17" s="11">
        <v>26</v>
      </c>
      <c r="G17" s="11">
        <v>45</v>
      </c>
    </row>
    <row r="18" spans="2:7" x14ac:dyDescent="0.3">
      <c r="C18" s="17">
        <v>41420</v>
      </c>
      <c r="D18" s="11">
        <v>3</v>
      </c>
      <c r="E18" s="11">
        <v>19</v>
      </c>
      <c r="F18" s="11">
        <v>15</v>
      </c>
      <c r="G18" s="11">
        <v>37</v>
      </c>
    </row>
    <row r="19" spans="2:7" x14ac:dyDescent="0.3">
      <c r="B19" t="s">
        <v>435</v>
      </c>
      <c r="D19" s="11">
        <v>25</v>
      </c>
      <c r="E19" s="11">
        <v>75</v>
      </c>
      <c r="F19" s="11">
        <v>97</v>
      </c>
      <c r="G19" s="11">
        <v>197</v>
      </c>
    </row>
    <row r="20" spans="2:7" x14ac:dyDescent="0.3">
      <c r="C20" s="17">
        <v>41420</v>
      </c>
      <c r="D20" s="11">
        <v>2</v>
      </c>
      <c r="E20" s="11"/>
      <c r="F20" s="11">
        <v>6</v>
      </c>
      <c r="G20" s="11">
        <v>8</v>
      </c>
    </row>
    <row r="21" spans="2:7" x14ac:dyDescent="0.3">
      <c r="C21" s="17">
        <v>41427</v>
      </c>
      <c r="D21" s="11">
        <v>3</v>
      </c>
      <c r="E21" s="11">
        <v>18</v>
      </c>
      <c r="F21" s="11">
        <v>22</v>
      </c>
      <c r="G21" s="11">
        <v>43</v>
      </c>
    </row>
    <row r="22" spans="2:7" x14ac:dyDescent="0.3">
      <c r="C22" s="17">
        <v>41434</v>
      </c>
      <c r="D22" s="11">
        <v>4</v>
      </c>
      <c r="E22" s="11">
        <v>19</v>
      </c>
      <c r="F22" s="11">
        <v>28</v>
      </c>
      <c r="G22" s="11">
        <v>51</v>
      </c>
    </row>
    <row r="23" spans="2:7" x14ac:dyDescent="0.3">
      <c r="C23" s="17">
        <v>41441</v>
      </c>
      <c r="D23" s="11">
        <v>6</v>
      </c>
      <c r="E23" s="11">
        <v>18</v>
      </c>
      <c r="F23" s="11">
        <v>24</v>
      </c>
      <c r="G23" s="11">
        <v>48</v>
      </c>
    </row>
    <row r="24" spans="2:7" x14ac:dyDescent="0.3">
      <c r="C24" s="17">
        <v>41448</v>
      </c>
      <c r="D24" s="11">
        <v>10</v>
      </c>
      <c r="E24" s="11">
        <v>20</v>
      </c>
      <c r="F24" s="11">
        <v>17</v>
      </c>
      <c r="G24" s="11">
        <v>47</v>
      </c>
    </row>
    <row r="25" spans="2:7" x14ac:dyDescent="0.3">
      <c r="B25" t="s">
        <v>436</v>
      </c>
      <c r="D25" s="11">
        <v>15</v>
      </c>
      <c r="E25" s="11">
        <v>81</v>
      </c>
      <c r="F25" s="11">
        <v>76</v>
      </c>
      <c r="G25" s="11">
        <v>172</v>
      </c>
    </row>
    <row r="26" spans="2:7" x14ac:dyDescent="0.3">
      <c r="C26" s="17">
        <v>41455</v>
      </c>
      <c r="D26" s="11">
        <v>4</v>
      </c>
      <c r="E26" s="11">
        <v>15</v>
      </c>
      <c r="F26" s="11">
        <v>13</v>
      </c>
      <c r="G26" s="11">
        <v>32</v>
      </c>
    </row>
    <row r="27" spans="2:7" x14ac:dyDescent="0.3">
      <c r="C27" s="17">
        <v>41462</v>
      </c>
      <c r="D27" s="11">
        <v>3</v>
      </c>
      <c r="E27" s="11">
        <v>16</v>
      </c>
      <c r="F27" s="11">
        <v>20</v>
      </c>
      <c r="G27" s="11">
        <v>39</v>
      </c>
    </row>
    <row r="28" spans="2:7" x14ac:dyDescent="0.3">
      <c r="C28" s="17">
        <v>41469</v>
      </c>
      <c r="D28" s="11">
        <v>4</v>
      </c>
      <c r="E28" s="11">
        <v>19</v>
      </c>
      <c r="F28" s="11">
        <v>17</v>
      </c>
      <c r="G28" s="11">
        <v>40</v>
      </c>
    </row>
    <row r="29" spans="2:7" x14ac:dyDescent="0.3">
      <c r="C29" s="17">
        <v>41476</v>
      </c>
      <c r="D29" s="11">
        <v>3</v>
      </c>
      <c r="E29" s="11">
        <v>21</v>
      </c>
      <c r="F29" s="11">
        <v>18</v>
      </c>
      <c r="G29" s="11">
        <v>42</v>
      </c>
    </row>
    <row r="30" spans="2:7" x14ac:dyDescent="0.3">
      <c r="C30" s="17">
        <v>41483</v>
      </c>
      <c r="D30" s="11">
        <v>1</v>
      </c>
      <c r="E30" s="11">
        <v>10</v>
      </c>
      <c r="F30" s="11">
        <v>8</v>
      </c>
      <c r="G30" s="11">
        <v>19</v>
      </c>
    </row>
    <row r="31" spans="2:7" x14ac:dyDescent="0.3">
      <c r="B31" t="s">
        <v>437</v>
      </c>
      <c r="D31" s="11">
        <v>25</v>
      </c>
      <c r="E31" s="11">
        <v>80</v>
      </c>
      <c r="F31" s="11">
        <v>99</v>
      </c>
      <c r="G31" s="11">
        <v>204</v>
      </c>
    </row>
    <row r="32" spans="2:7" x14ac:dyDescent="0.3">
      <c r="C32" s="17">
        <v>41483</v>
      </c>
      <c r="D32" s="11">
        <v>2</v>
      </c>
      <c r="E32" s="11">
        <v>6</v>
      </c>
      <c r="F32" s="11">
        <v>11</v>
      </c>
      <c r="G32" s="11">
        <v>19</v>
      </c>
    </row>
    <row r="33" spans="2:7" x14ac:dyDescent="0.3">
      <c r="C33" s="17">
        <v>41490</v>
      </c>
      <c r="D33" s="11">
        <v>9</v>
      </c>
      <c r="E33" s="11">
        <v>16</v>
      </c>
      <c r="F33" s="11">
        <v>23</v>
      </c>
      <c r="G33" s="11">
        <v>48</v>
      </c>
    </row>
    <row r="34" spans="2:7" x14ac:dyDescent="0.3">
      <c r="C34" s="17">
        <v>41497</v>
      </c>
      <c r="D34" s="11">
        <v>7</v>
      </c>
      <c r="E34" s="11">
        <v>22</v>
      </c>
      <c r="F34" s="11">
        <v>26</v>
      </c>
      <c r="G34" s="11">
        <v>55</v>
      </c>
    </row>
    <row r="35" spans="2:7" x14ac:dyDescent="0.3">
      <c r="C35" s="17">
        <v>41504</v>
      </c>
      <c r="D35" s="11">
        <v>5</v>
      </c>
      <c r="E35" s="11">
        <v>16</v>
      </c>
      <c r="F35" s="11">
        <v>20</v>
      </c>
      <c r="G35" s="11">
        <v>41</v>
      </c>
    </row>
    <row r="36" spans="2:7" x14ac:dyDescent="0.3">
      <c r="C36" s="17">
        <v>41511</v>
      </c>
      <c r="D36" s="11">
        <v>2</v>
      </c>
      <c r="E36" s="11">
        <v>20</v>
      </c>
      <c r="F36" s="11">
        <v>19</v>
      </c>
      <c r="G36" s="11">
        <v>41</v>
      </c>
    </row>
    <row r="37" spans="2:7" x14ac:dyDescent="0.3">
      <c r="B37" t="s">
        <v>438</v>
      </c>
      <c r="D37" s="11">
        <v>18</v>
      </c>
      <c r="E37" s="11">
        <v>75</v>
      </c>
      <c r="F37" s="11">
        <v>87</v>
      </c>
      <c r="G37" s="11">
        <v>180</v>
      </c>
    </row>
    <row r="38" spans="2:7" x14ac:dyDescent="0.3">
      <c r="C38" s="17">
        <v>41511</v>
      </c>
      <c r="D38" s="11">
        <v>1</v>
      </c>
      <c r="E38" s="11"/>
      <c r="F38" s="11">
        <v>2</v>
      </c>
      <c r="G38" s="11">
        <v>3</v>
      </c>
    </row>
    <row r="39" spans="2:7" x14ac:dyDescent="0.3">
      <c r="C39" s="17">
        <v>41518</v>
      </c>
      <c r="D39" s="11">
        <v>5</v>
      </c>
      <c r="E39" s="11">
        <v>13</v>
      </c>
      <c r="F39" s="11">
        <v>17</v>
      </c>
      <c r="G39" s="11">
        <v>35</v>
      </c>
    </row>
    <row r="40" spans="2:7" x14ac:dyDescent="0.3">
      <c r="C40" s="17">
        <v>41525</v>
      </c>
      <c r="D40" s="11">
        <v>3</v>
      </c>
      <c r="E40" s="11">
        <v>23</v>
      </c>
      <c r="F40" s="11">
        <v>24</v>
      </c>
      <c r="G40" s="11">
        <v>50</v>
      </c>
    </row>
    <row r="41" spans="2:7" x14ac:dyDescent="0.3">
      <c r="C41" s="17">
        <v>41532</v>
      </c>
      <c r="D41" s="11">
        <v>5</v>
      </c>
      <c r="E41" s="11">
        <v>12</v>
      </c>
      <c r="F41" s="11">
        <v>26</v>
      </c>
      <c r="G41" s="11">
        <v>43</v>
      </c>
    </row>
    <row r="42" spans="2:7" x14ac:dyDescent="0.3">
      <c r="C42" s="17">
        <v>41539</v>
      </c>
      <c r="D42" s="11">
        <v>4</v>
      </c>
      <c r="E42" s="11">
        <v>22</v>
      </c>
      <c r="F42" s="11">
        <v>14</v>
      </c>
      <c r="G42" s="11">
        <v>40</v>
      </c>
    </row>
    <row r="43" spans="2:7" x14ac:dyDescent="0.3">
      <c r="C43" s="17">
        <v>41546</v>
      </c>
      <c r="D43" s="11"/>
      <c r="E43" s="11">
        <v>5</v>
      </c>
      <c r="F43" s="11">
        <v>4</v>
      </c>
      <c r="G43" s="11">
        <v>9</v>
      </c>
    </row>
    <row r="44" spans="2:7" x14ac:dyDescent="0.3">
      <c r="B44" t="s">
        <v>439</v>
      </c>
      <c r="D44" s="11">
        <v>19</v>
      </c>
      <c r="E44" s="11">
        <v>72</v>
      </c>
      <c r="F44" s="11">
        <v>92</v>
      </c>
      <c r="G44" s="11">
        <v>183</v>
      </c>
    </row>
    <row r="45" spans="2:7" x14ac:dyDescent="0.3">
      <c r="C45" s="17">
        <v>41546</v>
      </c>
      <c r="D45" s="11">
        <v>2</v>
      </c>
      <c r="E45" s="11">
        <v>9</v>
      </c>
      <c r="F45" s="11">
        <v>21</v>
      </c>
      <c r="G45" s="11">
        <v>32</v>
      </c>
    </row>
    <row r="46" spans="2:7" x14ac:dyDescent="0.3">
      <c r="C46" s="17">
        <v>41553</v>
      </c>
      <c r="D46" s="11">
        <v>3</v>
      </c>
      <c r="E46" s="11">
        <v>19</v>
      </c>
      <c r="F46" s="11">
        <v>19</v>
      </c>
      <c r="G46" s="11">
        <v>41</v>
      </c>
    </row>
    <row r="47" spans="2:7" x14ac:dyDescent="0.3">
      <c r="C47" s="17">
        <v>41560</v>
      </c>
      <c r="D47" s="11">
        <v>6</v>
      </c>
      <c r="E47" s="11">
        <v>14</v>
      </c>
      <c r="F47" s="11">
        <v>27</v>
      </c>
      <c r="G47" s="11">
        <v>47</v>
      </c>
    </row>
    <row r="48" spans="2:7" x14ac:dyDescent="0.3">
      <c r="C48" s="17">
        <v>41567</v>
      </c>
      <c r="D48" s="11">
        <v>6</v>
      </c>
      <c r="E48" s="11">
        <v>12</v>
      </c>
      <c r="F48" s="11">
        <v>20</v>
      </c>
      <c r="G48" s="11">
        <v>38</v>
      </c>
    </row>
    <row r="49" spans="1:7" x14ac:dyDescent="0.3">
      <c r="C49" s="17">
        <v>41574</v>
      </c>
      <c r="D49" s="11">
        <v>2</v>
      </c>
      <c r="E49" s="11">
        <v>18</v>
      </c>
      <c r="F49" s="11">
        <v>5</v>
      </c>
      <c r="G49" s="11">
        <v>25</v>
      </c>
    </row>
    <row r="50" spans="1:7" x14ac:dyDescent="0.3">
      <c r="B50" t="s">
        <v>440</v>
      </c>
      <c r="D50" s="11">
        <v>20</v>
      </c>
      <c r="E50" s="11">
        <v>70</v>
      </c>
      <c r="F50" s="11">
        <v>80</v>
      </c>
      <c r="G50" s="11">
        <v>170</v>
      </c>
    </row>
    <row r="51" spans="1:7" x14ac:dyDescent="0.3">
      <c r="C51" s="17">
        <v>41574</v>
      </c>
      <c r="D51" s="11">
        <v>2</v>
      </c>
      <c r="E51" s="11">
        <v>3</v>
      </c>
      <c r="F51" s="11">
        <v>8</v>
      </c>
      <c r="G51" s="11">
        <v>13</v>
      </c>
    </row>
    <row r="52" spans="1:7" x14ac:dyDescent="0.3">
      <c r="C52" s="17">
        <v>41581</v>
      </c>
      <c r="D52" s="11">
        <v>5</v>
      </c>
      <c r="E52" s="11">
        <v>19</v>
      </c>
      <c r="F52" s="11">
        <v>19</v>
      </c>
      <c r="G52" s="11">
        <v>43</v>
      </c>
    </row>
    <row r="53" spans="1:7" x14ac:dyDescent="0.3">
      <c r="C53" s="17">
        <v>41588</v>
      </c>
      <c r="D53" s="11">
        <v>3</v>
      </c>
      <c r="E53" s="11">
        <v>17</v>
      </c>
      <c r="F53" s="11">
        <v>26</v>
      </c>
      <c r="G53" s="11">
        <v>46</v>
      </c>
    </row>
    <row r="54" spans="1:7" x14ac:dyDescent="0.3">
      <c r="C54" s="17">
        <v>41595</v>
      </c>
      <c r="D54" s="11">
        <v>5</v>
      </c>
      <c r="E54" s="11">
        <v>18</v>
      </c>
      <c r="F54" s="11">
        <v>14</v>
      </c>
      <c r="G54" s="11">
        <v>37</v>
      </c>
    </row>
    <row r="55" spans="1:7" x14ac:dyDescent="0.3">
      <c r="C55" s="17">
        <v>41602</v>
      </c>
      <c r="D55" s="11">
        <v>5</v>
      </c>
      <c r="E55" s="11">
        <v>13</v>
      </c>
      <c r="F55" s="11">
        <v>13</v>
      </c>
      <c r="G55" s="11">
        <v>31</v>
      </c>
    </row>
    <row r="56" spans="1:7" x14ac:dyDescent="0.3">
      <c r="B56" t="s">
        <v>441</v>
      </c>
      <c r="D56" s="11">
        <v>18</v>
      </c>
      <c r="E56" s="11">
        <v>67</v>
      </c>
      <c r="F56" s="11">
        <v>91</v>
      </c>
      <c r="G56" s="11">
        <v>176</v>
      </c>
    </row>
    <row r="57" spans="1:7" x14ac:dyDescent="0.3">
      <c r="C57" s="17">
        <v>41602</v>
      </c>
      <c r="D57" s="11">
        <v>1</v>
      </c>
      <c r="E57" s="11"/>
      <c r="F57" s="11">
        <v>3</v>
      </c>
      <c r="G57" s="11">
        <v>4</v>
      </c>
    </row>
    <row r="58" spans="1:7" x14ac:dyDescent="0.3">
      <c r="C58" s="17">
        <v>41609</v>
      </c>
      <c r="D58" s="11">
        <v>4</v>
      </c>
      <c r="E58" s="11">
        <v>19</v>
      </c>
      <c r="F58" s="11">
        <v>24</v>
      </c>
      <c r="G58" s="11">
        <v>47</v>
      </c>
    </row>
    <row r="59" spans="1:7" x14ac:dyDescent="0.3">
      <c r="C59" s="17">
        <v>41616</v>
      </c>
      <c r="D59" s="11">
        <v>5</v>
      </c>
      <c r="E59" s="11">
        <v>14</v>
      </c>
      <c r="F59" s="11">
        <v>16</v>
      </c>
      <c r="G59" s="11">
        <v>35</v>
      </c>
    </row>
    <row r="60" spans="1:7" x14ac:dyDescent="0.3">
      <c r="C60" s="17">
        <v>41623</v>
      </c>
      <c r="D60" s="11">
        <v>2</v>
      </c>
      <c r="E60" s="11">
        <v>15</v>
      </c>
      <c r="F60" s="11">
        <v>19</v>
      </c>
      <c r="G60" s="11">
        <v>36</v>
      </c>
    </row>
    <row r="61" spans="1:7" x14ac:dyDescent="0.3">
      <c r="C61" s="17">
        <v>41630</v>
      </c>
      <c r="D61" s="11">
        <v>3</v>
      </c>
      <c r="E61" s="11">
        <v>13</v>
      </c>
      <c r="F61" s="11">
        <v>24</v>
      </c>
      <c r="G61" s="11">
        <v>40</v>
      </c>
    </row>
    <row r="62" spans="1:7" x14ac:dyDescent="0.3">
      <c r="C62" s="17">
        <v>41637</v>
      </c>
      <c r="D62" s="11">
        <v>3</v>
      </c>
      <c r="E62" s="11">
        <v>6</v>
      </c>
      <c r="F62" s="11">
        <v>5</v>
      </c>
      <c r="G62" s="11">
        <v>14</v>
      </c>
    </row>
    <row r="63" spans="1:7" x14ac:dyDescent="0.3">
      <c r="A63">
        <v>2014</v>
      </c>
      <c r="D63" s="11">
        <v>41</v>
      </c>
      <c r="E63" s="11">
        <v>216</v>
      </c>
      <c r="F63" s="11">
        <v>257</v>
      </c>
      <c r="G63" s="11">
        <v>514</v>
      </c>
    </row>
    <row r="64" spans="1:7" x14ac:dyDescent="0.3">
      <c r="B64" t="s">
        <v>442</v>
      </c>
      <c r="D64" s="11">
        <v>14</v>
      </c>
      <c r="E64" s="11">
        <v>80</v>
      </c>
      <c r="F64" s="11">
        <v>79</v>
      </c>
      <c r="G64" s="11">
        <v>173</v>
      </c>
    </row>
    <row r="65" spans="2:7" x14ac:dyDescent="0.3">
      <c r="C65" s="17">
        <v>41637</v>
      </c>
      <c r="D65" s="11">
        <v>1</v>
      </c>
      <c r="E65" s="11">
        <v>9</v>
      </c>
      <c r="F65" s="11">
        <v>5</v>
      </c>
      <c r="G65" s="11">
        <v>15</v>
      </c>
    </row>
    <row r="66" spans="2:7" x14ac:dyDescent="0.3">
      <c r="C66" s="17">
        <v>41644</v>
      </c>
      <c r="D66" s="11">
        <v>3</v>
      </c>
      <c r="E66" s="11">
        <v>20</v>
      </c>
      <c r="F66" s="11">
        <v>18</v>
      </c>
      <c r="G66" s="11">
        <v>41</v>
      </c>
    </row>
    <row r="67" spans="2:7" x14ac:dyDescent="0.3">
      <c r="C67" s="17">
        <v>41651</v>
      </c>
      <c r="D67" s="11">
        <v>5</v>
      </c>
      <c r="E67" s="11">
        <v>13</v>
      </c>
      <c r="F67" s="11">
        <v>19</v>
      </c>
      <c r="G67" s="11">
        <v>37</v>
      </c>
    </row>
    <row r="68" spans="2:7" x14ac:dyDescent="0.3">
      <c r="C68" s="17">
        <v>41658</v>
      </c>
      <c r="D68" s="11">
        <v>4</v>
      </c>
      <c r="E68" s="11">
        <v>15</v>
      </c>
      <c r="F68" s="11">
        <v>25</v>
      </c>
      <c r="G68" s="11">
        <v>44</v>
      </c>
    </row>
    <row r="69" spans="2:7" x14ac:dyDescent="0.3">
      <c r="C69" s="17">
        <v>41665</v>
      </c>
      <c r="D69" s="11">
        <v>1</v>
      </c>
      <c r="E69" s="11">
        <v>23</v>
      </c>
      <c r="F69" s="11">
        <v>12</v>
      </c>
      <c r="G69" s="11">
        <v>36</v>
      </c>
    </row>
    <row r="70" spans="2:7" x14ac:dyDescent="0.3">
      <c r="B70" t="s">
        <v>443</v>
      </c>
      <c r="D70" s="11">
        <v>12</v>
      </c>
      <c r="E70" s="11">
        <v>62</v>
      </c>
      <c r="F70" s="11">
        <v>87</v>
      </c>
      <c r="G70" s="11">
        <v>161</v>
      </c>
    </row>
    <row r="71" spans="2:7" x14ac:dyDescent="0.3">
      <c r="C71" s="17">
        <v>41665</v>
      </c>
      <c r="D71" s="11">
        <v>1</v>
      </c>
      <c r="E71" s="11"/>
      <c r="F71" s="11">
        <v>7</v>
      </c>
      <c r="G71" s="11">
        <v>8</v>
      </c>
    </row>
    <row r="72" spans="2:7" x14ac:dyDescent="0.3">
      <c r="C72" s="17">
        <v>41672</v>
      </c>
      <c r="D72" s="11">
        <v>3</v>
      </c>
      <c r="E72" s="11">
        <v>18</v>
      </c>
      <c r="F72" s="11">
        <v>24</v>
      </c>
      <c r="G72" s="11">
        <v>45</v>
      </c>
    </row>
    <row r="73" spans="2:7" x14ac:dyDescent="0.3">
      <c r="C73" s="17">
        <v>41679</v>
      </c>
      <c r="D73" s="11">
        <v>2</v>
      </c>
      <c r="E73" s="11">
        <v>17</v>
      </c>
      <c r="F73" s="11">
        <v>21</v>
      </c>
      <c r="G73" s="11">
        <v>40</v>
      </c>
    </row>
    <row r="74" spans="2:7" x14ac:dyDescent="0.3">
      <c r="C74" s="17">
        <v>41686</v>
      </c>
      <c r="D74" s="11">
        <v>4</v>
      </c>
      <c r="E74" s="11">
        <v>10</v>
      </c>
      <c r="F74" s="11">
        <v>25</v>
      </c>
      <c r="G74" s="11">
        <v>39</v>
      </c>
    </row>
    <row r="75" spans="2:7" x14ac:dyDescent="0.3">
      <c r="C75" s="17">
        <v>41693</v>
      </c>
      <c r="D75" s="11">
        <v>2</v>
      </c>
      <c r="E75" s="11">
        <v>17</v>
      </c>
      <c r="F75" s="11">
        <v>10</v>
      </c>
      <c r="G75" s="11">
        <v>29</v>
      </c>
    </row>
    <row r="76" spans="2:7" x14ac:dyDescent="0.3">
      <c r="B76" t="s">
        <v>444</v>
      </c>
      <c r="D76" s="11">
        <v>15</v>
      </c>
      <c r="E76" s="11">
        <v>74</v>
      </c>
      <c r="F76" s="11">
        <v>91</v>
      </c>
      <c r="G76" s="11">
        <v>180</v>
      </c>
    </row>
    <row r="77" spans="2:7" x14ac:dyDescent="0.3">
      <c r="C77" s="17">
        <v>41693</v>
      </c>
      <c r="D77" s="11">
        <v>1</v>
      </c>
      <c r="E77" s="11"/>
      <c r="F77" s="11">
        <v>8</v>
      </c>
      <c r="G77" s="11">
        <v>9</v>
      </c>
    </row>
    <row r="78" spans="2:7" x14ac:dyDescent="0.3">
      <c r="C78" s="17">
        <v>41700</v>
      </c>
      <c r="D78" s="11">
        <v>5</v>
      </c>
      <c r="E78" s="11">
        <v>20</v>
      </c>
      <c r="F78" s="11">
        <v>18</v>
      </c>
      <c r="G78" s="11">
        <v>43</v>
      </c>
    </row>
    <row r="79" spans="2:7" x14ac:dyDescent="0.3">
      <c r="C79" s="17">
        <v>41707</v>
      </c>
      <c r="D79" s="11">
        <v>5</v>
      </c>
      <c r="E79" s="11">
        <v>14</v>
      </c>
      <c r="F79" s="11">
        <v>20</v>
      </c>
      <c r="G79" s="11">
        <v>39</v>
      </c>
    </row>
    <row r="80" spans="2:7" x14ac:dyDescent="0.3">
      <c r="C80" s="17">
        <v>41714</v>
      </c>
      <c r="D80" s="11">
        <v>2</v>
      </c>
      <c r="E80" s="11">
        <v>19</v>
      </c>
      <c r="F80" s="11">
        <v>22</v>
      </c>
      <c r="G80" s="11">
        <v>43</v>
      </c>
    </row>
    <row r="81" spans="1:7" x14ac:dyDescent="0.3">
      <c r="C81" s="17">
        <v>41721</v>
      </c>
      <c r="D81" s="11">
        <v>2</v>
      </c>
      <c r="E81" s="11">
        <v>18</v>
      </c>
      <c r="F81" s="11">
        <v>21</v>
      </c>
      <c r="G81" s="11">
        <v>41</v>
      </c>
    </row>
    <row r="82" spans="1:7" x14ac:dyDescent="0.3">
      <c r="C82" s="17">
        <v>41728</v>
      </c>
      <c r="D82" s="11"/>
      <c r="E82" s="11">
        <v>3</v>
      </c>
      <c r="F82" s="11">
        <v>2</v>
      </c>
      <c r="G82" s="11">
        <v>5</v>
      </c>
    </row>
    <row r="83" spans="1:7" x14ac:dyDescent="0.3">
      <c r="A83" t="s">
        <v>432</v>
      </c>
      <c r="D83" s="11">
        <v>212</v>
      </c>
      <c r="E83" s="11">
        <v>896</v>
      </c>
      <c r="F83" s="11">
        <v>1047</v>
      </c>
      <c r="G83" s="11">
        <v>2155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9F3A0-964F-46DB-8029-81DF75B3A408}">
  <sheetPr>
    <tabColor theme="5"/>
  </sheetPr>
  <dimension ref="A1:AY1050"/>
  <sheetViews>
    <sheetView topLeftCell="S1" zoomScale="70" zoomScaleNormal="70" workbookViewId="0">
      <selection activeCell="AN11" sqref="AN11"/>
    </sheetView>
  </sheetViews>
  <sheetFormatPr defaultColWidth="11" defaultRowHeight="15.6" x14ac:dyDescent="0.3"/>
  <cols>
    <col min="5" max="11" width="0" hidden="1" customWidth="1"/>
    <col min="17" max="19" width="11" style="142"/>
    <col min="20" max="20" width="25.3984375" bestFit="1" customWidth="1"/>
    <col min="21" max="23" width="15.5" customWidth="1"/>
    <col min="24" max="24" width="9.765625E-2" customWidth="1"/>
    <col min="25" max="26" width="13.5" customWidth="1"/>
    <col min="27" max="30" width="11" customWidth="1"/>
    <col min="31" max="31" width="15.09765625" customWidth="1"/>
    <col min="32" max="32" width="11" customWidth="1"/>
    <col min="33" max="35" width="10.8984375" customWidth="1"/>
    <col min="36" max="38" width="11" customWidth="1"/>
    <col min="39" max="39" width="13.3984375" bestFit="1" customWidth="1"/>
  </cols>
  <sheetData>
    <row r="1" spans="1:51" x14ac:dyDescent="0.3">
      <c r="U1" s="175" t="s">
        <v>450</v>
      </c>
      <c r="V1" s="175"/>
      <c r="W1" s="175"/>
      <c r="X1" s="175"/>
      <c r="Y1" s="175"/>
      <c r="Z1" s="175"/>
      <c r="AA1" s="175" t="s">
        <v>451</v>
      </c>
      <c r="AB1" s="175"/>
      <c r="AC1" s="175"/>
      <c r="AD1" s="175"/>
      <c r="AE1" s="175"/>
      <c r="AF1" s="175"/>
      <c r="AG1" s="175" t="s">
        <v>452</v>
      </c>
      <c r="AH1" s="175"/>
      <c r="AI1" s="175"/>
      <c r="AJ1" t="s">
        <v>453</v>
      </c>
      <c r="AR1" s="146" t="s">
        <v>454</v>
      </c>
    </row>
    <row r="2" spans="1:51" x14ac:dyDescent="0.3">
      <c r="A2" s="2" t="s">
        <v>26</v>
      </c>
      <c r="B2" s="2" t="s">
        <v>27</v>
      </c>
      <c r="C2" s="2" t="s">
        <v>28</v>
      </c>
      <c r="D2" s="2" t="s">
        <v>31</v>
      </c>
      <c r="E2" s="2" t="s">
        <v>34</v>
      </c>
      <c r="F2" s="2" t="s">
        <v>35</v>
      </c>
      <c r="G2" s="2" t="s">
        <v>36</v>
      </c>
      <c r="H2" s="154" t="s">
        <v>40</v>
      </c>
      <c r="I2" s="146" t="s">
        <v>41</v>
      </c>
      <c r="J2" s="146" t="s">
        <v>42</v>
      </c>
      <c r="K2" s="146" t="s">
        <v>43</v>
      </c>
      <c r="L2" s="153" t="s">
        <v>37</v>
      </c>
      <c r="N2" s="2" t="s">
        <v>27</v>
      </c>
      <c r="O2" s="146" t="s">
        <v>455</v>
      </c>
      <c r="P2" s="146" t="s">
        <v>456</v>
      </c>
      <c r="Q2" s="152" t="s">
        <v>457</v>
      </c>
      <c r="R2" s="145" t="s">
        <v>458</v>
      </c>
      <c r="S2" s="145" t="s">
        <v>29</v>
      </c>
      <c r="T2" s="151" t="s">
        <v>459</v>
      </c>
      <c r="U2" s="146" t="s">
        <v>460</v>
      </c>
      <c r="V2" s="146" t="s">
        <v>461</v>
      </c>
      <c r="W2" s="146" t="s">
        <v>462</v>
      </c>
      <c r="X2" s="150" t="s">
        <v>463</v>
      </c>
      <c r="Y2" s="150" t="s">
        <v>464</v>
      </c>
      <c r="Z2" s="150" t="s">
        <v>465</v>
      </c>
      <c r="AA2" s="150" t="s">
        <v>466</v>
      </c>
      <c r="AB2" s="150" t="s">
        <v>467</v>
      </c>
      <c r="AC2" s="150" t="s">
        <v>468</v>
      </c>
      <c r="AD2" s="150" t="s">
        <v>463</v>
      </c>
      <c r="AE2" s="150" t="s">
        <v>464</v>
      </c>
      <c r="AF2" s="150" t="s">
        <v>465</v>
      </c>
      <c r="AG2" s="150" t="s">
        <v>469</v>
      </c>
      <c r="AH2" s="150" t="s">
        <v>470</v>
      </c>
      <c r="AI2" s="150" t="s">
        <v>471</v>
      </c>
      <c r="AJ2" s="150" t="s">
        <v>472</v>
      </c>
      <c r="AK2" s="150" t="s">
        <v>473</v>
      </c>
      <c r="AL2" s="150" t="s">
        <v>474</v>
      </c>
      <c r="AM2" s="150" t="s">
        <v>469</v>
      </c>
      <c r="AN2" s="150" t="s">
        <v>470</v>
      </c>
      <c r="AR2" s="146" t="s">
        <v>475</v>
      </c>
      <c r="AS2" s="146" t="s">
        <v>476</v>
      </c>
      <c r="AT2" s="146" t="s">
        <v>477</v>
      </c>
      <c r="AV2" s="146" t="s">
        <v>478</v>
      </c>
      <c r="AW2" s="146" t="s">
        <v>479</v>
      </c>
    </row>
    <row r="3" spans="1:51" x14ac:dyDescent="0.3">
      <c r="A3" s="3">
        <v>1</v>
      </c>
      <c r="B3" s="3" t="s">
        <v>47</v>
      </c>
      <c r="C3" s="3" t="s">
        <v>48</v>
      </c>
      <c r="D3" s="3" t="s">
        <v>49</v>
      </c>
      <c r="E3" s="3">
        <v>41365.032349537039</v>
      </c>
      <c r="F3" s="3">
        <v>41365.160694444443</v>
      </c>
      <c r="G3" s="3">
        <v>184</v>
      </c>
      <c r="H3" s="144">
        <v>184</v>
      </c>
      <c r="I3">
        <v>489</v>
      </c>
      <c r="J3">
        <v>5</v>
      </c>
      <c r="K3" s="143">
        <v>97.8</v>
      </c>
      <c r="L3">
        <v>184</v>
      </c>
      <c r="N3" t="s">
        <v>47</v>
      </c>
      <c r="O3">
        <f t="shared" ref="O3:O66" si="0">SUMIFS(L:L,B:B,N3)</f>
        <v>331</v>
      </c>
      <c r="P3">
        <f t="shared" ref="P3:P66" si="1">WEEKNUM(N3)</f>
        <v>14</v>
      </c>
      <c r="Q3" s="142" cm="1">
        <f t="array" ref="Q3:Q56">_xlfn.UNIQUE(P3:P366)</f>
        <v>14</v>
      </c>
      <c r="R3" s="145" t="s">
        <v>444</v>
      </c>
      <c r="S3" s="145" t="s">
        <v>480</v>
      </c>
      <c r="T3">
        <f t="shared" ref="T3:T34" si="2">SUMIF(P$3:P$366,Q3,O$3:O$366)</f>
        <v>1960.2222222222222</v>
      </c>
      <c r="AA3" s="149"/>
      <c r="AG3">
        <f>T3</f>
        <v>1960.2222222222222</v>
      </c>
      <c r="AH3">
        <f t="shared" ref="AH3:AH34" si="3">$T3-AG3</f>
        <v>0</v>
      </c>
      <c r="AI3">
        <v>9.6254997721182574E-3</v>
      </c>
      <c r="AL3">
        <f>T3/AVERAGE(T$3:T$6)</f>
        <v>1.1930658493849042</v>
      </c>
      <c r="AQ3" s="146" t="s">
        <v>481</v>
      </c>
      <c r="AR3" cm="1">
        <f t="array" ref="AR3">SUM(ABS(X3:X55))/COUNT(X3:X55)</f>
        <v>233.60081590418127</v>
      </c>
      <c r="AS3" cm="1">
        <f t="array" ref="AS3">SUM(ABS(Y3:Y55))/COUNT(Y3:Y55)</f>
        <v>301.58113279240729</v>
      </c>
      <c r="AT3" cm="1">
        <f t="array" ref="AT3">SUM(ABS(Z3:Z55))/COUNT(Z3:Z55)</f>
        <v>286.77870622433124</v>
      </c>
      <c r="AV3">
        <f>AVERAGE(T3:T55)</f>
        <v>1820.9872573966913</v>
      </c>
      <c r="AW3">
        <f>STDEV(T3:T55)</f>
        <v>451.68029100433171</v>
      </c>
    </row>
    <row r="4" spans="1:51" x14ac:dyDescent="0.3">
      <c r="A4" s="3">
        <v>4</v>
      </c>
      <c r="B4" s="3" t="s">
        <v>47</v>
      </c>
      <c r="C4" s="3" t="s">
        <v>48</v>
      </c>
      <c r="D4" s="3" t="s">
        <v>49</v>
      </c>
      <c r="E4" s="3">
        <v>41365.490987349534</v>
      </c>
      <c r="F4" s="3">
        <v>41365.545489664357</v>
      </c>
      <c r="G4" s="3">
        <v>78</v>
      </c>
      <c r="H4" s="144">
        <v>78</v>
      </c>
      <c r="I4">
        <v>489</v>
      </c>
      <c r="J4">
        <v>5</v>
      </c>
      <c r="K4" s="143">
        <v>97.8</v>
      </c>
      <c r="L4">
        <v>78</v>
      </c>
      <c r="N4" t="s">
        <v>52</v>
      </c>
      <c r="O4">
        <f t="shared" si="0"/>
        <v>81</v>
      </c>
      <c r="P4">
        <f t="shared" si="1"/>
        <v>14</v>
      </c>
      <c r="Q4" s="142">
        <v>15</v>
      </c>
      <c r="R4" s="145" t="s">
        <v>433</v>
      </c>
      <c r="S4" s="145" t="s">
        <v>482</v>
      </c>
      <c r="T4">
        <f t="shared" si="2"/>
        <v>1061.4888888888891</v>
      </c>
      <c r="U4">
        <f t="shared" ref="U4:U35" si="4">AVERAGE(T3:T4)</f>
        <v>1510.8555555555556</v>
      </c>
      <c r="X4">
        <f t="shared" ref="X4:X35" si="5">T4-U4</f>
        <v>-449.36666666666656</v>
      </c>
      <c r="AG4">
        <f t="shared" ref="AG4:AG35" si="6">AG3+AI$3*(T3-AG3)</f>
        <v>1960.2222222222222</v>
      </c>
      <c r="AH4">
        <f t="shared" si="3"/>
        <v>-898.73333333333312</v>
      </c>
      <c r="AL4">
        <f>T4/AVERAGE(T$3:T$6)</f>
        <v>0.6460625374398451</v>
      </c>
      <c r="AQ4" s="146" t="s">
        <v>483</v>
      </c>
      <c r="AR4">
        <f>SUMSQ(X4:X56)/COUNT(X4:X56)</f>
        <v>86396.42657161277</v>
      </c>
      <c r="AS4">
        <f>SUMSQ(Y4:Y56)/COUNT(Y4:Y56)</f>
        <v>146758.36604411196</v>
      </c>
      <c r="AT4">
        <f>SUMSQ(Z4:Z56)/COUNT(Z4:Z56)</f>
        <v>146406.03239054122</v>
      </c>
    </row>
    <row r="5" spans="1:51" x14ac:dyDescent="0.3">
      <c r="A5" s="3">
        <v>5</v>
      </c>
      <c r="B5" s="3" t="s">
        <v>47</v>
      </c>
      <c r="C5" s="3" t="s">
        <v>48</v>
      </c>
      <c r="D5" s="3" t="s">
        <v>49</v>
      </c>
      <c r="E5" s="3">
        <v>41365.680893136574</v>
      </c>
      <c r="F5" s="3">
        <v>41365.729400081014</v>
      </c>
      <c r="G5" s="3">
        <v>69</v>
      </c>
      <c r="H5" s="144">
        <v>69</v>
      </c>
      <c r="I5">
        <v>489</v>
      </c>
      <c r="J5">
        <v>5</v>
      </c>
      <c r="K5" s="143">
        <v>97.8</v>
      </c>
      <c r="L5">
        <v>69</v>
      </c>
      <c r="N5" t="s">
        <v>55</v>
      </c>
      <c r="O5">
        <f t="shared" si="0"/>
        <v>224.22222222222223</v>
      </c>
      <c r="P5">
        <f t="shared" si="1"/>
        <v>14</v>
      </c>
      <c r="Q5" s="142">
        <v>16</v>
      </c>
      <c r="R5" s="145"/>
      <c r="S5" s="145" t="s">
        <v>484</v>
      </c>
      <c r="T5">
        <f t="shared" si="2"/>
        <v>1524.0535714285713</v>
      </c>
      <c r="U5">
        <f t="shared" si="4"/>
        <v>1292.7712301587303</v>
      </c>
      <c r="V5">
        <f t="shared" ref="V5:V36" si="7">AVERAGE(T3:T5)</f>
        <v>1515.2548941798941</v>
      </c>
      <c r="X5">
        <f t="shared" si="5"/>
        <v>231.28234126984103</v>
      </c>
      <c r="Y5">
        <f t="shared" ref="Y5:Y36" si="8">T5-V5</f>
        <v>8.7986772486772225</v>
      </c>
      <c r="AA5">
        <f t="shared" ref="AA5:AA36" si="9">SUMPRODUCT(AW$10:AW$11,T3:T4)</f>
        <v>1302.2926982778863</v>
      </c>
      <c r="AD5">
        <f t="shared" ref="AD5:AD36" si="10">$T5-AA5</f>
        <v>221.76087315068503</v>
      </c>
      <c r="AG5">
        <f t="shared" si="6"/>
        <v>1951.571464727027</v>
      </c>
      <c r="AH5">
        <f t="shared" si="3"/>
        <v>-427.51789329845565</v>
      </c>
      <c r="AL5">
        <f>T5/AVERAGE(T$3:T$6)</f>
        <v>0.92759700818165336</v>
      </c>
      <c r="AQ5" s="146" t="s">
        <v>485</v>
      </c>
      <c r="AR5">
        <f>SQRT(AR4)</f>
        <v>293.9326905460037</v>
      </c>
      <c r="AS5">
        <f>SQRT(AS4)</f>
        <v>383.09054549037353</v>
      </c>
      <c r="AT5">
        <f>SQRT(AT4)</f>
        <v>382.63041226559767</v>
      </c>
    </row>
    <row r="6" spans="1:51" x14ac:dyDescent="0.3">
      <c r="A6" s="3">
        <v>11</v>
      </c>
      <c r="B6" s="3" t="s">
        <v>52</v>
      </c>
      <c r="C6" s="3" t="s">
        <v>53</v>
      </c>
      <c r="D6" s="3" t="s">
        <v>49</v>
      </c>
      <c r="E6" s="3">
        <v>41366.858279548607</v>
      </c>
      <c r="F6" s="3">
        <v>41366.915212418979</v>
      </c>
      <c r="G6" s="3">
        <v>81</v>
      </c>
      <c r="H6" s="144">
        <v>81</v>
      </c>
      <c r="I6">
        <v>548</v>
      </c>
      <c r="J6">
        <v>6</v>
      </c>
      <c r="K6" s="143">
        <v>91.333333333333329</v>
      </c>
      <c r="L6">
        <v>81</v>
      </c>
      <c r="N6" t="s">
        <v>58</v>
      </c>
      <c r="O6">
        <f t="shared" si="0"/>
        <v>227</v>
      </c>
      <c r="P6">
        <f t="shared" si="1"/>
        <v>14</v>
      </c>
      <c r="Q6" s="142">
        <v>17</v>
      </c>
      <c r="R6" s="145"/>
      <c r="S6" s="145" t="s">
        <v>486</v>
      </c>
      <c r="T6">
        <f t="shared" si="2"/>
        <v>2026.2857142857142</v>
      </c>
      <c r="U6">
        <f t="shared" si="4"/>
        <v>1775.1696428571427</v>
      </c>
      <c r="V6">
        <f t="shared" si="7"/>
        <v>1537.2760582010585</v>
      </c>
      <c r="W6">
        <f t="shared" ref="W6:W37" si="11">AVERAGE(T3:T6)</f>
        <v>1643.012599206349</v>
      </c>
      <c r="X6">
        <f t="shared" si="5"/>
        <v>251.11607142857156</v>
      </c>
      <c r="Y6">
        <f t="shared" si="8"/>
        <v>489.00965608465572</v>
      </c>
      <c r="Z6">
        <f t="shared" ref="Z6:Z37" si="12">T6-W6</f>
        <v>383.2731150793652</v>
      </c>
      <c r="AA6">
        <f t="shared" si="9"/>
        <v>1400.1154314786033</v>
      </c>
      <c r="AB6">
        <f t="shared" ref="AB6:AB37" si="13">SUMPRODUCT(AX$10:AX$12,T3:T5)</f>
        <v>1742.2399239050119</v>
      </c>
      <c r="AD6">
        <f t="shared" si="10"/>
        <v>626.17028280711088</v>
      </c>
      <c r="AE6">
        <f t="shared" ref="AE6:AE37" si="14">$T6-AB6</f>
        <v>284.04579038070233</v>
      </c>
      <c r="AG6">
        <f t="shared" si="6"/>
        <v>1947.4563913425063</v>
      </c>
      <c r="AH6">
        <f t="shared" si="3"/>
        <v>78.829322943207899</v>
      </c>
      <c r="AJ6">
        <f>T6/AL6</f>
        <v>1643.012599206349</v>
      </c>
      <c r="AK6">
        <v>0</v>
      </c>
      <c r="AL6">
        <f>T6/AVERAGE(T$3:T$6)</f>
        <v>1.2332746049935976</v>
      </c>
    </row>
    <row r="7" spans="1:51" x14ac:dyDescent="0.3">
      <c r="A7" s="3">
        <v>12</v>
      </c>
      <c r="B7" s="3" t="s">
        <v>55</v>
      </c>
      <c r="C7" s="3" t="s">
        <v>56</v>
      </c>
      <c r="D7" s="3" t="s">
        <v>57</v>
      </c>
      <c r="E7" s="3">
        <v>41367.168809803246</v>
      </c>
      <c r="F7" s="3">
        <v>41367.220765821759</v>
      </c>
      <c r="G7" s="3">
        <v>74</v>
      </c>
      <c r="H7" s="144">
        <v>74</v>
      </c>
      <c r="I7">
        <v>659</v>
      </c>
      <c r="J7">
        <v>9</v>
      </c>
      <c r="K7" s="143">
        <v>73.222222222222229</v>
      </c>
      <c r="L7">
        <v>74</v>
      </c>
      <c r="N7" t="s">
        <v>60</v>
      </c>
      <c r="O7">
        <f t="shared" si="0"/>
        <v>155</v>
      </c>
      <c r="P7">
        <f t="shared" si="1"/>
        <v>14</v>
      </c>
      <c r="Q7" s="142">
        <v>18</v>
      </c>
      <c r="R7" s="145"/>
      <c r="S7" s="145" t="s">
        <v>487</v>
      </c>
      <c r="T7">
        <f t="shared" si="2"/>
        <v>1492.3333333333333</v>
      </c>
      <c r="U7">
        <f t="shared" si="4"/>
        <v>1759.3095238095239</v>
      </c>
      <c r="V7">
        <f t="shared" si="7"/>
        <v>1680.8908730158728</v>
      </c>
      <c r="W7">
        <f t="shared" si="11"/>
        <v>1526.0403769841271</v>
      </c>
      <c r="X7">
        <f t="shared" si="5"/>
        <v>-266.9761904761906</v>
      </c>
      <c r="Y7">
        <f t="shared" si="8"/>
        <v>-188.55753968253953</v>
      </c>
      <c r="Z7">
        <f t="shared" si="12"/>
        <v>-33.707043650793821</v>
      </c>
      <c r="AA7">
        <f t="shared" si="9"/>
        <v>1891.719198599638</v>
      </c>
      <c r="AB7">
        <f t="shared" si="13"/>
        <v>1543.6616196122418</v>
      </c>
      <c r="AC7">
        <f t="shared" ref="AC7:AC38" si="15">SUMPRODUCT(AY$10:AY$13,T3:T6)</f>
        <v>1623.8315908614604</v>
      </c>
      <c r="AD7">
        <f t="shared" si="10"/>
        <v>-399.38586526630479</v>
      </c>
      <c r="AE7">
        <f t="shared" si="14"/>
        <v>-51.328286278908536</v>
      </c>
      <c r="AF7">
        <f t="shared" ref="AF7:AF38" si="16">$T7-AC7</f>
        <v>-131.49825752812717</v>
      </c>
      <c r="AG7">
        <f t="shared" si="6"/>
        <v>1948.2151629725324</v>
      </c>
      <c r="AH7">
        <f t="shared" si="3"/>
        <v>-455.88182963919917</v>
      </c>
      <c r="AJ7">
        <f t="shared" ref="AJ7:AJ38" si="17">AQ$26*T7/AL6+(1-AQ$26)*(AJ6+AK6)</f>
        <v>1643.012599206349</v>
      </c>
      <c r="AK7">
        <f t="shared" ref="AK7:AK38" si="18">AR$26*(AJ7-AJ6)+(1-AR$26)*AK6</f>
        <v>0</v>
      </c>
      <c r="AL7">
        <f t="shared" ref="AL7:AL38" si="19">AS$26*(T7/AJ7)+(1-AS$26)*AL3</f>
        <v>1.1264495555851628</v>
      </c>
    </row>
    <row r="8" spans="1:51" x14ac:dyDescent="0.3">
      <c r="A8" s="3">
        <v>13</v>
      </c>
      <c r="B8" s="3" t="s">
        <v>55</v>
      </c>
      <c r="C8" s="3" t="s">
        <v>56</v>
      </c>
      <c r="D8" s="3" t="s">
        <v>49</v>
      </c>
      <c r="E8" s="3">
        <v>41367.281684872687</v>
      </c>
      <c r="F8" s="3">
        <v>41367.335157094902</v>
      </c>
      <c r="G8" s="3">
        <v>77</v>
      </c>
      <c r="H8" s="144">
        <v>77</v>
      </c>
      <c r="I8">
        <v>659</v>
      </c>
      <c r="J8">
        <v>9</v>
      </c>
      <c r="K8" s="143">
        <v>73.222222222222229</v>
      </c>
      <c r="L8">
        <v>77</v>
      </c>
      <c r="N8" t="s">
        <v>62</v>
      </c>
      <c r="O8">
        <f t="shared" si="0"/>
        <v>154</v>
      </c>
      <c r="P8">
        <f t="shared" si="1"/>
        <v>14</v>
      </c>
      <c r="Q8" s="142">
        <v>19</v>
      </c>
      <c r="R8" s="145" t="s">
        <v>434</v>
      </c>
      <c r="S8" s="145" t="s">
        <v>488</v>
      </c>
      <c r="T8">
        <f t="shared" si="2"/>
        <v>1294.9333333333332</v>
      </c>
      <c r="U8">
        <f t="shared" si="4"/>
        <v>1393.6333333333332</v>
      </c>
      <c r="V8">
        <f t="shared" si="7"/>
        <v>1604.5174603174603</v>
      </c>
      <c r="W8">
        <f t="shared" si="11"/>
        <v>1584.4014880952379</v>
      </c>
      <c r="X8">
        <f t="shared" si="5"/>
        <v>-98.700000000000045</v>
      </c>
      <c r="Y8">
        <f t="shared" si="8"/>
        <v>-309.58412698412712</v>
      </c>
      <c r="Z8">
        <f t="shared" si="12"/>
        <v>-289.46815476190477</v>
      </c>
      <c r="AA8">
        <f t="shared" si="9"/>
        <v>1635.3988707923404</v>
      </c>
      <c r="AB8">
        <f t="shared" si="13"/>
        <v>1508.2008722705709</v>
      </c>
      <c r="AC8">
        <f t="shared" si="15"/>
        <v>1424.1279358382178</v>
      </c>
      <c r="AD8">
        <f t="shared" si="10"/>
        <v>-340.46553745900724</v>
      </c>
      <c r="AE8">
        <f t="shared" si="14"/>
        <v>-213.26753893723776</v>
      </c>
      <c r="AF8">
        <f t="shared" si="16"/>
        <v>-129.19460250488464</v>
      </c>
      <c r="AG8">
        <f t="shared" si="6"/>
        <v>1943.8270725252275</v>
      </c>
      <c r="AH8">
        <f t="shared" si="3"/>
        <v>-648.89373919189438</v>
      </c>
      <c r="AJ8">
        <f t="shared" si="17"/>
        <v>1643.012599206349</v>
      </c>
      <c r="AK8">
        <f t="shared" si="18"/>
        <v>0</v>
      </c>
      <c r="AL8">
        <f t="shared" si="19"/>
        <v>0.67929949618438479</v>
      </c>
      <c r="AM8">
        <f t="shared" ref="AM8:AM39" si="20">(AJ6+AK6)*AL3</f>
        <v>1960.2222222222219</v>
      </c>
      <c r="AN8">
        <f t="shared" ref="AN8:AN39" si="21">T8-AM8</f>
        <v>-665.28888888888878</v>
      </c>
      <c r="AQ8" s="147" t="s">
        <v>489</v>
      </c>
      <c r="AR8" s="146" t="s">
        <v>490</v>
      </c>
    </row>
    <row r="9" spans="1:51" x14ac:dyDescent="0.3">
      <c r="A9" s="3">
        <v>20</v>
      </c>
      <c r="B9" s="3" t="s">
        <v>55</v>
      </c>
      <c r="C9" s="3" t="s">
        <v>56</v>
      </c>
      <c r="D9" s="3" t="s">
        <v>49</v>
      </c>
      <c r="E9" s="3">
        <v>41367.823828437504</v>
      </c>
      <c r="F9" s="3" t="e">
        <v>#VALUE!</v>
      </c>
      <c r="G9" s="3" t="e">
        <v>#VALUE!</v>
      </c>
      <c r="H9" s="144" t="e">
        <v>#N/A</v>
      </c>
      <c r="I9">
        <v>659</v>
      </c>
      <c r="J9">
        <v>9</v>
      </c>
      <c r="K9" s="143">
        <v>73.222222222222229</v>
      </c>
      <c r="L9">
        <v>73.222222222222229</v>
      </c>
      <c r="N9" t="s">
        <v>64</v>
      </c>
      <c r="O9">
        <f t="shared" si="0"/>
        <v>292</v>
      </c>
      <c r="P9">
        <f t="shared" si="1"/>
        <v>15</v>
      </c>
      <c r="Q9" s="142">
        <v>20</v>
      </c>
      <c r="R9" s="145"/>
      <c r="S9" s="145" t="s">
        <v>491</v>
      </c>
      <c r="T9">
        <f t="shared" si="2"/>
        <v>1644</v>
      </c>
      <c r="U9">
        <f t="shared" si="4"/>
        <v>1469.4666666666667</v>
      </c>
      <c r="V9">
        <f t="shared" si="7"/>
        <v>1477.0888888888887</v>
      </c>
      <c r="W9">
        <f t="shared" si="11"/>
        <v>1614.3880952380953</v>
      </c>
      <c r="X9">
        <f t="shared" si="5"/>
        <v>174.5333333333333</v>
      </c>
      <c r="Y9">
        <f t="shared" si="8"/>
        <v>166.91111111111127</v>
      </c>
      <c r="Z9">
        <f t="shared" si="12"/>
        <v>29.611904761904725</v>
      </c>
      <c r="AA9">
        <f t="shared" si="9"/>
        <v>1347.8240743466718</v>
      </c>
      <c r="AB9">
        <f t="shared" si="13"/>
        <v>1660.7805992581486</v>
      </c>
      <c r="AC9">
        <f t="shared" si="15"/>
        <v>1633.6844050767429</v>
      </c>
      <c r="AD9">
        <f t="shared" si="10"/>
        <v>296.17592565332825</v>
      </c>
      <c r="AE9">
        <f t="shared" si="14"/>
        <v>-16.780599258148641</v>
      </c>
      <c r="AF9">
        <f t="shared" si="16"/>
        <v>10.315594923257095</v>
      </c>
      <c r="AG9">
        <f t="shared" si="6"/>
        <v>1937.581145986507</v>
      </c>
      <c r="AH9">
        <f t="shared" si="3"/>
        <v>-293.58114598650695</v>
      </c>
      <c r="AJ9">
        <f t="shared" si="17"/>
        <v>1643.012599206349</v>
      </c>
      <c r="AK9">
        <f t="shared" si="18"/>
        <v>0</v>
      </c>
      <c r="AL9">
        <f t="shared" si="19"/>
        <v>0.94467453815873625</v>
      </c>
      <c r="AM9">
        <f t="shared" si="20"/>
        <v>1061.4888888888891</v>
      </c>
      <c r="AN9">
        <f t="shared" si="21"/>
        <v>582.51111111111095</v>
      </c>
      <c r="AR9" s="146" t="s">
        <v>475</v>
      </c>
      <c r="AS9" s="146" t="s">
        <v>476</v>
      </c>
      <c r="AT9" s="146" t="s">
        <v>477</v>
      </c>
      <c r="AW9" s="146" t="s">
        <v>492</v>
      </c>
      <c r="AX9" s="146" t="s">
        <v>493</v>
      </c>
      <c r="AY9" s="146" t="s">
        <v>494</v>
      </c>
    </row>
    <row r="10" spans="1:51" x14ac:dyDescent="0.3">
      <c r="A10" s="3">
        <v>21</v>
      </c>
      <c r="B10" s="3" t="s">
        <v>58</v>
      </c>
      <c r="C10" s="3" t="s">
        <v>59</v>
      </c>
      <c r="D10" s="3" t="s">
        <v>49</v>
      </c>
      <c r="E10" s="3">
        <v>41367.997390312499</v>
      </c>
      <c r="F10" s="3" t="e">
        <v>#VALUE!</v>
      </c>
      <c r="G10" s="3" t="e">
        <v>#VALUE!</v>
      </c>
      <c r="H10" s="144" t="e">
        <v>#N/A</v>
      </c>
      <c r="I10">
        <v>408</v>
      </c>
      <c r="J10">
        <v>6</v>
      </c>
      <c r="K10" s="143">
        <v>68</v>
      </c>
      <c r="L10">
        <v>68</v>
      </c>
      <c r="N10" t="s">
        <v>66</v>
      </c>
      <c r="O10">
        <f t="shared" si="0"/>
        <v>93</v>
      </c>
      <c r="P10">
        <f t="shared" si="1"/>
        <v>15</v>
      </c>
      <c r="Q10" s="142">
        <v>21</v>
      </c>
      <c r="R10" s="145"/>
      <c r="S10" s="145" t="s">
        <v>495</v>
      </c>
      <c r="T10">
        <f t="shared" si="2"/>
        <v>2764.8777777777777</v>
      </c>
      <c r="U10">
        <f t="shared" si="4"/>
        <v>2204.4388888888889</v>
      </c>
      <c r="V10">
        <f t="shared" si="7"/>
        <v>1901.2703703703703</v>
      </c>
      <c r="W10">
        <f t="shared" si="11"/>
        <v>1799.036111111111</v>
      </c>
      <c r="X10">
        <f t="shared" si="5"/>
        <v>560.43888888888887</v>
      </c>
      <c r="Y10">
        <f t="shared" si="8"/>
        <v>863.60740740740744</v>
      </c>
      <c r="Z10">
        <f t="shared" si="12"/>
        <v>965.8416666666667</v>
      </c>
      <c r="AA10">
        <f t="shared" si="9"/>
        <v>1550.472164827476</v>
      </c>
      <c r="AB10">
        <f t="shared" si="13"/>
        <v>1568.1311893184707</v>
      </c>
      <c r="AC10">
        <f t="shared" si="15"/>
        <v>1654.5860357108349</v>
      </c>
      <c r="AD10">
        <f t="shared" si="10"/>
        <v>1214.4056129503017</v>
      </c>
      <c r="AE10">
        <f t="shared" si="14"/>
        <v>1196.7465884593071</v>
      </c>
      <c r="AF10">
        <f t="shared" si="16"/>
        <v>1110.2917420669428</v>
      </c>
      <c r="AG10">
        <f t="shared" si="6"/>
        <v>1934.7552807327156</v>
      </c>
      <c r="AH10">
        <f t="shared" si="3"/>
        <v>830.12249704506212</v>
      </c>
      <c r="AJ10">
        <f t="shared" si="17"/>
        <v>1643.012599206349</v>
      </c>
      <c r="AK10">
        <f t="shared" si="18"/>
        <v>0</v>
      </c>
      <c r="AL10">
        <f t="shared" si="19"/>
        <v>1.3384326180778299</v>
      </c>
      <c r="AM10">
        <f t="shared" si="20"/>
        <v>1524.0535714285713</v>
      </c>
      <c r="AN10">
        <f t="shared" si="21"/>
        <v>1240.8242063492064</v>
      </c>
      <c r="AQ10" s="146" t="s">
        <v>481</v>
      </c>
      <c r="AR10" cm="1">
        <f t="array" ref="AR10">SUM(ABS(AD3:AD55))/COUNT(AD3:AD55)</f>
        <v>448.26870293519715</v>
      </c>
      <c r="AS10" cm="1">
        <f t="array" ref="AS10">SUM(ABS(AE3:AE55))/COUNT(AE3:AE55)</f>
        <v>336.99626745188061</v>
      </c>
      <c r="AT10" cm="1">
        <f t="array" ref="AT10">SUM(ABS(AF3:AF55))/COUNT(AF3:AF55)</f>
        <v>336.16384052809923</v>
      </c>
      <c r="AW10">
        <v>0.26793688456605319</v>
      </c>
      <c r="AX10">
        <v>0.50023391658126715</v>
      </c>
      <c r="AY10">
        <v>0.1880729258498941</v>
      </c>
    </row>
    <row r="11" spans="1:51" x14ac:dyDescent="0.3">
      <c r="A11" s="3">
        <v>22</v>
      </c>
      <c r="B11" s="3" t="s">
        <v>58</v>
      </c>
      <c r="C11" s="3" t="s">
        <v>59</v>
      </c>
      <c r="D11" s="3" t="s">
        <v>49</v>
      </c>
      <c r="E11" s="3">
        <v>41368.162396793981</v>
      </c>
      <c r="F11" s="3">
        <v>41368.222570405094</v>
      </c>
      <c r="G11" s="3">
        <v>86</v>
      </c>
      <c r="H11" s="144">
        <v>86</v>
      </c>
      <c r="I11">
        <v>408</v>
      </c>
      <c r="J11">
        <v>6</v>
      </c>
      <c r="K11" s="143">
        <v>68</v>
      </c>
      <c r="L11">
        <v>86</v>
      </c>
      <c r="N11" t="s">
        <v>67</v>
      </c>
      <c r="O11">
        <f t="shared" si="0"/>
        <v>124.6</v>
      </c>
      <c r="P11">
        <f t="shared" si="1"/>
        <v>15</v>
      </c>
      <c r="Q11" s="142">
        <v>22</v>
      </c>
      <c r="R11" s="145"/>
      <c r="S11" s="145" t="s">
        <v>496</v>
      </c>
      <c r="T11">
        <f t="shared" si="2"/>
        <v>1920.1428571428571</v>
      </c>
      <c r="U11">
        <f t="shared" si="4"/>
        <v>2342.5103174603173</v>
      </c>
      <c r="V11">
        <f t="shared" si="7"/>
        <v>2109.6735449735447</v>
      </c>
      <c r="W11">
        <f t="shared" si="11"/>
        <v>1905.988492063492</v>
      </c>
      <c r="X11">
        <f t="shared" si="5"/>
        <v>-422.3674603174602</v>
      </c>
      <c r="Y11">
        <f t="shared" si="8"/>
        <v>-189.53068783068761</v>
      </c>
      <c r="Z11">
        <f t="shared" si="12"/>
        <v>14.154365079365107</v>
      </c>
      <c r="AA11">
        <f t="shared" si="9"/>
        <v>2464.5532780206786</v>
      </c>
      <c r="AB11">
        <f t="shared" si="13"/>
        <v>2029.5617111763963</v>
      </c>
      <c r="AC11">
        <f t="shared" si="15"/>
        <v>1931.3056413949448</v>
      </c>
      <c r="AD11">
        <f t="shared" si="10"/>
        <v>-544.41042087782148</v>
      </c>
      <c r="AE11">
        <f t="shared" si="14"/>
        <v>-109.41885403353922</v>
      </c>
      <c r="AF11">
        <f t="shared" si="16"/>
        <v>-11.162784252087704</v>
      </c>
      <c r="AG11">
        <f t="shared" si="6"/>
        <v>1942.7456246388531</v>
      </c>
      <c r="AH11">
        <f t="shared" si="3"/>
        <v>-22.602767495995977</v>
      </c>
      <c r="AJ11">
        <f t="shared" si="17"/>
        <v>1643.012599206349</v>
      </c>
      <c r="AK11">
        <f t="shared" si="18"/>
        <v>0</v>
      </c>
      <c r="AL11">
        <f t="shared" si="19"/>
        <v>1.1363264914076585</v>
      </c>
      <c r="AM11">
        <f t="shared" si="20"/>
        <v>2026.2857142857142</v>
      </c>
      <c r="AN11">
        <f t="shared" si="21"/>
        <v>-106.14285714285711</v>
      </c>
      <c r="AQ11" s="146" t="s">
        <v>483</v>
      </c>
      <c r="AR11">
        <f>SUMSQ(AD3:AD55)/COUNT(AD3:AD55)</f>
        <v>311237.61916924774</v>
      </c>
      <c r="AS11">
        <f>SUMSQ(AE3:AE55)/COUNT(AE3:AE55)</f>
        <v>211864.91779207616</v>
      </c>
      <c r="AT11">
        <f>SUMSQ(AF3:AF55)/COUNT(AF3:AF55)</f>
        <v>206577.94243896159</v>
      </c>
      <c r="AW11">
        <v>0.73206311543394664</v>
      </c>
      <c r="AX11">
        <v>0</v>
      </c>
      <c r="AY11">
        <v>0.40426269378563079</v>
      </c>
    </row>
    <row r="12" spans="1:51" x14ac:dyDescent="0.3">
      <c r="A12" s="3">
        <v>25</v>
      </c>
      <c r="B12" s="3" t="s">
        <v>58</v>
      </c>
      <c r="C12" s="3" t="s">
        <v>59</v>
      </c>
      <c r="D12" s="3" t="s">
        <v>49</v>
      </c>
      <c r="E12" s="3">
        <v>41368.648988622685</v>
      </c>
      <c r="F12" s="3">
        <v>41368.699983993058</v>
      </c>
      <c r="G12" s="3">
        <v>73</v>
      </c>
      <c r="H12" s="144">
        <v>73</v>
      </c>
      <c r="I12">
        <v>408</v>
      </c>
      <c r="J12">
        <v>6</v>
      </c>
      <c r="K12" s="143">
        <v>68</v>
      </c>
      <c r="L12">
        <v>73</v>
      </c>
      <c r="N12" t="s">
        <v>68</v>
      </c>
      <c r="O12">
        <f t="shared" si="0"/>
        <v>154</v>
      </c>
      <c r="P12">
        <f t="shared" si="1"/>
        <v>15</v>
      </c>
      <c r="Q12" s="142">
        <v>23</v>
      </c>
      <c r="R12" s="145"/>
      <c r="S12" s="145" t="s">
        <v>497</v>
      </c>
      <c r="T12">
        <f t="shared" si="2"/>
        <v>1801.9025974025974</v>
      </c>
      <c r="U12">
        <f t="shared" si="4"/>
        <v>1861.0227272727273</v>
      </c>
      <c r="V12">
        <f t="shared" si="7"/>
        <v>2162.3077441077439</v>
      </c>
      <c r="W12">
        <f t="shared" si="11"/>
        <v>2032.7308080808079</v>
      </c>
      <c r="X12">
        <f t="shared" si="5"/>
        <v>-59.120129870129858</v>
      </c>
      <c r="Y12">
        <f t="shared" si="8"/>
        <v>-360.40514670514654</v>
      </c>
      <c r="Z12">
        <f t="shared" si="12"/>
        <v>-230.82821067821055</v>
      </c>
      <c r="AA12">
        <f t="shared" si="9"/>
        <v>2146.4785000619295</v>
      </c>
      <c r="AB12">
        <f t="shared" si="13"/>
        <v>1782.0068341783012</v>
      </c>
      <c r="AC12">
        <f t="shared" si="15"/>
        <v>1690.9255073701318</v>
      </c>
      <c r="AD12">
        <f t="shared" si="10"/>
        <v>-344.57590265933209</v>
      </c>
      <c r="AE12">
        <f t="shared" si="14"/>
        <v>19.895763224296161</v>
      </c>
      <c r="AF12">
        <f t="shared" si="16"/>
        <v>110.97709003246564</v>
      </c>
      <c r="AG12">
        <f t="shared" si="6"/>
        <v>1942.5280617054711</v>
      </c>
      <c r="AH12">
        <f t="shared" si="3"/>
        <v>-140.62546430287375</v>
      </c>
      <c r="AJ12">
        <f t="shared" si="17"/>
        <v>1643.012599206349</v>
      </c>
      <c r="AK12">
        <f t="shared" si="18"/>
        <v>0</v>
      </c>
      <c r="AL12">
        <f t="shared" si="19"/>
        <v>0.77694187715361607</v>
      </c>
      <c r="AM12">
        <f t="shared" si="20"/>
        <v>1850.7708121968151</v>
      </c>
      <c r="AN12">
        <f t="shared" si="21"/>
        <v>-48.868214794217693</v>
      </c>
      <c r="AQ12" s="146" t="s">
        <v>485</v>
      </c>
      <c r="AR12">
        <f>SQRT(AR11)</f>
        <v>557.88674403434948</v>
      </c>
      <c r="AS12">
        <f>SQRT(AS11)</f>
        <v>460.28786405039637</v>
      </c>
      <c r="AT12">
        <f>SQRT(AT11)</f>
        <v>454.50846245032841</v>
      </c>
      <c r="AX12">
        <v>0.49976608341871037</v>
      </c>
      <c r="AY12">
        <v>0</v>
      </c>
    </row>
    <row r="13" spans="1:51" x14ac:dyDescent="0.3">
      <c r="A13" s="3">
        <v>30</v>
      </c>
      <c r="B13" s="3" t="s">
        <v>60</v>
      </c>
      <c r="C13" s="3" t="s">
        <v>61</v>
      </c>
      <c r="D13" s="3" t="s">
        <v>49</v>
      </c>
      <c r="E13" s="3">
        <v>41369.470449502311</v>
      </c>
      <c r="F13" s="3">
        <v>41369.54127126158</v>
      </c>
      <c r="G13" s="3">
        <v>101</v>
      </c>
      <c r="H13" s="144">
        <v>101</v>
      </c>
      <c r="I13">
        <v>582</v>
      </c>
      <c r="J13">
        <v>6</v>
      </c>
      <c r="K13" s="143">
        <v>97</v>
      </c>
      <c r="L13">
        <v>101</v>
      </c>
      <c r="N13" t="s">
        <v>69</v>
      </c>
      <c r="O13">
        <f t="shared" si="0"/>
        <v>81</v>
      </c>
      <c r="P13">
        <f t="shared" si="1"/>
        <v>15</v>
      </c>
      <c r="Q13" s="142">
        <v>24</v>
      </c>
      <c r="R13" s="145" t="s">
        <v>435</v>
      </c>
      <c r="S13" s="145" t="s">
        <v>498</v>
      </c>
      <c r="T13">
        <f t="shared" si="2"/>
        <v>2078.3809523809523</v>
      </c>
      <c r="U13">
        <f t="shared" si="4"/>
        <v>1940.1417748917747</v>
      </c>
      <c r="V13">
        <f t="shared" si="7"/>
        <v>1933.4754689754689</v>
      </c>
      <c r="W13">
        <f t="shared" si="11"/>
        <v>2141.326046176046</v>
      </c>
      <c r="X13">
        <f t="shared" si="5"/>
        <v>138.23917748917756</v>
      </c>
      <c r="Y13">
        <f t="shared" si="8"/>
        <v>144.90548340548344</v>
      </c>
      <c r="Z13">
        <f t="shared" si="12"/>
        <v>-62.945093795093726</v>
      </c>
      <c r="AA13">
        <f t="shared" si="9"/>
        <v>1833.5835242276833</v>
      </c>
      <c r="AB13">
        <f t="shared" si="13"/>
        <v>2283.6154434521854</v>
      </c>
      <c r="AC13">
        <f t="shared" si="15"/>
        <v>2161.5021079342978</v>
      </c>
      <c r="AD13">
        <f t="shared" si="10"/>
        <v>244.79742815326904</v>
      </c>
      <c r="AE13">
        <f t="shared" si="14"/>
        <v>-205.23449107123315</v>
      </c>
      <c r="AF13">
        <f t="shared" si="16"/>
        <v>-83.121155553345488</v>
      </c>
      <c r="AG13">
        <f t="shared" si="6"/>
        <v>1941.1744713308699</v>
      </c>
      <c r="AH13">
        <f t="shared" si="3"/>
        <v>137.2064810500824</v>
      </c>
      <c r="AJ13">
        <f t="shared" si="17"/>
        <v>1643.012599206349</v>
      </c>
      <c r="AK13">
        <f t="shared" si="18"/>
        <v>0</v>
      </c>
      <c r="AL13">
        <f t="shared" si="19"/>
        <v>1.0196027460464587</v>
      </c>
      <c r="AM13">
        <f t="shared" si="20"/>
        <v>1116.0976308654695</v>
      </c>
      <c r="AN13">
        <f t="shared" si="21"/>
        <v>962.28332151548284</v>
      </c>
      <c r="AY13">
        <v>0.40766536463373187</v>
      </c>
    </row>
    <row r="14" spans="1:51" x14ac:dyDescent="0.3">
      <c r="A14" s="3">
        <v>32</v>
      </c>
      <c r="B14" s="3" t="s">
        <v>60</v>
      </c>
      <c r="C14" s="3" t="s">
        <v>61</v>
      </c>
      <c r="D14" s="3" t="s">
        <v>49</v>
      </c>
      <c r="E14" s="3">
        <v>41369.77794320602</v>
      </c>
      <c r="F14" s="3">
        <v>41369.815501076388</v>
      </c>
      <c r="G14" s="3">
        <v>54</v>
      </c>
      <c r="H14" s="144">
        <v>54</v>
      </c>
      <c r="I14">
        <v>582</v>
      </c>
      <c r="J14">
        <v>6</v>
      </c>
      <c r="K14" s="143">
        <v>97</v>
      </c>
      <c r="L14">
        <v>54</v>
      </c>
      <c r="N14" t="s">
        <v>70</v>
      </c>
      <c r="O14">
        <f t="shared" si="0"/>
        <v>238.88888888888889</v>
      </c>
      <c r="P14">
        <f t="shared" si="1"/>
        <v>15</v>
      </c>
      <c r="Q14" s="142">
        <v>25</v>
      </c>
      <c r="R14" s="145"/>
      <c r="S14" s="145" t="s">
        <v>499</v>
      </c>
      <c r="T14">
        <f t="shared" si="2"/>
        <v>2313.4857142857145</v>
      </c>
      <c r="U14">
        <f t="shared" si="4"/>
        <v>2195.9333333333334</v>
      </c>
      <c r="V14">
        <f t="shared" si="7"/>
        <v>2064.5897546897545</v>
      </c>
      <c r="W14">
        <f t="shared" si="11"/>
        <v>2028.4780303030302</v>
      </c>
      <c r="X14">
        <f t="shared" si="5"/>
        <v>117.5523809523811</v>
      </c>
      <c r="Y14">
        <f t="shared" si="8"/>
        <v>248.89595959595999</v>
      </c>
      <c r="Z14">
        <f t="shared" si="12"/>
        <v>285.00768398268428</v>
      </c>
      <c r="AA14">
        <f t="shared" si="9"/>
        <v>2004.3022032981041</v>
      </c>
      <c r="AB14">
        <f t="shared" si="13"/>
        <v>1999.2248902475935</v>
      </c>
      <c r="AC14">
        <f t="shared" si="15"/>
        <v>2143.5247059660128</v>
      </c>
      <c r="AD14">
        <f t="shared" si="10"/>
        <v>309.18351098761036</v>
      </c>
      <c r="AE14">
        <f t="shared" si="14"/>
        <v>314.26082403812097</v>
      </c>
      <c r="AF14">
        <f t="shared" si="16"/>
        <v>169.9610083197017</v>
      </c>
      <c r="AG14">
        <f t="shared" si="6"/>
        <v>1942.4951522829506</v>
      </c>
      <c r="AH14">
        <f t="shared" si="3"/>
        <v>370.99056200276391</v>
      </c>
      <c r="AJ14">
        <f t="shared" si="17"/>
        <v>1643.012599206349</v>
      </c>
      <c r="AK14">
        <f t="shared" si="18"/>
        <v>0</v>
      </c>
      <c r="AL14">
        <f t="shared" si="19"/>
        <v>1.354723893533949</v>
      </c>
      <c r="AM14">
        <f t="shared" si="20"/>
        <v>1552.1121683442425</v>
      </c>
      <c r="AN14">
        <f t="shared" si="21"/>
        <v>761.373545941472</v>
      </c>
      <c r="AV14" s="148" t="s">
        <v>500</v>
      </c>
      <c r="AW14">
        <f>SUM(AW10:AW13)</f>
        <v>0.99999999999999978</v>
      </c>
      <c r="AX14">
        <f>SUM(AX10:AX13)</f>
        <v>0.99999999999997757</v>
      </c>
      <c r="AY14">
        <f>SUM(AY10:AY13)</f>
        <v>1.0000009842692568</v>
      </c>
    </row>
    <row r="15" spans="1:51" x14ac:dyDescent="0.3">
      <c r="A15" s="3">
        <v>34</v>
      </c>
      <c r="B15" s="3" t="s">
        <v>62</v>
      </c>
      <c r="C15" s="3" t="s">
        <v>63</v>
      </c>
      <c r="D15" s="3" t="s">
        <v>49</v>
      </c>
      <c r="E15" s="3">
        <v>41370.222248148144</v>
      </c>
      <c r="F15" s="3">
        <v>41370.300662499998</v>
      </c>
      <c r="G15" s="3">
        <v>112</v>
      </c>
      <c r="H15" s="144">
        <v>112</v>
      </c>
      <c r="I15">
        <v>206</v>
      </c>
      <c r="J15">
        <v>3</v>
      </c>
      <c r="K15" s="143">
        <v>68.666666666666671</v>
      </c>
      <c r="L15">
        <v>112</v>
      </c>
      <c r="N15" t="s">
        <v>501</v>
      </c>
      <c r="O15">
        <f t="shared" si="0"/>
        <v>78</v>
      </c>
      <c r="P15">
        <f t="shared" si="1"/>
        <v>15</v>
      </c>
      <c r="Q15" s="142">
        <v>26</v>
      </c>
      <c r="R15" s="145"/>
      <c r="S15" s="145" t="s">
        <v>502</v>
      </c>
      <c r="T15">
        <f t="shared" si="2"/>
        <v>1653</v>
      </c>
      <c r="U15">
        <f t="shared" si="4"/>
        <v>1983.2428571428572</v>
      </c>
      <c r="V15">
        <f t="shared" si="7"/>
        <v>2014.9555555555555</v>
      </c>
      <c r="W15">
        <f t="shared" si="11"/>
        <v>1961.692316017316</v>
      </c>
      <c r="X15">
        <f t="shared" si="5"/>
        <v>-330.24285714285725</v>
      </c>
      <c r="Y15">
        <f t="shared" si="8"/>
        <v>-361.95555555555552</v>
      </c>
      <c r="Z15">
        <f t="shared" si="12"/>
        <v>-308.69231601731599</v>
      </c>
      <c r="AA15">
        <f t="shared" si="9"/>
        <v>2250.4924768343085</v>
      </c>
      <c r="AB15">
        <f t="shared" si="13"/>
        <v>2057.5744880703687</v>
      </c>
      <c r="AC15">
        <f t="shared" si="15"/>
        <v>2032.6968804471467</v>
      </c>
      <c r="AD15">
        <f t="shared" si="10"/>
        <v>-597.49247683430849</v>
      </c>
      <c r="AE15">
        <f t="shared" si="14"/>
        <v>-404.57448807036872</v>
      </c>
      <c r="AF15">
        <f t="shared" si="16"/>
        <v>-379.69688044714667</v>
      </c>
      <c r="AG15">
        <f t="shared" si="6"/>
        <v>1946.0661218529663</v>
      </c>
      <c r="AH15">
        <f t="shared" si="3"/>
        <v>-293.06612185296626</v>
      </c>
      <c r="AJ15">
        <f t="shared" si="17"/>
        <v>1643.012599206349</v>
      </c>
      <c r="AK15">
        <f t="shared" si="18"/>
        <v>0</v>
      </c>
      <c r="AL15">
        <f t="shared" si="19"/>
        <v>1.105858140007665</v>
      </c>
      <c r="AM15">
        <f t="shared" si="20"/>
        <v>2199.061654690614</v>
      </c>
      <c r="AN15">
        <f t="shared" si="21"/>
        <v>-546.06165469061398</v>
      </c>
    </row>
    <row r="16" spans="1:51" x14ac:dyDescent="0.3">
      <c r="A16" s="3">
        <v>35</v>
      </c>
      <c r="B16" s="3" t="s">
        <v>62</v>
      </c>
      <c r="C16" s="3" t="s">
        <v>63</v>
      </c>
      <c r="D16" s="3" t="s">
        <v>49</v>
      </c>
      <c r="E16" s="3">
        <v>41370.285717708328</v>
      </c>
      <c r="F16" s="3">
        <v>41370.315220023149</v>
      </c>
      <c r="G16" s="3">
        <v>42</v>
      </c>
      <c r="H16" s="144">
        <v>42</v>
      </c>
      <c r="I16">
        <v>206</v>
      </c>
      <c r="J16">
        <v>3</v>
      </c>
      <c r="K16" s="143">
        <v>68.666666666666671</v>
      </c>
      <c r="L16">
        <v>42</v>
      </c>
      <c r="N16" t="s">
        <v>71</v>
      </c>
      <c r="O16">
        <f t="shared" si="0"/>
        <v>91.5</v>
      </c>
      <c r="P16">
        <f t="shared" si="1"/>
        <v>16</v>
      </c>
      <c r="Q16" s="142">
        <v>27</v>
      </c>
      <c r="R16" s="145"/>
      <c r="S16" s="145" t="s">
        <v>503</v>
      </c>
      <c r="T16">
        <f t="shared" si="2"/>
        <v>1313</v>
      </c>
      <c r="U16">
        <f t="shared" si="4"/>
        <v>1483</v>
      </c>
      <c r="V16">
        <f t="shared" si="7"/>
        <v>1759.8285714285714</v>
      </c>
      <c r="W16">
        <f t="shared" si="11"/>
        <v>1839.4666666666667</v>
      </c>
      <c r="X16">
        <f t="shared" si="5"/>
        <v>-170</v>
      </c>
      <c r="Y16">
        <f t="shared" si="8"/>
        <v>-446.82857142857142</v>
      </c>
      <c r="Z16">
        <f t="shared" si="12"/>
        <v>-526.4666666666667</v>
      </c>
      <c r="AA16">
        <f t="shared" si="9"/>
        <v>1829.9684845860984</v>
      </c>
      <c r="AB16">
        <f t="shared" si="13"/>
        <v>1865.789979848556</v>
      </c>
      <c r="AC16">
        <f t="shared" si="15"/>
        <v>1852.9718238518576</v>
      </c>
      <c r="AD16">
        <f t="shared" si="10"/>
        <v>-516.96848458609838</v>
      </c>
      <c r="AE16">
        <f t="shared" si="14"/>
        <v>-552.78997984855596</v>
      </c>
      <c r="AF16">
        <f t="shared" si="16"/>
        <v>-539.97182385185761</v>
      </c>
      <c r="AG16">
        <f t="shared" si="6"/>
        <v>1943.2452139638549</v>
      </c>
      <c r="AH16">
        <f t="shared" si="3"/>
        <v>-630.24521396385489</v>
      </c>
      <c r="AJ16">
        <f t="shared" si="17"/>
        <v>1643.012599206349</v>
      </c>
      <c r="AK16">
        <f t="shared" si="18"/>
        <v>0</v>
      </c>
      <c r="AL16">
        <f t="shared" si="19"/>
        <v>0.78213501136670005</v>
      </c>
      <c r="AM16">
        <f t="shared" si="20"/>
        <v>1866.998742194728</v>
      </c>
      <c r="AN16">
        <f t="shared" si="21"/>
        <v>-553.99874219472804</v>
      </c>
    </row>
    <row r="17" spans="1:45" x14ac:dyDescent="0.3">
      <c r="A17" s="3">
        <v>37</v>
      </c>
      <c r="B17" s="3" t="s">
        <v>64</v>
      </c>
      <c r="C17" s="3" t="s">
        <v>65</v>
      </c>
      <c r="D17" s="3" t="s">
        <v>49</v>
      </c>
      <c r="E17" s="3">
        <v>41371.79793862268</v>
      </c>
      <c r="F17" s="3">
        <v>41371.8655659375</v>
      </c>
      <c r="G17" s="3">
        <v>97</v>
      </c>
      <c r="H17" s="144">
        <v>97</v>
      </c>
      <c r="I17">
        <v>360</v>
      </c>
      <c r="J17">
        <v>4</v>
      </c>
      <c r="K17" s="143">
        <v>90</v>
      </c>
      <c r="L17">
        <v>97</v>
      </c>
      <c r="N17" t="s">
        <v>72</v>
      </c>
      <c r="O17">
        <f t="shared" si="0"/>
        <v>151</v>
      </c>
      <c r="P17">
        <f t="shared" si="1"/>
        <v>16</v>
      </c>
      <c r="Q17" s="142">
        <v>28</v>
      </c>
      <c r="R17" s="145" t="s">
        <v>436</v>
      </c>
      <c r="S17" s="145" t="s">
        <v>504</v>
      </c>
      <c r="T17">
        <f t="shared" si="2"/>
        <v>2203.2873376623374</v>
      </c>
      <c r="U17">
        <f t="shared" si="4"/>
        <v>1758.1436688311687</v>
      </c>
      <c r="V17">
        <f t="shared" si="7"/>
        <v>1723.0957792207791</v>
      </c>
      <c r="W17">
        <f t="shared" si="11"/>
        <v>1870.693262987013</v>
      </c>
      <c r="X17">
        <f t="shared" si="5"/>
        <v>445.14366883116872</v>
      </c>
      <c r="Y17">
        <f t="shared" si="8"/>
        <v>480.1915584415583</v>
      </c>
      <c r="Z17">
        <f t="shared" si="12"/>
        <v>332.59407467532446</v>
      </c>
      <c r="AA17">
        <f t="shared" si="9"/>
        <v>1404.0985407524579</v>
      </c>
      <c r="AB17">
        <f t="shared" si="13"/>
        <v>1813.4768873407202</v>
      </c>
      <c r="AC17">
        <f t="shared" si="15"/>
        <v>1861.4077774007822</v>
      </c>
      <c r="AD17">
        <f t="shared" si="10"/>
        <v>799.18879690987956</v>
      </c>
      <c r="AE17">
        <f t="shared" si="14"/>
        <v>389.81045032161728</v>
      </c>
      <c r="AF17">
        <f t="shared" si="16"/>
        <v>341.8795602615553</v>
      </c>
      <c r="AG17">
        <f t="shared" si="6"/>
        <v>1937.1787888004671</v>
      </c>
      <c r="AH17">
        <f t="shared" si="3"/>
        <v>266.1085488618703</v>
      </c>
      <c r="AJ17">
        <f t="shared" si="17"/>
        <v>1643.012599206349</v>
      </c>
      <c r="AK17">
        <f t="shared" si="18"/>
        <v>0</v>
      </c>
      <c r="AL17">
        <f t="shared" si="19"/>
        <v>1.0947870028770508</v>
      </c>
      <c r="AM17">
        <f t="shared" si="20"/>
        <v>1276.5252930144227</v>
      </c>
      <c r="AN17">
        <f t="shared" si="21"/>
        <v>926.76204464791476</v>
      </c>
      <c r="AQ17" s="147" t="s">
        <v>489</v>
      </c>
      <c r="AR17" s="148" t="s">
        <v>452</v>
      </c>
    </row>
    <row r="18" spans="1:45" x14ac:dyDescent="0.3">
      <c r="A18" s="3">
        <v>38</v>
      </c>
      <c r="B18" s="3" t="s">
        <v>64</v>
      </c>
      <c r="C18" s="3" t="s">
        <v>65</v>
      </c>
      <c r="D18" s="3" t="s">
        <v>49</v>
      </c>
      <c r="E18" s="3">
        <v>41371.86632025463</v>
      </c>
      <c r="F18" s="3">
        <v>41371.930706828702</v>
      </c>
      <c r="G18" s="3">
        <v>92</v>
      </c>
      <c r="H18" s="144">
        <v>92</v>
      </c>
      <c r="I18">
        <v>360</v>
      </c>
      <c r="J18">
        <v>4</v>
      </c>
      <c r="K18" s="143">
        <v>90</v>
      </c>
      <c r="L18">
        <v>92</v>
      </c>
      <c r="N18" t="s">
        <v>73</v>
      </c>
      <c r="O18">
        <f t="shared" si="0"/>
        <v>254.125</v>
      </c>
      <c r="P18">
        <f t="shared" si="1"/>
        <v>16</v>
      </c>
      <c r="Q18" s="142">
        <v>29</v>
      </c>
      <c r="R18" s="145"/>
      <c r="S18" s="145" t="s">
        <v>505</v>
      </c>
      <c r="T18">
        <f t="shared" si="2"/>
        <v>1714</v>
      </c>
      <c r="U18">
        <f t="shared" si="4"/>
        <v>1958.6436688311687</v>
      </c>
      <c r="V18">
        <f t="shared" si="7"/>
        <v>1743.4291125541124</v>
      </c>
      <c r="W18">
        <f t="shared" si="11"/>
        <v>1720.8218344155844</v>
      </c>
      <c r="X18">
        <f t="shared" si="5"/>
        <v>-244.64366883116872</v>
      </c>
      <c r="Y18">
        <f t="shared" si="8"/>
        <v>-29.429112554112407</v>
      </c>
      <c r="Z18">
        <f t="shared" si="12"/>
        <v>-6.8218344155843624</v>
      </c>
      <c r="AA18">
        <f t="shared" si="9"/>
        <v>1964.7465220404847</v>
      </c>
      <c r="AB18">
        <f t="shared" si="13"/>
        <v>1928.0149474983787</v>
      </c>
      <c r="AC18">
        <f t="shared" si="15"/>
        <v>2001.5541959262953</v>
      </c>
      <c r="AD18">
        <f t="shared" si="10"/>
        <v>-250.74652204048471</v>
      </c>
      <c r="AE18">
        <f t="shared" si="14"/>
        <v>-214.01494749837866</v>
      </c>
      <c r="AF18">
        <f t="shared" si="16"/>
        <v>-287.55419592629528</v>
      </c>
      <c r="AG18">
        <f t="shared" si="6"/>
        <v>1939.7402165768958</v>
      </c>
      <c r="AH18">
        <f t="shared" si="3"/>
        <v>-225.74021657689582</v>
      </c>
      <c r="AJ18">
        <f t="shared" si="17"/>
        <v>1643.012599206349</v>
      </c>
      <c r="AK18">
        <f t="shared" si="18"/>
        <v>0</v>
      </c>
      <c r="AL18">
        <f t="shared" si="19"/>
        <v>1.2818516506161648</v>
      </c>
      <c r="AM18">
        <f t="shared" si="20"/>
        <v>1675.2201579397231</v>
      </c>
      <c r="AN18">
        <f t="shared" si="21"/>
        <v>38.779842060276906</v>
      </c>
      <c r="AR18" t="s">
        <v>506</v>
      </c>
    </row>
    <row r="19" spans="1:45" x14ac:dyDescent="0.3">
      <c r="A19" s="3">
        <v>39</v>
      </c>
      <c r="B19" s="3" t="s">
        <v>64</v>
      </c>
      <c r="C19" s="3" t="s">
        <v>65</v>
      </c>
      <c r="D19" s="3" t="s">
        <v>49</v>
      </c>
      <c r="E19" s="3">
        <v>41371.966932025462</v>
      </c>
      <c r="F19" s="3">
        <v>41372.038494525463</v>
      </c>
      <c r="G19" s="3">
        <v>103</v>
      </c>
      <c r="H19" s="144">
        <v>103</v>
      </c>
      <c r="I19">
        <v>360</v>
      </c>
      <c r="J19">
        <v>4</v>
      </c>
      <c r="K19" s="143">
        <v>90</v>
      </c>
      <c r="L19">
        <v>103</v>
      </c>
      <c r="N19" t="s">
        <v>74</v>
      </c>
      <c r="O19">
        <f t="shared" si="0"/>
        <v>179.28571428571428</v>
      </c>
      <c r="P19">
        <f t="shared" si="1"/>
        <v>16</v>
      </c>
      <c r="Q19" s="142">
        <v>30</v>
      </c>
      <c r="R19" s="145"/>
      <c r="S19" s="145" t="s">
        <v>507</v>
      </c>
      <c r="T19">
        <f t="shared" si="2"/>
        <v>1555.7</v>
      </c>
      <c r="U19">
        <f t="shared" si="4"/>
        <v>1634.85</v>
      </c>
      <c r="V19">
        <f t="shared" si="7"/>
        <v>1824.3291125541125</v>
      </c>
      <c r="W19">
        <f t="shared" si="11"/>
        <v>1696.4968344155843</v>
      </c>
      <c r="X19">
        <f t="shared" si="5"/>
        <v>-79.149999999999864</v>
      </c>
      <c r="Y19">
        <f t="shared" si="8"/>
        <v>-268.62911255411245</v>
      </c>
      <c r="Z19">
        <f t="shared" si="12"/>
        <v>-140.79683441558427</v>
      </c>
      <c r="AA19">
        <f t="shared" si="9"/>
        <v>1845.098124910865</v>
      </c>
      <c r="AB19">
        <f t="shared" si="13"/>
        <v>1513.4061994508734</v>
      </c>
      <c r="AC19">
        <f t="shared" si="15"/>
        <v>1540.4198983526246</v>
      </c>
      <c r="AD19">
        <f t="shared" si="10"/>
        <v>-289.39812491086491</v>
      </c>
      <c r="AE19">
        <f t="shared" si="14"/>
        <v>42.293800549126672</v>
      </c>
      <c r="AF19">
        <f t="shared" si="16"/>
        <v>15.280101647375432</v>
      </c>
      <c r="AG19">
        <f t="shared" si="6"/>
        <v>1937.5673541736769</v>
      </c>
      <c r="AH19">
        <f t="shared" si="3"/>
        <v>-381.86735417367686</v>
      </c>
      <c r="AJ19">
        <f t="shared" si="17"/>
        <v>1643.012599206349</v>
      </c>
      <c r="AK19">
        <f t="shared" si="18"/>
        <v>0</v>
      </c>
      <c r="AL19">
        <f t="shared" si="19"/>
        <v>1.0686639153510762</v>
      </c>
      <c r="AM19">
        <f t="shared" si="20"/>
        <v>2225.8284255221588</v>
      </c>
      <c r="AN19">
        <f t="shared" si="21"/>
        <v>-670.12842552215875</v>
      </c>
      <c r="AQ19" s="146" t="s">
        <v>481</v>
      </c>
      <c r="AR19" cm="1">
        <f t="array" ref="AR19">SUM(ABS(AH3:AH55))/COUNT(AH3:AH55)</f>
        <v>338.64679011923027</v>
      </c>
    </row>
    <row r="20" spans="1:45" x14ac:dyDescent="0.3">
      <c r="A20" s="3">
        <v>44</v>
      </c>
      <c r="B20" s="3" t="s">
        <v>66</v>
      </c>
      <c r="C20" s="3" t="s">
        <v>48</v>
      </c>
      <c r="D20" s="3" t="s">
        <v>49</v>
      </c>
      <c r="E20" s="3">
        <v>41372.564464085648</v>
      </c>
      <c r="F20" s="3">
        <v>41372.629290474535</v>
      </c>
      <c r="G20" s="3">
        <v>93</v>
      </c>
      <c r="H20" s="144">
        <v>93</v>
      </c>
      <c r="I20">
        <v>543</v>
      </c>
      <c r="J20">
        <v>7</v>
      </c>
      <c r="K20" s="143">
        <v>77.571428571428569</v>
      </c>
      <c r="L20">
        <v>93</v>
      </c>
      <c r="N20" t="s">
        <v>75</v>
      </c>
      <c r="O20">
        <f t="shared" si="0"/>
        <v>73</v>
      </c>
      <c r="P20">
        <f t="shared" si="1"/>
        <v>16</v>
      </c>
      <c r="Q20" s="142">
        <v>31</v>
      </c>
      <c r="R20" s="145"/>
      <c r="S20" s="145" t="s">
        <v>508</v>
      </c>
      <c r="T20">
        <f t="shared" si="2"/>
        <v>1874.7777777777778</v>
      </c>
      <c r="U20">
        <f t="shared" si="4"/>
        <v>1715.2388888888891</v>
      </c>
      <c r="V20">
        <f t="shared" si="7"/>
        <v>1714.825925925926</v>
      </c>
      <c r="W20">
        <f t="shared" si="11"/>
        <v>1836.9412788600289</v>
      </c>
      <c r="X20">
        <f t="shared" si="5"/>
        <v>159.53888888888878</v>
      </c>
      <c r="Y20">
        <f t="shared" si="8"/>
        <v>159.95185185185187</v>
      </c>
      <c r="Z20">
        <f t="shared" si="12"/>
        <v>37.836498917748941</v>
      </c>
      <c r="AA20">
        <f t="shared" si="9"/>
        <v>1598.1144088268061</v>
      </c>
      <c r="AB20">
        <f t="shared" si="13"/>
        <v>1879.6451502472314</v>
      </c>
      <c r="AC20">
        <f t="shared" si="15"/>
        <v>1771.8516337087549</v>
      </c>
      <c r="AD20">
        <f t="shared" si="10"/>
        <v>276.66336895097174</v>
      </c>
      <c r="AE20">
        <f t="shared" si="14"/>
        <v>-4.8673724694535849</v>
      </c>
      <c r="AF20">
        <f t="shared" si="16"/>
        <v>102.92614406902294</v>
      </c>
      <c r="AG20">
        <f t="shared" si="6"/>
        <v>1933.8916900430988</v>
      </c>
      <c r="AH20">
        <f t="shared" si="3"/>
        <v>-59.113912265321005</v>
      </c>
      <c r="AJ20">
        <f t="shared" si="17"/>
        <v>1643.012599206349</v>
      </c>
      <c r="AK20">
        <f t="shared" si="18"/>
        <v>0</v>
      </c>
      <c r="AL20">
        <f t="shared" si="19"/>
        <v>0.86609718350256581</v>
      </c>
      <c r="AM20">
        <f t="shared" si="20"/>
        <v>1816.9388569674923</v>
      </c>
      <c r="AN20">
        <f t="shared" si="21"/>
        <v>57.838920810285572</v>
      </c>
      <c r="AQ20" s="146" t="s">
        <v>483</v>
      </c>
      <c r="AR20">
        <f>SUMSQ(AH3:AH55)/COUNT(AH3:AH55)</f>
        <v>214322.53776573678</v>
      </c>
    </row>
    <row r="21" spans="1:45" x14ac:dyDescent="0.3">
      <c r="A21" s="3">
        <v>48</v>
      </c>
      <c r="B21" s="3" t="s">
        <v>67</v>
      </c>
      <c r="C21" s="3" t="s">
        <v>53</v>
      </c>
      <c r="D21" s="3" t="s">
        <v>49</v>
      </c>
      <c r="E21" s="3">
        <v>41373.405340972226</v>
      </c>
      <c r="F21" s="3">
        <v>41373.452644212957</v>
      </c>
      <c r="G21" s="3">
        <v>68</v>
      </c>
      <c r="H21" s="144">
        <v>68</v>
      </c>
      <c r="I21">
        <v>283</v>
      </c>
      <c r="J21">
        <v>5</v>
      </c>
      <c r="K21" s="143">
        <v>56.6</v>
      </c>
      <c r="L21">
        <v>68</v>
      </c>
      <c r="N21" t="s">
        <v>76</v>
      </c>
      <c r="O21">
        <f t="shared" si="0"/>
        <v>241</v>
      </c>
      <c r="P21">
        <f t="shared" si="1"/>
        <v>16</v>
      </c>
      <c r="Q21" s="142">
        <v>32</v>
      </c>
      <c r="R21" s="145" t="s">
        <v>437</v>
      </c>
      <c r="S21" s="145" t="s">
        <v>509</v>
      </c>
      <c r="T21">
        <f t="shared" si="2"/>
        <v>2159.6428571428573</v>
      </c>
      <c r="U21">
        <f t="shared" si="4"/>
        <v>2017.2103174603176</v>
      </c>
      <c r="V21">
        <f t="shared" si="7"/>
        <v>1863.373544973545</v>
      </c>
      <c r="W21">
        <f t="shared" si="11"/>
        <v>1826.0301587301587</v>
      </c>
      <c r="X21">
        <f t="shared" si="5"/>
        <v>142.43253968253975</v>
      </c>
      <c r="Y21">
        <f t="shared" si="8"/>
        <v>296.26931216931234</v>
      </c>
      <c r="Z21">
        <f t="shared" si="12"/>
        <v>333.61269841269859</v>
      </c>
      <c r="AA21">
        <f t="shared" si="9"/>
        <v>1789.2850720657405</v>
      </c>
      <c r="AB21">
        <f t="shared" si="13"/>
        <v>1794.3512803007252</v>
      </c>
      <c r="AC21">
        <f t="shared" si="15"/>
        <v>1871.566919615746</v>
      </c>
      <c r="AD21">
        <f t="shared" si="10"/>
        <v>370.35778507711689</v>
      </c>
      <c r="AE21">
        <f t="shared" si="14"/>
        <v>365.29157684213214</v>
      </c>
      <c r="AF21">
        <f t="shared" si="16"/>
        <v>288.07593752711136</v>
      </c>
      <c r="AG21">
        <f t="shared" si="6"/>
        <v>1933.32268909406</v>
      </c>
      <c r="AH21">
        <f t="shared" si="3"/>
        <v>226.32016804879731</v>
      </c>
      <c r="AJ21">
        <f t="shared" si="17"/>
        <v>1643.012599206349</v>
      </c>
      <c r="AK21">
        <f t="shared" si="18"/>
        <v>0</v>
      </c>
      <c r="AL21">
        <f t="shared" si="19"/>
        <v>1.1461697616953914</v>
      </c>
      <c r="AM21">
        <f t="shared" si="20"/>
        <v>1285.0576779558892</v>
      </c>
      <c r="AN21">
        <f t="shared" si="21"/>
        <v>874.58517918696816</v>
      </c>
      <c r="AQ21" s="146" t="s">
        <v>485</v>
      </c>
      <c r="AR21">
        <f>SQRT(AR20)</f>
        <v>462.94982208197985</v>
      </c>
    </row>
    <row r="22" spans="1:45" x14ac:dyDescent="0.3">
      <c r="A22" s="3">
        <v>50</v>
      </c>
      <c r="B22" s="3" t="s">
        <v>67</v>
      </c>
      <c r="C22" s="3" t="s">
        <v>53</v>
      </c>
      <c r="D22" s="3" t="s">
        <v>49</v>
      </c>
      <c r="E22" s="3">
        <v>41373.571396215273</v>
      </c>
      <c r="F22" s="3" t="e">
        <v>#VALUE!</v>
      </c>
      <c r="G22" s="3" t="e">
        <v>#VALUE!</v>
      </c>
      <c r="H22" s="144" t="e">
        <v>#N/A</v>
      </c>
      <c r="I22">
        <v>283</v>
      </c>
      <c r="J22">
        <v>5</v>
      </c>
      <c r="K22" s="143">
        <v>56.6</v>
      </c>
      <c r="L22">
        <v>56.6</v>
      </c>
      <c r="N22" t="s">
        <v>77</v>
      </c>
      <c r="O22">
        <f t="shared" si="0"/>
        <v>534.14285714285711</v>
      </c>
      <c r="P22">
        <f t="shared" si="1"/>
        <v>16</v>
      </c>
      <c r="Q22" s="142">
        <v>33</v>
      </c>
      <c r="R22" s="145"/>
      <c r="S22" s="145" t="s">
        <v>510</v>
      </c>
      <c r="T22">
        <f t="shared" si="2"/>
        <v>2177.0113636363635</v>
      </c>
      <c r="U22">
        <f t="shared" si="4"/>
        <v>2168.3271103896104</v>
      </c>
      <c r="V22">
        <f t="shared" si="7"/>
        <v>2070.4773328523329</v>
      </c>
      <c r="W22">
        <f t="shared" si="11"/>
        <v>1941.7829996392497</v>
      </c>
      <c r="X22">
        <f t="shared" si="5"/>
        <v>8.6842532467530873</v>
      </c>
      <c r="Y22">
        <f t="shared" si="8"/>
        <v>106.53403078403062</v>
      </c>
      <c r="Z22">
        <f t="shared" si="12"/>
        <v>235.22836399711377</v>
      </c>
      <c r="AA22">
        <f t="shared" si="9"/>
        <v>2083.3169952561161</v>
      </c>
      <c r="AB22">
        <f t="shared" si="13"/>
        <v>1857.5301563229564</v>
      </c>
      <c r="AC22">
        <f t="shared" si="15"/>
        <v>1831.680060464802</v>
      </c>
      <c r="AD22">
        <f t="shared" si="10"/>
        <v>93.694368380247397</v>
      </c>
      <c r="AE22">
        <f t="shared" si="14"/>
        <v>319.48120731340714</v>
      </c>
      <c r="AF22">
        <f t="shared" si="16"/>
        <v>345.33130317156156</v>
      </c>
      <c r="AG22">
        <f t="shared" si="6"/>
        <v>1935.5011338200395</v>
      </c>
      <c r="AH22">
        <f t="shared" si="3"/>
        <v>241.510229816324</v>
      </c>
      <c r="AJ22">
        <f t="shared" si="17"/>
        <v>1643.012599206349</v>
      </c>
      <c r="AK22">
        <f t="shared" si="18"/>
        <v>0</v>
      </c>
      <c r="AL22">
        <f t="shared" si="19"/>
        <v>1.2919479750090335</v>
      </c>
      <c r="AM22">
        <f t="shared" si="20"/>
        <v>1798.7488391743518</v>
      </c>
      <c r="AN22">
        <f t="shared" si="21"/>
        <v>378.2625244620117</v>
      </c>
    </row>
    <row r="23" spans="1:45" x14ac:dyDescent="0.3">
      <c r="A23" s="3">
        <v>57</v>
      </c>
      <c r="B23" s="3" t="s">
        <v>68</v>
      </c>
      <c r="C23" s="3" t="s">
        <v>56</v>
      </c>
      <c r="D23" s="3" t="s">
        <v>49</v>
      </c>
      <c r="E23" s="3">
        <v>41374.670426539349</v>
      </c>
      <c r="F23" s="3">
        <v>41374.710299224542</v>
      </c>
      <c r="G23" s="3">
        <v>57</v>
      </c>
      <c r="H23" s="144">
        <v>57</v>
      </c>
      <c r="I23">
        <v>625</v>
      </c>
      <c r="J23">
        <v>7</v>
      </c>
      <c r="K23" s="143">
        <v>89.285714285714292</v>
      </c>
      <c r="L23">
        <v>57</v>
      </c>
      <c r="N23" t="s">
        <v>78</v>
      </c>
      <c r="O23">
        <f t="shared" si="0"/>
        <v>362</v>
      </c>
      <c r="P23">
        <f t="shared" si="1"/>
        <v>17</v>
      </c>
      <c r="Q23" s="142">
        <v>34</v>
      </c>
      <c r="R23" s="145"/>
      <c r="S23" s="145" t="s">
        <v>511</v>
      </c>
      <c r="T23">
        <f t="shared" si="2"/>
        <v>2101.4444444444443</v>
      </c>
      <c r="U23">
        <f t="shared" si="4"/>
        <v>2139.2279040404037</v>
      </c>
      <c r="V23">
        <f t="shared" si="7"/>
        <v>2146.0328884078885</v>
      </c>
      <c r="W23">
        <f t="shared" si="11"/>
        <v>2078.2191107503604</v>
      </c>
      <c r="X23">
        <f t="shared" si="5"/>
        <v>-37.783459595959357</v>
      </c>
      <c r="Y23">
        <f t="shared" si="8"/>
        <v>-44.588443963444206</v>
      </c>
      <c r="Z23">
        <f t="shared" si="12"/>
        <v>23.225333694083929</v>
      </c>
      <c r="AA23">
        <f t="shared" si="9"/>
        <v>2172.3577001169278</v>
      </c>
      <c r="AB23">
        <f t="shared" si="13"/>
        <v>2025.8238732598734</v>
      </c>
      <c r="AC23">
        <f t="shared" si="15"/>
        <v>1937.9798968071595</v>
      </c>
      <c r="AD23">
        <f t="shared" si="10"/>
        <v>-70.913255672483501</v>
      </c>
      <c r="AE23">
        <f t="shared" si="14"/>
        <v>75.620571184570963</v>
      </c>
      <c r="AF23">
        <f t="shared" si="16"/>
        <v>163.4645476372848</v>
      </c>
      <c r="AG23">
        <f t="shared" si="6"/>
        <v>1937.8257904821007</v>
      </c>
      <c r="AH23">
        <f t="shared" si="3"/>
        <v>163.61865396234361</v>
      </c>
      <c r="AJ23">
        <f t="shared" si="17"/>
        <v>1643.012599206349</v>
      </c>
      <c r="AK23">
        <f t="shared" si="18"/>
        <v>0</v>
      </c>
      <c r="AL23">
        <f t="shared" si="19"/>
        <v>1.1178714701429269</v>
      </c>
      <c r="AM23">
        <f t="shared" si="20"/>
        <v>2106.0984122758136</v>
      </c>
      <c r="AN23">
        <f t="shared" si="21"/>
        <v>-4.6539678313693003</v>
      </c>
    </row>
    <row r="24" spans="1:45" x14ac:dyDescent="0.3">
      <c r="A24" s="3">
        <v>58</v>
      </c>
      <c r="B24" s="3" t="s">
        <v>68</v>
      </c>
      <c r="C24" s="3" t="s">
        <v>56</v>
      </c>
      <c r="D24" s="3" t="s">
        <v>49</v>
      </c>
      <c r="E24" s="3">
        <v>41374.730107175928</v>
      </c>
      <c r="F24" s="3">
        <v>41374.797676620372</v>
      </c>
      <c r="G24" s="3">
        <v>97</v>
      </c>
      <c r="H24" s="144">
        <v>97</v>
      </c>
      <c r="I24">
        <v>625</v>
      </c>
      <c r="J24">
        <v>7</v>
      </c>
      <c r="K24" s="143">
        <v>89.285714285714292</v>
      </c>
      <c r="L24">
        <v>97</v>
      </c>
      <c r="N24" t="s">
        <v>79</v>
      </c>
      <c r="O24">
        <f t="shared" si="0"/>
        <v>74</v>
      </c>
      <c r="P24">
        <f t="shared" si="1"/>
        <v>17</v>
      </c>
      <c r="Q24" s="142">
        <v>35</v>
      </c>
      <c r="R24" s="145"/>
      <c r="S24" s="145" t="s">
        <v>512</v>
      </c>
      <c r="T24">
        <f t="shared" si="2"/>
        <v>2066.8888888888887</v>
      </c>
      <c r="U24">
        <f t="shared" si="4"/>
        <v>2084.1666666666665</v>
      </c>
      <c r="V24">
        <f t="shared" si="7"/>
        <v>2115.1148989898988</v>
      </c>
      <c r="W24">
        <f t="shared" si="11"/>
        <v>2126.2468885281387</v>
      </c>
      <c r="X24">
        <f t="shared" si="5"/>
        <v>-17.277777777777828</v>
      </c>
      <c r="Y24">
        <f t="shared" si="8"/>
        <v>-48.226010101010161</v>
      </c>
      <c r="Z24">
        <f t="shared" si="12"/>
        <v>-59.357999639250011</v>
      </c>
      <c r="AA24">
        <f t="shared" si="9"/>
        <v>2121.6916093489817</v>
      </c>
      <c r="AB24">
        <f t="shared" si="13"/>
        <v>2130.5572643673372</v>
      </c>
      <c r="AC24">
        <f t="shared" si="15"/>
        <v>2082.3440967304714</v>
      </c>
      <c r="AD24">
        <f t="shared" si="10"/>
        <v>-54.802720460093042</v>
      </c>
      <c r="AE24">
        <f t="shared" si="14"/>
        <v>-63.668375478448525</v>
      </c>
      <c r="AF24">
        <f t="shared" si="16"/>
        <v>-15.455207841582705</v>
      </c>
      <c r="AG24">
        <f t="shared" si="6"/>
        <v>1939.4007017985296</v>
      </c>
      <c r="AH24">
        <f t="shared" si="3"/>
        <v>127.48818709035913</v>
      </c>
      <c r="AJ24">
        <f t="shared" si="17"/>
        <v>1643.012599206349</v>
      </c>
      <c r="AK24">
        <f t="shared" si="18"/>
        <v>0</v>
      </c>
      <c r="AL24">
        <f t="shared" si="19"/>
        <v>0.95777048573060797</v>
      </c>
      <c r="AM24">
        <f t="shared" si="20"/>
        <v>1755.8282772390055</v>
      </c>
      <c r="AN24">
        <f t="shared" si="21"/>
        <v>311.06061164988319</v>
      </c>
      <c r="AQ24" s="147" t="s">
        <v>489</v>
      </c>
      <c r="AR24" t="s">
        <v>453</v>
      </c>
      <c r="AS24" t="s">
        <v>513</v>
      </c>
    </row>
    <row r="25" spans="1:45" x14ac:dyDescent="0.3">
      <c r="A25" s="3">
        <v>59</v>
      </c>
      <c r="B25" s="3" t="s">
        <v>69</v>
      </c>
      <c r="C25" s="3" t="s">
        <v>59</v>
      </c>
      <c r="D25" s="3" t="s">
        <v>49</v>
      </c>
      <c r="E25" s="3">
        <v>41375.331422997682</v>
      </c>
      <c r="F25" s="3">
        <v>41375.38769614583</v>
      </c>
      <c r="G25" s="3">
        <v>81</v>
      </c>
      <c r="H25" s="144">
        <v>81</v>
      </c>
      <c r="I25">
        <v>182</v>
      </c>
      <c r="J25">
        <v>2</v>
      </c>
      <c r="K25" s="143">
        <v>91</v>
      </c>
      <c r="L25">
        <v>81</v>
      </c>
      <c r="N25" t="s">
        <v>80</v>
      </c>
      <c r="O25">
        <f t="shared" si="0"/>
        <v>177</v>
      </c>
      <c r="P25">
        <f t="shared" si="1"/>
        <v>17</v>
      </c>
      <c r="Q25" s="142">
        <v>36</v>
      </c>
      <c r="R25" s="145"/>
      <c r="S25" s="145" t="s">
        <v>514</v>
      </c>
      <c r="T25">
        <f t="shared" si="2"/>
        <v>1574.5</v>
      </c>
      <c r="U25">
        <f t="shared" si="4"/>
        <v>1820.6944444444443</v>
      </c>
      <c r="V25">
        <f t="shared" si="7"/>
        <v>1914.2777777777776</v>
      </c>
      <c r="W25">
        <f t="shared" si="11"/>
        <v>1979.961174242424</v>
      </c>
      <c r="X25">
        <f t="shared" si="5"/>
        <v>-246.19444444444434</v>
      </c>
      <c r="Y25">
        <f t="shared" si="8"/>
        <v>-339.7777777777776</v>
      </c>
      <c r="Z25">
        <f t="shared" si="12"/>
        <v>-405.46117424242402</v>
      </c>
      <c r="AA25">
        <f t="shared" si="9"/>
        <v>2076.1475967888932</v>
      </c>
      <c r="AB25">
        <f t="shared" si="13"/>
        <v>2121.9758857353931</v>
      </c>
      <c r="AC25">
        <f t="shared" si="15"/>
        <v>2128.8538417455457</v>
      </c>
      <c r="AD25">
        <f t="shared" si="10"/>
        <v>-501.64759678889322</v>
      </c>
      <c r="AE25">
        <f t="shared" si="14"/>
        <v>-547.47588573539315</v>
      </c>
      <c r="AF25">
        <f t="shared" si="16"/>
        <v>-554.35384174554565</v>
      </c>
      <c r="AG25">
        <f t="shared" si="6"/>
        <v>1940.6278393143157</v>
      </c>
      <c r="AH25">
        <f t="shared" si="3"/>
        <v>-366.12783931431568</v>
      </c>
      <c r="AJ25">
        <f t="shared" si="17"/>
        <v>1643.012599206349</v>
      </c>
      <c r="AK25">
        <f t="shared" si="18"/>
        <v>0</v>
      </c>
      <c r="AL25">
        <f t="shared" si="19"/>
        <v>1.1022222723519643</v>
      </c>
      <c r="AM25">
        <f t="shared" si="20"/>
        <v>1423.0085846318489</v>
      </c>
      <c r="AN25">
        <f t="shared" si="21"/>
        <v>151.49141536815114</v>
      </c>
      <c r="AQ25" t="s">
        <v>471</v>
      </c>
      <c r="AR25" t="s">
        <v>515</v>
      </c>
      <c r="AS25" t="s">
        <v>516</v>
      </c>
    </row>
    <row r="26" spans="1:45" x14ac:dyDescent="0.3">
      <c r="A26" s="3">
        <v>61</v>
      </c>
      <c r="B26" s="3" t="s">
        <v>70</v>
      </c>
      <c r="C26" s="3" t="s">
        <v>61</v>
      </c>
      <c r="D26" s="3" t="s">
        <v>49</v>
      </c>
      <c r="E26" s="3">
        <v>41376.313536770831</v>
      </c>
      <c r="F26" s="3">
        <v>41376.368976585647</v>
      </c>
      <c r="G26" s="3">
        <v>79</v>
      </c>
      <c r="H26" s="144">
        <v>79</v>
      </c>
      <c r="I26">
        <v>692</v>
      </c>
      <c r="J26">
        <v>9</v>
      </c>
      <c r="K26" s="143">
        <v>76.888888888888886</v>
      </c>
      <c r="L26">
        <v>79</v>
      </c>
      <c r="N26" t="s">
        <v>81</v>
      </c>
      <c r="O26">
        <f t="shared" si="0"/>
        <v>562</v>
      </c>
      <c r="P26">
        <f t="shared" si="1"/>
        <v>17</v>
      </c>
      <c r="Q26" s="142">
        <v>37</v>
      </c>
      <c r="R26" s="145" t="s">
        <v>438</v>
      </c>
      <c r="S26" s="145" t="s">
        <v>517</v>
      </c>
      <c r="T26">
        <f t="shared" si="2"/>
        <v>2027.7249999999999</v>
      </c>
      <c r="U26">
        <f t="shared" si="4"/>
        <v>1801.1125</v>
      </c>
      <c r="V26">
        <f t="shared" si="7"/>
        <v>1889.7046296296296</v>
      </c>
      <c r="W26">
        <f t="shared" si="11"/>
        <v>1942.6395833333331</v>
      </c>
      <c r="X26">
        <f t="shared" si="5"/>
        <v>226.61249999999995</v>
      </c>
      <c r="Y26">
        <f t="shared" si="8"/>
        <v>138.0203703703703</v>
      </c>
      <c r="Z26">
        <f t="shared" si="12"/>
        <v>85.085416666666788</v>
      </c>
      <c r="AA26">
        <f t="shared" si="9"/>
        <v>1706.4291448838289</v>
      </c>
      <c r="AB26">
        <f t="shared" si="13"/>
        <v>1838.0954832651491</v>
      </c>
      <c r="AC26">
        <f t="shared" si="15"/>
        <v>1900.8416053353289</v>
      </c>
      <c r="AD26">
        <f t="shared" si="10"/>
        <v>321.29585511617097</v>
      </c>
      <c r="AE26">
        <f t="shared" si="14"/>
        <v>189.62951673485077</v>
      </c>
      <c r="AF26">
        <f t="shared" si="16"/>
        <v>126.88339466467096</v>
      </c>
      <c r="AG26">
        <f t="shared" si="6"/>
        <v>1937.1036758804296</v>
      </c>
      <c r="AH26">
        <f t="shared" si="3"/>
        <v>90.621324119570318</v>
      </c>
      <c r="AJ26">
        <f t="shared" si="17"/>
        <v>1643.012599206349</v>
      </c>
      <c r="AK26">
        <f t="shared" si="18"/>
        <v>0</v>
      </c>
      <c r="AL26">
        <f t="shared" si="19"/>
        <v>1.2784276642058643</v>
      </c>
      <c r="AM26">
        <f t="shared" si="20"/>
        <v>1883.1713592948668</v>
      </c>
      <c r="AN26">
        <f t="shared" si="21"/>
        <v>144.55364070513315</v>
      </c>
      <c r="AQ26">
        <v>0</v>
      </c>
      <c r="AR26">
        <v>0</v>
      </c>
      <c r="AS26">
        <v>0.23392607224618003</v>
      </c>
    </row>
    <row r="27" spans="1:45" x14ac:dyDescent="0.3">
      <c r="A27" s="3">
        <v>68</v>
      </c>
      <c r="B27" s="3" t="s">
        <v>70</v>
      </c>
      <c r="C27" s="3" t="s">
        <v>61</v>
      </c>
      <c r="D27" s="3" t="s">
        <v>49</v>
      </c>
      <c r="E27" s="3">
        <v>41376.690266284721</v>
      </c>
      <c r="F27" s="3" t="e">
        <v>#VALUE!</v>
      </c>
      <c r="G27" s="3" t="e">
        <v>#VALUE!</v>
      </c>
      <c r="H27" s="144" t="e">
        <v>#N/A</v>
      </c>
      <c r="I27">
        <v>692</v>
      </c>
      <c r="J27">
        <v>9</v>
      </c>
      <c r="K27" s="143">
        <v>76.888888888888886</v>
      </c>
      <c r="L27">
        <v>76.888888888888886</v>
      </c>
      <c r="N27" t="s">
        <v>82</v>
      </c>
      <c r="O27">
        <f t="shared" si="0"/>
        <v>363</v>
      </c>
      <c r="P27">
        <f t="shared" si="1"/>
        <v>17</v>
      </c>
      <c r="Q27" s="142">
        <v>38</v>
      </c>
      <c r="R27" s="145"/>
      <c r="S27" s="145" t="s">
        <v>518</v>
      </c>
      <c r="T27">
        <f t="shared" si="2"/>
        <v>2295.7619047619046</v>
      </c>
      <c r="U27">
        <f t="shared" si="4"/>
        <v>2161.7434523809525</v>
      </c>
      <c r="V27">
        <f t="shared" si="7"/>
        <v>1965.995634920635</v>
      </c>
      <c r="W27">
        <f t="shared" si="11"/>
        <v>1991.2189484126984</v>
      </c>
      <c r="X27">
        <f t="shared" si="5"/>
        <v>134.01845238095211</v>
      </c>
      <c r="Y27">
        <f t="shared" si="8"/>
        <v>329.7662698412696</v>
      </c>
      <c r="Z27">
        <f t="shared" si="12"/>
        <v>304.54295634920618</v>
      </c>
      <c r="AA27">
        <f t="shared" si="9"/>
        <v>1906.2893054925503</v>
      </c>
      <c r="AB27">
        <f t="shared" si="13"/>
        <v>2047.3161055273968</v>
      </c>
      <c r="AC27">
        <f t="shared" si="15"/>
        <v>2057.4241266574172</v>
      </c>
      <c r="AD27">
        <f t="shared" si="10"/>
        <v>389.4725992693543</v>
      </c>
      <c r="AE27">
        <f t="shared" si="14"/>
        <v>248.44579923450783</v>
      </c>
      <c r="AF27">
        <f t="shared" si="16"/>
        <v>238.33777810448737</v>
      </c>
      <c r="AG27">
        <f t="shared" si="6"/>
        <v>1937.9759514150915</v>
      </c>
      <c r="AH27">
        <f t="shared" si="3"/>
        <v>357.78595334681313</v>
      </c>
      <c r="AJ27">
        <f t="shared" si="17"/>
        <v>1643.012599206349</v>
      </c>
      <c r="AK27">
        <f t="shared" si="18"/>
        <v>0</v>
      </c>
      <c r="AL27">
        <f t="shared" si="19"/>
        <v>1.1832342980146904</v>
      </c>
      <c r="AM27">
        <f t="shared" si="20"/>
        <v>2122.6868004589714</v>
      </c>
      <c r="AN27">
        <f t="shared" si="21"/>
        <v>173.07510430293314</v>
      </c>
    </row>
    <row r="28" spans="1:45" x14ac:dyDescent="0.3">
      <c r="A28" s="3">
        <v>69</v>
      </c>
      <c r="B28" s="3" t="s">
        <v>70</v>
      </c>
      <c r="C28" s="3" t="s">
        <v>61</v>
      </c>
      <c r="D28" s="3" t="s">
        <v>49</v>
      </c>
      <c r="E28" s="3">
        <v>41376.910270138891</v>
      </c>
      <c r="F28" s="3">
        <v>41376.967966898148</v>
      </c>
      <c r="G28" s="3">
        <v>83</v>
      </c>
      <c r="H28" s="144">
        <v>83</v>
      </c>
      <c r="I28">
        <v>692</v>
      </c>
      <c r="J28">
        <v>9</v>
      </c>
      <c r="K28" s="143">
        <v>76.888888888888886</v>
      </c>
      <c r="L28">
        <v>83</v>
      </c>
      <c r="N28" t="s">
        <v>83</v>
      </c>
      <c r="O28">
        <f t="shared" si="0"/>
        <v>355.28571428571428</v>
      </c>
      <c r="P28">
        <f t="shared" si="1"/>
        <v>17</v>
      </c>
      <c r="Q28" s="142">
        <v>39</v>
      </c>
      <c r="R28" s="145"/>
      <c r="S28" s="145" t="s">
        <v>519</v>
      </c>
      <c r="T28">
        <f t="shared" si="2"/>
        <v>1577.5714285714284</v>
      </c>
      <c r="U28">
        <f t="shared" si="4"/>
        <v>1936.6666666666665</v>
      </c>
      <c r="V28">
        <f t="shared" si="7"/>
        <v>1967.0194444444444</v>
      </c>
      <c r="W28">
        <f t="shared" si="11"/>
        <v>1868.8895833333333</v>
      </c>
      <c r="X28">
        <f t="shared" si="5"/>
        <v>-359.09523809523807</v>
      </c>
      <c r="Y28">
        <f t="shared" si="8"/>
        <v>-389.44801587301595</v>
      </c>
      <c r="Z28">
        <f t="shared" si="12"/>
        <v>-291.31815476190491</v>
      </c>
      <c r="AA28">
        <f t="shared" si="9"/>
        <v>2223.9449315512716</v>
      </c>
      <c r="AB28">
        <f t="shared" si="13"/>
        <v>1934.9622372619406</v>
      </c>
      <c r="AC28">
        <f t="shared" si="15"/>
        <v>1961.1400661224384</v>
      </c>
      <c r="AD28">
        <f t="shared" si="10"/>
        <v>-646.37350297984312</v>
      </c>
      <c r="AE28">
        <f t="shared" si="14"/>
        <v>-357.39080869051213</v>
      </c>
      <c r="AF28">
        <f t="shared" si="16"/>
        <v>-383.56863755100994</v>
      </c>
      <c r="AG28">
        <f t="shared" si="6"/>
        <v>1941.4198200274984</v>
      </c>
      <c r="AH28">
        <f t="shared" si="3"/>
        <v>-363.84839145606998</v>
      </c>
      <c r="AJ28">
        <f t="shared" si="17"/>
        <v>1643.012599206349</v>
      </c>
      <c r="AK28">
        <f t="shared" si="18"/>
        <v>0</v>
      </c>
      <c r="AL28">
        <f t="shared" si="19"/>
        <v>0.95833179769610854</v>
      </c>
      <c r="AM28">
        <f t="shared" si="20"/>
        <v>1836.676909738153</v>
      </c>
      <c r="AN28">
        <f t="shared" si="21"/>
        <v>-259.10548116672453</v>
      </c>
      <c r="AQ28" s="146" t="s">
        <v>481</v>
      </c>
      <c r="AR28" cm="1">
        <f t="array" ref="AR28">SUM(ABS(AN8:AN55))/COUNT(AN8:AN55)</f>
        <v>438.79832238684179</v>
      </c>
    </row>
    <row r="29" spans="1:45" x14ac:dyDescent="0.3">
      <c r="A29" s="3">
        <v>70</v>
      </c>
      <c r="B29" s="7">
        <v>41377</v>
      </c>
      <c r="C29" s="3" t="s">
        <v>63</v>
      </c>
      <c r="D29" s="3" t="s">
        <v>49</v>
      </c>
      <c r="E29" s="3">
        <v>41377.090587928244</v>
      </c>
      <c r="F29" s="3">
        <v>41377.144997650466</v>
      </c>
      <c r="G29" s="3">
        <v>78</v>
      </c>
      <c r="H29" s="144">
        <v>78</v>
      </c>
      <c r="I29">
        <v>78</v>
      </c>
      <c r="J29">
        <v>1</v>
      </c>
      <c r="K29" s="143">
        <v>78</v>
      </c>
      <c r="L29">
        <v>78</v>
      </c>
      <c r="N29" t="s">
        <v>84</v>
      </c>
      <c r="O29">
        <f t="shared" si="0"/>
        <v>133</v>
      </c>
      <c r="P29">
        <f t="shared" si="1"/>
        <v>17</v>
      </c>
      <c r="Q29" s="142">
        <v>40</v>
      </c>
      <c r="R29" s="145"/>
      <c r="S29" s="145" t="s">
        <v>520</v>
      </c>
      <c r="T29">
        <f t="shared" si="2"/>
        <v>1896.6984126984125</v>
      </c>
      <c r="U29">
        <f t="shared" si="4"/>
        <v>1737.1349206349205</v>
      </c>
      <c r="V29">
        <f t="shared" si="7"/>
        <v>1923.3439153439151</v>
      </c>
      <c r="W29">
        <f t="shared" si="11"/>
        <v>1949.4391865079365</v>
      </c>
      <c r="X29">
        <f t="shared" si="5"/>
        <v>159.56349206349205</v>
      </c>
      <c r="Y29">
        <f t="shared" si="8"/>
        <v>-26.645502645502575</v>
      </c>
      <c r="Z29">
        <f t="shared" si="12"/>
        <v>-52.740773809523944</v>
      </c>
      <c r="AA29">
        <f t="shared" si="9"/>
        <v>1770.0011472869146</v>
      </c>
      <c r="AB29">
        <f t="shared" si="13"/>
        <v>1802.7535126701523</v>
      </c>
      <c r="AC29">
        <f t="shared" si="15"/>
        <v>1758.9756241714549</v>
      </c>
      <c r="AD29">
        <f t="shared" si="10"/>
        <v>126.69726541149794</v>
      </c>
      <c r="AE29">
        <f t="shared" si="14"/>
        <v>93.944900028260236</v>
      </c>
      <c r="AF29">
        <f t="shared" si="16"/>
        <v>137.72278852695763</v>
      </c>
      <c r="AG29">
        <f t="shared" si="6"/>
        <v>1937.9175974184525</v>
      </c>
      <c r="AH29">
        <f t="shared" si="3"/>
        <v>-41.219184720039948</v>
      </c>
      <c r="AJ29">
        <f t="shared" si="17"/>
        <v>1643.012599206349</v>
      </c>
      <c r="AK29">
        <f t="shared" si="18"/>
        <v>0</v>
      </c>
      <c r="AL29">
        <f t="shared" si="19"/>
        <v>1.1144286678768778</v>
      </c>
      <c r="AM29">
        <f t="shared" si="20"/>
        <v>1573.6289752033736</v>
      </c>
      <c r="AN29">
        <f t="shared" si="21"/>
        <v>323.06943749503898</v>
      </c>
      <c r="AQ29" s="146" t="s">
        <v>483</v>
      </c>
      <c r="AR29">
        <f>SUMSQ(AN8:AN55)/COUNT(AN8:AN55)</f>
        <v>306357.91510960949</v>
      </c>
    </row>
    <row r="30" spans="1:45" x14ac:dyDescent="0.3">
      <c r="A30" s="3">
        <v>71</v>
      </c>
      <c r="B30" s="3" t="s">
        <v>71</v>
      </c>
      <c r="C30" s="3" t="s">
        <v>65</v>
      </c>
      <c r="D30" s="3" t="s">
        <v>49</v>
      </c>
      <c r="E30" s="3">
        <v>41378.423249305561</v>
      </c>
      <c r="F30" s="3">
        <v>41378.465818749995</v>
      </c>
      <c r="G30" s="3">
        <v>61</v>
      </c>
      <c r="H30" s="144">
        <v>61</v>
      </c>
      <c r="I30">
        <v>61</v>
      </c>
      <c r="J30">
        <v>2</v>
      </c>
      <c r="K30" s="143">
        <v>30.5</v>
      </c>
      <c r="L30">
        <v>61</v>
      </c>
      <c r="N30" t="s">
        <v>85</v>
      </c>
      <c r="O30">
        <f t="shared" si="0"/>
        <v>109</v>
      </c>
      <c r="P30">
        <f t="shared" si="1"/>
        <v>18</v>
      </c>
      <c r="Q30" s="142">
        <v>41</v>
      </c>
      <c r="R30" s="145" t="s">
        <v>439</v>
      </c>
      <c r="S30" s="145" t="s">
        <v>521</v>
      </c>
      <c r="T30">
        <f t="shared" si="2"/>
        <v>1951.6666666666667</v>
      </c>
      <c r="U30">
        <f t="shared" si="4"/>
        <v>1924.1825396825398</v>
      </c>
      <c r="V30">
        <f t="shared" si="7"/>
        <v>1808.6455026455026</v>
      </c>
      <c r="W30">
        <f t="shared" si="11"/>
        <v>1930.4246031746031</v>
      </c>
      <c r="X30">
        <f t="shared" si="5"/>
        <v>27.484126984126988</v>
      </c>
      <c r="Y30">
        <f t="shared" si="8"/>
        <v>143.02116402116417</v>
      </c>
      <c r="Z30">
        <f t="shared" si="12"/>
        <v>21.242063492063608</v>
      </c>
      <c r="AA30">
        <f t="shared" si="9"/>
        <v>1811.1925227904678</v>
      </c>
      <c r="AB30">
        <f t="shared" si="13"/>
        <v>2096.3235062978879</v>
      </c>
      <c r="AC30">
        <f t="shared" si="15"/>
        <v>2082.6693154913737</v>
      </c>
      <c r="AD30">
        <f t="shared" si="10"/>
        <v>140.47414387619892</v>
      </c>
      <c r="AE30">
        <f t="shared" si="14"/>
        <v>-144.65683963122115</v>
      </c>
      <c r="AF30">
        <f t="shared" si="16"/>
        <v>-131.00264882470697</v>
      </c>
      <c r="AG30">
        <f t="shared" si="6"/>
        <v>1937.5208421653228</v>
      </c>
      <c r="AH30">
        <f t="shared" si="3"/>
        <v>14.145824501343895</v>
      </c>
      <c r="AJ30">
        <f t="shared" si="17"/>
        <v>1643.012599206349</v>
      </c>
      <c r="AK30">
        <f t="shared" si="18"/>
        <v>0</v>
      </c>
      <c r="AL30">
        <f t="shared" si="19"/>
        <v>1.2572412017093275</v>
      </c>
      <c r="AM30">
        <f t="shared" si="20"/>
        <v>1810.9650806001293</v>
      </c>
      <c r="AN30">
        <f t="shared" si="21"/>
        <v>140.7015860665374</v>
      </c>
      <c r="AQ30" s="146" t="s">
        <v>485</v>
      </c>
      <c r="AR30">
        <f>SQRT(AR29)</f>
        <v>553.49608409600285</v>
      </c>
    </row>
    <row r="31" spans="1:45" x14ac:dyDescent="0.3">
      <c r="A31" s="3">
        <v>72</v>
      </c>
      <c r="B31" s="3" t="s">
        <v>71</v>
      </c>
      <c r="C31" s="3" t="s">
        <v>65</v>
      </c>
      <c r="D31" s="3" t="s">
        <v>49</v>
      </c>
      <c r="E31" s="3">
        <v>41378.501086076394</v>
      </c>
      <c r="F31" s="3" t="e">
        <v>#VALUE!</v>
      </c>
      <c r="G31" s="3" t="e">
        <v>#VALUE!</v>
      </c>
      <c r="H31" s="144" t="e">
        <v>#N/A</v>
      </c>
      <c r="I31">
        <v>61</v>
      </c>
      <c r="J31">
        <v>2</v>
      </c>
      <c r="K31" s="143">
        <v>30.5</v>
      </c>
      <c r="L31">
        <v>30.5</v>
      </c>
      <c r="N31" t="s">
        <v>86</v>
      </c>
      <c r="O31">
        <f t="shared" si="0"/>
        <v>274.33333333333331</v>
      </c>
      <c r="P31">
        <f t="shared" si="1"/>
        <v>18</v>
      </c>
      <c r="Q31" s="142">
        <v>42</v>
      </c>
      <c r="R31" s="145"/>
      <c r="S31" s="145" t="s">
        <v>522</v>
      </c>
      <c r="T31">
        <f t="shared" si="2"/>
        <v>2520.242424242424</v>
      </c>
      <c r="U31">
        <f t="shared" si="4"/>
        <v>2235.9545454545455</v>
      </c>
      <c r="V31">
        <f t="shared" si="7"/>
        <v>2122.869167869168</v>
      </c>
      <c r="W31">
        <f t="shared" si="11"/>
        <v>1986.544733044733</v>
      </c>
      <c r="X31">
        <f t="shared" si="5"/>
        <v>284.28787878787853</v>
      </c>
      <c r="Y31">
        <f t="shared" si="8"/>
        <v>397.37325637325603</v>
      </c>
      <c r="Z31">
        <f t="shared" si="12"/>
        <v>533.69769119769103</v>
      </c>
      <c r="AA31">
        <f t="shared" si="9"/>
        <v>1936.9386439483769</v>
      </c>
      <c r="AB31">
        <f t="shared" si="13"/>
        <v>1764.5315405398401</v>
      </c>
      <c r="AC31">
        <f t="shared" si="15"/>
        <v>1865.1508371469954</v>
      </c>
      <c r="AD31">
        <f t="shared" si="10"/>
        <v>583.3037802940471</v>
      </c>
      <c r="AE31">
        <f t="shared" si="14"/>
        <v>755.71088370258394</v>
      </c>
      <c r="AF31">
        <f t="shared" si="16"/>
        <v>655.09158709542862</v>
      </c>
      <c r="AG31">
        <f t="shared" si="6"/>
        <v>1937.6570027958369</v>
      </c>
      <c r="AH31">
        <f t="shared" si="3"/>
        <v>582.58542144658713</v>
      </c>
      <c r="AJ31">
        <f t="shared" si="17"/>
        <v>1643.012599206349</v>
      </c>
      <c r="AK31">
        <f t="shared" si="18"/>
        <v>0</v>
      </c>
      <c r="AL31">
        <f t="shared" si="19"/>
        <v>1.2652677644706343</v>
      </c>
      <c r="AM31">
        <f t="shared" si="20"/>
        <v>2100.4727594641786</v>
      </c>
      <c r="AN31">
        <f t="shared" si="21"/>
        <v>419.76966477824544</v>
      </c>
    </row>
    <row r="32" spans="1:45" x14ac:dyDescent="0.3">
      <c r="A32" s="3">
        <v>73</v>
      </c>
      <c r="B32" s="3" t="s">
        <v>72</v>
      </c>
      <c r="C32" s="3" t="s">
        <v>48</v>
      </c>
      <c r="D32" s="3" t="s">
        <v>49</v>
      </c>
      <c r="E32" s="3">
        <v>41379.263837268518</v>
      </c>
      <c r="F32" s="3">
        <v>41379.369103472221</v>
      </c>
      <c r="G32" s="3">
        <v>151</v>
      </c>
      <c r="H32" s="144">
        <v>151</v>
      </c>
      <c r="I32">
        <v>615</v>
      </c>
      <c r="J32">
        <v>6</v>
      </c>
      <c r="K32" s="143">
        <v>102.5</v>
      </c>
      <c r="L32">
        <v>151</v>
      </c>
      <c r="N32" t="s">
        <v>87</v>
      </c>
      <c r="O32">
        <f t="shared" si="0"/>
        <v>169.5</v>
      </c>
      <c r="P32">
        <f t="shared" si="1"/>
        <v>18</v>
      </c>
      <c r="Q32" s="142">
        <v>43</v>
      </c>
      <c r="R32" s="145"/>
      <c r="S32" s="145" t="s">
        <v>523</v>
      </c>
      <c r="T32">
        <f t="shared" si="2"/>
        <v>1913.4222222222222</v>
      </c>
      <c r="U32">
        <f t="shared" si="4"/>
        <v>2216.8323232323232</v>
      </c>
      <c r="V32">
        <f t="shared" si="7"/>
        <v>2128.443771043771</v>
      </c>
      <c r="W32">
        <f t="shared" si="11"/>
        <v>2070.5074314574313</v>
      </c>
      <c r="X32">
        <f t="shared" si="5"/>
        <v>-303.41010101010102</v>
      </c>
      <c r="Y32">
        <f t="shared" si="8"/>
        <v>-215.02154882154878</v>
      </c>
      <c r="Z32">
        <f t="shared" si="12"/>
        <v>-157.08520923520905</v>
      </c>
      <c r="AA32">
        <f t="shared" si="9"/>
        <v>2367.9000071177916</v>
      </c>
      <c r="AB32">
        <f t="shared" si="13"/>
        <v>2208.3245611869115</v>
      </c>
      <c r="AC32">
        <f t="shared" si="15"/>
        <v>2090.878430769204</v>
      </c>
      <c r="AD32">
        <f t="shared" si="10"/>
        <v>-454.47778489556936</v>
      </c>
      <c r="AE32">
        <f t="shared" si="14"/>
        <v>-294.90233896468931</v>
      </c>
      <c r="AF32">
        <f t="shared" si="16"/>
        <v>-177.45620854698177</v>
      </c>
      <c r="AG32">
        <f t="shared" si="6"/>
        <v>1943.2646786372104</v>
      </c>
      <c r="AH32">
        <f t="shared" si="3"/>
        <v>-29.842456414988192</v>
      </c>
      <c r="AJ32">
        <f t="shared" si="17"/>
        <v>1643.012599206349</v>
      </c>
      <c r="AK32">
        <f t="shared" si="18"/>
        <v>0</v>
      </c>
      <c r="AL32">
        <f t="shared" si="19"/>
        <v>1.0065790010911189</v>
      </c>
      <c r="AM32">
        <f t="shared" si="20"/>
        <v>1944.0688594512162</v>
      </c>
      <c r="AN32">
        <f t="shared" si="21"/>
        <v>-30.646637228993995</v>
      </c>
    </row>
    <row r="33" spans="1:40" x14ac:dyDescent="0.3">
      <c r="A33" s="3">
        <v>79</v>
      </c>
      <c r="B33" s="3" t="s">
        <v>73</v>
      </c>
      <c r="C33" s="3" t="s">
        <v>53</v>
      </c>
      <c r="D33" s="3" t="s">
        <v>49</v>
      </c>
      <c r="E33" s="3">
        <v>41380.017867048613</v>
      </c>
      <c r="F33" s="3">
        <v>41380.081466585645</v>
      </c>
      <c r="G33" s="3">
        <v>91</v>
      </c>
      <c r="H33" s="144">
        <v>91</v>
      </c>
      <c r="I33">
        <v>593</v>
      </c>
      <c r="J33">
        <v>8</v>
      </c>
      <c r="K33" s="143">
        <v>74.125</v>
      </c>
      <c r="L33">
        <v>91</v>
      </c>
      <c r="N33" t="s">
        <v>88</v>
      </c>
      <c r="O33">
        <f t="shared" si="0"/>
        <v>382</v>
      </c>
      <c r="P33">
        <f t="shared" si="1"/>
        <v>18</v>
      </c>
      <c r="Q33" s="142">
        <v>44</v>
      </c>
      <c r="R33" s="145"/>
      <c r="S33" s="145" t="s">
        <v>524</v>
      </c>
      <c r="T33">
        <f t="shared" si="2"/>
        <v>1180</v>
      </c>
      <c r="U33">
        <f t="shared" si="4"/>
        <v>1546.7111111111112</v>
      </c>
      <c r="V33">
        <f t="shared" si="7"/>
        <v>1871.2215488215488</v>
      </c>
      <c r="W33">
        <f t="shared" si="11"/>
        <v>1891.3328282828284</v>
      </c>
      <c r="X33">
        <f t="shared" si="5"/>
        <v>-366.71111111111122</v>
      </c>
      <c r="Y33">
        <f t="shared" si="8"/>
        <v>-691.22154882154882</v>
      </c>
      <c r="Z33">
        <f t="shared" si="12"/>
        <v>-711.33282828282836</v>
      </c>
      <c r="AA33">
        <f t="shared" si="9"/>
        <v>2076.0117366432578</v>
      </c>
      <c r="AB33">
        <f t="shared" si="13"/>
        <v>1932.5533904540985</v>
      </c>
      <c r="AC33">
        <f t="shared" si="15"/>
        <v>1925.7396118898375</v>
      </c>
      <c r="AD33">
        <f t="shared" si="10"/>
        <v>-896.01173664325779</v>
      </c>
      <c r="AE33">
        <f t="shared" si="14"/>
        <v>-752.55339045409846</v>
      </c>
      <c r="AF33">
        <f t="shared" si="16"/>
        <v>-745.73961188983753</v>
      </c>
      <c r="AG33">
        <f t="shared" si="6"/>
        <v>1942.9774300797885</v>
      </c>
      <c r="AH33">
        <f t="shared" si="3"/>
        <v>-762.97743007978852</v>
      </c>
      <c r="AJ33">
        <f t="shared" si="17"/>
        <v>1643.012599206349</v>
      </c>
      <c r="AK33">
        <f t="shared" si="18"/>
        <v>0</v>
      </c>
      <c r="AL33">
        <f t="shared" si="19"/>
        <v>1.0217387933830548</v>
      </c>
      <c r="AM33">
        <f t="shared" si="20"/>
        <v>1574.5512178347763</v>
      </c>
      <c r="AN33">
        <f t="shared" si="21"/>
        <v>-394.55121783477625</v>
      </c>
    </row>
    <row r="34" spans="1:40" x14ac:dyDescent="0.3">
      <c r="A34" s="3">
        <v>85</v>
      </c>
      <c r="B34" s="3" t="s">
        <v>73</v>
      </c>
      <c r="C34" s="3" t="s">
        <v>53</v>
      </c>
      <c r="D34" s="3" t="s">
        <v>49</v>
      </c>
      <c r="E34" s="3">
        <v>41380.773421909718</v>
      </c>
      <c r="F34" s="3" t="e">
        <v>#VALUE!</v>
      </c>
      <c r="G34" s="3" t="e">
        <v>#VALUE!</v>
      </c>
      <c r="H34" s="144" t="e">
        <v>#N/A</v>
      </c>
      <c r="I34">
        <v>593</v>
      </c>
      <c r="J34">
        <v>8</v>
      </c>
      <c r="K34" s="143">
        <v>74.125</v>
      </c>
      <c r="L34">
        <v>74.125</v>
      </c>
      <c r="N34" t="s">
        <v>89</v>
      </c>
      <c r="O34">
        <f t="shared" si="0"/>
        <v>217.5</v>
      </c>
      <c r="P34">
        <f t="shared" si="1"/>
        <v>18</v>
      </c>
      <c r="Q34" s="142">
        <v>45</v>
      </c>
      <c r="R34" s="145" t="s">
        <v>440</v>
      </c>
      <c r="S34" s="145" t="s">
        <v>525</v>
      </c>
      <c r="T34">
        <f t="shared" si="2"/>
        <v>1560.4833333333331</v>
      </c>
      <c r="U34">
        <f t="shared" si="4"/>
        <v>1370.2416666666666</v>
      </c>
      <c r="V34">
        <f t="shared" si="7"/>
        <v>1551.3018518518518</v>
      </c>
      <c r="W34">
        <f t="shared" si="11"/>
        <v>1793.5369949494948</v>
      </c>
      <c r="X34">
        <f t="shared" si="5"/>
        <v>190.24166666666656</v>
      </c>
      <c r="Y34">
        <f t="shared" si="8"/>
        <v>9.1814814814813417</v>
      </c>
      <c r="Z34">
        <f t="shared" si="12"/>
        <v>-233.05366161616166</v>
      </c>
      <c r="AA34">
        <f t="shared" si="9"/>
        <v>1376.5108652937336</v>
      </c>
      <c r="AB34">
        <f t="shared" si="13"/>
        <v>1850.4347170471333</v>
      </c>
      <c r="AC34">
        <f t="shared" si="15"/>
        <v>1866.9407819685846</v>
      </c>
      <c r="AD34">
        <f t="shared" si="10"/>
        <v>183.97246803959956</v>
      </c>
      <c r="AE34">
        <f t="shared" si="14"/>
        <v>-289.95138371380017</v>
      </c>
      <c r="AF34">
        <f t="shared" si="16"/>
        <v>-306.45744863525147</v>
      </c>
      <c r="AG34">
        <f t="shared" si="6"/>
        <v>1935.6333910004241</v>
      </c>
      <c r="AH34">
        <f t="shared" si="3"/>
        <v>-375.150057667091</v>
      </c>
      <c r="AJ34">
        <f t="shared" si="17"/>
        <v>1643.012599206349</v>
      </c>
      <c r="AK34">
        <f t="shared" si="18"/>
        <v>0</v>
      </c>
      <c r="AL34">
        <f t="shared" si="19"/>
        <v>1.1853155653769341</v>
      </c>
      <c r="AM34">
        <f t="shared" si="20"/>
        <v>1831.0203422384579</v>
      </c>
      <c r="AN34">
        <f t="shared" si="21"/>
        <v>-270.53700890512482</v>
      </c>
    </row>
    <row r="35" spans="1:40" x14ac:dyDescent="0.3">
      <c r="A35" s="3">
        <v>86</v>
      </c>
      <c r="B35" s="3" t="s">
        <v>73</v>
      </c>
      <c r="C35" s="3" t="s">
        <v>53</v>
      </c>
      <c r="D35" s="3" t="s">
        <v>49</v>
      </c>
      <c r="E35" s="3">
        <v>41380.884065277773</v>
      </c>
      <c r="F35" s="3">
        <v>41380.946391666665</v>
      </c>
      <c r="G35" s="3">
        <v>89</v>
      </c>
      <c r="H35" s="144">
        <v>89</v>
      </c>
      <c r="I35">
        <v>593</v>
      </c>
      <c r="J35">
        <v>8</v>
      </c>
      <c r="K35" s="143">
        <v>74.125</v>
      </c>
      <c r="L35">
        <v>89</v>
      </c>
      <c r="N35" t="s">
        <v>90</v>
      </c>
      <c r="O35">
        <f t="shared" si="0"/>
        <v>167</v>
      </c>
      <c r="P35">
        <f t="shared" si="1"/>
        <v>18</v>
      </c>
      <c r="Q35" s="142">
        <v>46</v>
      </c>
      <c r="R35" s="145"/>
      <c r="S35" s="145" t="s">
        <v>526</v>
      </c>
      <c r="T35">
        <f t="shared" ref="T35:T55" si="22">SUMIF(P$3:P$366,Q35,O$3:O$366)</f>
        <v>2733.041666666667</v>
      </c>
      <c r="U35">
        <f t="shared" si="4"/>
        <v>2146.7624999999998</v>
      </c>
      <c r="V35">
        <f t="shared" si="7"/>
        <v>1824.5083333333332</v>
      </c>
      <c r="W35">
        <f t="shared" si="11"/>
        <v>1846.7368055555555</v>
      </c>
      <c r="X35">
        <f t="shared" si="5"/>
        <v>586.27916666666715</v>
      </c>
      <c r="Y35">
        <f t="shared" si="8"/>
        <v>908.53333333333376</v>
      </c>
      <c r="Z35">
        <f t="shared" si="12"/>
        <v>886.30486111111145</v>
      </c>
      <c r="AA35">
        <f t="shared" si="9"/>
        <v>1458.5378143706926</v>
      </c>
      <c r="AB35">
        <f t="shared" si="13"/>
        <v>1737.0353360360277</v>
      </c>
      <c r="AC35">
        <f t="shared" si="15"/>
        <v>1883.6695955713408</v>
      </c>
      <c r="AD35">
        <f t="shared" si="10"/>
        <v>1274.5038522959744</v>
      </c>
      <c r="AE35">
        <f t="shared" si="14"/>
        <v>996.00633063063924</v>
      </c>
      <c r="AF35">
        <f t="shared" si="16"/>
        <v>849.37207109532619</v>
      </c>
      <c r="AG35">
        <f t="shared" si="6"/>
        <v>1932.0223842058394</v>
      </c>
      <c r="AH35">
        <f t="shared" ref="AH35:AH55" si="23">$T35-AG35</f>
        <v>801.01928246082753</v>
      </c>
      <c r="AJ35">
        <f t="shared" si="17"/>
        <v>1643.012599206349</v>
      </c>
      <c r="AK35">
        <f t="shared" si="18"/>
        <v>0</v>
      </c>
      <c r="AL35">
        <f t="shared" si="19"/>
        <v>1.3584090353738323</v>
      </c>
      <c r="AM35">
        <f t="shared" si="20"/>
        <v>2065.6631346497561</v>
      </c>
      <c r="AN35">
        <f t="shared" si="21"/>
        <v>667.37853201691087</v>
      </c>
    </row>
    <row r="36" spans="1:40" x14ac:dyDescent="0.3">
      <c r="A36" s="3">
        <v>92</v>
      </c>
      <c r="B36" s="3" t="s">
        <v>74</v>
      </c>
      <c r="C36" s="3" t="s">
        <v>56</v>
      </c>
      <c r="D36" s="3" t="s">
        <v>49</v>
      </c>
      <c r="E36" s="3">
        <v>41381.850904664352</v>
      </c>
      <c r="F36" s="3">
        <v>41381.922698645831</v>
      </c>
      <c r="G36" s="3">
        <v>103</v>
      </c>
      <c r="H36" s="144">
        <v>103</v>
      </c>
      <c r="I36">
        <v>534</v>
      </c>
      <c r="J36">
        <v>7</v>
      </c>
      <c r="K36" s="143">
        <v>76.285714285714292</v>
      </c>
      <c r="L36">
        <v>103</v>
      </c>
      <c r="N36" t="s">
        <v>91</v>
      </c>
      <c r="O36">
        <f t="shared" si="0"/>
        <v>173</v>
      </c>
      <c r="P36">
        <f t="shared" si="1"/>
        <v>18</v>
      </c>
      <c r="Q36" s="142">
        <v>47</v>
      </c>
      <c r="R36" s="145"/>
      <c r="S36" s="145" t="s">
        <v>527</v>
      </c>
      <c r="T36">
        <f t="shared" si="22"/>
        <v>1608.45</v>
      </c>
      <c r="U36">
        <f t="shared" ref="U36:U56" si="24">AVERAGE(T35:T36)</f>
        <v>2170.7458333333334</v>
      </c>
      <c r="V36">
        <f t="shared" si="7"/>
        <v>1967.3249999999998</v>
      </c>
      <c r="W36">
        <f t="shared" si="11"/>
        <v>1770.4937499999999</v>
      </c>
      <c r="X36">
        <f t="shared" ref="X36:X55" si="25">T36-U36</f>
        <v>-562.29583333333335</v>
      </c>
      <c r="Y36">
        <f t="shared" si="8"/>
        <v>-358.87499999999977</v>
      </c>
      <c r="Z36">
        <f t="shared" si="12"/>
        <v>-162.04374999999982</v>
      </c>
      <c r="AA36">
        <f t="shared" si="9"/>
        <v>2418.8700398613692</v>
      </c>
      <c r="AB36">
        <f t="shared" si="13"/>
        <v>1956.15755113604</v>
      </c>
      <c r="AC36">
        <f t="shared" si="15"/>
        <v>1951.0593219874331</v>
      </c>
      <c r="AD36">
        <f t="shared" si="10"/>
        <v>-810.4200398613691</v>
      </c>
      <c r="AE36">
        <f t="shared" si="14"/>
        <v>-347.70755113603991</v>
      </c>
      <c r="AF36">
        <f t="shared" si="16"/>
        <v>-342.60932198743308</v>
      </c>
      <c r="AG36">
        <f t="shared" ref="AG36:AG56" si="26">AG35+AI$3*(T35-AG35)</f>
        <v>1939.7325951266284</v>
      </c>
      <c r="AH36">
        <f t="shared" si="23"/>
        <v>-331.28259512662839</v>
      </c>
      <c r="AJ36">
        <f t="shared" si="17"/>
        <v>1643.012599206349</v>
      </c>
      <c r="AK36">
        <f t="shared" si="18"/>
        <v>0</v>
      </c>
      <c r="AL36">
        <f t="shared" si="19"/>
        <v>1.0001191058446808</v>
      </c>
      <c r="AM36">
        <f t="shared" si="20"/>
        <v>2078.8508783949032</v>
      </c>
      <c r="AN36">
        <f t="shared" si="21"/>
        <v>-470.4008783949032</v>
      </c>
    </row>
    <row r="37" spans="1:40" x14ac:dyDescent="0.3">
      <c r="A37" s="3">
        <v>93</v>
      </c>
      <c r="B37" s="3" t="s">
        <v>74</v>
      </c>
      <c r="C37" s="3" t="s">
        <v>56</v>
      </c>
      <c r="D37" s="3" t="s">
        <v>49</v>
      </c>
      <c r="E37" s="3">
        <v>41381.926671643516</v>
      </c>
      <c r="F37" s="3" t="e">
        <v>#VALUE!</v>
      </c>
      <c r="G37" s="3" t="e">
        <v>#VALUE!</v>
      </c>
      <c r="H37" s="144" t="e">
        <v>#N/A</v>
      </c>
      <c r="I37">
        <v>534</v>
      </c>
      <c r="J37">
        <v>7</v>
      </c>
      <c r="K37" s="143">
        <v>76.285714285714292</v>
      </c>
      <c r="L37">
        <v>76.285714285714292</v>
      </c>
      <c r="N37" t="s">
        <v>92</v>
      </c>
      <c r="O37">
        <f t="shared" si="0"/>
        <v>84</v>
      </c>
      <c r="P37">
        <f t="shared" si="1"/>
        <v>19</v>
      </c>
      <c r="Q37" s="142">
        <v>48</v>
      </c>
      <c r="R37" s="145"/>
      <c r="S37" s="145" t="s">
        <v>528</v>
      </c>
      <c r="T37">
        <f t="shared" si="22"/>
        <v>1074.5</v>
      </c>
      <c r="U37">
        <f t="shared" si="24"/>
        <v>1341.4749999999999</v>
      </c>
      <c r="V37">
        <f t="shared" ref="V37:V57" si="27">AVERAGE(T35:T37)</f>
        <v>1805.3305555555555</v>
      </c>
      <c r="W37">
        <f t="shared" si="11"/>
        <v>1744.1187499999999</v>
      </c>
      <c r="X37">
        <f t="shared" si="25"/>
        <v>-266.97499999999991</v>
      </c>
      <c r="Y37">
        <f t="shared" ref="Y37:Y55" si="28">T37-V37</f>
        <v>-730.83055555555552</v>
      </c>
      <c r="Z37">
        <f t="shared" si="12"/>
        <v>-669.61874999999986</v>
      </c>
      <c r="AA37">
        <f t="shared" ref="AA37:AA58" si="29">SUMPRODUCT(AW$10:AW$11,T35:T36)</f>
        <v>1909.7695875756119</v>
      </c>
      <c r="AB37">
        <f t="shared" si="13"/>
        <v>1584.4554464679491</v>
      </c>
      <c r="AC37">
        <f t="shared" si="15"/>
        <v>1508.4806041889146</v>
      </c>
      <c r="AD37">
        <f t="shared" ref="AD37:AD58" si="30">$T37-AA37</f>
        <v>-835.26958757561192</v>
      </c>
      <c r="AE37">
        <f t="shared" si="14"/>
        <v>-509.95544646794906</v>
      </c>
      <c r="AF37">
        <f t="shared" si="16"/>
        <v>-433.98060418891464</v>
      </c>
      <c r="AG37">
        <f t="shared" si="26"/>
        <v>1936.5438345827304</v>
      </c>
      <c r="AH37">
        <f t="shared" si="23"/>
        <v>-862.04383458273037</v>
      </c>
      <c r="AJ37">
        <f t="shared" si="17"/>
        <v>1643.012599206349</v>
      </c>
      <c r="AK37">
        <f t="shared" si="18"/>
        <v>0</v>
      </c>
      <c r="AL37">
        <f t="shared" si="19"/>
        <v>0.9357107963917225</v>
      </c>
      <c r="AM37">
        <f t="shared" si="20"/>
        <v>1653.8219808892497</v>
      </c>
      <c r="AN37">
        <f t="shared" si="21"/>
        <v>-579.32198088924974</v>
      </c>
    </row>
    <row r="38" spans="1:40" x14ac:dyDescent="0.3">
      <c r="A38" s="3">
        <v>94</v>
      </c>
      <c r="B38" s="3" t="s">
        <v>75</v>
      </c>
      <c r="C38" s="3" t="s">
        <v>59</v>
      </c>
      <c r="D38" s="3" t="s">
        <v>49</v>
      </c>
      <c r="E38" s="3">
        <v>41382.366217789357</v>
      </c>
      <c r="F38" s="3" t="e">
        <v>#VALUE!</v>
      </c>
      <c r="G38" s="3" t="e">
        <v>#VALUE!</v>
      </c>
      <c r="H38" s="144" t="e">
        <v>#N/A</v>
      </c>
      <c r="I38">
        <v>219</v>
      </c>
      <c r="J38">
        <v>3</v>
      </c>
      <c r="K38" s="143">
        <v>73</v>
      </c>
      <c r="L38">
        <v>73</v>
      </c>
      <c r="N38" t="s">
        <v>93</v>
      </c>
      <c r="O38">
        <f t="shared" si="0"/>
        <v>112</v>
      </c>
      <c r="P38">
        <f t="shared" si="1"/>
        <v>19</v>
      </c>
      <c r="Q38" s="142">
        <v>49</v>
      </c>
      <c r="R38" s="145"/>
      <c r="S38" s="145" t="s">
        <v>529</v>
      </c>
      <c r="T38">
        <f t="shared" si="22"/>
        <v>2112.8888888888887</v>
      </c>
      <c r="U38">
        <f t="shared" si="24"/>
        <v>1593.6944444444443</v>
      </c>
      <c r="V38">
        <f t="shared" si="27"/>
        <v>1598.6129629629629</v>
      </c>
      <c r="W38">
        <f t="shared" ref="W38:W58" si="31">AVERAGE(T35:T38)</f>
        <v>1882.2201388888889</v>
      </c>
      <c r="X38">
        <f t="shared" si="25"/>
        <v>519.19444444444434</v>
      </c>
      <c r="Y38">
        <f t="shared" si="28"/>
        <v>514.27592592592578</v>
      </c>
      <c r="Z38">
        <f t="shared" ref="Z38:Z55" si="32">T38-W38</f>
        <v>230.66874999999982</v>
      </c>
      <c r="AA38">
        <f t="shared" si="29"/>
        <v>1217.5648995140441</v>
      </c>
      <c r="AB38">
        <f t="shared" ref="AB38:AB58" si="33">SUMPRODUCT(AX$10:AX$12,T35:T37)</f>
        <v>1904.158793729865</v>
      </c>
      <c r="AC38">
        <f t="shared" si="15"/>
        <v>1836.3878869339771</v>
      </c>
      <c r="AD38">
        <f t="shared" si="30"/>
        <v>895.32398937484459</v>
      </c>
      <c r="AE38">
        <f t="shared" ref="AE38:AE55" si="34">$T38-AB38</f>
        <v>208.73009515902368</v>
      </c>
      <c r="AF38">
        <f t="shared" si="16"/>
        <v>276.50100195491154</v>
      </c>
      <c r="AG38">
        <f t="shared" si="26"/>
        <v>1928.2462318493983</v>
      </c>
      <c r="AH38">
        <f t="shared" si="23"/>
        <v>184.64265703949036</v>
      </c>
      <c r="AJ38">
        <f t="shared" si="17"/>
        <v>1643.012599206349</v>
      </c>
      <c r="AK38">
        <f t="shared" si="18"/>
        <v>0</v>
      </c>
      <c r="AL38">
        <f t="shared" si="19"/>
        <v>1.2088646756347758</v>
      </c>
      <c r="AM38">
        <f t="shared" si="20"/>
        <v>1678.7297106262517</v>
      </c>
      <c r="AN38">
        <f t="shared" si="21"/>
        <v>434.15917826263694</v>
      </c>
    </row>
    <row r="39" spans="1:40" x14ac:dyDescent="0.3">
      <c r="A39" s="3">
        <v>97</v>
      </c>
      <c r="B39" s="3" t="s">
        <v>76</v>
      </c>
      <c r="C39" s="3" t="s">
        <v>61</v>
      </c>
      <c r="D39" s="3" t="s">
        <v>49</v>
      </c>
      <c r="E39" s="3">
        <v>41383.349167164357</v>
      </c>
      <c r="F39" s="3">
        <v>41383.407083831022</v>
      </c>
      <c r="G39" s="3">
        <v>83</v>
      </c>
      <c r="H39" s="144">
        <v>83</v>
      </c>
      <c r="I39">
        <v>509</v>
      </c>
      <c r="J39">
        <v>6</v>
      </c>
      <c r="K39" s="143">
        <v>84.833333333333329</v>
      </c>
      <c r="L39">
        <v>83</v>
      </c>
      <c r="N39" t="s">
        <v>94</v>
      </c>
      <c r="O39">
        <f t="shared" si="0"/>
        <v>184.7</v>
      </c>
      <c r="P39">
        <f t="shared" si="1"/>
        <v>19</v>
      </c>
      <c r="Q39" s="142">
        <v>50</v>
      </c>
      <c r="R39" s="145" t="s">
        <v>441</v>
      </c>
      <c r="S39" s="145" t="s">
        <v>530</v>
      </c>
      <c r="T39">
        <f t="shared" si="22"/>
        <v>1776.7142857142858</v>
      </c>
      <c r="U39">
        <f t="shared" si="24"/>
        <v>1944.8015873015872</v>
      </c>
      <c r="V39">
        <f t="shared" si="27"/>
        <v>1654.7010582010582</v>
      </c>
      <c r="W39">
        <f t="shared" si="31"/>
        <v>1643.1382936507935</v>
      </c>
      <c r="X39">
        <f t="shared" si="25"/>
        <v>-168.08730158730145</v>
      </c>
      <c r="Y39">
        <f t="shared" si="28"/>
        <v>122.01322751322755</v>
      </c>
      <c r="Z39">
        <f t="shared" si="32"/>
        <v>133.57599206349232</v>
      </c>
      <c r="AA39">
        <f t="shared" si="29"/>
        <v>1834.666205031994</v>
      </c>
      <c r="AB39">
        <f t="shared" si="33"/>
        <v>1860.5514478240498</v>
      </c>
      <c r="AC39">
        <f t="shared" ref="AC39:AC58" si="35">SUMPRODUCT(AY$10:AY$13,T35:T38)</f>
        <v>2025.5990918586183</v>
      </c>
      <c r="AD39">
        <f t="shared" si="30"/>
        <v>-57.951919317708189</v>
      </c>
      <c r="AE39">
        <f t="shared" si="34"/>
        <v>-83.837162109763995</v>
      </c>
      <c r="AF39">
        <f t="shared" ref="AF39:AF55" si="36">$T39-AC39</f>
        <v>-248.88480614433252</v>
      </c>
      <c r="AG39">
        <f t="shared" si="26"/>
        <v>1930.0235097026552</v>
      </c>
      <c r="AH39">
        <f t="shared" si="23"/>
        <v>-153.30922398836947</v>
      </c>
      <c r="AJ39">
        <f t="shared" ref="AJ39:AJ59" si="37">AQ$26*T39/AL38+(1-AQ$26)*(AJ38+AK38)</f>
        <v>1643.012599206349</v>
      </c>
      <c r="AK39">
        <f t="shared" ref="AK39:AK59" si="38">AR$26*(AJ39-AJ38)+(1-AR$26)*AK38</f>
        <v>0</v>
      </c>
      <c r="AL39">
        <f t="shared" ref="AL39:AL59" si="39">AS$26*(T39/AJ39)+(1-AS$26)*AL35</f>
        <v>1.2936037703255767</v>
      </c>
      <c r="AM39">
        <f t="shared" si="20"/>
        <v>1947.4884079496996</v>
      </c>
      <c r="AN39">
        <f t="shared" si="21"/>
        <v>-170.77412223541387</v>
      </c>
    </row>
    <row r="40" spans="1:40" x14ac:dyDescent="0.3">
      <c r="A40" s="3">
        <v>100</v>
      </c>
      <c r="B40" s="3" t="s">
        <v>76</v>
      </c>
      <c r="C40" s="3" t="s">
        <v>61</v>
      </c>
      <c r="D40" s="3" t="s">
        <v>49</v>
      </c>
      <c r="E40" s="3">
        <v>41383.570169062499</v>
      </c>
      <c r="F40" s="3">
        <v>41383.621372766203</v>
      </c>
      <c r="G40" s="3">
        <v>73</v>
      </c>
      <c r="H40" s="144">
        <v>73</v>
      </c>
      <c r="I40">
        <v>509</v>
      </c>
      <c r="J40">
        <v>6</v>
      </c>
      <c r="K40" s="143">
        <v>84.833333333333329</v>
      </c>
      <c r="L40">
        <v>73</v>
      </c>
      <c r="N40" t="s">
        <v>95</v>
      </c>
      <c r="O40">
        <f t="shared" si="0"/>
        <v>249.9</v>
      </c>
      <c r="P40">
        <f t="shared" si="1"/>
        <v>19</v>
      </c>
      <c r="Q40" s="142">
        <v>51</v>
      </c>
      <c r="R40" s="145"/>
      <c r="S40" s="145" t="s">
        <v>531</v>
      </c>
      <c r="T40">
        <f t="shared" si="22"/>
        <v>1391.0714285714284</v>
      </c>
      <c r="U40">
        <f t="shared" si="24"/>
        <v>1583.8928571428571</v>
      </c>
      <c r="V40">
        <f t="shared" si="27"/>
        <v>1760.2248677248674</v>
      </c>
      <c r="W40">
        <f t="shared" si="31"/>
        <v>1588.7936507936508</v>
      </c>
      <c r="X40">
        <f t="shared" si="25"/>
        <v>-192.82142857142867</v>
      </c>
      <c r="Y40">
        <f t="shared" si="28"/>
        <v>-369.15343915343897</v>
      </c>
      <c r="Z40">
        <f t="shared" si="32"/>
        <v>-197.7222222222224</v>
      </c>
      <c r="AA40">
        <f t="shared" si="29"/>
        <v>1866.7878615591176</v>
      </c>
      <c r="AB40">
        <f t="shared" si="33"/>
        <v>1425.4428832920717</v>
      </c>
      <c r="AC40">
        <f t="shared" si="35"/>
        <v>1461.1910391915972</v>
      </c>
      <c r="AD40">
        <f t="shared" si="30"/>
        <v>-475.71643298768913</v>
      </c>
      <c r="AE40">
        <f t="shared" si="34"/>
        <v>-34.371454720643214</v>
      </c>
      <c r="AF40">
        <f t="shared" si="36"/>
        <v>-70.119610620168714</v>
      </c>
      <c r="AG40">
        <f t="shared" si="26"/>
        <v>1928.5478318020917</v>
      </c>
      <c r="AH40">
        <f t="shared" si="23"/>
        <v>-537.47640323066321</v>
      </c>
      <c r="AJ40">
        <f t="shared" si="37"/>
        <v>1643.012599206349</v>
      </c>
      <c r="AK40">
        <f t="shared" si="38"/>
        <v>0</v>
      </c>
      <c r="AL40">
        <f t="shared" si="39"/>
        <v>0.96422078950338808</v>
      </c>
      <c r="AM40">
        <f t="shared" ref="AM40:AM59" si="40">(AJ38+AK38)*AL35</f>
        <v>2231.8831599949494</v>
      </c>
      <c r="AN40">
        <f t="shared" ref="AN40:AN59" si="41">T40-AM40</f>
        <v>-840.811731423521</v>
      </c>
    </row>
    <row r="41" spans="1:40" x14ac:dyDescent="0.3">
      <c r="A41" s="3">
        <v>102</v>
      </c>
      <c r="B41" s="3" t="s">
        <v>76</v>
      </c>
      <c r="C41" s="3" t="s">
        <v>61</v>
      </c>
      <c r="D41" s="3" t="s">
        <v>49</v>
      </c>
      <c r="E41" s="3">
        <v>41383.702176817133</v>
      </c>
      <c r="F41" s="3">
        <v>41383.76144765046</v>
      </c>
      <c r="G41" s="3">
        <v>85</v>
      </c>
      <c r="H41" s="144">
        <v>85</v>
      </c>
      <c r="I41">
        <v>509</v>
      </c>
      <c r="J41">
        <v>6</v>
      </c>
      <c r="K41" s="143">
        <v>84.833333333333329</v>
      </c>
      <c r="L41">
        <v>85</v>
      </c>
      <c r="N41" t="s">
        <v>96</v>
      </c>
      <c r="O41">
        <f t="shared" si="0"/>
        <v>213</v>
      </c>
      <c r="P41">
        <f t="shared" si="1"/>
        <v>19</v>
      </c>
      <c r="Q41" s="142">
        <v>52</v>
      </c>
      <c r="R41" s="145"/>
      <c r="S41" s="145" t="s">
        <v>532</v>
      </c>
      <c r="T41">
        <f t="shared" si="22"/>
        <v>2344.1999999999998</v>
      </c>
      <c r="U41">
        <f t="shared" si="24"/>
        <v>1867.6357142857141</v>
      </c>
      <c r="V41">
        <f t="shared" si="27"/>
        <v>1837.3285714285714</v>
      </c>
      <c r="W41">
        <f t="shared" si="31"/>
        <v>1906.2186507936506</v>
      </c>
      <c r="X41">
        <f t="shared" si="25"/>
        <v>476.56428571428569</v>
      </c>
      <c r="Y41">
        <f t="shared" si="28"/>
        <v>506.8714285714284</v>
      </c>
      <c r="Z41">
        <f t="shared" si="32"/>
        <v>437.98134920634925</v>
      </c>
      <c r="AA41">
        <f t="shared" si="29"/>
        <v>1494.399374269437</v>
      </c>
      <c r="AB41">
        <f t="shared" si="33"/>
        <v>1752.1490038027437</v>
      </c>
      <c r="AC41">
        <f t="shared" si="35"/>
        <v>1623.3381538777994</v>
      </c>
      <c r="AD41">
        <f t="shared" si="30"/>
        <v>849.80062573056284</v>
      </c>
      <c r="AE41">
        <f t="shared" si="34"/>
        <v>592.05099619725615</v>
      </c>
      <c r="AF41">
        <f t="shared" si="36"/>
        <v>720.8618461222004</v>
      </c>
      <c r="AG41">
        <f t="shared" si="26"/>
        <v>1923.374352805276</v>
      </c>
      <c r="AH41">
        <f t="shared" si="23"/>
        <v>420.82564719472384</v>
      </c>
      <c r="AJ41">
        <f t="shared" si="37"/>
        <v>1643.012599206349</v>
      </c>
      <c r="AK41">
        <f t="shared" si="38"/>
        <v>0</v>
      </c>
      <c r="AL41">
        <f t="shared" si="39"/>
        <v>1.0505821924873175</v>
      </c>
      <c r="AM41">
        <f t="shared" si="40"/>
        <v>1643.2082916097986</v>
      </c>
      <c r="AN41">
        <f t="shared" si="41"/>
        <v>700.99170839020121</v>
      </c>
    </row>
    <row r="42" spans="1:40" x14ac:dyDescent="0.3">
      <c r="A42" s="3">
        <v>103</v>
      </c>
      <c r="B42" s="3" t="s">
        <v>77</v>
      </c>
      <c r="C42" s="3" t="s">
        <v>63</v>
      </c>
      <c r="D42" s="3" t="s">
        <v>49</v>
      </c>
      <c r="E42" s="3">
        <v>41384.05855277778</v>
      </c>
      <c r="F42" s="3" t="e">
        <v>#VALUE!</v>
      </c>
      <c r="G42" s="3" t="e">
        <v>#VALUE!</v>
      </c>
      <c r="H42" s="144" t="e">
        <v>#N/A</v>
      </c>
      <c r="I42">
        <v>582</v>
      </c>
      <c r="J42">
        <v>7</v>
      </c>
      <c r="K42" s="143">
        <v>83.142857142857139</v>
      </c>
      <c r="L42">
        <v>83.142857142857139</v>
      </c>
      <c r="N42" t="s">
        <v>97</v>
      </c>
      <c r="O42">
        <f t="shared" si="0"/>
        <v>304</v>
      </c>
      <c r="P42">
        <f t="shared" si="1"/>
        <v>19</v>
      </c>
      <c r="Q42" s="142">
        <v>53</v>
      </c>
      <c r="R42" s="145"/>
      <c r="S42" s="145" t="s">
        <v>533</v>
      </c>
      <c r="T42">
        <f t="shared" si="22"/>
        <v>613</v>
      </c>
      <c r="U42">
        <f t="shared" si="24"/>
        <v>1478.6</v>
      </c>
      <c r="V42">
        <f t="shared" si="27"/>
        <v>1449.4238095238095</v>
      </c>
      <c r="W42">
        <f t="shared" si="31"/>
        <v>1531.2464285714286</v>
      </c>
      <c r="X42">
        <f t="shared" si="25"/>
        <v>-865.59999999999991</v>
      </c>
      <c r="Y42">
        <f t="shared" si="28"/>
        <v>-836.4238095238095</v>
      </c>
      <c r="Z42">
        <f t="shared" si="32"/>
        <v>-918.24642857142862</v>
      </c>
      <c r="AA42">
        <f t="shared" si="29"/>
        <v>2088.821699980535</v>
      </c>
      <c r="AB42">
        <f t="shared" si="33"/>
        <v>2060.3243985388863</v>
      </c>
      <c r="AC42">
        <f t="shared" si="35"/>
        <v>2071.2856463337293</v>
      </c>
      <c r="AD42">
        <f t="shared" si="30"/>
        <v>-1475.821699980535</v>
      </c>
      <c r="AE42">
        <f t="shared" si="34"/>
        <v>-1447.3243985388863</v>
      </c>
      <c r="AF42">
        <f t="shared" si="36"/>
        <v>-1458.2856463337293</v>
      </c>
      <c r="AG42">
        <f t="shared" si="26"/>
        <v>1927.4250099764504</v>
      </c>
      <c r="AH42">
        <f t="shared" si="23"/>
        <v>-1314.4250099764504</v>
      </c>
      <c r="AJ42">
        <f t="shared" si="37"/>
        <v>1643.012599206349</v>
      </c>
      <c r="AK42">
        <f t="shared" si="38"/>
        <v>0</v>
      </c>
      <c r="AL42">
        <f t="shared" si="39"/>
        <v>1.0133563886221852</v>
      </c>
      <c r="AM42">
        <f t="shared" si="40"/>
        <v>1537.3846276850068</v>
      </c>
      <c r="AN42">
        <f t="shared" si="41"/>
        <v>-924.38462768500676</v>
      </c>
    </row>
    <row r="43" spans="1:40" x14ac:dyDescent="0.3">
      <c r="A43" s="3">
        <v>104</v>
      </c>
      <c r="B43" s="3" t="s">
        <v>77</v>
      </c>
      <c r="C43" s="3" t="s">
        <v>63</v>
      </c>
      <c r="D43" s="3" t="s">
        <v>49</v>
      </c>
      <c r="E43" s="3">
        <v>41384.148127118053</v>
      </c>
      <c r="F43" s="3">
        <v>41384.233914155091</v>
      </c>
      <c r="G43" s="3">
        <v>123</v>
      </c>
      <c r="H43" s="144">
        <v>123</v>
      </c>
      <c r="I43">
        <v>582</v>
      </c>
      <c r="J43">
        <v>7</v>
      </c>
      <c r="K43" s="143">
        <v>83.142857142857139</v>
      </c>
      <c r="L43">
        <v>123</v>
      </c>
      <c r="N43" t="s">
        <v>98</v>
      </c>
      <c r="O43">
        <f t="shared" si="0"/>
        <v>147.33333333333334</v>
      </c>
      <c r="P43">
        <f t="shared" si="1"/>
        <v>19</v>
      </c>
      <c r="Q43" s="142">
        <v>1</v>
      </c>
      <c r="R43" s="145" t="s">
        <v>442</v>
      </c>
      <c r="S43" s="145" t="s">
        <v>534</v>
      </c>
      <c r="T43">
        <f t="shared" si="22"/>
        <v>507</v>
      </c>
      <c r="U43">
        <f t="shared" si="24"/>
        <v>560</v>
      </c>
      <c r="V43">
        <f t="shared" si="27"/>
        <v>1154.7333333333333</v>
      </c>
      <c r="W43">
        <f t="shared" si="31"/>
        <v>1213.8178571428571</v>
      </c>
      <c r="X43">
        <f t="shared" si="25"/>
        <v>-53</v>
      </c>
      <c r="Y43">
        <f t="shared" si="28"/>
        <v>-647.73333333333335</v>
      </c>
      <c r="Z43">
        <f t="shared" si="32"/>
        <v>-706.81785714285706</v>
      </c>
      <c r="AA43">
        <f t="shared" si="29"/>
        <v>1076.8523345607512</v>
      </c>
      <c r="AB43">
        <f t="shared" si="33"/>
        <v>1002.2177180942535</v>
      </c>
      <c r="AC43">
        <f t="shared" si="35"/>
        <v>1146.4090055965794</v>
      </c>
      <c r="AD43">
        <f t="shared" si="30"/>
        <v>-569.85233456075116</v>
      </c>
      <c r="AE43">
        <f t="shared" si="34"/>
        <v>-495.21771809425354</v>
      </c>
      <c r="AF43">
        <f t="shared" si="36"/>
        <v>-639.40900559657939</v>
      </c>
      <c r="AG43">
        <f t="shared" si="26"/>
        <v>1914.7730123424556</v>
      </c>
      <c r="AH43">
        <f t="shared" si="23"/>
        <v>-1407.7730123424556</v>
      </c>
      <c r="AJ43">
        <f t="shared" si="37"/>
        <v>1643.012599206349</v>
      </c>
      <c r="AK43">
        <f t="shared" si="38"/>
        <v>0</v>
      </c>
      <c r="AL43">
        <f t="shared" si="39"/>
        <v>1.0631809107960981</v>
      </c>
      <c r="AM43">
        <f t="shared" si="40"/>
        <v>1986.1798928034332</v>
      </c>
      <c r="AN43">
        <f t="shared" si="41"/>
        <v>-1479.1798928034332</v>
      </c>
    </row>
    <row r="44" spans="1:40" x14ac:dyDescent="0.3">
      <c r="A44" s="3">
        <v>105</v>
      </c>
      <c r="B44" s="3" t="s">
        <v>77</v>
      </c>
      <c r="C44" s="3" t="s">
        <v>63</v>
      </c>
      <c r="D44" s="3" t="s">
        <v>57</v>
      </c>
      <c r="E44" s="3">
        <v>41384.208335416661</v>
      </c>
      <c r="F44" s="3">
        <v>41384.263439583337</v>
      </c>
      <c r="G44" s="3">
        <v>79</v>
      </c>
      <c r="H44" s="144">
        <v>79</v>
      </c>
      <c r="I44">
        <v>582</v>
      </c>
      <c r="J44">
        <v>7</v>
      </c>
      <c r="K44" s="143">
        <v>83.142857142857139</v>
      </c>
      <c r="L44">
        <v>79</v>
      </c>
      <c r="N44" t="s">
        <v>99</v>
      </c>
      <c r="O44">
        <f t="shared" si="0"/>
        <v>238</v>
      </c>
      <c r="P44">
        <f t="shared" si="1"/>
        <v>20</v>
      </c>
      <c r="Q44" s="142">
        <v>2</v>
      </c>
      <c r="R44" s="145"/>
      <c r="S44" s="145" t="s">
        <v>535</v>
      </c>
      <c r="T44">
        <f t="shared" si="22"/>
        <v>1388.7</v>
      </c>
      <c r="U44">
        <f t="shared" si="24"/>
        <v>947.85</v>
      </c>
      <c r="V44">
        <f t="shared" si="27"/>
        <v>836.23333333333323</v>
      </c>
      <c r="W44">
        <f t="shared" si="31"/>
        <v>1213.2249999999999</v>
      </c>
      <c r="X44">
        <f t="shared" si="25"/>
        <v>440.85</v>
      </c>
      <c r="Y44">
        <f t="shared" si="28"/>
        <v>552.46666666666681</v>
      </c>
      <c r="Z44">
        <f t="shared" si="32"/>
        <v>175.47500000000014</v>
      </c>
      <c r="AA44">
        <f t="shared" si="29"/>
        <v>535.40130976400155</v>
      </c>
      <c r="AB44">
        <f t="shared" si="33"/>
        <v>1426.0297515430925</v>
      </c>
      <c r="AC44">
        <f t="shared" si="35"/>
        <v>1415.981820279198</v>
      </c>
      <c r="AD44">
        <f t="shared" si="30"/>
        <v>853.29869023599849</v>
      </c>
      <c r="AE44">
        <f t="shared" si="34"/>
        <v>-37.32975154309247</v>
      </c>
      <c r="AF44">
        <f t="shared" si="36"/>
        <v>-27.281820279197973</v>
      </c>
      <c r="AG44">
        <f t="shared" si="26"/>
        <v>1901.2224935329591</v>
      </c>
      <c r="AH44">
        <f t="shared" si="23"/>
        <v>-512.52249353295906</v>
      </c>
      <c r="AJ44">
        <f t="shared" si="37"/>
        <v>1643.012599206349</v>
      </c>
      <c r="AK44">
        <f t="shared" si="38"/>
        <v>0</v>
      </c>
      <c r="AL44">
        <f t="shared" si="39"/>
        <v>0.93638239005306645</v>
      </c>
      <c r="AM44">
        <f t="shared" si="40"/>
        <v>2125.4072930257589</v>
      </c>
      <c r="AN44">
        <f t="shared" si="41"/>
        <v>-736.70729302575887</v>
      </c>
    </row>
    <row r="45" spans="1:40" x14ac:dyDescent="0.3">
      <c r="A45" s="3">
        <v>107</v>
      </c>
      <c r="B45" s="3" t="s">
        <v>77</v>
      </c>
      <c r="C45" s="3" t="s">
        <v>63</v>
      </c>
      <c r="D45" s="3" t="s">
        <v>49</v>
      </c>
      <c r="E45" s="3">
        <v>41384.676849386575</v>
      </c>
      <c r="F45" s="3">
        <v>41384.734904942125</v>
      </c>
      <c r="G45" s="3">
        <v>83</v>
      </c>
      <c r="H45" s="144">
        <v>83</v>
      </c>
      <c r="I45">
        <v>582</v>
      </c>
      <c r="J45">
        <v>7</v>
      </c>
      <c r="K45" s="143">
        <v>83.142857142857139</v>
      </c>
      <c r="L45">
        <v>83</v>
      </c>
      <c r="N45" t="s">
        <v>100</v>
      </c>
      <c r="O45">
        <f t="shared" si="0"/>
        <v>76</v>
      </c>
      <c r="P45">
        <f t="shared" si="1"/>
        <v>20</v>
      </c>
      <c r="Q45" s="142">
        <v>3</v>
      </c>
      <c r="R45" s="145"/>
      <c r="S45" s="145" t="s">
        <v>536</v>
      </c>
      <c r="T45">
        <f t="shared" si="22"/>
        <v>1861</v>
      </c>
      <c r="U45">
        <f t="shared" si="24"/>
        <v>1624.85</v>
      </c>
      <c r="V45">
        <f t="shared" si="27"/>
        <v>1252.2333333333333</v>
      </c>
      <c r="W45">
        <f t="shared" si="31"/>
        <v>1092.425</v>
      </c>
      <c r="X45">
        <f t="shared" si="25"/>
        <v>236.15000000000009</v>
      </c>
      <c r="Y45">
        <f t="shared" si="28"/>
        <v>608.76666666666665</v>
      </c>
      <c r="Z45">
        <f t="shared" si="32"/>
        <v>768.57500000000005</v>
      </c>
      <c r="AA45">
        <f t="shared" si="29"/>
        <v>1152.4600488781107</v>
      </c>
      <c r="AB45">
        <f t="shared" si="33"/>
        <v>1000.6685509078799</v>
      </c>
      <c r="AC45">
        <f t="shared" si="35"/>
        <v>1254.8184759347769</v>
      </c>
      <c r="AD45">
        <f t="shared" si="30"/>
        <v>708.53995112188932</v>
      </c>
      <c r="AE45">
        <f t="shared" si="34"/>
        <v>860.33144909212012</v>
      </c>
      <c r="AF45">
        <f t="shared" si="36"/>
        <v>606.18152406522313</v>
      </c>
      <c r="AG45">
        <f t="shared" si="26"/>
        <v>1896.2892083882521</v>
      </c>
      <c r="AH45">
        <f t="shared" si="23"/>
        <v>-35.289208388252064</v>
      </c>
      <c r="AJ45">
        <f t="shared" si="37"/>
        <v>1643.012599206349</v>
      </c>
      <c r="AK45">
        <f t="shared" si="38"/>
        <v>0</v>
      </c>
      <c r="AL45">
        <f t="shared" si="39"/>
        <v>1.0697859407689576</v>
      </c>
      <c r="AM45">
        <f t="shared" si="40"/>
        <v>1584.2269055707595</v>
      </c>
      <c r="AN45">
        <f t="shared" si="41"/>
        <v>276.77309442924047</v>
      </c>
    </row>
    <row r="46" spans="1:40" x14ac:dyDescent="0.3">
      <c r="A46" s="3">
        <v>108</v>
      </c>
      <c r="B46" s="3" t="s">
        <v>77</v>
      </c>
      <c r="C46" s="3" t="s">
        <v>63</v>
      </c>
      <c r="D46" s="3" t="s">
        <v>49</v>
      </c>
      <c r="E46" s="3">
        <v>41384.864073611112</v>
      </c>
      <c r="F46" s="3">
        <v>41384.935624537036</v>
      </c>
      <c r="G46" s="3">
        <v>103</v>
      </c>
      <c r="H46" s="144">
        <v>103</v>
      </c>
      <c r="I46">
        <v>582</v>
      </c>
      <c r="J46">
        <v>7</v>
      </c>
      <c r="K46" s="143">
        <v>83.142857142857139</v>
      </c>
      <c r="L46">
        <v>103</v>
      </c>
      <c r="N46" t="s">
        <v>101</v>
      </c>
      <c r="O46">
        <f t="shared" si="0"/>
        <v>96</v>
      </c>
      <c r="P46">
        <f t="shared" si="1"/>
        <v>20</v>
      </c>
      <c r="Q46" s="142">
        <v>4</v>
      </c>
      <c r="R46" s="145"/>
      <c r="S46" s="145" t="s">
        <v>537</v>
      </c>
      <c r="T46">
        <f t="shared" si="22"/>
        <v>1982.8</v>
      </c>
      <c r="U46">
        <f t="shared" si="24"/>
        <v>1921.9</v>
      </c>
      <c r="V46">
        <f t="shared" si="27"/>
        <v>1744.1666666666667</v>
      </c>
      <c r="W46">
        <f t="shared" si="31"/>
        <v>1434.875</v>
      </c>
      <c r="X46">
        <f t="shared" si="25"/>
        <v>60.899999999999864</v>
      </c>
      <c r="Y46">
        <f t="shared" si="28"/>
        <v>238.63333333333321</v>
      </c>
      <c r="Z46">
        <f t="shared" si="32"/>
        <v>547.92499999999995</v>
      </c>
      <c r="AA46">
        <f t="shared" si="29"/>
        <v>1734.4534094194528</v>
      </c>
      <c r="AB46">
        <f t="shared" si="33"/>
        <v>1183.6832769489224</v>
      </c>
      <c r="AC46">
        <f t="shared" si="35"/>
        <v>1078.915132878675</v>
      </c>
      <c r="AD46">
        <f t="shared" si="30"/>
        <v>248.34659058054717</v>
      </c>
      <c r="AE46">
        <f t="shared" si="34"/>
        <v>799.11672305107754</v>
      </c>
      <c r="AF46">
        <f t="shared" si="36"/>
        <v>903.88486712132499</v>
      </c>
      <c r="AG46">
        <f t="shared" si="26"/>
        <v>1895.9495321209527</v>
      </c>
      <c r="AH46">
        <f t="shared" si="23"/>
        <v>86.850467879047301</v>
      </c>
      <c r="AJ46">
        <f t="shared" si="37"/>
        <v>1643.012599206349</v>
      </c>
      <c r="AK46">
        <f t="shared" si="38"/>
        <v>0</v>
      </c>
      <c r="AL46">
        <f t="shared" si="39"/>
        <v>1.0586096576268336</v>
      </c>
      <c r="AM46">
        <f t="shared" si="40"/>
        <v>1726.1197787584924</v>
      </c>
      <c r="AN46">
        <f t="shared" si="41"/>
        <v>256.68022124150752</v>
      </c>
    </row>
    <row r="47" spans="1:40" x14ac:dyDescent="0.3">
      <c r="A47" s="3">
        <v>109</v>
      </c>
      <c r="B47" s="3" t="s">
        <v>77</v>
      </c>
      <c r="C47" s="3" t="s">
        <v>63</v>
      </c>
      <c r="D47" s="3" t="s">
        <v>49</v>
      </c>
      <c r="E47" s="3">
        <v>41384.946703553243</v>
      </c>
      <c r="F47" s="3">
        <v>41384.99051142361</v>
      </c>
      <c r="G47" s="3">
        <v>63</v>
      </c>
      <c r="H47" s="144">
        <v>63</v>
      </c>
      <c r="I47">
        <v>582</v>
      </c>
      <c r="J47">
        <v>7</v>
      </c>
      <c r="K47" s="143">
        <v>83.142857142857139</v>
      </c>
      <c r="L47">
        <v>63</v>
      </c>
      <c r="N47" t="s">
        <v>103</v>
      </c>
      <c r="O47">
        <f t="shared" si="0"/>
        <v>331</v>
      </c>
      <c r="P47">
        <f t="shared" si="1"/>
        <v>20</v>
      </c>
      <c r="Q47" s="142">
        <v>5</v>
      </c>
      <c r="R47" s="145" t="s">
        <v>443</v>
      </c>
      <c r="S47" s="145" t="s">
        <v>538</v>
      </c>
      <c r="T47">
        <f t="shared" si="22"/>
        <v>1937.3</v>
      </c>
      <c r="U47">
        <f t="shared" si="24"/>
        <v>1960.05</v>
      </c>
      <c r="V47">
        <f t="shared" si="27"/>
        <v>1927.0333333333335</v>
      </c>
      <c r="W47">
        <f t="shared" si="31"/>
        <v>1792.45</v>
      </c>
      <c r="X47">
        <f t="shared" si="25"/>
        <v>-22.75</v>
      </c>
      <c r="Y47">
        <f t="shared" si="28"/>
        <v>10.266666666666424</v>
      </c>
      <c r="Z47">
        <f t="shared" si="32"/>
        <v>144.84999999999991</v>
      </c>
      <c r="AA47">
        <f t="shared" si="29"/>
        <v>1950.1652874598544</v>
      </c>
      <c r="AB47">
        <f t="shared" si="33"/>
        <v>1685.6110301590247</v>
      </c>
      <c r="AC47">
        <f t="shared" si="35"/>
        <v>1465.0714612617653</v>
      </c>
      <c r="AD47">
        <f t="shared" si="30"/>
        <v>-12.865287459854471</v>
      </c>
      <c r="AE47">
        <f t="shared" si="34"/>
        <v>251.68896984097523</v>
      </c>
      <c r="AF47">
        <f t="shared" si="36"/>
        <v>472.22853873823465</v>
      </c>
      <c r="AG47">
        <f t="shared" si="26"/>
        <v>1896.7855112797308</v>
      </c>
      <c r="AH47">
        <f t="shared" si="23"/>
        <v>40.514488720269128</v>
      </c>
      <c r="AJ47">
        <f t="shared" si="37"/>
        <v>1643.012599206349</v>
      </c>
      <c r="AK47">
        <f t="shared" si="38"/>
        <v>0</v>
      </c>
      <c r="AL47">
        <f t="shared" si="39"/>
        <v>1.0903008028919394</v>
      </c>
      <c r="AM47">
        <f t="shared" si="40"/>
        <v>1664.9573139924958</v>
      </c>
      <c r="AN47">
        <f t="shared" si="41"/>
        <v>272.3426860075042</v>
      </c>
    </row>
    <row r="48" spans="1:40" x14ac:dyDescent="0.3">
      <c r="A48" s="3">
        <v>110</v>
      </c>
      <c r="B48" s="3" t="s">
        <v>78</v>
      </c>
      <c r="C48" s="3" t="s">
        <v>65</v>
      </c>
      <c r="D48" s="3" t="s">
        <v>49</v>
      </c>
      <c r="E48" s="3">
        <v>41385.013643750004</v>
      </c>
      <c r="F48" s="3">
        <v>41385.055750231484</v>
      </c>
      <c r="G48" s="3">
        <v>60</v>
      </c>
      <c r="H48" s="144">
        <v>60</v>
      </c>
      <c r="I48">
        <v>452</v>
      </c>
      <c r="J48">
        <v>5</v>
      </c>
      <c r="K48" s="143">
        <v>90.4</v>
      </c>
      <c r="L48">
        <v>60</v>
      </c>
      <c r="N48" t="s">
        <v>104</v>
      </c>
      <c r="O48">
        <f t="shared" si="0"/>
        <v>297</v>
      </c>
      <c r="P48">
        <f t="shared" si="1"/>
        <v>20</v>
      </c>
      <c r="Q48" s="142">
        <v>6</v>
      </c>
      <c r="R48" s="145"/>
      <c r="S48" s="145" t="s">
        <v>539</v>
      </c>
      <c r="T48">
        <f t="shared" si="22"/>
        <v>2365.4358974358975</v>
      </c>
      <c r="U48">
        <f t="shared" si="24"/>
        <v>2151.3679487179488</v>
      </c>
      <c r="V48">
        <f t="shared" si="27"/>
        <v>2095.1786324786322</v>
      </c>
      <c r="W48">
        <f t="shared" si="31"/>
        <v>2036.6339743589745</v>
      </c>
      <c r="X48">
        <f t="shared" si="25"/>
        <v>214.06794871794864</v>
      </c>
      <c r="Y48">
        <f t="shared" si="28"/>
        <v>270.25726495726531</v>
      </c>
      <c r="Z48">
        <f t="shared" si="32"/>
        <v>328.801923076923</v>
      </c>
      <c r="AA48">
        <f t="shared" si="29"/>
        <v>1949.4911282477551</v>
      </c>
      <c r="AB48">
        <f t="shared" si="33"/>
        <v>1899.1321521648058</v>
      </c>
      <c r="AC48">
        <f t="shared" si="35"/>
        <v>1803.2798561677355</v>
      </c>
      <c r="AD48">
        <f t="shared" si="30"/>
        <v>415.94476918814235</v>
      </c>
      <c r="AE48">
        <f t="shared" si="34"/>
        <v>466.30374527109166</v>
      </c>
      <c r="AF48">
        <f t="shared" si="36"/>
        <v>562.15604126816197</v>
      </c>
      <c r="AG48">
        <f t="shared" si="26"/>
        <v>1897.1754834816752</v>
      </c>
      <c r="AH48">
        <f t="shared" si="23"/>
        <v>468.26041395422226</v>
      </c>
      <c r="AJ48">
        <f t="shared" si="37"/>
        <v>1643.012599206349</v>
      </c>
      <c r="AK48">
        <f t="shared" si="38"/>
        <v>0</v>
      </c>
      <c r="AL48">
        <f t="shared" si="39"/>
        <v>1.0541201716118376</v>
      </c>
      <c r="AM48">
        <f t="shared" si="40"/>
        <v>1746.8196316736708</v>
      </c>
      <c r="AN48">
        <f t="shared" si="41"/>
        <v>618.6162657622267</v>
      </c>
    </row>
    <row r="49" spans="1:40" x14ac:dyDescent="0.3">
      <c r="A49" s="3">
        <v>111</v>
      </c>
      <c r="B49" s="3" t="s">
        <v>78</v>
      </c>
      <c r="C49" s="3" t="s">
        <v>65</v>
      </c>
      <c r="D49" s="3" t="s">
        <v>57</v>
      </c>
      <c r="E49" s="3">
        <v>41385.01427561343</v>
      </c>
      <c r="F49" s="3">
        <v>41385.10052561343</v>
      </c>
      <c r="G49" s="3">
        <v>124</v>
      </c>
      <c r="H49" s="144">
        <v>124</v>
      </c>
      <c r="I49">
        <v>452</v>
      </c>
      <c r="J49">
        <v>5</v>
      </c>
      <c r="K49" s="143">
        <v>90.4</v>
      </c>
      <c r="L49">
        <v>124</v>
      </c>
      <c r="N49" t="s">
        <v>105</v>
      </c>
      <c r="O49">
        <f t="shared" si="0"/>
        <v>606</v>
      </c>
      <c r="P49">
        <f t="shared" si="1"/>
        <v>20</v>
      </c>
      <c r="Q49" s="142">
        <v>7</v>
      </c>
      <c r="R49" s="145"/>
      <c r="S49" s="145" t="s">
        <v>540</v>
      </c>
      <c r="T49">
        <f t="shared" si="22"/>
        <v>2184</v>
      </c>
      <c r="U49">
        <f t="shared" si="24"/>
        <v>2274.7179487179487</v>
      </c>
      <c r="V49">
        <f t="shared" si="27"/>
        <v>2162.2452991452992</v>
      </c>
      <c r="W49">
        <f t="shared" si="31"/>
        <v>2117.3839743589742</v>
      </c>
      <c r="X49">
        <f t="shared" si="25"/>
        <v>-90.71794871794873</v>
      </c>
      <c r="Y49">
        <f t="shared" si="28"/>
        <v>21.754700854700786</v>
      </c>
      <c r="Z49">
        <f t="shared" si="32"/>
        <v>66.616025641025772</v>
      </c>
      <c r="AA49">
        <f t="shared" si="29"/>
        <v>2250.7224989060314</v>
      </c>
      <c r="AB49">
        <f t="shared" si="33"/>
        <v>2174.0284438368972</v>
      </c>
      <c r="AC49">
        <f t="shared" si="35"/>
        <v>2115.8820718907255</v>
      </c>
      <c r="AD49">
        <f t="shared" si="30"/>
        <v>-66.722498906031433</v>
      </c>
      <c r="AE49">
        <f t="shared" si="34"/>
        <v>9.9715561631028322</v>
      </c>
      <c r="AF49">
        <f t="shared" si="36"/>
        <v>68.117928109274544</v>
      </c>
      <c r="AG49">
        <f t="shared" si="26"/>
        <v>1901.6827239894835</v>
      </c>
      <c r="AH49">
        <f t="shared" si="23"/>
        <v>282.31727601051648</v>
      </c>
      <c r="AJ49">
        <f t="shared" si="37"/>
        <v>1643.012599206349</v>
      </c>
      <c r="AK49">
        <f t="shared" si="38"/>
        <v>0</v>
      </c>
      <c r="AL49">
        <f t="shared" si="39"/>
        <v>1.1304849799864944</v>
      </c>
      <c r="AM49">
        <f t="shared" si="40"/>
        <v>1538.4880645321421</v>
      </c>
      <c r="AN49">
        <f t="shared" si="41"/>
        <v>645.51193546785794</v>
      </c>
    </row>
    <row r="50" spans="1:40" x14ac:dyDescent="0.3">
      <c r="A50" s="3">
        <v>112</v>
      </c>
      <c r="B50" s="3" t="s">
        <v>78</v>
      </c>
      <c r="C50" s="3" t="s">
        <v>65</v>
      </c>
      <c r="D50" s="3" t="s">
        <v>49</v>
      </c>
      <c r="E50" s="3">
        <v>41385.082060069442</v>
      </c>
      <c r="F50" s="3">
        <v>41385.127592476856</v>
      </c>
      <c r="G50" s="3">
        <v>65</v>
      </c>
      <c r="H50" s="144">
        <v>65</v>
      </c>
      <c r="I50">
        <v>452</v>
      </c>
      <c r="J50">
        <v>5</v>
      </c>
      <c r="K50" s="143">
        <v>90.4</v>
      </c>
      <c r="L50">
        <v>65</v>
      </c>
      <c r="N50" t="s">
        <v>106</v>
      </c>
      <c r="O50">
        <f t="shared" si="0"/>
        <v>652</v>
      </c>
      <c r="P50">
        <f t="shared" si="1"/>
        <v>21</v>
      </c>
      <c r="Q50" s="142">
        <v>8</v>
      </c>
      <c r="R50" s="145"/>
      <c r="S50" s="145" t="s">
        <v>541</v>
      </c>
      <c r="T50">
        <f t="shared" si="22"/>
        <v>1904.4</v>
      </c>
      <c r="U50">
        <f t="shared" si="24"/>
        <v>2044.2</v>
      </c>
      <c r="V50">
        <f t="shared" si="27"/>
        <v>2151.2786324786325</v>
      </c>
      <c r="W50">
        <f t="shared" si="31"/>
        <v>2097.7839743589743</v>
      </c>
      <c r="X50">
        <f t="shared" si="25"/>
        <v>-139.79999999999995</v>
      </c>
      <c r="Y50">
        <f t="shared" si="28"/>
        <v>-246.87863247863243</v>
      </c>
      <c r="Z50">
        <f t="shared" si="32"/>
        <v>-193.38397435897423</v>
      </c>
      <c r="AA50">
        <f t="shared" si="29"/>
        <v>2232.6133691074201</v>
      </c>
      <c r="AB50">
        <f t="shared" si="33"/>
        <v>2060.5922927793522</v>
      </c>
      <c r="AC50">
        <f t="shared" si="35"/>
        <v>2046.4302704061429</v>
      </c>
      <c r="AD50">
        <f t="shared" si="30"/>
        <v>-328.21336910742002</v>
      </c>
      <c r="AE50">
        <f t="shared" si="34"/>
        <v>-156.1922927793521</v>
      </c>
      <c r="AF50">
        <f t="shared" si="36"/>
        <v>-142.03027040614279</v>
      </c>
      <c r="AG50">
        <f t="shared" si="26"/>
        <v>1904.4001688653877</v>
      </c>
      <c r="AH50">
        <f t="shared" si="23"/>
        <v>-1.688653876499302E-4</v>
      </c>
      <c r="AJ50">
        <f t="shared" si="37"/>
        <v>1643.012599206349</v>
      </c>
      <c r="AK50">
        <f t="shared" si="38"/>
        <v>0</v>
      </c>
      <c r="AL50">
        <f t="shared" si="39"/>
        <v>1.0821147044010242</v>
      </c>
      <c r="AM50">
        <f t="shared" si="40"/>
        <v>1757.6717791372143</v>
      </c>
      <c r="AN50">
        <f t="shared" si="41"/>
        <v>146.72822086278575</v>
      </c>
    </row>
    <row r="51" spans="1:40" x14ac:dyDescent="0.3">
      <c r="A51" s="3">
        <v>113</v>
      </c>
      <c r="B51" s="3" t="s">
        <v>78</v>
      </c>
      <c r="C51" s="3" t="s">
        <v>65</v>
      </c>
      <c r="D51" s="3" t="s">
        <v>49</v>
      </c>
      <c r="E51" s="3">
        <v>41385.133099421299</v>
      </c>
      <c r="F51" s="3">
        <v>41385.211826273146</v>
      </c>
      <c r="G51" s="3">
        <v>113</v>
      </c>
      <c r="H51" s="144">
        <v>113</v>
      </c>
      <c r="I51">
        <v>452</v>
      </c>
      <c r="J51">
        <v>5</v>
      </c>
      <c r="K51" s="143">
        <v>90.4</v>
      </c>
      <c r="L51">
        <v>113</v>
      </c>
      <c r="N51" t="s">
        <v>107</v>
      </c>
      <c r="O51">
        <f t="shared" si="0"/>
        <v>261</v>
      </c>
      <c r="P51">
        <f t="shared" si="1"/>
        <v>21</v>
      </c>
      <c r="Q51" s="142">
        <v>9</v>
      </c>
      <c r="R51" s="145" t="s">
        <v>444</v>
      </c>
      <c r="S51" s="145" t="s">
        <v>542</v>
      </c>
      <c r="T51">
        <f t="shared" si="22"/>
        <v>1979.3214285714284</v>
      </c>
      <c r="U51">
        <f t="shared" si="24"/>
        <v>1941.8607142857143</v>
      </c>
      <c r="V51">
        <f t="shared" si="27"/>
        <v>2022.5738095238096</v>
      </c>
      <c r="W51">
        <f t="shared" si="31"/>
        <v>2108.2893315018318</v>
      </c>
      <c r="X51">
        <f t="shared" si="25"/>
        <v>37.460714285714175</v>
      </c>
      <c r="Y51">
        <f t="shared" si="28"/>
        <v>-43.252380952381145</v>
      </c>
      <c r="Z51">
        <f t="shared" si="32"/>
        <v>-128.9679029304034</v>
      </c>
      <c r="AA51">
        <f t="shared" si="29"/>
        <v>1979.3151529246682</v>
      </c>
      <c r="AB51">
        <f t="shared" si="33"/>
        <v>2135.0257926588756</v>
      </c>
      <c r="AC51">
        <f t="shared" si="35"/>
        <v>2096.9690875321457</v>
      </c>
      <c r="AD51">
        <f t="shared" si="30"/>
        <v>6.2756467602866906E-3</v>
      </c>
      <c r="AE51">
        <f t="shared" si="34"/>
        <v>-155.70436408744717</v>
      </c>
      <c r="AF51">
        <f t="shared" si="36"/>
        <v>-117.64765896071731</v>
      </c>
      <c r="AG51">
        <f t="shared" si="26"/>
        <v>1904.4001672399741</v>
      </c>
      <c r="AH51">
        <f t="shared" si="23"/>
        <v>74.921261331454389</v>
      </c>
      <c r="AJ51">
        <f t="shared" si="37"/>
        <v>1643.012599206349</v>
      </c>
      <c r="AK51">
        <f t="shared" si="38"/>
        <v>0</v>
      </c>
      <c r="AL51">
        <f t="shared" si="39"/>
        <v>1.1170595011188069</v>
      </c>
      <c r="AM51">
        <f t="shared" si="40"/>
        <v>1739.3090051224071</v>
      </c>
      <c r="AN51">
        <f t="shared" si="41"/>
        <v>240.0124234490213</v>
      </c>
    </row>
    <row r="52" spans="1:40" x14ac:dyDescent="0.3">
      <c r="A52" s="3">
        <v>119</v>
      </c>
      <c r="B52" s="3" t="s">
        <v>79</v>
      </c>
      <c r="C52" s="3" t="s">
        <v>48</v>
      </c>
      <c r="D52" s="3" t="s">
        <v>49</v>
      </c>
      <c r="E52" s="3">
        <v>41386.68211400463</v>
      </c>
      <c r="F52" s="3">
        <v>41386.733919560182</v>
      </c>
      <c r="G52" s="3">
        <v>74</v>
      </c>
      <c r="H52" s="144">
        <v>74</v>
      </c>
      <c r="I52">
        <v>359</v>
      </c>
      <c r="J52">
        <v>5</v>
      </c>
      <c r="K52" s="143">
        <v>71.8</v>
      </c>
      <c r="L52">
        <v>74</v>
      </c>
      <c r="N52" t="s">
        <v>108</v>
      </c>
      <c r="O52">
        <f t="shared" si="0"/>
        <v>253.77777777777777</v>
      </c>
      <c r="P52">
        <f t="shared" si="1"/>
        <v>21</v>
      </c>
      <c r="Q52" s="142">
        <v>10</v>
      </c>
      <c r="R52" s="145"/>
      <c r="S52" s="145" t="s">
        <v>543</v>
      </c>
      <c r="T52">
        <f t="shared" si="22"/>
        <v>1704.5333333333333</v>
      </c>
      <c r="U52">
        <f t="shared" si="24"/>
        <v>1841.9273809523809</v>
      </c>
      <c r="V52">
        <f t="shared" si="27"/>
        <v>1862.7515873015873</v>
      </c>
      <c r="W52">
        <f t="shared" si="31"/>
        <v>1943.0636904761905</v>
      </c>
      <c r="X52">
        <f t="shared" si="25"/>
        <v>-137.39404761904757</v>
      </c>
      <c r="Y52">
        <f t="shared" si="28"/>
        <v>-158.21825396825398</v>
      </c>
      <c r="Z52">
        <f t="shared" si="32"/>
        <v>-238.53035714285716</v>
      </c>
      <c r="AA52">
        <f t="shared" si="29"/>
        <v>1959.2472144127614</v>
      </c>
      <c r="AB52">
        <f t="shared" si="33"/>
        <v>2081.708591997357</v>
      </c>
      <c r="AC52">
        <f t="shared" si="35"/>
        <v>2134.6849652748874</v>
      </c>
      <c r="AD52">
        <f t="shared" si="30"/>
        <v>-254.71388107942812</v>
      </c>
      <c r="AE52">
        <f t="shared" si="34"/>
        <v>-377.17525866402366</v>
      </c>
      <c r="AF52">
        <f t="shared" si="36"/>
        <v>-430.15163194155411</v>
      </c>
      <c r="AG52">
        <f t="shared" si="26"/>
        <v>1905.1213218238468</v>
      </c>
      <c r="AH52">
        <f t="shared" si="23"/>
        <v>-200.58798849051345</v>
      </c>
      <c r="AJ52">
        <f t="shared" si="37"/>
        <v>1643.012599206349</v>
      </c>
      <c r="AK52">
        <f t="shared" si="38"/>
        <v>0</v>
      </c>
      <c r="AL52">
        <f t="shared" si="39"/>
        <v>1.0502191475916089</v>
      </c>
      <c r="AM52">
        <f t="shared" si="40"/>
        <v>1791.3779560762546</v>
      </c>
      <c r="AN52">
        <f t="shared" si="41"/>
        <v>-86.844622742921274</v>
      </c>
    </row>
    <row r="53" spans="1:40" x14ac:dyDescent="0.3">
      <c r="A53" s="3">
        <v>120</v>
      </c>
      <c r="B53" s="3" t="s">
        <v>80</v>
      </c>
      <c r="C53" s="3" t="s">
        <v>53</v>
      </c>
      <c r="D53" s="3" t="s">
        <v>57</v>
      </c>
      <c r="E53" s="3">
        <v>41387.17866203704</v>
      </c>
      <c r="F53" s="3">
        <v>41387.242203703703</v>
      </c>
      <c r="G53" s="3">
        <v>91</v>
      </c>
      <c r="H53" s="144">
        <v>91</v>
      </c>
      <c r="I53">
        <v>372</v>
      </c>
      <c r="J53">
        <v>4</v>
      </c>
      <c r="K53" s="143">
        <v>93</v>
      </c>
      <c r="L53">
        <v>91</v>
      </c>
      <c r="N53" t="s">
        <v>109</v>
      </c>
      <c r="O53">
        <f t="shared" si="0"/>
        <v>467.1</v>
      </c>
      <c r="P53">
        <f t="shared" si="1"/>
        <v>21</v>
      </c>
      <c r="Q53" s="142">
        <v>11</v>
      </c>
      <c r="R53" s="145"/>
      <c r="S53" s="145" t="s">
        <v>544</v>
      </c>
      <c r="T53">
        <f t="shared" si="22"/>
        <v>2133.6714285714288</v>
      </c>
      <c r="U53">
        <f t="shared" si="24"/>
        <v>1919.1023809523811</v>
      </c>
      <c r="V53">
        <f t="shared" si="27"/>
        <v>1939.1753968253968</v>
      </c>
      <c r="W53">
        <f t="shared" si="31"/>
        <v>1930.4815476190477</v>
      </c>
      <c r="X53">
        <f t="shared" si="25"/>
        <v>214.56904761904775</v>
      </c>
      <c r="Y53">
        <f t="shared" si="28"/>
        <v>194.49603174603203</v>
      </c>
      <c r="Z53">
        <f t="shared" si="32"/>
        <v>203.18988095238115</v>
      </c>
      <c r="AA53">
        <f t="shared" si="29"/>
        <v>1778.1591994872683</v>
      </c>
      <c r="AB53">
        <f t="shared" si="33"/>
        <v>1804.5134187940043</v>
      </c>
      <c r="AC53">
        <f t="shared" si="35"/>
        <v>1875.5083469652077</v>
      </c>
      <c r="AD53">
        <f t="shared" si="30"/>
        <v>355.51222908416048</v>
      </c>
      <c r="AE53">
        <f t="shared" si="34"/>
        <v>329.15800977742447</v>
      </c>
      <c r="AF53">
        <f t="shared" si="36"/>
        <v>258.16308160622111</v>
      </c>
      <c r="AG53">
        <f t="shared" si="26"/>
        <v>1903.1905621863416</v>
      </c>
      <c r="AH53">
        <f t="shared" si="23"/>
        <v>230.48086638508721</v>
      </c>
      <c r="AJ53">
        <f t="shared" si="37"/>
        <v>1643.012599206349</v>
      </c>
      <c r="AK53">
        <f t="shared" si="38"/>
        <v>0</v>
      </c>
      <c r="AL53">
        <f t="shared" si="39"/>
        <v>1.1698193350498673</v>
      </c>
      <c r="AM53">
        <f t="shared" si="40"/>
        <v>1731.9327230358078</v>
      </c>
      <c r="AN53">
        <f t="shared" si="41"/>
        <v>401.73870553562097</v>
      </c>
    </row>
    <row r="54" spans="1:40" x14ac:dyDescent="0.3">
      <c r="A54" s="3">
        <v>121</v>
      </c>
      <c r="B54" s="3" t="s">
        <v>80</v>
      </c>
      <c r="C54" s="3" t="s">
        <v>53</v>
      </c>
      <c r="D54" s="3" t="s">
        <v>49</v>
      </c>
      <c r="E54" s="3">
        <v>41387.375179861112</v>
      </c>
      <c r="F54" s="3">
        <v>41387.435064120371</v>
      </c>
      <c r="G54" s="3">
        <v>86</v>
      </c>
      <c r="H54" s="144">
        <v>86</v>
      </c>
      <c r="I54">
        <v>372</v>
      </c>
      <c r="J54">
        <v>4</v>
      </c>
      <c r="K54" s="143">
        <v>93</v>
      </c>
      <c r="L54">
        <v>86</v>
      </c>
      <c r="N54" t="s">
        <v>110</v>
      </c>
      <c r="O54">
        <f t="shared" si="0"/>
        <v>633</v>
      </c>
      <c r="P54">
        <f t="shared" si="1"/>
        <v>21</v>
      </c>
      <c r="Q54" s="142">
        <v>12</v>
      </c>
      <c r="R54" s="145"/>
      <c r="S54" s="145" t="s">
        <v>545</v>
      </c>
      <c r="T54">
        <f t="shared" si="22"/>
        <v>1896.8068181818182</v>
      </c>
      <c r="U54">
        <f t="shared" si="24"/>
        <v>2015.2391233766234</v>
      </c>
      <c r="V54">
        <f t="shared" si="27"/>
        <v>1911.6705266955269</v>
      </c>
      <c r="W54">
        <f t="shared" si="31"/>
        <v>1928.583252164502</v>
      </c>
      <c r="X54">
        <f t="shared" si="25"/>
        <v>-118.43230519480517</v>
      </c>
      <c r="Y54">
        <f t="shared" si="28"/>
        <v>-14.863708513708616</v>
      </c>
      <c r="Z54">
        <f t="shared" si="32"/>
        <v>-31.776433982683784</v>
      </c>
      <c r="AA54">
        <f t="shared" si="29"/>
        <v>2018.6895042847229</v>
      </c>
      <c r="AB54">
        <f t="shared" si="33"/>
        <v>2056.4603235470622</v>
      </c>
      <c r="AC54">
        <f t="shared" si="35"/>
        <v>2028.1558335075943</v>
      </c>
      <c r="AD54">
        <f t="shared" si="30"/>
        <v>-121.8826861029047</v>
      </c>
      <c r="AE54">
        <f t="shared" si="34"/>
        <v>-159.65350536524397</v>
      </c>
      <c r="AF54">
        <f t="shared" si="36"/>
        <v>-131.34901532577601</v>
      </c>
      <c r="AG54">
        <f t="shared" si="26"/>
        <v>1905.4090557132088</v>
      </c>
      <c r="AH54">
        <f t="shared" si="23"/>
        <v>-8.6022375313905286</v>
      </c>
      <c r="AJ54">
        <f t="shared" si="37"/>
        <v>1643.012599206349</v>
      </c>
      <c r="AK54">
        <f t="shared" si="38"/>
        <v>0</v>
      </c>
      <c r="AL54">
        <f t="shared" si="39"/>
        <v>1.0990402186919073</v>
      </c>
      <c r="AM54">
        <f t="shared" si="40"/>
        <v>1857.4010653313476</v>
      </c>
      <c r="AN54">
        <f t="shared" si="41"/>
        <v>39.405752850470662</v>
      </c>
    </row>
    <row r="55" spans="1:40" x14ac:dyDescent="0.3">
      <c r="A55" s="3">
        <v>124</v>
      </c>
      <c r="B55" s="3" t="s">
        <v>81</v>
      </c>
      <c r="C55" s="3" t="s">
        <v>56</v>
      </c>
      <c r="D55" s="3" t="s">
        <v>49</v>
      </c>
      <c r="E55" s="3">
        <v>41388.165827118057</v>
      </c>
      <c r="F55" s="3">
        <v>41388.219785451387</v>
      </c>
      <c r="G55" s="3">
        <v>77</v>
      </c>
      <c r="H55" s="144">
        <v>77</v>
      </c>
      <c r="I55">
        <v>1037</v>
      </c>
      <c r="J55">
        <v>11</v>
      </c>
      <c r="K55" s="143">
        <v>94.272727272727266</v>
      </c>
      <c r="L55">
        <v>77</v>
      </c>
      <c r="N55" t="s">
        <v>111</v>
      </c>
      <c r="O55">
        <f t="shared" si="0"/>
        <v>79</v>
      </c>
      <c r="P55">
        <f t="shared" si="1"/>
        <v>21</v>
      </c>
      <c r="Q55" s="142">
        <v>13</v>
      </c>
      <c r="R55" s="145"/>
      <c r="S55" s="145" t="s">
        <v>546</v>
      </c>
      <c r="T55">
        <f t="shared" si="22"/>
        <v>1814.5584415584415</v>
      </c>
      <c r="U55">
        <f t="shared" si="24"/>
        <v>1855.6826298701299</v>
      </c>
      <c r="V55">
        <f t="shared" si="27"/>
        <v>1948.3455627705628</v>
      </c>
      <c r="W55">
        <f t="shared" si="31"/>
        <v>1887.3925054112556</v>
      </c>
      <c r="X55">
        <f t="shared" si="25"/>
        <v>-41.124188311688386</v>
      </c>
      <c r="Y55">
        <f t="shared" si="28"/>
        <v>-133.78712121212129</v>
      </c>
      <c r="Z55">
        <f t="shared" si="32"/>
        <v>-72.834063852814097</v>
      </c>
      <c r="AA55">
        <f t="shared" si="29"/>
        <v>1960.2715839535622</v>
      </c>
      <c r="AB55">
        <f t="shared" si="33"/>
        <v>1800.6250998012893</v>
      </c>
      <c r="AC55">
        <f t="shared" si="35"/>
        <v>1834.5984524233941</v>
      </c>
      <c r="AD55">
        <f t="shared" si="30"/>
        <v>-145.71314239512071</v>
      </c>
      <c r="AE55">
        <f t="shared" si="34"/>
        <v>13.93334175715222</v>
      </c>
      <c r="AF55">
        <f t="shared" si="36"/>
        <v>-20.040010864952592</v>
      </c>
      <c r="AG55">
        <f t="shared" si="26"/>
        <v>1905.3262548778107</v>
      </c>
      <c r="AH55">
        <f t="shared" si="23"/>
        <v>-90.767813319369225</v>
      </c>
      <c r="AJ55">
        <f t="shared" si="37"/>
        <v>1643.012599206349</v>
      </c>
      <c r="AK55">
        <f t="shared" si="38"/>
        <v>0</v>
      </c>
      <c r="AL55">
        <f t="shared" si="39"/>
        <v>1.1141002959464827</v>
      </c>
      <c r="AM55">
        <f t="shared" si="40"/>
        <v>1777.9280931173369</v>
      </c>
      <c r="AN55">
        <f t="shared" si="41"/>
        <v>36.630348441104616</v>
      </c>
    </row>
    <row r="56" spans="1:40" x14ac:dyDescent="0.3">
      <c r="A56" s="3">
        <v>126</v>
      </c>
      <c r="B56" s="3" t="s">
        <v>81</v>
      </c>
      <c r="C56" s="3" t="s">
        <v>56</v>
      </c>
      <c r="D56" s="3" t="s">
        <v>57</v>
      </c>
      <c r="E56" s="3">
        <v>41388.351364004629</v>
      </c>
      <c r="F56" s="3">
        <v>41388.419407986112</v>
      </c>
      <c r="G56" s="3">
        <v>97</v>
      </c>
      <c r="H56" s="144">
        <v>97</v>
      </c>
      <c r="I56">
        <v>1037</v>
      </c>
      <c r="J56">
        <v>11</v>
      </c>
      <c r="K56" s="143">
        <v>94.272727272727266</v>
      </c>
      <c r="L56">
        <v>97</v>
      </c>
      <c r="N56" t="s">
        <v>112</v>
      </c>
      <c r="O56">
        <f t="shared" si="0"/>
        <v>419</v>
      </c>
      <c r="P56">
        <f t="shared" si="1"/>
        <v>21</v>
      </c>
      <c r="Q56" s="142">
        <v>0</v>
      </c>
      <c r="R56" s="145" t="s">
        <v>433</v>
      </c>
      <c r="S56" s="145" t="s">
        <v>547</v>
      </c>
      <c r="U56">
        <f t="shared" si="24"/>
        <v>1814.5584415584415</v>
      </c>
      <c r="V56">
        <f t="shared" si="27"/>
        <v>1855.6826298701299</v>
      </c>
      <c r="W56">
        <f t="shared" si="31"/>
        <v>1948.3455627705628</v>
      </c>
      <c r="AA56">
        <f t="shared" si="29"/>
        <v>1836.5958153515242</v>
      </c>
      <c r="AB56">
        <f t="shared" si="33"/>
        <v>1974.1895808838544</v>
      </c>
      <c r="AC56">
        <f t="shared" si="35"/>
        <v>1922.8729593035321</v>
      </c>
      <c r="AD56">
        <f t="shared" si="30"/>
        <v>-1836.5958153515242</v>
      </c>
      <c r="AG56">
        <f t="shared" si="26"/>
        <v>1904.4525693113894</v>
      </c>
      <c r="AJ56">
        <f t="shared" si="37"/>
        <v>1643.012599206349</v>
      </c>
      <c r="AK56">
        <f t="shared" si="38"/>
        <v>0</v>
      </c>
      <c r="AL56">
        <f t="shared" si="39"/>
        <v>0.80454550739777264</v>
      </c>
      <c r="AM56">
        <f t="shared" si="40"/>
        <v>1835.3428344013585</v>
      </c>
      <c r="AN56">
        <f t="shared" si="41"/>
        <v>-1835.3428344013585</v>
      </c>
    </row>
    <row r="57" spans="1:40" x14ac:dyDescent="0.3">
      <c r="A57" s="3">
        <v>128</v>
      </c>
      <c r="B57" s="3" t="s">
        <v>81</v>
      </c>
      <c r="C57" s="3" t="s">
        <v>56</v>
      </c>
      <c r="D57" s="3" t="s">
        <v>49</v>
      </c>
      <c r="E57" s="3">
        <v>41388.471072418986</v>
      </c>
      <c r="F57" s="3">
        <v>41388.543398807873</v>
      </c>
      <c r="G57" s="3">
        <v>104</v>
      </c>
      <c r="H57" s="144">
        <v>104</v>
      </c>
      <c r="I57">
        <v>1037</v>
      </c>
      <c r="J57">
        <v>11</v>
      </c>
      <c r="K57" s="143">
        <v>94.272727272727266</v>
      </c>
      <c r="L57">
        <v>104</v>
      </c>
      <c r="N57" t="s">
        <v>113</v>
      </c>
      <c r="O57">
        <f t="shared" si="0"/>
        <v>384</v>
      </c>
      <c r="P57">
        <f t="shared" si="1"/>
        <v>22</v>
      </c>
      <c r="R57" s="145"/>
      <c r="S57" s="145" t="s">
        <v>548</v>
      </c>
      <c r="V57">
        <f t="shared" si="27"/>
        <v>1814.5584415584415</v>
      </c>
      <c r="W57">
        <f t="shared" si="31"/>
        <v>1855.6826298701299</v>
      </c>
      <c r="AA57">
        <f t="shared" si="29"/>
        <v>486.18713569420152</v>
      </c>
      <c r="AB57">
        <f t="shared" si="33"/>
        <v>948.84710365714238</v>
      </c>
      <c r="AC57">
        <f t="shared" si="35"/>
        <v>1168.094062282885</v>
      </c>
      <c r="AD57">
        <f t="shared" si="30"/>
        <v>-486.18713569420152</v>
      </c>
      <c r="AJ57">
        <f t="shared" si="37"/>
        <v>1643.012599206349</v>
      </c>
      <c r="AK57">
        <f t="shared" si="38"/>
        <v>0</v>
      </c>
      <c r="AL57">
        <f t="shared" si="39"/>
        <v>0.89616809276401388</v>
      </c>
      <c r="AM57">
        <f t="shared" si="40"/>
        <v>1725.5232914207656</v>
      </c>
      <c r="AN57">
        <f t="shared" si="41"/>
        <v>-1725.5232914207656</v>
      </c>
    </row>
    <row r="58" spans="1:40" x14ac:dyDescent="0.3">
      <c r="A58" s="3">
        <v>131</v>
      </c>
      <c r="B58" s="3" t="s">
        <v>81</v>
      </c>
      <c r="C58" s="3" t="s">
        <v>56</v>
      </c>
      <c r="D58" s="3" t="s">
        <v>49</v>
      </c>
      <c r="E58" s="3">
        <v>41388.603869710649</v>
      </c>
      <c r="F58" s="3">
        <v>41388.667804895835</v>
      </c>
      <c r="G58" s="3">
        <v>92</v>
      </c>
      <c r="H58" s="144">
        <v>92</v>
      </c>
      <c r="I58">
        <v>1037</v>
      </c>
      <c r="J58">
        <v>11</v>
      </c>
      <c r="K58" s="143">
        <v>94.272727272727266</v>
      </c>
      <c r="L58">
        <v>92</v>
      </c>
      <c r="N58" t="s">
        <v>114</v>
      </c>
      <c r="O58">
        <f t="shared" si="0"/>
        <v>247</v>
      </c>
      <c r="P58">
        <f t="shared" si="1"/>
        <v>22</v>
      </c>
      <c r="R58" s="145"/>
      <c r="S58" s="145" t="s">
        <v>549</v>
      </c>
      <c r="W58">
        <f t="shared" si="31"/>
        <v>1814.5584415584415</v>
      </c>
      <c r="AA58">
        <f t="shared" si="29"/>
        <v>0</v>
      </c>
      <c r="AB58">
        <f t="shared" si="33"/>
        <v>907.70367608637957</v>
      </c>
      <c r="AC58">
        <f t="shared" si="35"/>
        <v>1090.2962916833544</v>
      </c>
      <c r="AD58">
        <f t="shared" si="30"/>
        <v>0</v>
      </c>
      <c r="AJ58">
        <f t="shared" si="37"/>
        <v>1643.012599206349</v>
      </c>
      <c r="AK58">
        <f t="shared" si="38"/>
        <v>0</v>
      </c>
      <c r="AL58">
        <f t="shared" si="39"/>
        <v>0.84194605709272674</v>
      </c>
      <c r="AM58">
        <f t="shared" si="40"/>
        <v>1922.0279062821255</v>
      </c>
      <c r="AN58">
        <f t="shared" si="41"/>
        <v>-1922.0279062821255</v>
      </c>
    </row>
    <row r="59" spans="1:40" x14ac:dyDescent="0.3">
      <c r="A59" s="3">
        <v>133</v>
      </c>
      <c r="B59" s="3" t="s">
        <v>81</v>
      </c>
      <c r="C59" s="3" t="s">
        <v>56</v>
      </c>
      <c r="D59" s="3" t="s">
        <v>57</v>
      </c>
      <c r="E59" s="3">
        <v>41388.776422881951</v>
      </c>
      <c r="F59" s="3">
        <v>41388.91030019676</v>
      </c>
      <c r="G59" s="3">
        <v>192</v>
      </c>
      <c r="H59" s="144">
        <v>192</v>
      </c>
      <c r="I59">
        <v>1037</v>
      </c>
      <c r="J59">
        <v>11</v>
      </c>
      <c r="K59" s="143">
        <v>94.272727272727266</v>
      </c>
      <c r="L59">
        <v>192</v>
      </c>
      <c r="N59" t="s">
        <v>115</v>
      </c>
      <c r="O59">
        <f t="shared" si="0"/>
        <v>322.14285714285711</v>
      </c>
      <c r="P59">
        <f t="shared" si="1"/>
        <v>22</v>
      </c>
      <c r="R59" s="145"/>
      <c r="S59" s="145" t="s">
        <v>550</v>
      </c>
      <c r="AJ59">
        <f t="shared" si="37"/>
        <v>1643.012599206349</v>
      </c>
      <c r="AK59">
        <f t="shared" si="38"/>
        <v>0</v>
      </c>
      <c r="AL59">
        <f t="shared" si="39"/>
        <v>0.85348318962741532</v>
      </c>
      <c r="AM59">
        <f t="shared" si="40"/>
        <v>1805.7369263453047</v>
      </c>
      <c r="AN59">
        <f t="shared" si="41"/>
        <v>-1805.7369263453047</v>
      </c>
    </row>
    <row r="60" spans="1:40" x14ac:dyDescent="0.3">
      <c r="A60" s="3">
        <v>135</v>
      </c>
      <c r="B60" s="3" t="s">
        <v>82</v>
      </c>
      <c r="C60" s="3" t="s">
        <v>59</v>
      </c>
      <c r="D60" s="3" t="s">
        <v>49</v>
      </c>
      <c r="E60" s="3">
        <v>41388.997955868057</v>
      </c>
      <c r="F60" s="3">
        <v>41389.052608645834</v>
      </c>
      <c r="G60" s="3">
        <v>78</v>
      </c>
      <c r="H60" s="144">
        <v>78</v>
      </c>
      <c r="I60">
        <v>363</v>
      </c>
      <c r="J60">
        <v>4</v>
      </c>
      <c r="K60" s="143">
        <v>90.75</v>
      </c>
      <c r="L60">
        <v>78</v>
      </c>
      <c r="N60" t="s">
        <v>116</v>
      </c>
      <c r="O60">
        <f t="shared" si="0"/>
        <v>454</v>
      </c>
      <c r="P60">
        <f t="shared" si="1"/>
        <v>22</v>
      </c>
    </row>
    <row r="61" spans="1:40" x14ac:dyDescent="0.3">
      <c r="A61" s="3">
        <v>136</v>
      </c>
      <c r="B61" s="3" t="s">
        <v>82</v>
      </c>
      <c r="C61" s="3" t="s">
        <v>59</v>
      </c>
      <c r="D61" s="3" t="s">
        <v>49</v>
      </c>
      <c r="E61" s="3">
        <v>41389.379215821755</v>
      </c>
      <c r="F61" s="3">
        <v>41389.438833877313</v>
      </c>
      <c r="G61" s="3">
        <v>85</v>
      </c>
      <c r="H61" s="144">
        <v>85</v>
      </c>
      <c r="I61">
        <v>363</v>
      </c>
      <c r="J61">
        <v>4</v>
      </c>
      <c r="K61" s="143">
        <v>90.75</v>
      </c>
      <c r="L61">
        <v>85</v>
      </c>
      <c r="N61" t="s">
        <v>117</v>
      </c>
      <c r="O61">
        <f t="shared" si="0"/>
        <v>96</v>
      </c>
      <c r="P61">
        <f t="shared" si="1"/>
        <v>22</v>
      </c>
    </row>
    <row r="62" spans="1:40" x14ac:dyDescent="0.3">
      <c r="A62" s="3">
        <v>137</v>
      </c>
      <c r="B62" s="3" t="s">
        <v>82</v>
      </c>
      <c r="C62" s="3" t="s">
        <v>59</v>
      </c>
      <c r="D62" s="3" t="s">
        <v>49</v>
      </c>
      <c r="E62" s="3">
        <v>41389.597363043977</v>
      </c>
      <c r="F62" s="3">
        <v>41389.661356099539</v>
      </c>
      <c r="G62" s="3">
        <v>92</v>
      </c>
      <c r="H62" s="144">
        <v>92</v>
      </c>
      <c r="I62">
        <v>363</v>
      </c>
      <c r="J62">
        <v>4</v>
      </c>
      <c r="K62" s="143">
        <v>90.75</v>
      </c>
      <c r="L62">
        <v>92</v>
      </c>
      <c r="N62" t="s">
        <v>118</v>
      </c>
      <c r="O62">
        <f t="shared" si="0"/>
        <v>121</v>
      </c>
      <c r="P62">
        <f t="shared" si="1"/>
        <v>22</v>
      </c>
    </row>
    <row r="63" spans="1:40" x14ac:dyDescent="0.3">
      <c r="A63" s="3">
        <v>138</v>
      </c>
      <c r="B63" s="3" t="s">
        <v>82</v>
      </c>
      <c r="C63" s="3" t="s">
        <v>59</v>
      </c>
      <c r="D63" s="3" t="s">
        <v>49</v>
      </c>
      <c r="E63" s="3">
        <v>41389.686325543982</v>
      </c>
      <c r="F63" s="3">
        <v>41389.762008414349</v>
      </c>
      <c r="G63" s="3">
        <v>108</v>
      </c>
      <c r="H63" s="144">
        <v>108</v>
      </c>
      <c r="I63">
        <v>363</v>
      </c>
      <c r="J63">
        <v>4</v>
      </c>
      <c r="K63" s="143">
        <v>90.75</v>
      </c>
      <c r="L63">
        <v>108</v>
      </c>
      <c r="N63" t="s">
        <v>119</v>
      </c>
      <c r="O63">
        <f t="shared" si="0"/>
        <v>296</v>
      </c>
      <c r="P63">
        <f t="shared" si="1"/>
        <v>22</v>
      </c>
    </row>
    <row r="64" spans="1:40" x14ac:dyDescent="0.3">
      <c r="A64" s="3">
        <v>142</v>
      </c>
      <c r="B64" s="3" t="s">
        <v>83</v>
      </c>
      <c r="C64" s="3" t="s">
        <v>61</v>
      </c>
      <c r="D64" s="3" t="s">
        <v>49</v>
      </c>
      <c r="E64" s="3">
        <v>41390.61222052083</v>
      </c>
      <c r="F64" s="3">
        <v>41390.653354780094</v>
      </c>
      <c r="G64" s="3">
        <v>59</v>
      </c>
      <c r="H64" s="144">
        <v>59</v>
      </c>
      <c r="I64">
        <v>492</v>
      </c>
      <c r="J64">
        <v>7</v>
      </c>
      <c r="K64" s="143">
        <v>70.285714285714292</v>
      </c>
      <c r="L64">
        <v>59</v>
      </c>
      <c r="N64" t="s">
        <v>120</v>
      </c>
      <c r="O64">
        <f t="shared" si="0"/>
        <v>270</v>
      </c>
      <c r="P64">
        <f t="shared" si="1"/>
        <v>23</v>
      </c>
    </row>
    <row r="65" spans="1:16" x14ac:dyDescent="0.3">
      <c r="A65" s="3">
        <v>143</v>
      </c>
      <c r="B65" s="3" t="s">
        <v>83</v>
      </c>
      <c r="C65" s="3" t="s">
        <v>61</v>
      </c>
      <c r="D65" s="3" t="s">
        <v>49</v>
      </c>
      <c r="E65" s="3">
        <v>41390.696296759255</v>
      </c>
      <c r="F65" s="3">
        <v>41390.732581481483</v>
      </c>
      <c r="G65" s="3">
        <v>52</v>
      </c>
      <c r="H65" s="144">
        <v>52</v>
      </c>
      <c r="I65">
        <v>492</v>
      </c>
      <c r="J65">
        <v>7</v>
      </c>
      <c r="K65" s="143">
        <v>70.285714285714292</v>
      </c>
      <c r="L65">
        <v>52</v>
      </c>
      <c r="N65" t="s">
        <v>121</v>
      </c>
      <c r="O65">
        <f t="shared" si="0"/>
        <v>127</v>
      </c>
      <c r="P65">
        <f t="shared" si="1"/>
        <v>23</v>
      </c>
    </row>
    <row r="66" spans="1:16" x14ac:dyDescent="0.3">
      <c r="A66" s="3">
        <v>144</v>
      </c>
      <c r="B66" s="3" t="s">
        <v>83</v>
      </c>
      <c r="C66" s="3" t="s">
        <v>61</v>
      </c>
      <c r="D66" s="3" t="s">
        <v>49</v>
      </c>
      <c r="E66" s="3">
        <v>41390.762714386576</v>
      </c>
      <c r="F66" s="3" t="e">
        <v>#VALUE!</v>
      </c>
      <c r="G66" s="3" t="e">
        <v>#VALUE!</v>
      </c>
      <c r="H66" s="144" t="e">
        <v>#N/A</v>
      </c>
      <c r="I66">
        <v>492</v>
      </c>
      <c r="J66">
        <v>7</v>
      </c>
      <c r="K66" s="143">
        <v>70.285714285714292</v>
      </c>
      <c r="L66">
        <v>70.285714285714292</v>
      </c>
      <c r="N66" t="s">
        <v>122</v>
      </c>
      <c r="O66">
        <f t="shared" si="0"/>
        <v>480.54545454545456</v>
      </c>
      <c r="P66">
        <f t="shared" si="1"/>
        <v>23</v>
      </c>
    </row>
    <row r="67" spans="1:16" x14ac:dyDescent="0.3">
      <c r="A67" s="3">
        <v>145</v>
      </c>
      <c r="B67" s="3" t="s">
        <v>83</v>
      </c>
      <c r="C67" s="3" t="s">
        <v>61</v>
      </c>
      <c r="D67" s="3" t="s">
        <v>49</v>
      </c>
      <c r="E67" s="3">
        <v>41390.952311886576</v>
      </c>
      <c r="F67" s="3">
        <v>41391.073237812496</v>
      </c>
      <c r="G67" s="3">
        <v>174</v>
      </c>
      <c r="H67" s="144">
        <v>174</v>
      </c>
      <c r="I67">
        <v>492</v>
      </c>
      <c r="J67">
        <v>7</v>
      </c>
      <c r="K67" s="143">
        <v>70.285714285714292</v>
      </c>
      <c r="L67">
        <v>174</v>
      </c>
      <c r="N67" t="s">
        <v>123</v>
      </c>
      <c r="O67">
        <f t="shared" ref="O67:O130" si="42">SUMIFS(L:L,B:B,N67)</f>
        <v>207</v>
      </c>
      <c r="P67">
        <f t="shared" ref="P67:P130" si="43">WEEKNUM(N67)</f>
        <v>23</v>
      </c>
    </row>
    <row r="68" spans="1:16" x14ac:dyDescent="0.3">
      <c r="A68" s="3">
        <v>146</v>
      </c>
      <c r="B68" s="3" t="s">
        <v>84</v>
      </c>
      <c r="C68" s="3" t="s">
        <v>63</v>
      </c>
      <c r="D68" s="3" t="s">
        <v>57</v>
      </c>
      <c r="E68" s="3">
        <v>41391.241571296297</v>
      </c>
      <c r="F68" s="3">
        <v>41391.293052777779</v>
      </c>
      <c r="G68" s="3">
        <v>74</v>
      </c>
      <c r="H68" s="144">
        <v>74</v>
      </c>
      <c r="I68">
        <v>213</v>
      </c>
      <c r="J68">
        <v>3</v>
      </c>
      <c r="K68" s="143">
        <v>71</v>
      </c>
      <c r="L68">
        <v>74</v>
      </c>
      <c r="N68" t="s">
        <v>124</v>
      </c>
      <c r="O68">
        <f t="shared" si="42"/>
        <v>367</v>
      </c>
      <c r="P68">
        <f t="shared" si="43"/>
        <v>23</v>
      </c>
    </row>
    <row r="69" spans="1:16" x14ac:dyDescent="0.3">
      <c r="A69" s="3">
        <v>148</v>
      </c>
      <c r="B69" s="3" t="s">
        <v>84</v>
      </c>
      <c r="C69" s="3" t="s">
        <v>63</v>
      </c>
      <c r="D69" s="3" t="s">
        <v>49</v>
      </c>
      <c r="E69" s="3">
        <v>41391.661401469908</v>
      </c>
      <c r="F69" s="3">
        <v>41391.702489432864</v>
      </c>
      <c r="G69" s="3">
        <v>59</v>
      </c>
      <c r="H69" s="144">
        <v>59</v>
      </c>
      <c r="I69">
        <v>213</v>
      </c>
      <c r="J69">
        <v>3</v>
      </c>
      <c r="K69" s="143">
        <v>71</v>
      </c>
      <c r="L69">
        <v>59</v>
      </c>
      <c r="N69" t="s">
        <v>125</v>
      </c>
      <c r="O69">
        <f t="shared" si="42"/>
        <v>75.857142857142861</v>
      </c>
      <c r="P69">
        <f t="shared" si="43"/>
        <v>23</v>
      </c>
    </row>
    <row r="70" spans="1:16" x14ac:dyDescent="0.3">
      <c r="A70" s="3">
        <v>149</v>
      </c>
      <c r="B70" s="3" t="s">
        <v>85</v>
      </c>
      <c r="C70" s="3" t="s">
        <v>65</v>
      </c>
      <c r="D70" s="3" t="s">
        <v>49</v>
      </c>
      <c r="E70" s="3">
        <v>41392.130643368058</v>
      </c>
      <c r="F70" s="3">
        <v>41392.206476701394</v>
      </c>
      <c r="G70" s="3">
        <v>109</v>
      </c>
      <c r="H70" s="144">
        <v>109</v>
      </c>
      <c r="I70">
        <v>109</v>
      </c>
      <c r="J70">
        <v>1</v>
      </c>
      <c r="K70" s="143">
        <v>109</v>
      </c>
      <c r="L70">
        <v>109</v>
      </c>
      <c r="N70" t="s">
        <v>126</v>
      </c>
      <c r="O70">
        <f t="shared" si="42"/>
        <v>274.5</v>
      </c>
      <c r="P70">
        <f t="shared" si="43"/>
        <v>23</v>
      </c>
    </row>
    <row r="71" spans="1:16" x14ac:dyDescent="0.3">
      <c r="A71" s="3">
        <v>152</v>
      </c>
      <c r="B71" s="3" t="s">
        <v>86</v>
      </c>
      <c r="C71" s="3" t="s">
        <v>48</v>
      </c>
      <c r="D71" s="3" t="s">
        <v>49</v>
      </c>
      <c r="E71" s="3">
        <v>41393.417030671291</v>
      </c>
      <c r="F71" s="3">
        <v>41393.501614004628</v>
      </c>
      <c r="G71" s="3">
        <v>121</v>
      </c>
      <c r="H71" s="144">
        <v>121</v>
      </c>
      <c r="I71">
        <v>759</v>
      </c>
      <c r="J71">
        <v>9</v>
      </c>
      <c r="K71" s="143">
        <v>84.333333333333329</v>
      </c>
      <c r="L71">
        <v>121</v>
      </c>
      <c r="N71" t="s">
        <v>127</v>
      </c>
      <c r="O71">
        <f t="shared" si="42"/>
        <v>133.66666666666666</v>
      </c>
      <c r="P71">
        <f t="shared" si="43"/>
        <v>24</v>
      </c>
    </row>
    <row r="72" spans="1:16" x14ac:dyDescent="0.3">
      <c r="A72" s="3">
        <v>154</v>
      </c>
      <c r="B72" s="3" t="s">
        <v>86</v>
      </c>
      <c r="C72" s="3" t="s">
        <v>48</v>
      </c>
      <c r="D72" s="3" t="s">
        <v>49</v>
      </c>
      <c r="E72" s="3">
        <v>41393.583041238424</v>
      </c>
      <c r="F72" s="3">
        <v>41393.631629201387</v>
      </c>
      <c r="G72" s="3">
        <v>69</v>
      </c>
      <c r="H72" s="144">
        <v>69</v>
      </c>
      <c r="I72">
        <v>759</v>
      </c>
      <c r="J72">
        <v>9</v>
      </c>
      <c r="K72" s="143">
        <v>84.333333333333329</v>
      </c>
      <c r="L72">
        <v>69</v>
      </c>
      <c r="N72" t="s">
        <v>128</v>
      </c>
      <c r="O72">
        <f t="shared" si="42"/>
        <v>199</v>
      </c>
      <c r="P72">
        <f t="shared" si="43"/>
        <v>24</v>
      </c>
    </row>
    <row r="73" spans="1:16" x14ac:dyDescent="0.3">
      <c r="A73" s="3">
        <v>158</v>
      </c>
      <c r="B73" s="3" t="s">
        <v>86</v>
      </c>
      <c r="C73" s="3" t="s">
        <v>48</v>
      </c>
      <c r="D73" s="3" t="s">
        <v>49</v>
      </c>
      <c r="E73" s="3">
        <v>41393.934488506944</v>
      </c>
      <c r="F73" s="3" t="e">
        <v>#VALUE!</v>
      </c>
      <c r="G73" s="3" t="e">
        <v>#VALUE!</v>
      </c>
      <c r="H73" s="144" t="e">
        <v>#N/A</v>
      </c>
      <c r="I73">
        <v>759</v>
      </c>
      <c r="J73">
        <v>9</v>
      </c>
      <c r="K73" s="143">
        <v>84.333333333333329</v>
      </c>
      <c r="L73">
        <v>84.333333333333329</v>
      </c>
      <c r="N73" t="s">
        <v>129</v>
      </c>
      <c r="O73">
        <f t="shared" si="42"/>
        <v>245.71428571428572</v>
      </c>
      <c r="P73">
        <f t="shared" si="43"/>
        <v>24</v>
      </c>
    </row>
    <row r="74" spans="1:16" x14ac:dyDescent="0.3">
      <c r="A74" s="3">
        <v>159</v>
      </c>
      <c r="B74" s="3" t="s">
        <v>87</v>
      </c>
      <c r="C74" s="3" t="s">
        <v>53</v>
      </c>
      <c r="D74" s="3" t="s">
        <v>49</v>
      </c>
      <c r="E74" s="3">
        <v>41394.221394988424</v>
      </c>
      <c r="F74" s="3">
        <v>41394.263813969912</v>
      </c>
      <c r="G74" s="3">
        <v>61</v>
      </c>
      <c r="H74" s="144">
        <v>61</v>
      </c>
      <c r="I74">
        <v>351</v>
      </c>
      <c r="J74">
        <v>6</v>
      </c>
      <c r="K74" s="143">
        <v>58.5</v>
      </c>
      <c r="L74">
        <v>61</v>
      </c>
      <c r="N74" t="s">
        <v>130</v>
      </c>
      <c r="O74">
        <f t="shared" si="42"/>
        <v>690</v>
      </c>
      <c r="P74">
        <f t="shared" si="43"/>
        <v>24</v>
      </c>
    </row>
    <row r="75" spans="1:16" x14ac:dyDescent="0.3">
      <c r="A75" s="3">
        <v>161</v>
      </c>
      <c r="B75" s="3" t="s">
        <v>87</v>
      </c>
      <c r="C75" s="3" t="s">
        <v>53</v>
      </c>
      <c r="D75" s="3" t="s">
        <v>49</v>
      </c>
      <c r="E75" s="3">
        <v>41394.361120451387</v>
      </c>
      <c r="F75" s="3" t="e">
        <v>#VALUE!</v>
      </c>
      <c r="G75" s="3" t="e">
        <v>#VALUE!</v>
      </c>
      <c r="H75" s="144" t="e">
        <v>#N/A</v>
      </c>
      <c r="I75">
        <v>351</v>
      </c>
      <c r="J75">
        <v>6</v>
      </c>
      <c r="K75" s="143">
        <v>58.5</v>
      </c>
      <c r="L75">
        <v>58.5</v>
      </c>
      <c r="N75" t="s">
        <v>131</v>
      </c>
      <c r="O75">
        <f t="shared" si="42"/>
        <v>510</v>
      </c>
      <c r="P75">
        <f t="shared" si="43"/>
        <v>24</v>
      </c>
    </row>
    <row r="76" spans="1:16" x14ac:dyDescent="0.3">
      <c r="A76" s="3">
        <v>164</v>
      </c>
      <c r="B76" s="3" t="s">
        <v>87</v>
      </c>
      <c r="C76" s="3" t="s">
        <v>53</v>
      </c>
      <c r="D76" s="3" t="s">
        <v>49</v>
      </c>
      <c r="E76" s="3">
        <v>41394.714895983801</v>
      </c>
      <c r="F76" s="3">
        <v>41394.749780243059</v>
      </c>
      <c r="G76" s="3">
        <v>50</v>
      </c>
      <c r="H76" s="144">
        <v>50</v>
      </c>
      <c r="I76">
        <v>351</v>
      </c>
      <c r="J76">
        <v>6</v>
      </c>
      <c r="K76" s="143">
        <v>58.5</v>
      </c>
      <c r="L76">
        <v>50</v>
      </c>
      <c r="N76" t="s">
        <v>132</v>
      </c>
      <c r="O76">
        <f t="shared" si="42"/>
        <v>128</v>
      </c>
      <c r="P76">
        <f t="shared" si="43"/>
        <v>24</v>
      </c>
    </row>
    <row r="77" spans="1:16" x14ac:dyDescent="0.3">
      <c r="A77" s="3">
        <v>165</v>
      </c>
      <c r="B77" s="3" t="s">
        <v>88</v>
      </c>
      <c r="C77" s="3" t="s">
        <v>56</v>
      </c>
      <c r="D77" s="3" t="s">
        <v>49</v>
      </c>
      <c r="E77" s="3">
        <v>41395.001175428239</v>
      </c>
      <c r="F77" s="3">
        <v>41395.062842094907</v>
      </c>
      <c r="G77" s="3">
        <v>88</v>
      </c>
      <c r="H77" s="144">
        <v>88</v>
      </c>
      <c r="I77">
        <v>1025</v>
      </c>
      <c r="J77">
        <v>11</v>
      </c>
      <c r="K77" s="143">
        <v>93.181818181818187</v>
      </c>
      <c r="L77">
        <v>88</v>
      </c>
      <c r="N77" t="s">
        <v>133</v>
      </c>
      <c r="O77">
        <f t="shared" si="42"/>
        <v>172</v>
      </c>
      <c r="P77">
        <f t="shared" si="43"/>
        <v>24</v>
      </c>
    </row>
    <row r="78" spans="1:16" x14ac:dyDescent="0.3">
      <c r="A78" s="3">
        <v>168</v>
      </c>
      <c r="B78" s="3" t="s">
        <v>88</v>
      </c>
      <c r="C78" s="3" t="s">
        <v>56</v>
      </c>
      <c r="D78" s="3" t="s">
        <v>49</v>
      </c>
      <c r="E78" s="3">
        <v>41395.492315972224</v>
      </c>
      <c r="F78" s="3">
        <v>41395.550961805558</v>
      </c>
      <c r="G78" s="3">
        <v>84</v>
      </c>
      <c r="H78" s="144">
        <v>84</v>
      </c>
      <c r="I78">
        <v>1025</v>
      </c>
      <c r="J78">
        <v>11</v>
      </c>
      <c r="K78" s="143">
        <v>93.181818181818187</v>
      </c>
      <c r="L78">
        <v>84</v>
      </c>
      <c r="N78" t="s">
        <v>134</v>
      </c>
      <c r="O78">
        <f t="shared" si="42"/>
        <v>610.28571428571422</v>
      </c>
      <c r="P78">
        <f t="shared" si="43"/>
        <v>25</v>
      </c>
    </row>
    <row r="79" spans="1:16" x14ac:dyDescent="0.3">
      <c r="A79" s="3">
        <v>171</v>
      </c>
      <c r="B79" s="3" t="s">
        <v>88</v>
      </c>
      <c r="C79" s="3" t="s">
        <v>56</v>
      </c>
      <c r="D79" s="3" t="s">
        <v>49</v>
      </c>
      <c r="E79" s="3">
        <v>41395.66299178241</v>
      </c>
      <c r="F79" s="3">
        <v>41395.733894560188</v>
      </c>
      <c r="G79" s="3">
        <v>102</v>
      </c>
      <c r="H79" s="144">
        <v>102</v>
      </c>
      <c r="I79">
        <v>1025</v>
      </c>
      <c r="J79">
        <v>11</v>
      </c>
      <c r="K79" s="143">
        <v>93.181818181818187</v>
      </c>
      <c r="L79">
        <v>102</v>
      </c>
      <c r="N79" t="s">
        <v>135</v>
      </c>
      <c r="O79">
        <f t="shared" si="42"/>
        <v>339</v>
      </c>
      <c r="P79">
        <f t="shared" si="43"/>
        <v>25</v>
      </c>
    </row>
    <row r="80" spans="1:16" x14ac:dyDescent="0.3">
      <c r="A80" s="3">
        <v>175</v>
      </c>
      <c r="B80" s="3" t="s">
        <v>88</v>
      </c>
      <c r="C80" s="3" t="s">
        <v>56</v>
      </c>
      <c r="D80" s="3" t="s">
        <v>49</v>
      </c>
      <c r="E80" s="3">
        <v>41395.86653475694</v>
      </c>
      <c r="F80" s="3">
        <v>41395.94202086806</v>
      </c>
      <c r="G80" s="3">
        <v>108</v>
      </c>
      <c r="H80" s="144">
        <v>108</v>
      </c>
      <c r="I80">
        <v>1025</v>
      </c>
      <c r="J80">
        <v>11</v>
      </c>
      <c r="K80" s="143">
        <v>93.181818181818187</v>
      </c>
      <c r="L80">
        <v>108</v>
      </c>
      <c r="N80" t="s">
        <v>136</v>
      </c>
      <c r="O80">
        <f t="shared" si="42"/>
        <v>85</v>
      </c>
      <c r="P80">
        <f t="shared" si="43"/>
        <v>25</v>
      </c>
    </row>
    <row r="81" spans="1:16" x14ac:dyDescent="0.3">
      <c r="A81" s="3">
        <v>176</v>
      </c>
      <c r="B81" s="3" t="s">
        <v>89</v>
      </c>
      <c r="C81" s="3" t="s">
        <v>59</v>
      </c>
      <c r="D81" s="3" t="s">
        <v>49</v>
      </c>
      <c r="E81" s="3">
        <v>41396.122763043983</v>
      </c>
      <c r="F81" s="3">
        <v>41396.197161192125</v>
      </c>
      <c r="G81" s="3">
        <v>107</v>
      </c>
      <c r="H81" s="144">
        <v>107</v>
      </c>
      <c r="I81">
        <v>174</v>
      </c>
      <c r="J81">
        <v>4</v>
      </c>
      <c r="K81" s="143">
        <v>43.5</v>
      </c>
      <c r="L81">
        <v>107</v>
      </c>
      <c r="N81" t="s">
        <v>137</v>
      </c>
      <c r="O81">
        <f t="shared" si="42"/>
        <v>292</v>
      </c>
      <c r="P81">
        <f t="shared" si="43"/>
        <v>25</v>
      </c>
    </row>
    <row r="82" spans="1:16" x14ac:dyDescent="0.3">
      <c r="A82" s="3">
        <v>177</v>
      </c>
      <c r="B82" s="3" t="s">
        <v>89</v>
      </c>
      <c r="C82" s="3" t="s">
        <v>59</v>
      </c>
      <c r="D82" s="3" t="s">
        <v>49</v>
      </c>
      <c r="E82" s="3">
        <v>41396.294376006947</v>
      </c>
      <c r="F82" s="3">
        <v>41396.341482488424</v>
      </c>
      <c r="G82" s="3">
        <v>67</v>
      </c>
      <c r="H82" s="144">
        <v>67</v>
      </c>
      <c r="I82">
        <v>174</v>
      </c>
      <c r="J82">
        <v>4</v>
      </c>
      <c r="K82" s="143">
        <v>43.5</v>
      </c>
      <c r="L82">
        <v>67</v>
      </c>
      <c r="N82" t="s">
        <v>138</v>
      </c>
      <c r="O82">
        <f t="shared" si="42"/>
        <v>282.2</v>
      </c>
      <c r="P82">
        <f t="shared" si="43"/>
        <v>25</v>
      </c>
    </row>
    <row r="83" spans="1:16" x14ac:dyDescent="0.3">
      <c r="A83" s="3">
        <v>179</v>
      </c>
      <c r="B83" s="3" t="s">
        <v>89</v>
      </c>
      <c r="C83" s="3" t="s">
        <v>59</v>
      </c>
      <c r="D83" s="3" t="s">
        <v>49</v>
      </c>
      <c r="E83" s="3">
        <v>41396.895526006942</v>
      </c>
      <c r="F83" s="3" t="e">
        <v>#VALUE!</v>
      </c>
      <c r="G83" s="3" t="e">
        <v>#VALUE!</v>
      </c>
      <c r="H83" s="144" t="e">
        <v>#N/A</v>
      </c>
      <c r="I83">
        <v>174</v>
      </c>
      <c r="J83">
        <v>4</v>
      </c>
      <c r="K83" s="143">
        <v>43.5</v>
      </c>
      <c r="L83">
        <v>43.5</v>
      </c>
      <c r="N83" t="s">
        <v>139</v>
      </c>
      <c r="O83">
        <f t="shared" si="42"/>
        <v>518</v>
      </c>
      <c r="P83">
        <f t="shared" si="43"/>
        <v>25</v>
      </c>
    </row>
    <row r="84" spans="1:16" x14ac:dyDescent="0.3">
      <c r="A84" s="3">
        <v>180</v>
      </c>
      <c r="B84" s="3" t="s">
        <v>90</v>
      </c>
      <c r="C84" s="3" t="s">
        <v>61</v>
      </c>
      <c r="D84" s="3" t="s">
        <v>49</v>
      </c>
      <c r="E84" s="3">
        <v>41397.009702280091</v>
      </c>
      <c r="F84" s="3">
        <v>41397.071415243052</v>
      </c>
      <c r="G84" s="3">
        <v>88</v>
      </c>
      <c r="H84" s="144">
        <v>88</v>
      </c>
      <c r="I84">
        <v>441</v>
      </c>
      <c r="J84">
        <v>5</v>
      </c>
      <c r="K84" s="143">
        <v>88.2</v>
      </c>
      <c r="L84">
        <v>88</v>
      </c>
      <c r="N84" t="s">
        <v>140</v>
      </c>
      <c r="O84">
        <f t="shared" si="42"/>
        <v>187</v>
      </c>
      <c r="P84">
        <f t="shared" si="43"/>
        <v>25</v>
      </c>
    </row>
    <row r="85" spans="1:16" x14ac:dyDescent="0.3">
      <c r="A85" s="3">
        <v>184</v>
      </c>
      <c r="B85" s="3" t="s">
        <v>90</v>
      </c>
      <c r="C85" s="3" t="s">
        <v>61</v>
      </c>
      <c r="D85" s="3" t="s">
        <v>49</v>
      </c>
      <c r="E85" s="3">
        <v>41397.734264432867</v>
      </c>
      <c r="F85" s="3">
        <v>41397.789426469913</v>
      </c>
      <c r="G85" s="3">
        <v>79</v>
      </c>
      <c r="H85" s="144">
        <v>79</v>
      </c>
      <c r="I85">
        <v>441</v>
      </c>
      <c r="J85">
        <v>5</v>
      </c>
      <c r="K85" s="143">
        <v>88.2</v>
      </c>
      <c r="L85">
        <v>79</v>
      </c>
      <c r="N85" t="s">
        <v>141</v>
      </c>
      <c r="O85">
        <f t="shared" si="42"/>
        <v>449</v>
      </c>
      <c r="P85">
        <f t="shared" si="43"/>
        <v>26</v>
      </c>
    </row>
    <row r="86" spans="1:16" x14ac:dyDescent="0.3">
      <c r="A86" s="3">
        <v>187</v>
      </c>
      <c r="B86" s="3" t="s">
        <v>91</v>
      </c>
      <c r="C86" s="3" t="s">
        <v>63</v>
      </c>
      <c r="D86" s="3" t="s">
        <v>49</v>
      </c>
      <c r="E86" s="3">
        <v>41398.80000609954</v>
      </c>
      <c r="F86" s="3">
        <v>41398.854357951393</v>
      </c>
      <c r="G86" s="3">
        <v>78</v>
      </c>
      <c r="H86" s="144">
        <v>78</v>
      </c>
      <c r="I86">
        <v>387</v>
      </c>
      <c r="J86">
        <v>4</v>
      </c>
      <c r="K86" s="143">
        <v>96.75</v>
      </c>
      <c r="L86">
        <v>78</v>
      </c>
      <c r="N86" t="s">
        <v>143</v>
      </c>
      <c r="O86">
        <f t="shared" si="42"/>
        <v>177</v>
      </c>
      <c r="P86">
        <f t="shared" si="43"/>
        <v>26</v>
      </c>
    </row>
    <row r="87" spans="1:16" x14ac:dyDescent="0.3">
      <c r="A87" s="3">
        <v>188</v>
      </c>
      <c r="B87" s="3" t="s">
        <v>91</v>
      </c>
      <c r="C87" s="3" t="s">
        <v>63</v>
      </c>
      <c r="D87" s="3" t="s">
        <v>49</v>
      </c>
      <c r="E87" s="3">
        <v>41398.958855868055</v>
      </c>
      <c r="F87" s="3">
        <v>41399.025372071759</v>
      </c>
      <c r="G87" s="3">
        <v>95</v>
      </c>
      <c r="H87" s="144">
        <v>95</v>
      </c>
      <c r="I87">
        <v>387</v>
      </c>
      <c r="J87">
        <v>4</v>
      </c>
      <c r="K87" s="143">
        <v>96.75</v>
      </c>
      <c r="L87">
        <v>95</v>
      </c>
      <c r="N87" t="s">
        <v>144</v>
      </c>
      <c r="O87">
        <f t="shared" si="42"/>
        <v>205</v>
      </c>
      <c r="P87">
        <f t="shared" si="43"/>
        <v>26</v>
      </c>
    </row>
    <row r="88" spans="1:16" x14ac:dyDescent="0.3">
      <c r="A88" s="3">
        <v>189</v>
      </c>
      <c r="B88" s="3" t="s">
        <v>92</v>
      </c>
      <c r="C88" s="3" t="s">
        <v>65</v>
      </c>
      <c r="D88" s="3" t="s">
        <v>49</v>
      </c>
      <c r="E88" s="3">
        <v>41399.483179710653</v>
      </c>
      <c r="F88" s="3">
        <v>41399.541860266203</v>
      </c>
      <c r="G88" s="3">
        <v>84</v>
      </c>
      <c r="H88" s="144">
        <v>84</v>
      </c>
      <c r="I88">
        <v>159</v>
      </c>
      <c r="J88">
        <v>2</v>
      </c>
      <c r="K88" s="143">
        <v>79.5</v>
      </c>
      <c r="L88">
        <v>84</v>
      </c>
      <c r="N88" t="s">
        <v>145</v>
      </c>
      <c r="O88">
        <f t="shared" si="42"/>
        <v>254</v>
      </c>
      <c r="P88">
        <f t="shared" si="43"/>
        <v>26</v>
      </c>
    </row>
    <row r="89" spans="1:16" x14ac:dyDescent="0.3">
      <c r="A89" s="3">
        <v>196</v>
      </c>
      <c r="B89" s="3" t="s">
        <v>93</v>
      </c>
      <c r="C89" s="3" t="s">
        <v>48</v>
      </c>
      <c r="D89" s="3" t="s">
        <v>49</v>
      </c>
      <c r="E89" s="3">
        <v>41400.827385069446</v>
      </c>
      <c r="F89" s="3">
        <v>41400.905776273154</v>
      </c>
      <c r="G89" s="3">
        <v>112</v>
      </c>
      <c r="H89" s="144">
        <v>112</v>
      </c>
      <c r="I89">
        <v>500</v>
      </c>
      <c r="J89">
        <v>6</v>
      </c>
      <c r="K89" s="143">
        <v>83.333333333333329</v>
      </c>
      <c r="L89">
        <v>112</v>
      </c>
      <c r="N89" t="s">
        <v>146</v>
      </c>
      <c r="O89">
        <f t="shared" si="42"/>
        <v>478</v>
      </c>
      <c r="P89">
        <f t="shared" si="43"/>
        <v>26</v>
      </c>
    </row>
    <row r="90" spans="1:16" x14ac:dyDescent="0.3">
      <c r="A90" s="3">
        <v>200</v>
      </c>
      <c r="B90" s="3" t="s">
        <v>94</v>
      </c>
      <c r="C90" s="3" t="s">
        <v>53</v>
      </c>
      <c r="D90" s="3" t="s">
        <v>49</v>
      </c>
      <c r="E90" s="3" t="e">
        <v>#VALUE!</v>
      </c>
      <c r="F90" s="3" t="e">
        <v>#VALUE!</v>
      </c>
      <c r="G90" s="3" t="e">
        <v>#VALUE!</v>
      </c>
      <c r="H90" s="144" t="e">
        <v>#N/A</v>
      </c>
      <c r="I90">
        <v>887</v>
      </c>
      <c r="J90">
        <v>10</v>
      </c>
      <c r="K90" s="143">
        <v>88.7</v>
      </c>
      <c r="L90">
        <v>88.7</v>
      </c>
      <c r="N90" t="s">
        <v>147</v>
      </c>
      <c r="O90">
        <f t="shared" si="42"/>
        <v>90</v>
      </c>
      <c r="P90">
        <f t="shared" si="43"/>
        <v>26</v>
      </c>
    </row>
    <row r="91" spans="1:16" x14ac:dyDescent="0.3">
      <c r="A91" s="3">
        <v>206</v>
      </c>
      <c r="B91" s="3" t="s">
        <v>94</v>
      </c>
      <c r="C91" s="3" t="s">
        <v>53</v>
      </c>
      <c r="D91" s="3" t="s">
        <v>49</v>
      </c>
      <c r="E91" s="3">
        <v>41401.773740358796</v>
      </c>
      <c r="F91" s="3">
        <v>41401.841020451393</v>
      </c>
      <c r="G91" s="3">
        <v>96</v>
      </c>
      <c r="H91" s="144">
        <v>96</v>
      </c>
      <c r="I91">
        <v>887</v>
      </c>
      <c r="J91">
        <v>10</v>
      </c>
      <c r="K91" s="143">
        <v>88.7</v>
      </c>
      <c r="L91">
        <v>96</v>
      </c>
      <c r="N91" t="s">
        <v>148</v>
      </c>
      <c r="O91">
        <f t="shared" si="42"/>
        <v>370</v>
      </c>
      <c r="P91">
        <f t="shared" si="43"/>
        <v>27</v>
      </c>
    </row>
    <row r="92" spans="1:16" x14ac:dyDescent="0.3">
      <c r="A92" s="3">
        <v>207</v>
      </c>
      <c r="B92" s="3" t="s">
        <v>95</v>
      </c>
      <c r="C92" s="3" t="s">
        <v>56</v>
      </c>
      <c r="D92" s="3" t="s">
        <v>49</v>
      </c>
      <c r="E92" s="3">
        <v>41402.154927928241</v>
      </c>
      <c r="F92" s="3">
        <v>41402.22607376158</v>
      </c>
      <c r="G92" s="3">
        <v>102</v>
      </c>
      <c r="H92" s="144">
        <v>102</v>
      </c>
      <c r="I92">
        <v>659</v>
      </c>
      <c r="J92">
        <v>10</v>
      </c>
      <c r="K92" s="143">
        <v>65.900000000000006</v>
      </c>
      <c r="L92">
        <v>102</v>
      </c>
      <c r="N92" t="s">
        <v>149</v>
      </c>
      <c r="O92">
        <f t="shared" si="42"/>
        <v>79</v>
      </c>
      <c r="P92">
        <f t="shared" si="43"/>
        <v>27</v>
      </c>
    </row>
    <row r="93" spans="1:16" x14ac:dyDescent="0.3">
      <c r="A93" s="3">
        <v>215</v>
      </c>
      <c r="B93" s="3" t="s">
        <v>95</v>
      </c>
      <c r="C93" s="3" t="s">
        <v>56</v>
      </c>
      <c r="D93" s="3" t="s">
        <v>49</v>
      </c>
      <c r="E93" s="3">
        <v>41402.734118020831</v>
      </c>
      <c r="F93" s="3" t="e">
        <v>#VALUE!</v>
      </c>
      <c r="G93" s="3" t="e">
        <v>#VALUE!</v>
      </c>
      <c r="H93" s="144" t="e">
        <v>#N/A</v>
      </c>
      <c r="I93">
        <v>659</v>
      </c>
      <c r="J93">
        <v>10</v>
      </c>
      <c r="K93" s="143">
        <v>65.900000000000006</v>
      </c>
      <c r="L93">
        <v>65.900000000000006</v>
      </c>
      <c r="N93" t="s">
        <v>150</v>
      </c>
      <c r="O93">
        <f t="shared" si="42"/>
        <v>284</v>
      </c>
      <c r="P93">
        <f t="shared" si="43"/>
        <v>27</v>
      </c>
    </row>
    <row r="94" spans="1:16" x14ac:dyDescent="0.3">
      <c r="A94" s="3">
        <v>216</v>
      </c>
      <c r="B94" s="3" t="s">
        <v>95</v>
      </c>
      <c r="C94" s="3" t="s">
        <v>56</v>
      </c>
      <c r="D94" s="3" t="s">
        <v>49</v>
      </c>
      <c r="E94" s="3">
        <v>41402.812987731479</v>
      </c>
      <c r="F94" s="3">
        <v>41402.870267824073</v>
      </c>
      <c r="G94" s="3">
        <v>82</v>
      </c>
      <c r="H94" s="144">
        <v>82</v>
      </c>
      <c r="I94">
        <v>659</v>
      </c>
      <c r="J94">
        <v>10</v>
      </c>
      <c r="K94" s="143">
        <v>65.900000000000006</v>
      </c>
      <c r="L94">
        <v>82</v>
      </c>
      <c r="N94" t="s">
        <v>151</v>
      </c>
      <c r="O94">
        <f t="shared" si="42"/>
        <v>124</v>
      </c>
      <c r="P94">
        <f t="shared" si="43"/>
        <v>27</v>
      </c>
    </row>
    <row r="95" spans="1:16" x14ac:dyDescent="0.3">
      <c r="A95" s="3">
        <v>218</v>
      </c>
      <c r="B95" s="3" t="s">
        <v>96</v>
      </c>
      <c r="C95" s="3" t="s">
        <v>59</v>
      </c>
      <c r="D95" s="3" t="s">
        <v>49</v>
      </c>
      <c r="E95" s="3">
        <v>41403.488214780089</v>
      </c>
      <c r="F95" s="3">
        <v>41403.533920798611</v>
      </c>
      <c r="G95" s="3">
        <v>65</v>
      </c>
      <c r="H95" s="144">
        <v>65</v>
      </c>
      <c r="I95">
        <v>280</v>
      </c>
      <c r="J95">
        <v>4</v>
      </c>
      <c r="K95" s="143">
        <v>70</v>
      </c>
      <c r="L95">
        <v>65</v>
      </c>
      <c r="N95" t="s">
        <v>152</v>
      </c>
      <c r="O95">
        <f t="shared" si="42"/>
        <v>248</v>
      </c>
      <c r="P95">
        <f t="shared" si="43"/>
        <v>27</v>
      </c>
    </row>
    <row r="96" spans="1:16" x14ac:dyDescent="0.3">
      <c r="A96" s="3">
        <v>219</v>
      </c>
      <c r="B96" s="3" t="s">
        <v>96</v>
      </c>
      <c r="C96" s="3" t="s">
        <v>59</v>
      </c>
      <c r="D96" s="3" t="s">
        <v>49</v>
      </c>
      <c r="E96" s="3">
        <v>41403.55777832176</v>
      </c>
      <c r="F96" s="3">
        <v>41403.622465821762</v>
      </c>
      <c r="G96" s="3">
        <v>93</v>
      </c>
      <c r="H96" s="144">
        <v>93</v>
      </c>
      <c r="I96">
        <v>280</v>
      </c>
      <c r="J96">
        <v>4</v>
      </c>
      <c r="K96" s="143">
        <v>70</v>
      </c>
      <c r="L96">
        <v>93</v>
      </c>
      <c r="N96" t="s">
        <v>154</v>
      </c>
      <c r="O96">
        <f t="shared" si="42"/>
        <v>208</v>
      </c>
      <c r="P96">
        <f t="shared" si="43"/>
        <v>27</v>
      </c>
    </row>
    <row r="97" spans="1:16" x14ac:dyDescent="0.3">
      <c r="A97" s="3">
        <v>220</v>
      </c>
      <c r="B97" s="3" t="s">
        <v>96</v>
      </c>
      <c r="C97" s="3" t="s">
        <v>59</v>
      </c>
      <c r="D97" s="3" t="s">
        <v>57</v>
      </c>
      <c r="E97" s="3">
        <v>41403.712741585645</v>
      </c>
      <c r="F97" s="3">
        <v>41403.751607326383</v>
      </c>
      <c r="G97" s="3">
        <v>55</v>
      </c>
      <c r="H97" s="144">
        <v>55</v>
      </c>
      <c r="I97">
        <v>280</v>
      </c>
      <c r="J97">
        <v>4</v>
      </c>
      <c r="K97" s="143">
        <v>70</v>
      </c>
      <c r="L97">
        <v>55</v>
      </c>
      <c r="N97" t="s">
        <v>155</v>
      </c>
      <c r="O97">
        <f t="shared" si="42"/>
        <v>369.625</v>
      </c>
      <c r="P97">
        <f t="shared" si="43"/>
        <v>28</v>
      </c>
    </row>
    <row r="98" spans="1:16" x14ac:dyDescent="0.3">
      <c r="A98" s="3">
        <v>221</v>
      </c>
      <c r="B98" s="3" t="s">
        <v>97</v>
      </c>
      <c r="C98" s="3" t="s">
        <v>61</v>
      </c>
      <c r="D98" s="3" t="s">
        <v>49</v>
      </c>
      <c r="E98" s="3">
        <v>41404.256192673609</v>
      </c>
      <c r="F98" s="3">
        <v>41404.298762118058</v>
      </c>
      <c r="G98" s="3">
        <v>61</v>
      </c>
      <c r="H98" s="144">
        <v>61</v>
      </c>
      <c r="I98">
        <v>434</v>
      </c>
      <c r="J98">
        <v>6</v>
      </c>
      <c r="K98" s="143">
        <v>72.333333333333329</v>
      </c>
      <c r="L98">
        <v>61</v>
      </c>
      <c r="N98" t="s">
        <v>156</v>
      </c>
      <c r="O98">
        <f t="shared" si="42"/>
        <v>91</v>
      </c>
      <c r="P98">
        <f t="shared" si="43"/>
        <v>28</v>
      </c>
    </row>
    <row r="99" spans="1:16" x14ac:dyDescent="0.3">
      <c r="A99" s="3">
        <v>222</v>
      </c>
      <c r="B99" s="3" t="s">
        <v>97</v>
      </c>
      <c r="C99" s="3" t="s">
        <v>61</v>
      </c>
      <c r="D99" s="3" t="s">
        <v>49</v>
      </c>
      <c r="E99" s="3">
        <v>41404.341362650463</v>
      </c>
      <c r="F99" s="3">
        <v>41404.390575613426</v>
      </c>
      <c r="G99" s="3">
        <v>70</v>
      </c>
      <c r="H99" s="144">
        <v>70</v>
      </c>
      <c r="I99">
        <v>434</v>
      </c>
      <c r="J99">
        <v>6</v>
      </c>
      <c r="K99" s="143">
        <v>72.333333333333329</v>
      </c>
      <c r="L99">
        <v>70</v>
      </c>
      <c r="N99" t="s">
        <v>157</v>
      </c>
      <c r="O99">
        <f t="shared" si="42"/>
        <v>186</v>
      </c>
      <c r="P99">
        <f t="shared" si="43"/>
        <v>28</v>
      </c>
    </row>
    <row r="100" spans="1:16" x14ac:dyDescent="0.3">
      <c r="A100" s="3">
        <v>223</v>
      </c>
      <c r="B100" s="3" t="s">
        <v>97</v>
      </c>
      <c r="C100" s="3" t="s">
        <v>61</v>
      </c>
      <c r="D100" s="3" t="s">
        <v>49</v>
      </c>
      <c r="E100" s="3">
        <v>41404.406768483794</v>
      </c>
      <c r="F100" s="3">
        <v>41404.444013854169</v>
      </c>
      <c r="G100" s="3">
        <v>53</v>
      </c>
      <c r="H100" s="144">
        <v>53</v>
      </c>
      <c r="I100">
        <v>434</v>
      </c>
      <c r="J100">
        <v>6</v>
      </c>
      <c r="K100" s="143">
        <v>72.333333333333329</v>
      </c>
      <c r="L100">
        <v>53</v>
      </c>
      <c r="N100" t="s">
        <v>158</v>
      </c>
      <c r="O100">
        <f t="shared" si="42"/>
        <v>466.09090909090912</v>
      </c>
      <c r="P100">
        <f t="shared" si="43"/>
        <v>28</v>
      </c>
    </row>
    <row r="101" spans="1:16" x14ac:dyDescent="0.3">
      <c r="A101" s="3">
        <v>226</v>
      </c>
      <c r="B101" s="3" t="s">
        <v>97</v>
      </c>
      <c r="C101" s="3" t="s">
        <v>61</v>
      </c>
      <c r="D101" s="3" t="s">
        <v>49</v>
      </c>
      <c r="E101" s="3">
        <v>41404.813531331012</v>
      </c>
      <c r="F101" s="3">
        <v>41404.897501238425</v>
      </c>
      <c r="G101" s="3">
        <v>120</v>
      </c>
      <c r="H101" s="144">
        <v>120</v>
      </c>
      <c r="I101">
        <v>434</v>
      </c>
      <c r="J101">
        <v>6</v>
      </c>
      <c r="K101" s="143">
        <v>72.333333333333329</v>
      </c>
      <c r="L101">
        <v>120</v>
      </c>
      <c r="N101" t="s">
        <v>159</v>
      </c>
      <c r="O101">
        <f t="shared" si="42"/>
        <v>298</v>
      </c>
      <c r="P101">
        <f t="shared" si="43"/>
        <v>28</v>
      </c>
    </row>
    <row r="102" spans="1:16" x14ac:dyDescent="0.3">
      <c r="A102" s="3">
        <v>228</v>
      </c>
      <c r="B102" s="3" t="s">
        <v>98</v>
      </c>
      <c r="C102" s="3" t="s">
        <v>63</v>
      </c>
      <c r="D102" s="3" t="s">
        <v>49</v>
      </c>
      <c r="E102" s="3">
        <v>41405.449284722221</v>
      </c>
      <c r="F102" s="3">
        <v>41405.511587962967</v>
      </c>
      <c r="G102" s="3">
        <v>89</v>
      </c>
      <c r="H102" s="144">
        <v>89</v>
      </c>
      <c r="I102">
        <v>175</v>
      </c>
      <c r="J102">
        <v>3</v>
      </c>
      <c r="K102" s="143">
        <v>58.333333333333336</v>
      </c>
      <c r="L102">
        <v>89</v>
      </c>
      <c r="N102" t="s">
        <v>160</v>
      </c>
      <c r="O102">
        <f t="shared" si="42"/>
        <v>467.57142857142856</v>
      </c>
      <c r="P102">
        <f t="shared" si="43"/>
        <v>28</v>
      </c>
    </row>
    <row r="103" spans="1:16" x14ac:dyDescent="0.3">
      <c r="A103" s="3">
        <v>229</v>
      </c>
      <c r="B103" s="3" t="s">
        <v>98</v>
      </c>
      <c r="C103" s="3" t="s">
        <v>63</v>
      </c>
      <c r="D103" s="3" t="s">
        <v>49</v>
      </c>
      <c r="E103" s="3">
        <v>41405.877622719912</v>
      </c>
      <c r="F103" s="3" t="e">
        <v>#VALUE!</v>
      </c>
      <c r="G103" s="3" t="e">
        <v>#VALUE!</v>
      </c>
      <c r="H103" s="144" t="e">
        <v>#N/A</v>
      </c>
      <c r="I103">
        <v>175</v>
      </c>
      <c r="J103">
        <v>3</v>
      </c>
      <c r="K103" s="143">
        <v>58.333333333333336</v>
      </c>
      <c r="L103">
        <v>58.333333333333336</v>
      </c>
      <c r="N103" t="s">
        <v>161</v>
      </c>
      <c r="O103">
        <f t="shared" si="42"/>
        <v>325</v>
      </c>
      <c r="P103">
        <f t="shared" si="43"/>
        <v>28</v>
      </c>
    </row>
    <row r="104" spans="1:16" x14ac:dyDescent="0.3">
      <c r="A104" s="3">
        <v>230</v>
      </c>
      <c r="B104" s="3" t="s">
        <v>99</v>
      </c>
      <c r="C104" s="3" t="s">
        <v>65</v>
      </c>
      <c r="D104" s="3" t="s">
        <v>49</v>
      </c>
      <c r="E104" s="3">
        <v>41406.162963229166</v>
      </c>
      <c r="F104" s="3">
        <v>41406.243310451391</v>
      </c>
      <c r="G104" s="3">
        <v>115</v>
      </c>
      <c r="H104" s="144">
        <v>115</v>
      </c>
      <c r="I104">
        <v>238</v>
      </c>
      <c r="J104">
        <v>3</v>
      </c>
      <c r="K104" s="143">
        <v>79.333333333333329</v>
      </c>
      <c r="L104">
        <v>115</v>
      </c>
      <c r="N104" t="s">
        <v>162</v>
      </c>
      <c r="O104">
        <f t="shared" si="42"/>
        <v>186</v>
      </c>
      <c r="P104">
        <f t="shared" si="43"/>
        <v>29</v>
      </c>
    </row>
    <row r="105" spans="1:16" x14ac:dyDescent="0.3">
      <c r="A105" s="3">
        <v>231</v>
      </c>
      <c r="B105" s="3" t="s">
        <v>99</v>
      </c>
      <c r="C105" s="3" t="s">
        <v>65</v>
      </c>
      <c r="D105" s="3" t="s">
        <v>49</v>
      </c>
      <c r="E105" s="3">
        <v>41406.45040065972</v>
      </c>
      <c r="F105" s="3">
        <v>41406.491326585652</v>
      </c>
      <c r="G105" s="3">
        <v>58</v>
      </c>
      <c r="H105" s="144">
        <v>58</v>
      </c>
      <c r="I105">
        <v>238</v>
      </c>
      <c r="J105">
        <v>3</v>
      </c>
      <c r="K105" s="143">
        <v>79.333333333333329</v>
      </c>
      <c r="L105">
        <v>58</v>
      </c>
      <c r="N105" t="s">
        <v>163</v>
      </c>
      <c r="O105">
        <f t="shared" si="42"/>
        <v>382</v>
      </c>
      <c r="P105">
        <f t="shared" si="43"/>
        <v>29</v>
      </c>
    </row>
    <row r="106" spans="1:16" x14ac:dyDescent="0.3">
      <c r="A106" s="3">
        <v>232</v>
      </c>
      <c r="B106" s="3" t="s">
        <v>99</v>
      </c>
      <c r="C106" s="3" t="s">
        <v>65</v>
      </c>
      <c r="D106" s="3" t="s">
        <v>49</v>
      </c>
      <c r="E106" s="3">
        <v>41406.785522881946</v>
      </c>
      <c r="F106" s="3">
        <v>41406.831043715276</v>
      </c>
      <c r="G106" s="3">
        <v>65</v>
      </c>
      <c r="H106" s="144">
        <v>65</v>
      </c>
      <c r="I106">
        <v>238</v>
      </c>
      <c r="J106">
        <v>3</v>
      </c>
      <c r="K106" s="143">
        <v>79.333333333333329</v>
      </c>
      <c r="L106">
        <v>65</v>
      </c>
      <c r="N106" t="s">
        <v>165</v>
      </c>
      <c r="O106">
        <f t="shared" si="42"/>
        <v>72</v>
      </c>
      <c r="P106">
        <f t="shared" si="43"/>
        <v>29</v>
      </c>
    </row>
    <row r="107" spans="1:16" x14ac:dyDescent="0.3">
      <c r="A107" s="3">
        <v>233</v>
      </c>
      <c r="B107" s="3" t="s">
        <v>100</v>
      </c>
      <c r="C107" s="3" t="s">
        <v>48</v>
      </c>
      <c r="D107" s="3" t="s">
        <v>49</v>
      </c>
      <c r="E107" s="3">
        <v>41407.253355474539</v>
      </c>
      <c r="F107" s="3">
        <v>41407.306758252314</v>
      </c>
      <c r="G107" s="3">
        <v>76</v>
      </c>
      <c r="H107" s="144">
        <v>76</v>
      </c>
      <c r="I107">
        <v>531</v>
      </c>
      <c r="J107">
        <v>6</v>
      </c>
      <c r="K107" s="143">
        <v>88.5</v>
      </c>
      <c r="L107">
        <v>76</v>
      </c>
      <c r="N107" t="s">
        <v>166</v>
      </c>
      <c r="O107">
        <f t="shared" si="42"/>
        <v>209</v>
      </c>
      <c r="P107">
        <f t="shared" si="43"/>
        <v>29</v>
      </c>
    </row>
    <row r="108" spans="1:16" x14ac:dyDescent="0.3">
      <c r="A108" s="3">
        <v>245</v>
      </c>
      <c r="B108" s="3" t="s">
        <v>101</v>
      </c>
      <c r="C108" s="3" t="s">
        <v>53</v>
      </c>
      <c r="D108" s="3" t="s">
        <v>49</v>
      </c>
      <c r="E108" s="3">
        <v>41408.635480289347</v>
      </c>
      <c r="F108" s="3">
        <v>41408.702320567128</v>
      </c>
      <c r="G108" s="3">
        <v>96</v>
      </c>
      <c r="H108" s="144">
        <v>96</v>
      </c>
      <c r="I108">
        <v>724</v>
      </c>
      <c r="J108">
        <v>8</v>
      </c>
      <c r="K108" s="143">
        <v>90.5</v>
      </c>
      <c r="L108">
        <v>96</v>
      </c>
      <c r="N108" t="s">
        <v>167</v>
      </c>
      <c r="O108">
        <f t="shared" si="42"/>
        <v>484</v>
      </c>
      <c r="P108">
        <f t="shared" si="43"/>
        <v>29</v>
      </c>
    </row>
    <row r="109" spans="1:16" x14ac:dyDescent="0.3">
      <c r="A109" s="3">
        <v>254</v>
      </c>
      <c r="B109" s="3" t="s">
        <v>103</v>
      </c>
      <c r="C109" s="3" t="s">
        <v>59</v>
      </c>
      <c r="D109" s="3" t="s">
        <v>49</v>
      </c>
      <c r="E109" s="3">
        <v>41410.006568020835</v>
      </c>
      <c r="F109" s="3">
        <v>41410.05971616898</v>
      </c>
      <c r="G109" s="3">
        <v>76</v>
      </c>
      <c r="H109" s="144">
        <v>76</v>
      </c>
      <c r="I109">
        <v>396</v>
      </c>
      <c r="J109">
        <v>5</v>
      </c>
      <c r="K109" s="143">
        <v>79.2</v>
      </c>
      <c r="L109">
        <v>76</v>
      </c>
      <c r="N109" t="s">
        <v>168</v>
      </c>
      <c r="O109">
        <f t="shared" si="42"/>
        <v>44</v>
      </c>
      <c r="P109">
        <f t="shared" si="43"/>
        <v>29</v>
      </c>
    </row>
    <row r="110" spans="1:16" x14ac:dyDescent="0.3">
      <c r="A110" s="3">
        <v>256</v>
      </c>
      <c r="B110" s="3" t="s">
        <v>103</v>
      </c>
      <c r="C110" s="3" t="s">
        <v>59</v>
      </c>
      <c r="D110" s="3" t="s">
        <v>57</v>
      </c>
      <c r="E110" s="3">
        <v>41410.77359282408</v>
      </c>
      <c r="F110" s="3">
        <v>41410.849727083332</v>
      </c>
      <c r="G110" s="3">
        <v>109</v>
      </c>
      <c r="H110" s="144">
        <v>109</v>
      </c>
      <c r="I110">
        <v>396</v>
      </c>
      <c r="J110">
        <v>5</v>
      </c>
      <c r="K110" s="143">
        <v>79.2</v>
      </c>
      <c r="L110">
        <v>109</v>
      </c>
      <c r="N110" t="s">
        <v>169</v>
      </c>
      <c r="O110">
        <f t="shared" si="42"/>
        <v>337</v>
      </c>
      <c r="P110">
        <f t="shared" si="43"/>
        <v>29</v>
      </c>
    </row>
    <row r="111" spans="1:16" x14ac:dyDescent="0.3">
      <c r="A111" s="3">
        <v>257</v>
      </c>
      <c r="B111" s="3" t="s">
        <v>103</v>
      </c>
      <c r="C111" s="3" t="s">
        <v>59</v>
      </c>
      <c r="D111" s="3" t="s">
        <v>49</v>
      </c>
      <c r="E111" s="3">
        <v>41410.879554131949</v>
      </c>
      <c r="F111" s="3">
        <v>41410.925780983795</v>
      </c>
      <c r="G111" s="3">
        <v>66</v>
      </c>
      <c r="H111" s="144">
        <v>66</v>
      </c>
      <c r="I111">
        <v>396</v>
      </c>
      <c r="J111">
        <v>5</v>
      </c>
      <c r="K111" s="143">
        <v>79.2</v>
      </c>
      <c r="L111">
        <v>66</v>
      </c>
      <c r="N111" t="s">
        <v>170</v>
      </c>
      <c r="O111">
        <f t="shared" si="42"/>
        <v>245</v>
      </c>
      <c r="P111">
        <f t="shared" si="43"/>
        <v>30</v>
      </c>
    </row>
    <row r="112" spans="1:16" x14ac:dyDescent="0.3">
      <c r="A112" s="3">
        <v>258</v>
      </c>
      <c r="B112" s="3" t="s">
        <v>103</v>
      </c>
      <c r="C112" s="3" t="s">
        <v>59</v>
      </c>
      <c r="D112" s="3" t="s">
        <v>49</v>
      </c>
      <c r="E112" s="3">
        <v>41410.956689085651</v>
      </c>
      <c r="F112" s="3">
        <v>41411.012834918976</v>
      </c>
      <c r="G112" s="3">
        <v>80</v>
      </c>
      <c r="H112" s="144">
        <v>80</v>
      </c>
      <c r="I112">
        <v>396</v>
      </c>
      <c r="J112">
        <v>5</v>
      </c>
      <c r="K112" s="143">
        <v>79.2</v>
      </c>
      <c r="L112">
        <v>80</v>
      </c>
      <c r="N112" t="s">
        <v>171</v>
      </c>
      <c r="O112">
        <f t="shared" si="42"/>
        <v>325.10000000000002</v>
      </c>
      <c r="P112">
        <f t="shared" si="43"/>
        <v>30</v>
      </c>
    </row>
    <row r="113" spans="1:16" x14ac:dyDescent="0.3">
      <c r="A113" s="3">
        <v>259</v>
      </c>
      <c r="B113" s="3" t="s">
        <v>104</v>
      </c>
      <c r="C113" s="3" t="s">
        <v>61</v>
      </c>
      <c r="D113" s="3" t="s">
        <v>49</v>
      </c>
      <c r="E113" s="3">
        <v>41411.189489432873</v>
      </c>
      <c r="F113" s="3">
        <v>41411.221109803242</v>
      </c>
      <c r="G113" s="3">
        <v>45</v>
      </c>
      <c r="H113" s="144">
        <v>45</v>
      </c>
      <c r="I113">
        <v>1025</v>
      </c>
      <c r="J113">
        <v>11</v>
      </c>
      <c r="K113" s="143">
        <v>93.181818181818187</v>
      </c>
      <c r="L113">
        <v>45</v>
      </c>
      <c r="N113" t="s">
        <v>172</v>
      </c>
      <c r="O113">
        <f t="shared" si="42"/>
        <v>213.6</v>
      </c>
      <c r="P113">
        <f t="shared" si="43"/>
        <v>30</v>
      </c>
    </row>
    <row r="114" spans="1:16" x14ac:dyDescent="0.3">
      <c r="A114" s="3">
        <v>260</v>
      </c>
      <c r="B114" s="3" t="s">
        <v>104</v>
      </c>
      <c r="C114" s="3" t="s">
        <v>61</v>
      </c>
      <c r="D114" s="3" t="s">
        <v>49</v>
      </c>
      <c r="E114" s="3">
        <v>41411.209986608796</v>
      </c>
      <c r="F114" s="3">
        <v>41411.245322256946</v>
      </c>
      <c r="G114" s="3">
        <v>50</v>
      </c>
      <c r="H114" s="144">
        <v>50</v>
      </c>
      <c r="I114">
        <v>1025</v>
      </c>
      <c r="J114">
        <v>11</v>
      </c>
      <c r="K114" s="143">
        <v>93.181818181818187</v>
      </c>
      <c r="L114">
        <v>50</v>
      </c>
      <c r="N114" t="s">
        <v>173</v>
      </c>
      <c r="O114">
        <f t="shared" si="42"/>
        <v>217</v>
      </c>
      <c r="P114">
        <f t="shared" si="43"/>
        <v>30</v>
      </c>
    </row>
    <row r="115" spans="1:16" x14ac:dyDescent="0.3">
      <c r="A115" s="3">
        <v>268</v>
      </c>
      <c r="B115" s="3" t="s">
        <v>104</v>
      </c>
      <c r="C115" s="3" t="s">
        <v>61</v>
      </c>
      <c r="D115" s="3" t="s">
        <v>49</v>
      </c>
      <c r="E115" s="3">
        <v>41411.789429398144</v>
      </c>
      <c r="F115" s="3">
        <v>41411.819093749997</v>
      </c>
      <c r="G115" s="3">
        <v>42</v>
      </c>
      <c r="H115" s="144">
        <v>42</v>
      </c>
      <c r="I115">
        <v>1025</v>
      </c>
      <c r="J115">
        <v>11</v>
      </c>
      <c r="K115" s="143">
        <v>93.181818181818187</v>
      </c>
      <c r="L115">
        <v>42</v>
      </c>
      <c r="N115" t="s">
        <v>174</v>
      </c>
      <c r="O115">
        <f t="shared" si="42"/>
        <v>220</v>
      </c>
      <c r="P115">
        <f t="shared" si="43"/>
        <v>30</v>
      </c>
    </row>
    <row r="116" spans="1:16" x14ac:dyDescent="0.3">
      <c r="A116" s="3">
        <v>269</v>
      </c>
      <c r="B116" s="3" t="s">
        <v>104</v>
      </c>
      <c r="C116" s="3" t="s">
        <v>61</v>
      </c>
      <c r="D116" s="3" t="s">
        <v>49</v>
      </c>
      <c r="E116" s="3">
        <v>41411.853457673613</v>
      </c>
      <c r="F116" s="3">
        <v>41411.965020173615</v>
      </c>
      <c r="G116" s="3">
        <v>160</v>
      </c>
      <c r="H116" s="144">
        <v>160</v>
      </c>
      <c r="I116">
        <v>1025</v>
      </c>
      <c r="J116">
        <v>11</v>
      </c>
      <c r="K116" s="143">
        <v>93.181818181818187</v>
      </c>
      <c r="L116">
        <v>160</v>
      </c>
      <c r="N116" t="s">
        <v>175</v>
      </c>
      <c r="O116">
        <f t="shared" si="42"/>
        <v>75</v>
      </c>
      <c r="P116">
        <f t="shared" si="43"/>
        <v>30</v>
      </c>
    </row>
    <row r="117" spans="1:16" x14ac:dyDescent="0.3">
      <c r="A117" s="3">
        <v>270</v>
      </c>
      <c r="B117" s="3" t="s">
        <v>105</v>
      </c>
      <c r="C117" s="3" t="s">
        <v>63</v>
      </c>
      <c r="D117" s="3" t="s">
        <v>49</v>
      </c>
      <c r="E117" s="3">
        <v>41412.088149305557</v>
      </c>
      <c r="F117" s="3">
        <v>41412.153577546298</v>
      </c>
      <c r="G117" s="3">
        <v>94</v>
      </c>
      <c r="H117" s="144">
        <v>94</v>
      </c>
      <c r="I117">
        <v>609</v>
      </c>
      <c r="J117">
        <v>7</v>
      </c>
      <c r="K117" s="143">
        <v>87</v>
      </c>
      <c r="L117">
        <v>94</v>
      </c>
      <c r="N117" t="s">
        <v>176</v>
      </c>
      <c r="O117">
        <f t="shared" si="42"/>
        <v>260</v>
      </c>
      <c r="P117">
        <f t="shared" si="43"/>
        <v>30</v>
      </c>
    </row>
    <row r="118" spans="1:16" x14ac:dyDescent="0.3">
      <c r="A118" s="3">
        <v>271</v>
      </c>
      <c r="B118" s="3" t="s">
        <v>105</v>
      </c>
      <c r="C118" s="3" t="s">
        <v>63</v>
      </c>
      <c r="D118" s="3" t="s">
        <v>49</v>
      </c>
      <c r="E118" s="3">
        <v>41412.145775578705</v>
      </c>
      <c r="F118" s="3">
        <v>41412.220578819441</v>
      </c>
      <c r="G118" s="3">
        <v>107</v>
      </c>
      <c r="H118" s="144">
        <v>107</v>
      </c>
      <c r="I118">
        <v>609</v>
      </c>
      <c r="J118">
        <v>7</v>
      </c>
      <c r="K118" s="143">
        <v>87</v>
      </c>
      <c r="L118">
        <v>107</v>
      </c>
      <c r="N118" t="s">
        <v>177</v>
      </c>
      <c r="O118">
        <f t="shared" si="42"/>
        <v>249</v>
      </c>
      <c r="P118">
        <f t="shared" si="43"/>
        <v>31</v>
      </c>
    </row>
    <row r="119" spans="1:16" x14ac:dyDescent="0.3">
      <c r="A119" s="3">
        <v>272</v>
      </c>
      <c r="B119" s="3" t="s">
        <v>105</v>
      </c>
      <c r="C119" s="3" t="s">
        <v>63</v>
      </c>
      <c r="D119" s="3" t="s">
        <v>49</v>
      </c>
      <c r="E119" s="3">
        <v>41412.225448067133</v>
      </c>
      <c r="F119" s="3">
        <v>41412.302832326386</v>
      </c>
      <c r="G119" s="3">
        <v>111</v>
      </c>
      <c r="H119" s="144">
        <v>111</v>
      </c>
      <c r="I119">
        <v>609</v>
      </c>
      <c r="J119">
        <v>7</v>
      </c>
      <c r="K119" s="143">
        <v>87</v>
      </c>
      <c r="L119">
        <v>111</v>
      </c>
      <c r="N119" t="s">
        <v>178</v>
      </c>
      <c r="O119">
        <f t="shared" si="42"/>
        <v>259.44444444444446</v>
      </c>
      <c r="P119">
        <f t="shared" si="43"/>
        <v>31</v>
      </c>
    </row>
    <row r="120" spans="1:16" x14ac:dyDescent="0.3">
      <c r="A120" s="3">
        <v>273</v>
      </c>
      <c r="B120" s="3" t="s">
        <v>105</v>
      </c>
      <c r="C120" s="3" t="s">
        <v>63</v>
      </c>
      <c r="D120" s="3" t="s">
        <v>49</v>
      </c>
      <c r="E120" s="3">
        <v>41412.512238969903</v>
      </c>
      <c r="F120" s="3">
        <v>41412.601637118059</v>
      </c>
      <c r="G120" s="3">
        <v>128</v>
      </c>
      <c r="H120" s="144">
        <v>128</v>
      </c>
      <c r="I120">
        <v>609</v>
      </c>
      <c r="J120">
        <v>7</v>
      </c>
      <c r="K120" s="143">
        <v>87</v>
      </c>
      <c r="L120">
        <v>128</v>
      </c>
      <c r="N120" t="s">
        <v>179</v>
      </c>
      <c r="O120">
        <f t="shared" si="42"/>
        <v>297</v>
      </c>
      <c r="P120">
        <f t="shared" si="43"/>
        <v>31</v>
      </c>
    </row>
    <row r="121" spans="1:16" x14ac:dyDescent="0.3">
      <c r="A121" s="3">
        <v>274</v>
      </c>
      <c r="B121" s="3" t="s">
        <v>105</v>
      </c>
      <c r="C121" s="3" t="s">
        <v>63</v>
      </c>
      <c r="D121" s="3" t="s">
        <v>49</v>
      </c>
      <c r="E121" s="3">
        <v>41412.557972835646</v>
      </c>
      <c r="F121" s="3" t="e">
        <v>#VALUE!</v>
      </c>
      <c r="G121" s="3" t="e">
        <v>#VALUE!</v>
      </c>
      <c r="H121" s="144" t="e">
        <v>#N/A</v>
      </c>
      <c r="I121">
        <v>609</v>
      </c>
      <c r="J121">
        <v>7</v>
      </c>
      <c r="K121" s="143">
        <v>87</v>
      </c>
      <c r="L121">
        <v>87</v>
      </c>
      <c r="N121" t="s">
        <v>180</v>
      </c>
      <c r="O121">
        <f t="shared" si="42"/>
        <v>132</v>
      </c>
      <c r="P121">
        <f t="shared" si="43"/>
        <v>31</v>
      </c>
    </row>
    <row r="122" spans="1:16" x14ac:dyDescent="0.3">
      <c r="A122" s="3">
        <v>275</v>
      </c>
      <c r="B122" s="3" t="s">
        <v>105</v>
      </c>
      <c r="C122" s="3" t="s">
        <v>63</v>
      </c>
      <c r="D122" s="3" t="s">
        <v>49</v>
      </c>
      <c r="E122" s="3">
        <v>41412.664409988429</v>
      </c>
      <c r="F122" s="3">
        <v>41412.719710914345</v>
      </c>
      <c r="G122" s="3">
        <v>79</v>
      </c>
      <c r="H122" s="144">
        <v>79</v>
      </c>
      <c r="I122">
        <v>609</v>
      </c>
      <c r="J122">
        <v>7</v>
      </c>
      <c r="K122" s="143">
        <v>87</v>
      </c>
      <c r="L122">
        <v>79</v>
      </c>
      <c r="N122" t="s">
        <v>181</v>
      </c>
      <c r="O122">
        <f t="shared" si="42"/>
        <v>353.33333333333337</v>
      </c>
      <c r="P122">
        <f t="shared" si="43"/>
        <v>31</v>
      </c>
    </row>
    <row r="123" spans="1:16" x14ac:dyDescent="0.3">
      <c r="A123" s="3">
        <v>278</v>
      </c>
      <c r="B123" s="3" t="s">
        <v>106</v>
      </c>
      <c r="C123" s="3" t="s">
        <v>65</v>
      </c>
      <c r="D123" s="3" t="s">
        <v>49</v>
      </c>
      <c r="E123" s="3">
        <v>41413.106288113428</v>
      </c>
      <c r="F123" s="3" t="e">
        <v>#VALUE!</v>
      </c>
      <c r="G123" s="3" t="e">
        <v>#VALUE!</v>
      </c>
      <c r="H123" s="144" t="e">
        <v>#N/A</v>
      </c>
      <c r="I123">
        <v>688</v>
      </c>
      <c r="J123">
        <v>8</v>
      </c>
      <c r="K123" s="143">
        <v>86</v>
      </c>
      <c r="L123">
        <v>86</v>
      </c>
      <c r="N123" t="s">
        <v>182</v>
      </c>
      <c r="O123">
        <f t="shared" si="42"/>
        <v>512</v>
      </c>
      <c r="P123">
        <f t="shared" si="43"/>
        <v>31</v>
      </c>
    </row>
    <row r="124" spans="1:16" x14ac:dyDescent="0.3">
      <c r="A124" s="3">
        <v>279</v>
      </c>
      <c r="B124" s="3" t="s">
        <v>106</v>
      </c>
      <c r="C124" s="3" t="s">
        <v>65</v>
      </c>
      <c r="D124" s="3" t="s">
        <v>49</v>
      </c>
      <c r="E124" s="3">
        <v>41413.17848850695</v>
      </c>
      <c r="F124" s="3">
        <v>41413.269912118056</v>
      </c>
      <c r="G124" s="3">
        <v>131</v>
      </c>
      <c r="H124" s="144">
        <v>131</v>
      </c>
      <c r="I124">
        <v>688</v>
      </c>
      <c r="J124">
        <v>8</v>
      </c>
      <c r="K124" s="143">
        <v>86</v>
      </c>
      <c r="L124">
        <v>131</v>
      </c>
      <c r="N124" t="s">
        <v>183</v>
      </c>
      <c r="O124">
        <f t="shared" si="42"/>
        <v>72</v>
      </c>
      <c r="P124">
        <f t="shared" si="43"/>
        <v>31</v>
      </c>
    </row>
    <row r="125" spans="1:16" x14ac:dyDescent="0.3">
      <c r="A125" s="3">
        <v>280</v>
      </c>
      <c r="B125" s="3" t="s">
        <v>106</v>
      </c>
      <c r="C125" s="3" t="s">
        <v>65</v>
      </c>
      <c r="D125" s="3" t="s">
        <v>49</v>
      </c>
      <c r="E125" s="3">
        <v>41413.343225729164</v>
      </c>
      <c r="F125" s="3">
        <v>41413.41601508102</v>
      </c>
      <c r="G125" s="3">
        <v>104</v>
      </c>
      <c r="H125" s="144">
        <v>104</v>
      </c>
      <c r="I125">
        <v>688</v>
      </c>
      <c r="J125">
        <v>8</v>
      </c>
      <c r="K125" s="143">
        <v>86</v>
      </c>
      <c r="L125">
        <v>104</v>
      </c>
      <c r="N125" t="s">
        <v>184</v>
      </c>
      <c r="O125">
        <f t="shared" si="42"/>
        <v>49.5</v>
      </c>
      <c r="P125">
        <f t="shared" si="43"/>
        <v>32</v>
      </c>
    </row>
    <row r="126" spans="1:16" x14ac:dyDescent="0.3">
      <c r="A126" s="3">
        <v>281</v>
      </c>
      <c r="B126" s="3" t="s">
        <v>106</v>
      </c>
      <c r="C126" s="3" t="s">
        <v>65</v>
      </c>
      <c r="D126" s="3" t="s">
        <v>49</v>
      </c>
      <c r="E126" s="3">
        <v>41413.454149305559</v>
      </c>
      <c r="F126" s="3">
        <v>41413.52057291667</v>
      </c>
      <c r="G126" s="3">
        <v>95</v>
      </c>
      <c r="H126" s="144">
        <v>95</v>
      </c>
      <c r="I126">
        <v>688</v>
      </c>
      <c r="J126">
        <v>8</v>
      </c>
      <c r="K126" s="143">
        <v>86</v>
      </c>
      <c r="L126">
        <v>95</v>
      </c>
      <c r="N126" t="s">
        <v>185</v>
      </c>
      <c r="O126">
        <f t="shared" si="42"/>
        <v>329</v>
      </c>
      <c r="P126">
        <f t="shared" si="43"/>
        <v>32</v>
      </c>
    </row>
    <row r="127" spans="1:16" x14ac:dyDescent="0.3">
      <c r="A127" s="3">
        <v>282</v>
      </c>
      <c r="B127" s="3" t="s">
        <v>106</v>
      </c>
      <c r="C127" s="3" t="s">
        <v>65</v>
      </c>
      <c r="D127" s="3" t="s">
        <v>49</v>
      </c>
      <c r="E127" s="3">
        <v>41413.5264966088</v>
      </c>
      <c r="F127" s="3">
        <v>41413.569204942134</v>
      </c>
      <c r="G127" s="3">
        <v>61</v>
      </c>
      <c r="H127" s="144">
        <v>61</v>
      </c>
      <c r="I127">
        <v>688</v>
      </c>
      <c r="J127">
        <v>8</v>
      </c>
      <c r="K127" s="143">
        <v>86</v>
      </c>
      <c r="L127">
        <v>61</v>
      </c>
      <c r="N127" t="s">
        <v>186</v>
      </c>
      <c r="O127">
        <f t="shared" si="42"/>
        <v>189</v>
      </c>
      <c r="P127">
        <f t="shared" si="43"/>
        <v>32</v>
      </c>
    </row>
    <row r="128" spans="1:16" x14ac:dyDescent="0.3">
      <c r="A128" s="3">
        <v>283</v>
      </c>
      <c r="B128" s="3" t="s">
        <v>106</v>
      </c>
      <c r="C128" s="3" t="s">
        <v>65</v>
      </c>
      <c r="D128" s="3" t="s">
        <v>49</v>
      </c>
      <c r="E128" s="3">
        <v>41413.734600428244</v>
      </c>
      <c r="F128" s="3">
        <v>41413.778732372681</v>
      </c>
      <c r="G128" s="3">
        <v>63</v>
      </c>
      <c r="H128" s="144">
        <v>63</v>
      </c>
      <c r="I128">
        <v>688</v>
      </c>
      <c r="J128">
        <v>8</v>
      </c>
      <c r="K128" s="143">
        <v>86</v>
      </c>
      <c r="L128">
        <v>63</v>
      </c>
      <c r="N128" t="s">
        <v>187</v>
      </c>
      <c r="O128">
        <f t="shared" si="42"/>
        <v>482</v>
      </c>
      <c r="P128">
        <f t="shared" si="43"/>
        <v>32</v>
      </c>
    </row>
    <row r="129" spans="1:16" x14ac:dyDescent="0.3">
      <c r="A129" s="3">
        <v>284</v>
      </c>
      <c r="B129" s="3" t="s">
        <v>106</v>
      </c>
      <c r="C129" s="3" t="s">
        <v>65</v>
      </c>
      <c r="D129" s="3" t="s">
        <v>49</v>
      </c>
      <c r="E129" s="3">
        <v>41413.924579166669</v>
      </c>
      <c r="F129" s="3">
        <v>41414.003016666662</v>
      </c>
      <c r="G129" s="3">
        <v>112</v>
      </c>
      <c r="H129" s="144">
        <v>112</v>
      </c>
      <c r="I129">
        <v>688</v>
      </c>
      <c r="J129">
        <v>8</v>
      </c>
      <c r="K129" s="143">
        <v>86</v>
      </c>
      <c r="L129">
        <v>112</v>
      </c>
      <c r="N129" t="s">
        <v>188</v>
      </c>
      <c r="O129">
        <f t="shared" si="42"/>
        <v>407.71428571428578</v>
      </c>
      <c r="P129">
        <f t="shared" si="43"/>
        <v>32</v>
      </c>
    </row>
    <row r="130" spans="1:16" x14ac:dyDescent="0.3">
      <c r="A130" s="3">
        <v>285</v>
      </c>
      <c r="B130" s="3" t="s">
        <v>107</v>
      </c>
      <c r="C130" s="3" t="s">
        <v>48</v>
      </c>
      <c r="D130" s="3" t="s">
        <v>49</v>
      </c>
      <c r="E130" s="3">
        <v>41414.343843055554</v>
      </c>
      <c r="F130" s="3">
        <v>41414.394120833334</v>
      </c>
      <c r="G130" s="3">
        <v>72</v>
      </c>
      <c r="H130" s="144">
        <v>72</v>
      </c>
      <c r="I130">
        <v>303</v>
      </c>
      <c r="J130">
        <v>4</v>
      </c>
      <c r="K130" s="143">
        <v>75.75</v>
      </c>
      <c r="L130">
        <v>72</v>
      </c>
      <c r="N130" t="s">
        <v>189</v>
      </c>
      <c r="O130">
        <f t="shared" si="42"/>
        <v>194</v>
      </c>
      <c r="P130">
        <f t="shared" si="43"/>
        <v>32</v>
      </c>
    </row>
    <row r="131" spans="1:16" x14ac:dyDescent="0.3">
      <c r="A131" s="3">
        <v>286</v>
      </c>
      <c r="B131" s="3" t="s">
        <v>107</v>
      </c>
      <c r="C131" s="3" t="s">
        <v>48</v>
      </c>
      <c r="D131" s="3" t="s">
        <v>49</v>
      </c>
      <c r="E131" s="3">
        <v>41414.790744444443</v>
      </c>
      <c r="F131" s="3">
        <v>41414.840848611108</v>
      </c>
      <c r="G131" s="3">
        <v>72</v>
      </c>
      <c r="H131" s="144">
        <v>72</v>
      </c>
      <c r="I131">
        <v>303</v>
      </c>
      <c r="J131">
        <v>4</v>
      </c>
      <c r="K131" s="143">
        <v>75.75</v>
      </c>
      <c r="L131">
        <v>72</v>
      </c>
      <c r="N131" t="s">
        <v>190</v>
      </c>
      <c r="O131">
        <f t="shared" ref="O131:O194" si="44">SUMIFS(L:L,B:B,N131)</f>
        <v>508.42857142857144</v>
      </c>
      <c r="P131">
        <f t="shared" ref="P131:P194" si="45">WEEKNUM(N131)</f>
        <v>32</v>
      </c>
    </row>
    <row r="132" spans="1:16" x14ac:dyDescent="0.3">
      <c r="A132" s="3">
        <v>288</v>
      </c>
      <c r="B132" s="3" t="s">
        <v>107</v>
      </c>
      <c r="C132" s="3" t="s">
        <v>48</v>
      </c>
      <c r="D132" s="3" t="s">
        <v>49</v>
      </c>
      <c r="E132" s="3">
        <v>41414.916845451386</v>
      </c>
      <c r="F132" s="3">
        <v>41414.998442673612</v>
      </c>
      <c r="G132" s="3">
        <v>117</v>
      </c>
      <c r="H132" s="144">
        <v>117</v>
      </c>
      <c r="I132">
        <v>303</v>
      </c>
      <c r="J132">
        <v>4</v>
      </c>
      <c r="K132" s="143">
        <v>75.75</v>
      </c>
      <c r="L132">
        <v>117</v>
      </c>
      <c r="N132" t="s">
        <v>191</v>
      </c>
      <c r="O132">
        <f t="shared" si="44"/>
        <v>210</v>
      </c>
      <c r="P132">
        <f t="shared" si="45"/>
        <v>33</v>
      </c>
    </row>
    <row r="133" spans="1:16" x14ac:dyDescent="0.3">
      <c r="A133" s="3">
        <v>290</v>
      </c>
      <c r="B133" s="3" t="s">
        <v>108</v>
      </c>
      <c r="C133" s="3" t="s">
        <v>53</v>
      </c>
      <c r="D133" s="3" t="s">
        <v>49</v>
      </c>
      <c r="E133" s="3">
        <v>41415.077683101852</v>
      </c>
      <c r="F133" s="3">
        <v>41415.191502546295</v>
      </c>
      <c r="G133" s="3">
        <v>163</v>
      </c>
      <c r="H133" s="144">
        <v>163</v>
      </c>
      <c r="I133">
        <v>817</v>
      </c>
      <c r="J133">
        <v>9</v>
      </c>
      <c r="K133" s="143">
        <v>90.777777777777771</v>
      </c>
      <c r="L133">
        <v>163</v>
      </c>
      <c r="N133" t="s">
        <v>192</v>
      </c>
      <c r="O133">
        <f t="shared" si="44"/>
        <v>275</v>
      </c>
      <c r="P133">
        <f t="shared" si="45"/>
        <v>33</v>
      </c>
    </row>
    <row r="134" spans="1:16" x14ac:dyDescent="0.3">
      <c r="A134" s="3">
        <v>296</v>
      </c>
      <c r="B134" s="3" t="s">
        <v>108</v>
      </c>
      <c r="C134" s="3" t="s">
        <v>53</v>
      </c>
      <c r="D134" s="3" t="s">
        <v>49</v>
      </c>
      <c r="E134" s="3">
        <v>41415.823363807875</v>
      </c>
      <c r="F134" s="3" t="e">
        <v>#VALUE!</v>
      </c>
      <c r="G134" s="3" t="e">
        <v>#VALUE!</v>
      </c>
      <c r="H134" s="144" t="e">
        <v>#N/A</v>
      </c>
      <c r="I134">
        <v>817</v>
      </c>
      <c r="J134">
        <v>9</v>
      </c>
      <c r="K134" s="143">
        <v>90.777777777777771</v>
      </c>
      <c r="L134">
        <v>90.777777777777771</v>
      </c>
      <c r="N134" t="s">
        <v>193</v>
      </c>
      <c r="O134">
        <f t="shared" si="44"/>
        <v>266.63636363636363</v>
      </c>
      <c r="P134">
        <f t="shared" si="45"/>
        <v>33</v>
      </c>
    </row>
    <row r="135" spans="1:16" x14ac:dyDescent="0.3">
      <c r="A135" s="3">
        <v>298</v>
      </c>
      <c r="B135" s="3" t="s">
        <v>109</v>
      </c>
      <c r="C135" s="3" t="s">
        <v>56</v>
      </c>
      <c r="D135" s="3" t="s">
        <v>49</v>
      </c>
      <c r="E135" s="3">
        <v>41416.061315011568</v>
      </c>
      <c r="F135" s="3">
        <v>41416.128965474534</v>
      </c>
      <c r="G135" s="3">
        <v>97</v>
      </c>
      <c r="H135" s="144">
        <v>97</v>
      </c>
      <c r="I135">
        <v>861</v>
      </c>
      <c r="J135">
        <v>10</v>
      </c>
      <c r="K135" s="143">
        <v>86.1</v>
      </c>
      <c r="L135">
        <v>97</v>
      </c>
      <c r="N135" t="s">
        <v>194</v>
      </c>
      <c r="O135">
        <f t="shared" si="44"/>
        <v>260.25</v>
      </c>
      <c r="P135">
        <f t="shared" si="45"/>
        <v>33</v>
      </c>
    </row>
    <row r="136" spans="1:16" x14ac:dyDescent="0.3">
      <c r="A136" s="3">
        <v>299</v>
      </c>
      <c r="B136" s="3" t="s">
        <v>109</v>
      </c>
      <c r="C136" s="3" t="s">
        <v>56</v>
      </c>
      <c r="D136" s="3" t="s">
        <v>49</v>
      </c>
      <c r="E136" s="3">
        <v>41416.180246030097</v>
      </c>
      <c r="F136" s="3">
        <v>41416.233266863426</v>
      </c>
      <c r="G136" s="3">
        <v>76</v>
      </c>
      <c r="H136" s="144">
        <v>76</v>
      </c>
      <c r="I136">
        <v>861</v>
      </c>
      <c r="J136">
        <v>10</v>
      </c>
      <c r="K136" s="143">
        <v>86.1</v>
      </c>
      <c r="L136">
        <v>76</v>
      </c>
      <c r="N136" t="s">
        <v>195</v>
      </c>
      <c r="O136">
        <f t="shared" si="44"/>
        <v>457.125</v>
      </c>
      <c r="P136">
        <f t="shared" si="45"/>
        <v>33</v>
      </c>
    </row>
    <row r="137" spans="1:16" x14ac:dyDescent="0.3">
      <c r="A137" s="3">
        <v>302</v>
      </c>
      <c r="B137" s="3" t="s">
        <v>109</v>
      </c>
      <c r="C137" s="3" t="s">
        <v>56</v>
      </c>
      <c r="D137" s="3" t="s">
        <v>49</v>
      </c>
      <c r="E137" s="3">
        <v>41416.405137881949</v>
      </c>
      <c r="F137" s="3">
        <v>41416.497603159718</v>
      </c>
      <c r="G137" s="3">
        <v>133</v>
      </c>
      <c r="H137" s="144">
        <v>133</v>
      </c>
      <c r="I137">
        <v>861</v>
      </c>
      <c r="J137">
        <v>10</v>
      </c>
      <c r="K137" s="143">
        <v>86.1</v>
      </c>
      <c r="L137">
        <v>133</v>
      </c>
      <c r="N137" t="s">
        <v>196</v>
      </c>
      <c r="O137">
        <f t="shared" si="44"/>
        <v>314</v>
      </c>
      <c r="P137">
        <f t="shared" si="45"/>
        <v>33</v>
      </c>
    </row>
    <row r="138" spans="1:16" x14ac:dyDescent="0.3">
      <c r="A138" s="3">
        <v>306</v>
      </c>
      <c r="B138" s="3" t="s">
        <v>109</v>
      </c>
      <c r="C138" s="3" t="s">
        <v>56</v>
      </c>
      <c r="D138" s="3" t="s">
        <v>49</v>
      </c>
      <c r="E138" s="3">
        <v>41416.720850034726</v>
      </c>
      <c r="F138" s="3">
        <v>41416.773234293985</v>
      </c>
      <c r="G138" s="3">
        <v>75</v>
      </c>
      <c r="H138" s="144">
        <v>75</v>
      </c>
      <c r="I138">
        <v>861</v>
      </c>
      <c r="J138">
        <v>10</v>
      </c>
      <c r="K138" s="143">
        <v>86.1</v>
      </c>
      <c r="L138">
        <v>75</v>
      </c>
      <c r="N138" t="s">
        <v>197</v>
      </c>
      <c r="O138">
        <f t="shared" si="44"/>
        <v>394</v>
      </c>
      <c r="P138">
        <f t="shared" si="45"/>
        <v>33</v>
      </c>
    </row>
    <row r="139" spans="1:16" x14ac:dyDescent="0.3">
      <c r="A139" s="3">
        <v>307</v>
      </c>
      <c r="B139" s="3" t="s">
        <v>109</v>
      </c>
      <c r="C139" s="3" t="s">
        <v>56</v>
      </c>
      <c r="D139" s="3" t="s">
        <v>49</v>
      </c>
      <c r="E139" s="3">
        <v>41416.915771643515</v>
      </c>
      <c r="F139" s="3" t="e">
        <v>#VALUE!</v>
      </c>
      <c r="G139" s="3" t="e">
        <v>#VALUE!</v>
      </c>
      <c r="H139" s="144" t="e">
        <v>#N/A</v>
      </c>
      <c r="I139">
        <v>861</v>
      </c>
      <c r="J139">
        <v>10</v>
      </c>
      <c r="K139" s="143">
        <v>86.1</v>
      </c>
      <c r="L139">
        <v>86.1</v>
      </c>
      <c r="N139" t="s">
        <v>198</v>
      </c>
      <c r="O139">
        <f t="shared" si="44"/>
        <v>305.33333333333331</v>
      </c>
      <c r="P139">
        <f t="shared" si="45"/>
        <v>34</v>
      </c>
    </row>
    <row r="140" spans="1:16" x14ac:dyDescent="0.3">
      <c r="A140" s="3">
        <v>309</v>
      </c>
      <c r="B140" s="3" t="s">
        <v>110</v>
      </c>
      <c r="C140" s="3" t="s">
        <v>59</v>
      </c>
      <c r="D140" s="3" t="s">
        <v>49</v>
      </c>
      <c r="E140" s="3">
        <v>41417.423760729172</v>
      </c>
      <c r="F140" s="3">
        <v>41417.501665821757</v>
      </c>
      <c r="G140" s="3">
        <v>112</v>
      </c>
      <c r="H140" s="144">
        <v>112</v>
      </c>
      <c r="I140">
        <v>689</v>
      </c>
      <c r="J140">
        <v>7</v>
      </c>
      <c r="K140" s="143">
        <v>98.428571428571431</v>
      </c>
      <c r="L140">
        <v>112</v>
      </c>
      <c r="N140" t="s">
        <v>199</v>
      </c>
      <c r="O140">
        <f t="shared" si="44"/>
        <v>240</v>
      </c>
      <c r="P140">
        <f t="shared" si="45"/>
        <v>34</v>
      </c>
    </row>
    <row r="141" spans="1:16" x14ac:dyDescent="0.3">
      <c r="A141" s="3">
        <v>310</v>
      </c>
      <c r="B141" s="3" t="s">
        <v>110</v>
      </c>
      <c r="C141" s="3" t="s">
        <v>59</v>
      </c>
      <c r="D141" s="3" t="s">
        <v>49</v>
      </c>
      <c r="E141" s="3">
        <v>41417.549767557866</v>
      </c>
      <c r="F141" s="3">
        <v>41417.646526817131</v>
      </c>
      <c r="G141" s="3">
        <v>139</v>
      </c>
      <c r="H141" s="144">
        <v>139</v>
      </c>
      <c r="I141">
        <v>689</v>
      </c>
      <c r="J141">
        <v>7</v>
      </c>
      <c r="K141" s="143">
        <v>98.428571428571431</v>
      </c>
      <c r="L141">
        <v>139</v>
      </c>
      <c r="N141" t="s">
        <v>200</v>
      </c>
      <c r="O141">
        <f t="shared" si="44"/>
        <v>305</v>
      </c>
      <c r="P141">
        <f t="shared" si="45"/>
        <v>34</v>
      </c>
    </row>
    <row r="142" spans="1:16" x14ac:dyDescent="0.3">
      <c r="A142" s="3">
        <v>311</v>
      </c>
      <c r="B142" s="3" t="s">
        <v>110</v>
      </c>
      <c r="C142" s="3" t="s">
        <v>59</v>
      </c>
      <c r="D142" s="3" t="s">
        <v>49</v>
      </c>
      <c r="E142" s="3">
        <v>41417.656377743057</v>
      </c>
      <c r="F142" s="3">
        <v>41417.695775891203</v>
      </c>
      <c r="G142" s="3">
        <v>56</v>
      </c>
      <c r="H142" s="144">
        <v>56</v>
      </c>
      <c r="I142">
        <v>689</v>
      </c>
      <c r="J142">
        <v>7</v>
      </c>
      <c r="K142" s="143">
        <v>98.428571428571431</v>
      </c>
      <c r="L142">
        <v>56</v>
      </c>
      <c r="N142" t="s">
        <v>201</v>
      </c>
      <c r="O142">
        <f t="shared" si="44"/>
        <v>339</v>
      </c>
      <c r="P142">
        <f t="shared" si="45"/>
        <v>34</v>
      </c>
    </row>
    <row r="143" spans="1:16" x14ac:dyDescent="0.3">
      <c r="A143" s="3">
        <v>312</v>
      </c>
      <c r="B143" s="3" t="s">
        <v>110</v>
      </c>
      <c r="C143" s="3" t="s">
        <v>59</v>
      </c>
      <c r="D143" s="3" t="s">
        <v>49</v>
      </c>
      <c r="E143" s="3">
        <v>41417.729000347223</v>
      </c>
      <c r="F143" s="3">
        <v>41417.810400810187</v>
      </c>
      <c r="G143" s="3">
        <v>117</v>
      </c>
      <c r="H143" s="144">
        <v>117</v>
      </c>
      <c r="I143">
        <v>689</v>
      </c>
      <c r="J143">
        <v>7</v>
      </c>
      <c r="K143" s="143">
        <v>98.428571428571431</v>
      </c>
      <c r="L143">
        <v>117</v>
      </c>
      <c r="N143" t="s">
        <v>202</v>
      </c>
      <c r="O143">
        <f t="shared" si="44"/>
        <v>371</v>
      </c>
      <c r="P143">
        <f t="shared" si="45"/>
        <v>34</v>
      </c>
    </row>
    <row r="144" spans="1:16" x14ac:dyDescent="0.3">
      <c r="A144" s="3">
        <v>313</v>
      </c>
      <c r="B144" s="3" t="s">
        <v>110</v>
      </c>
      <c r="C144" s="3" t="s">
        <v>59</v>
      </c>
      <c r="D144" s="3" t="s">
        <v>49</v>
      </c>
      <c r="E144" s="3">
        <v>41417.807180324075</v>
      </c>
      <c r="F144" s="3">
        <v>41417.875965046296</v>
      </c>
      <c r="G144" s="3">
        <v>99</v>
      </c>
      <c r="H144" s="144">
        <v>99</v>
      </c>
      <c r="I144">
        <v>689</v>
      </c>
      <c r="J144">
        <v>7</v>
      </c>
      <c r="K144" s="143">
        <v>98.428571428571431</v>
      </c>
      <c r="L144">
        <v>99</v>
      </c>
      <c r="N144" t="s">
        <v>203</v>
      </c>
      <c r="O144">
        <f t="shared" si="44"/>
        <v>333.11111111111109</v>
      </c>
      <c r="P144">
        <f t="shared" si="45"/>
        <v>34</v>
      </c>
    </row>
    <row r="145" spans="1:16" x14ac:dyDescent="0.3">
      <c r="A145" s="3">
        <v>314</v>
      </c>
      <c r="B145" s="3" t="s">
        <v>110</v>
      </c>
      <c r="C145" s="3" t="s">
        <v>59</v>
      </c>
      <c r="D145" s="3" t="s">
        <v>49</v>
      </c>
      <c r="E145" s="3">
        <v>41417.871438344904</v>
      </c>
      <c r="F145" s="3">
        <v>41417.948498530088</v>
      </c>
      <c r="G145" s="3">
        <v>110</v>
      </c>
      <c r="H145" s="144">
        <v>110</v>
      </c>
      <c r="I145">
        <v>689</v>
      </c>
      <c r="J145">
        <v>7</v>
      </c>
      <c r="K145" s="143">
        <v>98.428571428571431</v>
      </c>
      <c r="L145">
        <v>110</v>
      </c>
      <c r="N145" t="s">
        <v>204</v>
      </c>
      <c r="O145">
        <f t="shared" si="44"/>
        <v>208</v>
      </c>
      <c r="P145">
        <f t="shared" si="45"/>
        <v>34</v>
      </c>
    </row>
    <row r="146" spans="1:16" x14ac:dyDescent="0.3">
      <c r="A146" s="3">
        <v>317</v>
      </c>
      <c r="B146" s="3" t="s">
        <v>111</v>
      </c>
      <c r="C146" s="3" t="s">
        <v>61</v>
      </c>
      <c r="D146" s="3" t="s">
        <v>49</v>
      </c>
      <c r="E146" s="3">
        <v>41418.499687037038</v>
      </c>
      <c r="F146" s="3">
        <v>41418.555022685185</v>
      </c>
      <c r="G146" s="3">
        <v>79</v>
      </c>
      <c r="H146" s="144">
        <v>79</v>
      </c>
      <c r="I146">
        <v>300</v>
      </c>
      <c r="J146">
        <v>5</v>
      </c>
      <c r="K146" s="143">
        <v>60</v>
      </c>
      <c r="L146">
        <v>79</v>
      </c>
      <c r="N146" t="s">
        <v>205</v>
      </c>
      <c r="O146">
        <f t="shared" si="44"/>
        <v>219</v>
      </c>
      <c r="P146">
        <f t="shared" si="45"/>
        <v>35</v>
      </c>
    </row>
    <row r="147" spans="1:16" x14ac:dyDescent="0.3">
      <c r="A147" s="3">
        <v>320</v>
      </c>
      <c r="B147" s="3" t="s">
        <v>112</v>
      </c>
      <c r="C147" s="3" t="s">
        <v>63</v>
      </c>
      <c r="D147" s="3" t="s">
        <v>49</v>
      </c>
      <c r="E147" s="3">
        <v>41419.374541817124</v>
      </c>
      <c r="F147" s="3">
        <v>41419.45140524306</v>
      </c>
      <c r="G147" s="3">
        <v>110</v>
      </c>
      <c r="H147" s="144">
        <v>110</v>
      </c>
      <c r="I147">
        <v>419</v>
      </c>
      <c r="J147">
        <v>4</v>
      </c>
      <c r="K147" s="143">
        <v>104.75</v>
      </c>
      <c r="L147">
        <v>110</v>
      </c>
      <c r="N147" t="s">
        <v>206</v>
      </c>
      <c r="O147">
        <f t="shared" si="44"/>
        <v>237.88888888888889</v>
      </c>
      <c r="P147">
        <f t="shared" si="45"/>
        <v>35</v>
      </c>
    </row>
    <row r="148" spans="1:16" x14ac:dyDescent="0.3">
      <c r="A148" s="3">
        <v>321</v>
      </c>
      <c r="B148" s="3" t="s">
        <v>112</v>
      </c>
      <c r="C148" s="3" t="s">
        <v>63</v>
      </c>
      <c r="D148" s="3" t="s">
        <v>49</v>
      </c>
      <c r="E148" s="3">
        <v>41419.77030462963</v>
      </c>
      <c r="F148" s="3">
        <v>41419.831994444445</v>
      </c>
      <c r="G148" s="3">
        <v>88</v>
      </c>
      <c r="H148" s="144">
        <v>88</v>
      </c>
      <c r="I148">
        <v>419</v>
      </c>
      <c r="J148">
        <v>4</v>
      </c>
      <c r="K148" s="143">
        <v>104.75</v>
      </c>
      <c r="L148">
        <v>88</v>
      </c>
      <c r="N148" t="s">
        <v>207</v>
      </c>
      <c r="O148">
        <f t="shared" si="44"/>
        <v>370</v>
      </c>
      <c r="P148">
        <f t="shared" si="45"/>
        <v>35</v>
      </c>
    </row>
    <row r="149" spans="1:16" x14ac:dyDescent="0.3">
      <c r="A149" s="3">
        <v>322</v>
      </c>
      <c r="B149" s="3" t="s">
        <v>112</v>
      </c>
      <c r="C149" s="3" t="s">
        <v>63</v>
      </c>
      <c r="D149" s="3" t="s">
        <v>49</v>
      </c>
      <c r="E149" s="3">
        <v>41419.830953935183</v>
      </c>
      <c r="F149" s="3">
        <v>41419.917967824069</v>
      </c>
      <c r="G149" s="3">
        <v>125</v>
      </c>
      <c r="H149" s="144">
        <v>125</v>
      </c>
      <c r="I149">
        <v>419</v>
      </c>
      <c r="J149">
        <v>4</v>
      </c>
      <c r="K149" s="143">
        <v>104.75</v>
      </c>
      <c r="L149">
        <v>125</v>
      </c>
      <c r="N149" t="s">
        <v>208</v>
      </c>
      <c r="O149">
        <f t="shared" si="44"/>
        <v>426</v>
      </c>
      <c r="P149">
        <f t="shared" si="45"/>
        <v>35</v>
      </c>
    </row>
    <row r="150" spans="1:16" x14ac:dyDescent="0.3">
      <c r="A150" s="3">
        <v>323</v>
      </c>
      <c r="B150" s="3" t="s">
        <v>112</v>
      </c>
      <c r="C150" s="3" t="s">
        <v>63</v>
      </c>
      <c r="D150" s="3" t="s">
        <v>49</v>
      </c>
      <c r="E150" s="3">
        <v>41419.89869151621</v>
      </c>
      <c r="F150" s="3">
        <v>41419.965392905091</v>
      </c>
      <c r="G150" s="3">
        <v>96</v>
      </c>
      <c r="H150" s="144">
        <v>96</v>
      </c>
      <c r="I150">
        <v>419</v>
      </c>
      <c r="J150">
        <v>4</v>
      </c>
      <c r="K150" s="143">
        <v>104.75</v>
      </c>
      <c r="L150">
        <v>96</v>
      </c>
      <c r="N150" t="s">
        <v>209</v>
      </c>
      <c r="O150">
        <f t="shared" si="44"/>
        <v>397</v>
      </c>
      <c r="P150">
        <f t="shared" si="45"/>
        <v>35</v>
      </c>
    </row>
    <row r="151" spans="1:16" x14ac:dyDescent="0.3">
      <c r="A151" s="3">
        <v>325</v>
      </c>
      <c r="B151" s="3" t="s">
        <v>113</v>
      </c>
      <c r="C151" s="3" t="s">
        <v>65</v>
      </c>
      <c r="D151" s="3" t="s">
        <v>57</v>
      </c>
      <c r="E151" s="3">
        <v>41420.119573460644</v>
      </c>
      <c r="F151" s="3" t="e">
        <v>#VALUE!</v>
      </c>
      <c r="G151" s="3" t="e">
        <v>#VALUE!</v>
      </c>
      <c r="H151" s="144" t="e">
        <v>#N/A</v>
      </c>
      <c r="I151">
        <v>504</v>
      </c>
      <c r="J151">
        <v>7</v>
      </c>
      <c r="K151" s="143">
        <v>72</v>
      </c>
      <c r="L151">
        <v>72</v>
      </c>
      <c r="N151" t="s">
        <v>210</v>
      </c>
      <c r="O151">
        <f t="shared" si="44"/>
        <v>417</v>
      </c>
      <c r="P151">
        <f t="shared" si="45"/>
        <v>35</v>
      </c>
    </row>
    <row r="152" spans="1:16" x14ac:dyDescent="0.3">
      <c r="A152" s="3">
        <v>326</v>
      </c>
      <c r="B152" s="3" t="s">
        <v>113</v>
      </c>
      <c r="C152" s="3" t="s">
        <v>65</v>
      </c>
      <c r="D152" s="3" t="s">
        <v>49</v>
      </c>
      <c r="E152" s="3">
        <v>41420.200802511572</v>
      </c>
      <c r="F152" s="3">
        <v>41420.252399733792</v>
      </c>
      <c r="G152" s="3">
        <v>74</v>
      </c>
      <c r="H152" s="144">
        <v>74</v>
      </c>
      <c r="I152">
        <v>504</v>
      </c>
      <c r="J152">
        <v>7</v>
      </c>
      <c r="K152" s="143">
        <v>72</v>
      </c>
      <c r="L152">
        <v>74</v>
      </c>
      <c r="N152" t="s">
        <v>211</v>
      </c>
      <c r="O152">
        <f t="shared" si="44"/>
        <v>0</v>
      </c>
      <c r="P152">
        <f t="shared" si="45"/>
        <v>35</v>
      </c>
    </row>
    <row r="153" spans="1:16" x14ac:dyDescent="0.3">
      <c r="A153" s="3">
        <v>327</v>
      </c>
      <c r="B153" s="3" t="s">
        <v>113</v>
      </c>
      <c r="C153" s="3" t="s">
        <v>65</v>
      </c>
      <c r="D153" s="3" t="s">
        <v>49</v>
      </c>
      <c r="E153" s="3">
        <v>41420.190719479164</v>
      </c>
      <c r="F153" s="3">
        <v>41420.240661608797</v>
      </c>
      <c r="G153" s="3">
        <v>71</v>
      </c>
      <c r="H153" s="144">
        <v>71</v>
      </c>
      <c r="I153">
        <v>504</v>
      </c>
      <c r="J153">
        <v>7</v>
      </c>
      <c r="K153" s="143">
        <v>72</v>
      </c>
      <c r="L153">
        <v>71</v>
      </c>
      <c r="N153" t="s">
        <v>212</v>
      </c>
      <c r="O153">
        <f t="shared" si="44"/>
        <v>138</v>
      </c>
      <c r="P153">
        <f t="shared" si="45"/>
        <v>36</v>
      </c>
    </row>
    <row r="154" spans="1:16" x14ac:dyDescent="0.3">
      <c r="A154" s="3">
        <v>328</v>
      </c>
      <c r="B154" s="3" t="s">
        <v>113</v>
      </c>
      <c r="C154" s="3" t="s">
        <v>65</v>
      </c>
      <c r="D154" s="3" t="s">
        <v>49</v>
      </c>
      <c r="E154" s="3">
        <v>41420.400557442124</v>
      </c>
      <c r="F154" s="3">
        <v>41420.457015775457</v>
      </c>
      <c r="G154" s="3">
        <v>81</v>
      </c>
      <c r="H154" s="144">
        <v>81</v>
      </c>
      <c r="I154">
        <v>504</v>
      </c>
      <c r="J154">
        <v>7</v>
      </c>
      <c r="K154" s="143">
        <v>72</v>
      </c>
      <c r="L154">
        <v>81</v>
      </c>
      <c r="N154" t="s">
        <v>213</v>
      </c>
      <c r="O154">
        <f t="shared" si="44"/>
        <v>209.5</v>
      </c>
      <c r="P154">
        <f t="shared" si="45"/>
        <v>36</v>
      </c>
    </row>
    <row r="155" spans="1:16" x14ac:dyDescent="0.3">
      <c r="A155" s="3">
        <v>330</v>
      </c>
      <c r="B155" s="3" t="s">
        <v>113</v>
      </c>
      <c r="C155" s="3" t="s">
        <v>65</v>
      </c>
      <c r="D155" s="3" t="s">
        <v>49</v>
      </c>
      <c r="E155" s="3">
        <v>41420.844577430558</v>
      </c>
      <c r="F155" s="3">
        <v>41420.904299652779</v>
      </c>
      <c r="G155" s="3">
        <v>86</v>
      </c>
      <c r="H155" s="144">
        <v>86</v>
      </c>
      <c r="I155">
        <v>504</v>
      </c>
      <c r="J155">
        <v>7</v>
      </c>
      <c r="K155" s="143">
        <v>72</v>
      </c>
      <c r="L155">
        <v>86</v>
      </c>
      <c r="N155" t="s">
        <v>214</v>
      </c>
      <c r="O155">
        <f t="shared" si="44"/>
        <v>52</v>
      </c>
      <c r="P155">
        <f t="shared" si="45"/>
        <v>36</v>
      </c>
    </row>
    <row r="156" spans="1:16" x14ac:dyDescent="0.3">
      <c r="A156" s="3">
        <v>333</v>
      </c>
      <c r="B156" s="3" t="s">
        <v>114</v>
      </c>
      <c r="C156" s="3" t="s">
        <v>48</v>
      </c>
      <c r="D156" s="3" t="s">
        <v>57</v>
      </c>
      <c r="E156" s="3">
        <v>41421.446908217593</v>
      </c>
      <c r="F156" s="3">
        <v>41421.503065625002</v>
      </c>
      <c r="G156" s="3">
        <v>80</v>
      </c>
      <c r="H156" s="144">
        <v>80</v>
      </c>
      <c r="I156">
        <v>748</v>
      </c>
      <c r="J156">
        <v>8</v>
      </c>
      <c r="K156" s="143">
        <v>93.5</v>
      </c>
      <c r="L156">
        <v>80</v>
      </c>
      <c r="N156" t="s">
        <v>215</v>
      </c>
      <c r="O156">
        <f t="shared" si="44"/>
        <v>94</v>
      </c>
      <c r="P156">
        <f t="shared" si="45"/>
        <v>36</v>
      </c>
    </row>
    <row r="157" spans="1:16" x14ac:dyDescent="0.3">
      <c r="A157" s="3">
        <v>335</v>
      </c>
      <c r="B157" s="3" t="s">
        <v>114</v>
      </c>
      <c r="C157" s="3" t="s">
        <v>48</v>
      </c>
      <c r="D157" s="3" t="s">
        <v>49</v>
      </c>
      <c r="E157" s="3">
        <v>41421.512718599537</v>
      </c>
      <c r="F157" s="3">
        <v>41421.58107508102</v>
      </c>
      <c r="G157" s="3">
        <v>98</v>
      </c>
      <c r="H157" s="144">
        <v>98</v>
      </c>
      <c r="I157">
        <v>748</v>
      </c>
      <c r="J157">
        <v>8</v>
      </c>
      <c r="K157" s="143">
        <v>93.5</v>
      </c>
      <c r="L157">
        <v>98</v>
      </c>
      <c r="N157" t="s">
        <v>216</v>
      </c>
      <c r="O157">
        <f t="shared" si="44"/>
        <v>196</v>
      </c>
      <c r="P157">
        <f t="shared" si="45"/>
        <v>36</v>
      </c>
    </row>
    <row r="158" spans="1:16" x14ac:dyDescent="0.3">
      <c r="A158" s="3">
        <v>338</v>
      </c>
      <c r="B158" s="3" t="s">
        <v>114</v>
      </c>
      <c r="C158" s="3" t="s">
        <v>48</v>
      </c>
      <c r="D158" s="3" t="s">
        <v>49</v>
      </c>
      <c r="E158" s="3">
        <v>41421.696287152779</v>
      </c>
      <c r="F158" s="3">
        <v>41421.744470023143</v>
      </c>
      <c r="G158" s="3">
        <v>69</v>
      </c>
      <c r="H158" s="144">
        <v>69</v>
      </c>
      <c r="I158">
        <v>748</v>
      </c>
      <c r="J158">
        <v>8</v>
      </c>
      <c r="K158" s="143">
        <v>93.5</v>
      </c>
      <c r="L158">
        <v>69</v>
      </c>
      <c r="N158" t="s">
        <v>217</v>
      </c>
      <c r="O158">
        <f t="shared" si="44"/>
        <v>328</v>
      </c>
      <c r="P158">
        <f t="shared" si="45"/>
        <v>36</v>
      </c>
    </row>
    <row r="159" spans="1:16" x14ac:dyDescent="0.3">
      <c r="A159" s="3">
        <v>339</v>
      </c>
      <c r="B159" s="3" t="s">
        <v>115</v>
      </c>
      <c r="C159" s="3" t="s">
        <v>53</v>
      </c>
      <c r="D159" s="3" t="s">
        <v>49</v>
      </c>
      <c r="E159" s="3">
        <v>41422.011395567126</v>
      </c>
      <c r="F159" s="3">
        <v>41422.082437233796</v>
      </c>
      <c r="G159" s="3">
        <v>102</v>
      </c>
      <c r="H159" s="144">
        <v>102</v>
      </c>
      <c r="I159">
        <v>540</v>
      </c>
      <c r="J159">
        <v>7</v>
      </c>
      <c r="K159" s="143">
        <v>77.142857142857139</v>
      </c>
      <c r="L159">
        <v>102</v>
      </c>
      <c r="N159" t="s">
        <v>218</v>
      </c>
      <c r="O159">
        <f t="shared" si="44"/>
        <v>557</v>
      </c>
      <c r="P159">
        <f t="shared" si="45"/>
        <v>36</v>
      </c>
    </row>
    <row r="160" spans="1:16" x14ac:dyDescent="0.3">
      <c r="A160" s="3">
        <v>340</v>
      </c>
      <c r="B160" s="3" t="s">
        <v>115</v>
      </c>
      <c r="C160" s="3" t="s">
        <v>53</v>
      </c>
      <c r="D160" s="3" t="s">
        <v>49</v>
      </c>
      <c r="E160" s="3">
        <v>41422.0956878125</v>
      </c>
      <c r="F160" s="3" t="e">
        <v>#VALUE!</v>
      </c>
      <c r="G160" s="3" t="e">
        <v>#VALUE!</v>
      </c>
      <c r="H160" s="144" t="e">
        <v>#N/A</v>
      </c>
      <c r="I160">
        <v>540</v>
      </c>
      <c r="J160">
        <v>7</v>
      </c>
      <c r="K160" s="143">
        <v>77.142857142857139</v>
      </c>
      <c r="L160">
        <v>77.142857142857139</v>
      </c>
      <c r="N160" t="s">
        <v>219</v>
      </c>
      <c r="O160">
        <f t="shared" si="44"/>
        <v>129</v>
      </c>
      <c r="P160">
        <f t="shared" si="45"/>
        <v>37</v>
      </c>
    </row>
    <row r="161" spans="1:16" x14ac:dyDescent="0.3">
      <c r="A161" s="3">
        <v>343</v>
      </c>
      <c r="B161" s="3" t="s">
        <v>115</v>
      </c>
      <c r="C161" s="3" t="s">
        <v>53</v>
      </c>
      <c r="D161" s="3" t="s">
        <v>49</v>
      </c>
      <c r="E161" s="3">
        <v>41422.524988854166</v>
      </c>
      <c r="F161" s="3">
        <v>41422.578206446757</v>
      </c>
      <c r="G161" s="3">
        <v>76</v>
      </c>
      <c r="H161" s="144">
        <v>76</v>
      </c>
      <c r="I161">
        <v>540</v>
      </c>
      <c r="J161">
        <v>7</v>
      </c>
      <c r="K161" s="143">
        <v>77.142857142857139</v>
      </c>
      <c r="L161">
        <v>76</v>
      </c>
      <c r="N161" t="s">
        <v>220</v>
      </c>
      <c r="O161">
        <f t="shared" si="44"/>
        <v>295.60000000000002</v>
      </c>
      <c r="P161">
        <f t="shared" si="45"/>
        <v>37</v>
      </c>
    </row>
    <row r="162" spans="1:16" x14ac:dyDescent="0.3">
      <c r="A162" s="3">
        <v>345</v>
      </c>
      <c r="B162" s="3" t="s">
        <v>115</v>
      </c>
      <c r="C162" s="3" t="s">
        <v>53</v>
      </c>
      <c r="D162" s="3" t="s">
        <v>49</v>
      </c>
      <c r="E162" s="3">
        <v>41422.644838969907</v>
      </c>
      <c r="F162" s="3">
        <v>41422.691910729169</v>
      </c>
      <c r="G162" s="3">
        <v>67</v>
      </c>
      <c r="H162" s="144">
        <v>67</v>
      </c>
      <c r="I162">
        <v>540</v>
      </c>
      <c r="J162">
        <v>7</v>
      </c>
      <c r="K162" s="143">
        <v>77.142857142857139</v>
      </c>
      <c r="L162">
        <v>67</v>
      </c>
      <c r="N162" t="s">
        <v>221</v>
      </c>
      <c r="O162">
        <f t="shared" si="44"/>
        <v>223</v>
      </c>
      <c r="P162">
        <f t="shared" si="45"/>
        <v>37</v>
      </c>
    </row>
    <row r="163" spans="1:16" x14ac:dyDescent="0.3">
      <c r="A163" s="3">
        <v>346</v>
      </c>
      <c r="B163" s="3" t="s">
        <v>116</v>
      </c>
      <c r="C163" s="3" t="s">
        <v>56</v>
      </c>
      <c r="D163" s="3" t="s">
        <v>49</v>
      </c>
      <c r="E163" s="3">
        <v>41423.070554363425</v>
      </c>
      <c r="F163" s="3">
        <v>41423.107556678238</v>
      </c>
      <c r="G163" s="3">
        <v>53</v>
      </c>
      <c r="H163" s="144">
        <v>53</v>
      </c>
      <c r="I163">
        <v>1090</v>
      </c>
      <c r="J163">
        <v>12</v>
      </c>
      <c r="K163" s="143">
        <v>90.833333333333329</v>
      </c>
      <c r="L163">
        <v>53</v>
      </c>
      <c r="N163" t="s">
        <v>222</v>
      </c>
      <c r="O163">
        <f t="shared" si="44"/>
        <v>263</v>
      </c>
      <c r="P163">
        <f t="shared" si="45"/>
        <v>37</v>
      </c>
    </row>
    <row r="164" spans="1:16" x14ac:dyDescent="0.3">
      <c r="A164" s="3">
        <v>347</v>
      </c>
      <c r="B164" s="3" t="s">
        <v>116</v>
      </c>
      <c r="C164" s="3" t="s">
        <v>56</v>
      </c>
      <c r="D164" s="3" t="s">
        <v>49</v>
      </c>
      <c r="E164" s="3">
        <v>41423.123475925924</v>
      </c>
      <c r="F164" s="3">
        <v>41423.177098611115</v>
      </c>
      <c r="G164" s="3">
        <v>77</v>
      </c>
      <c r="H164" s="144">
        <v>77</v>
      </c>
      <c r="I164">
        <v>1090</v>
      </c>
      <c r="J164">
        <v>12</v>
      </c>
      <c r="K164" s="143">
        <v>90.833333333333329</v>
      </c>
      <c r="L164">
        <v>77</v>
      </c>
      <c r="N164" t="s">
        <v>223</v>
      </c>
      <c r="O164">
        <f t="shared" si="44"/>
        <v>266</v>
      </c>
      <c r="P164">
        <f t="shared" si="45"/>
        <v>37</v>
      </c>
    </row>
    <row r="165" spans="1:16" x14ac:dyDescent="0.3">
      <c r="A165" s="3">
        <v>348</v>
      </c>
      <c r="B165" s="3" t="s">
        <v>116</v>
      </c>
      <c r="C165" s="3" t="s">
        <v>56</v>
      </c>
      <c r="D165" s="3" t="s">
        <v>49</v>
      </c>
      <c r="E165" s="3">
        <v>41423.176003437497</v>
      </c>
      <c r="F165" s="3">
        <v>41423.220945567125</v>
      </c>
      <c r="G165" s="3">
        <v>64</v>
      </c>
      <c r="H165" s="144">
        <v>64</v>
      </c>
      <c r="I165">
        <v>1090</v>
      </c>
      <c r="J165">
        <v>12</v>
      </c>
      <c r="K165" s="143">
        <v>90.833333333333329</v>
      </c>
      <c r="L165">
        <v>64</v>
      </c>
      <c r="N165" t="s">
        <v>224</v>
      </c>
      <c r="O165">
        <f t="shared" si="44"/>
        <v>362</v>
      </c>
      <c r="P165">
        <f t="shared" si="45"/>
        <v>37</v>
      </c>
    </row>
    <row r="166" spans="1:16" x14ac:dyDescent="0.3">
      <c r="A166" s="3">
        <v>351</v>
      </c>
      <c r="B166" s="3" t="s">
        <v>116</v>
      </c>
      <c r="C166" s="3" t="s">
        <v>56</v>
      </c>
      <c r="D166" s="3" t="s">
        <v>49</v>
      </c>
      <c r="E166" s="3">
        <v>41423.352724340271</v>
      </c>
      <c r="F166" s="3">
        <v>41423.452978969908</v>
      </c>
      <c r="G166" s="3">
        <v>144</v>
      </c>
      <c r="H166" s="144">
        <v>144</v>
      </c>
      <c r="I166">
        <v>1090</v>
      </c>
      <c r="J166">
        <v>12</v>
      </c>
      <c r="K166" s="143">
        <v>90.833333333333329</v>
      </c>
      <c r="L166">
        <v>144</v>
      </c>
      <c r="N166" t="s">
        <v>225</v>
      </c>
      <c r="O166">
        <f t="shared" si="44"/>
        <v>489.125</v>
      </c>
      <c r="P166">
        <f t="shared" si="45"/>
        <v>37</v>
      </c>
    </row>
    <row r="167" spans="1:16" x14ac:dyDescent="0.3">
      <c r="A167" s="3">
        <v>357</v>
      </c>
      <c r="B167" s="3" t="s">
        <v>116</v>
      </c>
      <c r="C167" s="3" t="s">
        <v>56</v>
      </c>
      <c r="D167" s="3" t="s">
        <v>49</v>
      </c>
      <c r="E167" s="3">
        <v>41423.875082210652</v>
      </c>
      <c r="F167" s="3">
        <v>41423.956077581017</v>
      </c>
      <c r="G167" s="3">
        <v>116</v>
      </c>
      <c r="H167" s="144">
        <v>116</v>
      </c>
      <c r="I167">
        <v>1090</v>
      </c>
      <c r="J167">
        <v>12</v>
      </c>
      <c r="K167" s="143">
        <v>90.833333333333329</v>
      </c>
      <c r="L167">
        <v>116</v>
      </c>
      <c r="N167" t="s">
        <v>226</v>
      </c>
      <c r="O167">
        <f t="shared" si="44"/>
        <v>136.33333333333331</v>
      </c>
      <c r="P167">
        <f t="shared" si="45"/>
        <v>38</v>
      </c>
    </row>
    <row r="168" spans="1:16" x14ac:dyDescent="0.3">
      <c r="A168" s="3">
        <v>360</v>
      </c>
      <c r="B168" s="3" t="s">
        <v>117</v>
      </c>
      <c r="C168" s="3" t="s">
        <v>59</v>
      </c>
      <c r="D168" s="3" t="s">
        <v>49</v>
      </c>
      <c r="E168" s="3">
        <v>41424.877765474535</v>
      </c>
      <c r="F168" s="3">
        <v>41424.944825659717</v>
      </c>
      <c r="G168" s="3">
        <v>96</v>
      </c>
      <c r="H168" s="144">
        <v>96</v>
      </c>
      <c r="I168">
        <v>216</v>
      </c>
      <c r="J168">
        <v>3</v>
      </c>
      <c r="K168" s="143">
        <v>72</v>
      </c>
      <c r="L168">
        <v>96</v>
      </c>
      <c r="N168" t="s">
        <v>227</v>
      </c>
      <c r="O168">
        <f t="shared" si="44"/>
        <v>445</v>
      </c>
      <c r="P168">
        <f t="shared" si="45"/>
        <v>38</v>
      </c>
    </row>
    <row r="169" spans="1:16" x14ac:dyDescent="0.3">
      <c r="A169" s="3">
        <v>361</v>
      </c>
      <c r="B169" s="3" t="s">
        <v>118</v>
      </c>
      <c r="C169" s="3" t="s">
        <v>61</v>
      </c>
      <c r="D169" s="3" t="s">
        <v>49</v>
      </c>
      <c r="E169" s="3">
        <v>41425.290596145838</v>
      </c>
      <c r="F169" s="3">
        <v>41425.336255868053</v>
      </c>
      <c r="G169" s="3">
        <v>65</v>
      </c>
      <c r="H169" s="144">
        <v>65</v>
      </c>
      <c r="I169">
        <v>578</v>
      </c>
      <c r="J169">
        <v>7</v>
      </c>
      <c r="K169" s="143">
        <v>82.571428571428569</v>
      </c>
      <c r="L169">
        <v>65</v>
      </c>
      <c r="N169" t="s">
        <v>228</v>
      </c>
      <c r="O169">
        <f t="shared" si="44"/>
        <v>117</v>
      </c>
      <c r="P169">
        <f t="shared" si="45"/>
        <v>38</v>
      </c>
    </row>
    <row r="170" spans="1:16" x14ac:dyDescent="0.3">
      <c r="A170" s="3">
        <v>362</v>
      </c>
      <c r="B170" s="3" t="s">
        <v>118</v>
      </c>
      <c r="C170" s="3" t="s">
        <v>61</v>
      </c>
      <c r="D170" s="3" t="s">
        <v>49</v>
      </c>
      <c r="E170" s="3">
        <v>41425.352202627313</v>
      </c>
      <c r="F170" s="3">
        <v>41425.391438738421</v>
      </c>
      <c r="G170" s="3">
        <v>56</v>
      </c>
      <c r="H170" s="144">
        <v>56</v>
      </c>
      <c r="I170">
        <v>578</v>
      </c>
      <c r="J170">
        <v>7</v>
      </c>
      <c r="K170" s="143">
        <v>82.571428571428569</v>
      </c>
      <c r="L170">
        <v>56</v>
      </c>
      <c r="N170" t="s">
        <v>229</v>
      </c>
      <c r="O170">
        <f t="shared" si="44"/>
        <v>540</v>
      </c>
      <c r="P170">
        <f t="shared" si="45"/>
        <v>38</v>
      </c>
    </row>
    <row r="171" spans="1:16" x14ac:dyDescent="0.3">
      <c r="A171" s="3">
        <v>368</v>
      </c>
      <c r="B171" s="3" t="s">
        <v>119</v>
      </c>
      <c r="C171" s="3" t="s">
        <v>63</v>
      </c>
      <c r="D171" s="3" t="s">
        <v>49</v>
      </c>
      <c r="E171" s="3">
        <v>41426.207780243058</v>
      </c>
      <c r="F171" s="3">
        <v>41426.255164502312</v>
      </c>
      <c r="G171" s="3">
        <v>68</v>
      </c>
      <c r="H171" s="144">
        <v>68</v>
      </c>
      <c r="I171">
        <v>548</v>
      </c>
      <c r="J171">
        <v>5</v>
      </c>
      <c r="K171" s="143">
        <v>109.6</v>
      </c>
      <c r="L171">
        <v>68</v>
      </c>
      <c r="N171" t="s">
        <v>230</v>
      </c>
      <c r="O171">
        <f t="shared" si="44"/>
        <v>201</v>
      </c>
      <c r="P171">
        <f t="shared" si="45"/>
        <v>38</v>
      </c>
    </row>
    <row r="172" spans="1:16" x14ac:dyDescent="0.3">
      <c r="A172" s="3">
        <v>370</v>
      </c>
      <c r="B172" s="3" t="s">
        <v>119</v>
      </c>
      <c r="C172" s="3" t="s">
        <v>63</v>
      </c>
      <c r="D172" s="3" t="s">
        <v>49</v>
      </c>
      <c r="E172" s="3">
        <v>41426.486774039353</v>
      </c>
      <c r="F172" s="3">
        <v>41426.534112002315</v>
      </c>
      <c r="G172" s="3">
        <v>68</v>
      </c>
      <c r="H172" s="144">
        <v>68</v>
      </c>
      <c r="I172">
        <v>548</v>
      </c>
      <c r="J172">
        <v>5</v>
      </c>
      <c r="K172" s="143">
        <v>109.6</v>
      </c>
      <c r="L172">
        <v>68</v>
      </c>
      <c r="N172" t="s">
        <v>231</v>
      </c>
      <c r="O172">
        <f t="shared" si="44"/>
        <v>352.42857142857144</v>
      </c>
      <c r="P172">
        <f t="shared" si="45"/>
        <v>38</v>
      </c>
    </row>
    <row r="173" spans="1:16" x14ac:dyDescent="0.3">
      <c r="A173" s="3">
        <v>372</v>
      </c>
      <c r="B173" s="3" t="s">
        <v>119</v>
      </c>
      <c r="C173" s="3" t="s">
        <v>63</v>
      </c>
      <c r="D173" s="3" t="s">
        <v>49</v>
      </c>
      <c r="E173" s="3">
        <v>41426.655058414348</v>
      </c>
      <c r="F173" s="3">
        <v>41426.766435729165</v>
      </c>
      <c r="G173" s="3">
        <v>160</v>
      </c>
      <c r="H173" s="144">
        <v>160</v>
      </c>
      <c r="I173">
        <v>548</v>
      </c>
      <c r="J173">
        <v>5</v>
      </c>
      <c r="K173" s="143">
        <v>109.6</v>
      </c>
      <c r="L173">
        <v>160</v>
      </c>
      <c r="N173" t="s">
        <v>232</v>
      </c>
      <c r="O173">
        <f t="shared" si="44"/>
        <v>504</v>
      </c>
      <c r="P173">
        <f t="shared" si="45"/>
        <v>38</v>
      </c>
    </row>
    <row r="174" spans="1:16" x14ac:dyDescent="0.3">
      <c r="A174" s="3">
        <v>373</v>
      </c>
      <c r="B174" s="3" t="s">
        <v>120</v>
      </c>
      <c r="C174" s="3" t="s">
        <v>65</v>
      </c>
      <c r="D174" s="3" t="s">
        <v>49</v>
      </c>
      <c r="E174" s="3">
        <v>41427.242055092596</v>
      </c>
      <c r="F174" s="3">
        <v>41427.324034259254</v>
      </c>
      <c r="G174" s="3">
        <v>118</v>
      </c>
      <c r="H174" s="144">
        <v>118</v>
      </c>
      <c r="I174">
        <v>270</v>
      </c>
      <c r="J174">
        <v>3</v>
      </c>
      <c r="K174" s="143">
        <v>90</v>
      </c>
      <c r="L174">
        <v>118</v>
      </c>
      <c r="N174" t="s">
        <v>233</v>
      </c>
      <c r="O174">
        <f t="shared" si="44"/>
        <v>378</v>
      </c>
      <c r="P174">
        <f t="shared" si="45"/>
        <v>39</v>
      </c>
    </row>
    <row r="175" spans="1:16" x14ac:dyDescent="0.3">
      <c r="A175" s="3">
        <v>374</v>
      </c>
      <c r="B175" s="3" t="s">
        <v>120</v>
      </c>
      <c r="C175" s="3" t="s">
        <v>65</v>
      </c>
      <c r="D175" s="3" t="s">
        <v>49</v>
      </c>
      <c r="E175" s="3">
        <v>41427.474081979162</v>
      </c>
      <c r="F175" s="3">
        <v>41427.539070405095</v>
      </c>
      <c r="G175" s="3">
        <v>93</v>
      </c>
      <c r="H175" s="144">
        <v>93</v>
      </c>
      <c r="I175">
        <v>270</v>
      </c>
      <c r="J175">
        <v>3</v>
      </c>
      <c r="K175" s="143">
        <v>90</v>
      </c>
      <c r="L175">
        <v>93</v>
      </c>
      <c r="N175" t="s">
        <v>234</v>
      </c>
      <c r="O175">
        <f t="shared" si="44"/>
        <v>323</v>
      </c>
      <c r="P175">
        <f t="shared" si="45"/>
        <v>39</v>
      </c>
    </row>
    <row r="176" spans="1:16" x14ac:dyDescent="0.3">
      <c r="A176" s="3">
        <v>375</v>
      </c>
      <c r="B176" s="3" t="s">
        <v>120</v>
      </c>
      <c r="C176" s="3" t="s">
        <v>65</v>
      </c>
      <c r="D176" s="3" t="s">
        <v>49</v>
      </c>
      <c r="E176" s="3">
        <v>41427.585106863429</v>
      </c>
      <c r="F176" s="3">
        <v>41427.626206400462</v>
      </c>
      <c r="G176" s="3">
        <v>59</v>
      </c>
      <c r="H176" s="144">
        <v>59</v>
      </c>
      <c r="I176">
        <v>270</v>
      </c>
      <c r="J176">
        <v>3</v>
      </c>
      <c r="K176" s="143">
        <v>90</v>
      </c>
      <c r="L176">
        <v>59</v>
      </c>
      <c r="N176" t="s">
        <v>235</v>
      </c>
      <c r="O176">
        <f t="shared" si="44"/>
        <v>270</v>
      </c>
      <c r="P176">
        <f t="shared" si="45"/>
        <v>39</v>
      </c>
    </row>
    <row r="177" spans="1:16" x14ac:dyDescent="0.3">
      <c r="A177" s="3">
        <v>376</v>
      </c>
      <c r="B177" s="3" t="s">
        <v>121</v>
      </c>
      <c r="C177" s="3" t="s">
        <v>48</v>
      </c>
      <c r="D177" s="3" t="s">
        <v>49</v>
      </c>
      <c r="E177" s="3">
        <v>41428.16265528935</v>
      </c>
      <c r="F177" s="3">
        <v>41428.193488622681</v>
      </c>
      <c r="G177" s="3">
        <v>44</v>
      </c>
      <c r="H177" s="144">
        <v>44</v>
      </c>
      <c r="I177">
        <v>303</v>
      </c>
      <c r="J177">
        <v>4</v>
      </c>
      <c r="K177" s="143">
        <v>75.75</v>
      </c>
      <c r="L177">
        <v>44</v>
      </c>
      <c r="N177" t="s">
        <v>236</v>
      </c>
      <c r="O177">
        <f t="shared" si="44"/>
        <v>188</v>
      </c>
      <c r="P177">
        <f t="shared" si="45"/>
        <v>39</v>
      </c>
    </row>
    <row r="178" spans="1:16" x14ac:dyDescent="0.3">
      <c r="A178" s="3">
        <v>377</v>
      </c>
      <c r="B178" s="3" t="s">
        <v>121</v>
      </c>
      <c r="C178" s="3" t="s">
        <v>48</v>
      </c>
      <c r="D178" s="3" t="s">
        <v>49</v>
      </c>
      <c r="E178" s="3">
        <v>41428.396743634257</v>
      </c>
      <c r="F178" s="3">
        <v>41428.454810763891</v>
      </c>
      <c r="G178" s="3">
        <v>83</v>
      </c>
      <c r="H178" s="144">
        <v>83</v>
      </c>
      <c r="I178">
        <v>303</v>
      </c>
      <c r="J178">
        <v>4</v>
      </c>
      <c r="K178" s="143">
        <v>75.75</v>
      </c>
      <c r="L178">
        <v>83</v>
      </c>
      <c r="N178" t="s">
        <v>238</v>
      </c>
      <c r="O178">
        <f t="shared" si="44"/>
        <v>182.57142857142856</v>
      </c>
      <c r="P178">
        <f t="shared" si="45"/>
        <v>39</v>
      </c>
    </row>
    <row r="179" spans="1:16" x14ac:dyDescent="0.3">
      <c r="A179" s="3">
        <v>380</v>
      </c>
      <c r="B179" s="3" t="s">
        <v>122</v>
      </c>
      <c r="C179" s="3" t="s">
        <v>53</v>
      </c>
      <c r="D179" s="3" t="s">
        <v>49</v>
      </c>
      <c r="E179" s="3">
        <v>41429.110788541671</v>
      </c>
      <c r="F179" s="3" t="e">
        <v>#VALUE!</v>
      </c>
      <c r="G179" s="3" t="e">
        <v>#VALUE!</v>
      </c>
      <c r="H179" s="144" t="e">
        <v>#N/A</v>
      </c>
      <c r="I179">
        <v>787</v>
      </c>
      <c r="J179">
        <v>11</v>
      </c>
      <c r="K179" s="143">
        <v>71.545454545454547</v>
      </c>
      <c r="L179">
        <v>71.545454545454547</v>
      </c>
      <c r="N179" t="s">
        <v>239</v>
      </c>
      <c r="O179">
        <f t="shared" si="44"/>
        <v>236</v>
      </c>
      <c r="P179">
        <f t="shared" si="45"/>
        <v>39</v>
      </c>
    </row>
    <row r="180" spans="1:16" x14ac:dyDescent="0.3">
      <c r="A180" s="3">
        <v>381</v>
      </c>
      <c r="B180" s="3" t="s">
        <v>122</v>
      </c>
      <c r="C180" s="3" t="s">
        <v>53</v>
      </c>
      <c r="D180" s="3" t="s">
        <v>49</v>
      </c>
      <c r="E180" s="3">
        <v>41429.216302974535</v>
      </c>
      <c r="F180" s="3">
        <v>41429.285828437496</v>
      </c>
      <c r="G180" s="3">
        <v>100</v>
      </c>
      <c r="H180" s="144">
        <v>100</v>
      </c>
      <c r="I180">
        <v>787</v>
      </c>
      <c r="J180">
        <v>11</v>
      </c>
      <c r="K180" s="143">
        <v>71.545454545454547</v>
      </c>
      <c r="L180">
        <v>100</v>
      </c>
      <c r="N180" t="s">
        <v>240</v>
      </c>
      <c r="O180">
        <f t="shared" si="44"/>
        <v>82</v>
      </c>
      <c r="P180">
        <f t="shared" si="45"/>
        <v>40</v>
      </c>
    </row>
    <row r="181" spans="1:16" x14ac:dyDescent="0.3">
      <c r="A181" s="3">
        <v>386</v>
      </c>
      <c r="B181" s="3" t="s">
        <v>122</v>
      </c>
      <c r="C181" s="3" t="s">
        <v>53</v>
      </c>
      <c r="D181" s="3" t="s">
        <v>49</v>
      </c>
      <c r="E181" s="3">
        <v>41429.588179710649</v>
      </c>
      <c r="F181" s="3">
        <v>41429.640170451392</v>
      </c>
      <c r="G181" s="3">
        <v>74</v>
      </c>
      <c r="H181" s="144">
        <v>74</v>
      </c>
      <c r="I181">
        <v>787</v>
      </c>
      <c r="J181">
        <v>11</v>
      </c>
      <c r="K181" s="143">
        <v>71.545454545454547</v>
      </c>
      <c r="L181">
        <v>74</v>
      </c>
      <c r="N181" t="s">
        <v>241</v>
      </c>
      <c r="O181">
        <f t="shared" si="44"/>
        <v>318.55555555555554</v>
      </c>
      <c r="P181">
        <f t="shared" si="45"/>
        <v>40</v>
      </c>
    </row>
    <row r="182" spans="1:16" x14ac:dyDescent="0.3">
      <c r="A182" s="3">
        <v>388</v>
      </c>
      <c r="B182" s="3" t="s">
        <v>122</v>
      </c>
      <c r="C182" s="3" t="s">
        <v>53</v>
      </c>
      <c r="D182" s="3" t="s">
        <v>49</v>
      </c>
      <c r="E182" s="3">
        <v>41429.645933217595</v>
      </c>
      <c r="F182" s="3">
        <v>41429.71977581019</v>
      </c>
      <c r="G182" s="3">
        <v>106</v>
      </c>
      <c r="H182" s="144">
        <v>106</v>
      </c>
      <c r="I182">
        <v>787</v>
      </c>
      <c r="J182">
        <v>11</v>
      </c>
      <c r="K182" s="143">
        <v>71.545454545454547</v>
      </c>
      <c r="L182">
        <v>106</v>
      </c>
      <c r="N182" t="s">
        <v>242</v>
      </c>
      <c r="O182">
        <f t="shared" si="44"/>
        <v>297.57142857142856</v>
      </c>
      <c r="P182">
        <f t="shared" si="45"/>
        <v>40</v>
      </c>
    </row>
    <row r="183" spans="1:16" x14ac:dyDescent="0.3">
      <c r="A183" s="3">
        <v>389</v>
      </c>
      <c r="B183" s="3" t="s">
        <v>122</v>
      </c>
      <c r="C183" s="3" t="s">
        <v>53</v>
      </c>
      <c r="D183" s="3" t="s">
        <v>49</v>
      </c>
      <c r="E183" s="3">
        <v>41429.803774108797</v>
      </c>
      <c r="F183" s="3">
        <v>41429.854561145832</v>
      </c>
      <c r="G183" s="3">
        <v>73</v>
      </c>
      <c r="H183" s="144">
        <v>73</v>
      </c>
      <c r="I183">
        <v>787</v>
      </c>
      <c r="J183">
        <v>11</v>
      </c>
      <c r="K183" s="143">
        <v>71.545454545454547</v>
      </c>
      <c r="L183">
        <v>73</v>
      </c>
      <c r="N183" t="s">
        <v>243</v>
      </c>
      <c r="O183">
        <f t="shared" si="44"/>
        <v>260</v>
      </c>
      <c r="P183">
        <f t="shared" si="45"/>
        <v>40</v>
      </c>
    </row>
    <row r="184" spans="1:16" x14ac:dyDescent="0.3">
      <c r="A184" s="3">
        <v>390</v>
      </c>
      <c r="B184" s="3" t="s">
        <v>122</v>
      </c>
      <c r="C184" s="3" t="s">
        <v>53</v>
      </c>
      <c r="D184" s="3" t="s">
        <v>49</v>
      </c>
      <c r="E184" s="3">
        <v>41429.868296145833</v>
      </c>
      <c r="F184" s="3">
        <v>41429.907532256941</v>
      </c>
      <c r="G184" s="3">
        <v>56</v>
      </c>
      <c r="H184" s="144">
        <v>56</v>
      </c>
      <c r="I184">
        <v>787</v>
      </c>
      <c r="J184">
        <v>11</v>
      </c>
      <c r="K184" s="143">
        <v>71.545454545454547</v>
      </c>
      <c r="L184">
        <v>56</v>
      </c>
      <c r="N184" t="s">
        <v>244</v>
      </c>
      <c r="O184">
        <f t="shared" si="44"/>
        <v>536.28571428571433</v>
      </c>
      <c r="P184">
        <f t="shared" si="45"/>
        <v>40</v>
      </c>
    </row>
    <row r="185" spans="1:16" x14ac:dyDescent="0.3">
      <c r="A185" s="3">
        <v>392</v>
      </c>
      <c r="B185" s="3" t="s">
        <v>123</v>
      </c>
      <c r="C185" s="3" t="s">
        <v>56</v>
      </c>
      <c r="D185" s="3" t="s">
        <v>49</v>
      </c>
      <c r="E185" s="3">
        <v>41430.13341840278</v>
      </c>
      <c r="F185" s="3">
        <v>41430.195096643518</v>
      </c>
      <c r="G185" s="3">
        <v>88</v>
      </c>
      <c r="H185" s="144">
        <v>88</v>
      </c>
      <c r="I185">
        <v>527</v>
      </c>
      <c r="J185">
        <v>6</v>
      </c>
      <c r="K185" s="143">
        <v>87.833333333333329</v>
      </c>
      <c r="L185">
        <v>88</v>
      </c>
      <c r="N185" t="s">
        <v>245</v>
      </c>
      <c r="O185">
        <f t="shared" si="44"/>
        <v>239.28571428571428</v>
      </c>
      <c r="P185">
        <f t="shared" si="45"/>
        <v>40</v>
      </c>
    </row>
    <row r="186" spans="1:16" x14ac:dyDescent="0.3">
      <c r="A186" s="3">
        <v>393</v>
      </c>
      <c r="B186" s="3" t="s">
        <v>123</v>
      </c>
      <c r="C186" s="3" t="s">
        <v>56</v>
      </c>
      <c r="D186" s="3" t="s">
        <v>49</v>
      </c>
      <c r="E186" s="3">
        <v>41430.226016666667</v>
      </c>
      <c r="F186" s="3">
        <v>41430.30900277778</v>
      </c>
      <c r="G186" s="3">
        <v>119</v>
      </c>
      <c r="H186" s="144">
        <v>119</v>
      </c>
      <c r="I186">
        <v>527</v>
      </c>
      <c r="J186">
        <v>6</v>
      </c>
      <c r="K186" s="143">
        <v>87.833333333333329</v>
      </c>
      <c r="L186">
        <v>119</v>
      </c>
      <c r="N186" t="s">
        <v>246</v>
      </c>
      <c r="O186">
        <f t="shared" si="44"/>
        <v>163</v>
      </c>
      <c r="P186">
        <f t="shared" si="45"/>
        <v>40</v>
      </c>
    </row>
    <row r="187" spans="1:16" x14ac:dyDescent="0.3">
      <c r="A187" s="3">
        <v>397</v>
      </c>
      <c r="B187" s="3" t="s">
        <v>124</v>
      </c>
      <c r="C187" s="3" t="s">
        <v>59</v>
      </c>
      <c r="D187" s="3" t="s">
        <v>49</v>
      </c>
      <c r="E187" s="3">
        <v>41431.211719363426</v>
      </c>
      <c r="F187" s="3">
        <v>41431.296754085648</v>
      </c>
      <c r="G187" s="3">
        <v>122</v>
      </c>
      <c r="H187" s="144">
        <v>122</v>
      </c>
      <c r="I187">
        <v>605</v>
      </c>
      <c r="J187">
        <v>6</v>
      </c>
      <c r="K187" s="143">
        <v>100.83333333333333</v>
      </c>
      <c r="L187">
        <v>122</v>
      </c>
      <c r="N187" t="s">
        <v>247</v>
      </c>
      <c r="O187">
        <f t="shared" si="44"/>
        <v>312</v>
      </c>
      <c r="P187">
        <f t="shared" si="45"/>
        <v>41</v>
      </c>
    </row>
    <row r="188" spans="1:16" x14ac:dyDescent="0.3">
      <c r="A188" s="3">
        <v>399</v>
      </c>
      <c r="B188" s="3" t="s">
        <v>124</v>
      </c>
      <c r="C188" s="3" t="s">
        <v>59</v>
      </c>
      <c r="D188" s="3" t="s">
        <v>49</v>
      </c>
      <c r="E188" s="3">
        <v>41431.501173032404</v>
      </c>
      <c r="F188" s="3">
        <v>41431.595443865743</v>
      </c>
      <c r="G188" s="3">
        <v>135</v>
      </c>
      <c r="H188" s="144">
        <v>135</v>
      </c>
      <c r="I188">
        <v>605</v>
      </c>
      <c r="J188">
        <v>6</v>
      </c>
      <c r="K188" s="143">
        <v>100.83333333333333</v>
      </c>
      <c r="L188">
        <v>135</v>
      </c>
      <c r="N188" t="s">
        <v>248</v>
      </c>
      <c r="O188">
        <f t="shared" si="44"/>
        <v>249</v>
      </c>
      <c r="P188">
        <f t="shared" si="45"/>
        <v>41</v>
      </c>
    </row>
    <row r="189" spans="1:16" x14ac:dyDescent="0.3">
      <c r="A189" s="3">
        <v>401</v>
      </c>
      <c r="B189" s="3" t="s">
        <v>124</v>
      </c>
      <c r="C189" s="3" t="s">
        <v>59</v>
      </c>
      <c r="D189" s="3" t="s">
        <v>49</v>
      </c>
      <c r="E189" s="3">
        <v>41431.887126076392</v>
      </c>
      <c r="F189" s="3">
        <v>41431.93207978009</v>
      </c>
      <c r="G189" s="3">
        <v>64</v>
      </c>
      <c r="H189" s="144">
        <v>64</v>
      </c>
      <c r="I189">
        <v>605</v>
      </c>
      <c r="J189">
        <v>6</v>
      </c>
      <c r="K189" s="143">
        <v>100.83333333333333</v>
      </c>
      <c r="L189">
        <v>64</v>
      </c>
      <c r="N189" t="s">
        <v>249</v>
      </c>
      <c r="O189">
        <f t="shared" si="44"/>
        <v>422</v>
      </c>
      <c r="P189">
        <f t="shared" si="45"/>
        <v>41</v>
      </c>
    </row>
    <row r="190" spans="1:16" x14ac:dyDescent="0.3">
      <c r="A190" s="3">
        <v>402</v>
      </c>
      <c r="B190" s="3" t="s">
        <v>124</v>
      </c>
      <c r="C190" s="3" t="s">
        <v>59</v>
      </c>
      <c r="D190" s="3" t="s">
        <v>49</v>
      </c>
      <c r="E190" s="3">
        <v>41431.965045636571</v>
      </c>
      <c r="F190" s="3">
        <v>41431.99739517361</v>
      </c>
      <c r="G190" s="3">
        <v>46</v>
      </c>
      <c r="H190" s="144">
        <v>46</v>
      </c>
      <c r="I190">
        <v>605</v>
      </c>
      <c r="J190">
        <v>6</v>
      </c>
      <c r="K190" s="143">
        <v>100.83333333333333</v>
      </c>
      <c r="L190">
        <v>46</v>
      </c>
      <c r="N190" t="s">
        <v>250</v>
      </c>
      <c r="O190">
        <f t="shared" si="44"/>
        <v>235</v>
      </c>
      <c r="P190">
        <f t="shared" si="45"/>
        <v>41</v>
      </c>
    </row>
    <row r="191" spans="1:16" x14ac:dyDescent="0.3">
      <c r="A191" s="3">
        <v>409</v>
      </c>
      <c r="B191" s="3" t="s">
        <v>125</v>
      </c>
      <c r="C191" s="3" t="s">
        <v>61</v>
      </c>
      <c r="D191" s="3" t="s">
        <v>57</v>
      </c>
      <c r="E191" s="3">
        <v>41432.847923611116</v>
      </c>
      <c r="F191" s="3" t="e">
        <v>#VALUE!</v>
      </c>
      <c r="G191" s="3" t="e">
        <v>#VALUE!</v>
      </c>
      <c r="H191" s="144" t="e">
        <v>#N/A</v>
      </c>
      <c r="I191">
        <v>531</v>
      </c>
      <c r="J191">
        <v>7</v>
      </c>
      <c r="K191" s="143">
        <v>75.857142857142861</v>
      </c>
      <c r="L191">
        <v>75.857142857142861</v>
      </c>
      <c r="N191" t="s">
        <v>251</v>
      </c>
      <c r="O191">
        <f t="shared" si="44"/>
        <v>366</v>
      </c>
      <c r="P191">
        <f t="shared" si="45"/>
        <v>41</v>
      </c>
    </row>
    <row r="192" spans="1:16" x14ac:dyDescent="0.3">
      <c r="A192" s="3">
        <v>410</v>
      </c>
      <c r="B192" s="3" t="s">
        <v>126</v>
      </c>
      <c r="C192" s="3" t="s">
        <v>63</v>
      </c>
      <c r="D192" s="3" t="s">
        <v>49</v>
      </c>
      <c r="E192" s="3">
        <v>41433.050746145833</v>
      </c>
      <c r="F192" s="3">
        <v>41433.111209108793</v>
      </c>
      <c r="G192" s="3">
        <v>87</v>
      </c>
      <c r="H192" s="144">
        <v>87</v>
      </c>
      <c r="I192">
        <v>229</v>
      </c>
      <c r="J192">
        <v>6</v>
      </c>
      <c r="K192" s="143">
        <v>38.166666666666664</v>
      </c>
      <c r="L192">
        <v>87</v>
      </c>
      <c r="N192" t="s">
        <v>252</v>
      </c>
      <c r="O192">
        <f t="shared" si="44"/>
        <v>165</v>
      </c>
      <c r="P192">
        <f t="shared" si="45"/>
        <v>41</v>
      </c>
    </row>
    <row r="193" spans="1:16" x14ac:dyDescent="0.3">
      <c r="A193" s="3">
        <v>411</v>
      </c>
      <c r="B193" s="3" t="s">
        <v>126</v>
      </c>
      <c r="C193" s="3" t="s">
        <v>63</v>
      </c>
      <c r="D193" s="3" t="s">
        <v>49</v>
      </c>
      <c r="E193" s="3">
        <v>41433.116479745368</v>
      </c>
      <c r="F193" s="3" t="e">
        <v>#VALUE!</v>
      </c>
      <c r="G193" s="3" t="e">
        <v>#VALUE!</v>
      </c>
      <c r="H193" s="144" t="e">
        <v>#N/A</v>
      </c>
      <c r="I193">
        <v>229</v>
      </c>
      <c r="J193">
        <v>6</v>
      </c>
      <c r="K193" s="143">
        <v>38.166666666666664</v>
      </c>
      <c r="L193">
        <v>38.166666666666664</v>
      </c>
      <c r="N193" t="s">
        <v>253</v>
      </c>
      <c r="O193">
        <f t="shared" si="44"/>
        <v>202.66666666666666</v>
      </c>
      <c r="P193">
        <f t="shared" si="45"/>
        <v>41</v>
      </c>
    </row>
    <row r="194" spans="1:16" x14ac:dyDescent="0.3">
      <c r="A194" s="3">
        <v>413</v>
      </c>
      <c r="B194" s="3" t="s">
        <v>126</v>
      </c>
      <c r="C194" s="3" t="s">
        <v>63</v>
      </c>
      <c r="D194" s="3" t="s">
        <v>57</v>
      </c>
      <c r="E194" s="3">
        <v>41433.504697534721</v>
      </c>
      <c r="F194" s="3" t="e">
        <v>#VALUE!</v>
      </c>
      <c r="G194" s="3" t="e">
        <v>#VALUE!</v>
      </c>
      <c r="H194" s="144" t="e">
        <v>#N/A</v>
      </c>
      <c r="I194">
        <v>229</v>
      </c>
      <c r="J194">
        <v>6</v>
      </c>
      <c r="K194" s="143">
        <v>38.166666666666664</v>
      </c>
      <c r="L194">
        <v>38.166666666666664</v>
      </c>
      <c r="N194" t="s">
        <v>254</v>
      </c>
      <c r="O194">
        <f t="shared" si="44"/>
        <v>367</v>
      </c>
      <c r="P194">
        <f t="shared" si="45"/>
        <v>42</v>
      </c>
    </row>
    <row r="195" spans="1:16" x14ac:dyDescent="0.3">
      <c r="A195" s="3">
        <v>414</v>
      </c>
      <c r="B195" s="3" t="s">
        <v>126</v>
      </c>
      <c r="C195" s="3" t="s">
        <v>63</v>
      </c>
      <c r="D195" s="3" t="s">
        <v>57</v>
      </c>
      <c r="E195" s="3">
        <v>41433.73186068287</v>
      </c>
      <c r="F195" s="3" t="e">
        <v>#VALUE!</v>
      </c>
      <c r="G195" s="3" t="e">
        <v>#VALUE!</v>
      </c>
      <c r="H195" s="144" t="e">
        <v>#N/A</v>
      </c>
      <c r="I195">
        <v>229</v>
      </c>
      <c r="J195">
        <v>6</v>
      </c>
      <c r="K195" s="143">
        <v>38.166666666666664</v>
      </c>
      <c r="L195">
        <v>38.166666666666664</v>
      </c>
      <c r="N195" t="s">
        <v>255</v>
      </c>
      <c r="O195">
        <f t="shared" ref="O195:O258" si="46">SUMIFS(L:L,B:B,N195)</f>
        <v>270</v>
      </c>
      <c r="P195">
        <f t="shared" ref="P195:P258" si="47">WEEKNUM(N195)</f>
        <v>42</v>
      </c>
    </row>
    <row r="196" spans="1:16" x14ac:dyDescent="0.3">
      <c r="A196" s="3">
        <v>415</v>
      </c>
      <c r="B196" s="3" t="s">
        <v>126</v>
      </c>
      <c r="C196" s="3" t="s">
        <v>63</v>
      </c>
      <c r="D196" s="3" t="s">
        <v>49</v>
      </c>
      <c r="E196" s="3">
        <v>41433.836773067131</v>
      </c>
      <c r="F196" s="3">
        <v>41433.887583252312</v>
      </c>
      <c r="G196" s="3">
        <v>73</v>
      </c>
      <c r="H196" s="144">
        <v>73</v>
      </c>
      <c r="I196">
        <v>229</v>
      </c>
      <c r="J196">
        <v>6</v>
      </c>
      <c r="K196" s="143">
        <v>38.166666666666664</v>
      </c>
      <c r="L196">
        <v>73</v>
      </c>
      <c r="N196" t="s">
        <v>256</v>
      </c>
      <c r="O196">
        <f t="shared" si="46"/>
        <v>512.5454545454545</v>
      </c>
      <c r="P196">
        <f t="shared" si="47"/>
        <v>42</v>
      </c>
    </row>
    <row r="197" spans="1:16" x14ac:dyDescent="0.3">
      <c r="A197" s="3">
        <v>416</v>
      </c>
      <c r="B197" s="3" t="s">
        <v>127</v>
      </c>
      <c r="C197" s="3" t="s">
        <v>65</v>
      </c>
      <c r="D197" s="3" t="s">
        <v>49</v>
      </c>
      <c r="E197" s="3" t="e">
        <v>#VALUE!</v>
      </c>
      <c r="F197" s="3" t="e">
        <v>#VALUE!</v>
      </c>
      <c r="G197" s="3" t="e">
        <v>#VALUE!</v>
      </c>
      <c r="H197" s="144" t="e">
        <v>#N/A</v>
      </c>
      <c r="I197">
        <v>170</v>
      </c>
      <c r="J197">
        <v>3</v>
      </c>
      <c r="K197" s="143">
        <v>56.666666666666664</v>
      </c>
      <c r="L197">
        <v>56.666666666666664</v>
      </c>
      <c r="N197" t="s">
        <v>257</v>
      </c>
      <c r="O197">
        <f t="shared" si="46"/>
        <v>193</v>
      </c>
      <c r="P197">
        <f t="shared" si="47"/>
        <v>42</v>
      </c>
    </row>
    <row r="198" spans="1:16" x14ac:dyDescent="0.3">
      <c r="A198" s="3">
        <v>418</v>
      </c>
      <c r="B198" s="3" t="s">
        <v>127</v>
      </c>
      <c r="C198" s="3" t="s">
        <v>65</v>
      </c>
      <c r="D198" s="3" t="s">
        <v>49</v>
      </c>
      <c r="E198" s="3">
        <v>41434.946614201392</v>
      </c>
      <c r="F198" s="3">
        <v>41435.000132719906</v>
      </c>
      <c r="G198" s="3">
        <v>77</v>
      </c>
      <c r="H198" s="144">
        <v>77</v>
      </c>
      <c r="I198">
        <v>170</v>
      </c>
      <c r="J198">
        <v>3</v>
      </c>
      <c r="K198" s="143">
        <v>56.666666666666664</v>
      </c>
      <c r="L198">
        <v>77</v>
      </c>
      <c r="N198" t="s">
        <v>258</v>
      </c>
      <c r="O198">
        <f t="shared" si="46"/>
        <v>344</v>
      </c>
      <c r="P198">
        <f t="shared" si="47"/>
        <v>42</v>
      </c>
    </row>
    <row r="199" spans="1:16" x14ac:dyDescent="0.3">
      <c r="A199" s="3">
        <v>419</v>
      </c>
      <c r="B199" s="3" t="s">
        <v>128</v>
      </c>
      <c r="C199" s="3" t="s">
        <v>48</v>
      </c>
      <c r="D199" s="3" t="s">
        <v>49</v>
      </c>
      <c r="E199" s="3">
        <v>41435.110551307873</v>
      </c>
      <c r="F199" s="3">
        <v>41435.160180937499</v>
      </c>
      <c r="G199" s="3">
        <v>71</v>
      </c>
      <c r="H199" s="144">
        <v>71</v>
      </c>
      <c r="I199">
        <v>971</v>
      </c>
      <c r="J199">
        <v>10</v>
      </c>
      <c r="K199" s="143">
        <v>97.1</v>
      </c>
      <c r="L199">
        <v>71</v>
      </c>
      <c r="N199" t="s">
        <v>259</v>
      </c>
      <c r="O199">
        <f t="shared" si="46"/>
        <v>320.36363636363637</v>
      </c>
      <c r="P199">
        <f t="shared" si="47"/>
        <v>42</v>
      </c>
    </row>
    <row r="200" spans="1:16" x14ac:dyDescent="0.3">
      <c r="A200" s="3">
        <v>428</v>
      </c>
      <c r="B200" s="3" t="s">
        <v>128</v>
      </c>
      <c r="C200" s="3" t="s">
        <v>48</v>
      </c>
      <c r="D200" s="3" t="s">
        <v>49</v>
      </c>
      <c r="E200" s="3">
        <v>41435.941232372686</v>
      </c>
      <c r="F200" s="3">
        <v>41436.030456909721</v>
      </c>
      <c r="G200" s="3">
        <v>128</v>
      </c>
      <c r="H200" s="144">
        <v>128</v>
      </c>
      <c r="I200">
        <v>971</v>
      </c>
      <c r="J200">
        <v>10</v>
      </c>
      <c r="K200" s="143">
        <v>97.1</v>
      </c>
      <c r="L200">
        <v>128</v>
      </c>
      <c r="N200" t="s">
        <v>260</v>
      </c>
      <c r="O200">
        <f t="shared" si="46"/>
        <v>513.33333333333326</v>
      </c>
      <c r="P200">
        <f t="shared" si="47"/>
        <v>42</v>
      </c>
    </row>
    <row r="201" spans="1:16" x14ac:dyDescent="0.3">
      <c r="A201" s="3">
        <v>429</v>
      </c>
      <c r="B201" s="3" t="s">
        <v>129</v>
      </c>
      <c r="C201" s="3" t="s">
        <v>53</v>
      </c>
      <c r="D201" s="3" t="s">
        <v>57</v>
      </c>
      <c r="E201" s="3" t="e">
        <v>#VALUE!</v>
      </c>
      <c r="F201" s="3">
        <v>41436.362806516205</v>
      </c>
      <c r="G201" s="3" t="e">
        <v>#VALUE!</v>
      </c>
      <c r="H201" s="144" t="e">
        <v>#N/A</v>
      </c>
      <c r="I201">
        <v>558</v>
      </c>
      <c r="J201">
        <v>7</v>
      </c>
      <c r="K201" s="143">
        <v>79.714285714285708</v>
      </c>
      <c r="L201">
        <v>79.714285714285708</v>
      </c>
      <c r="N201" t="s">
        <v>261</v>
      </c>
      <c r="O201">
        <f t="shared" si="46"/>
        <v>391</v>
      </c>
      <c r="P201">
        <f t="shared" si="47"/>
        <v>43</v>
      </c>
    </row>
    <row r="202" spans="1:16" x14ac:dyDescent="0.3">
      <c r="A202" s="3">
        <v>433</v>
      </c>
      <c r="B202" s="3" t="s">
        <v>129</v>
      </c>
      <c r="C202" s="3" t="s">
        <v>53</v>
      </c>
      <c r="D202" s="3" t="s">
        <v>49</v>
      </c>
      <c r="E202" s="3">
        <v>41436.598855173615</v>
      </c>
      <c r="F202" s="3">
        <v>41436.666285729167</v>
      </c>
      <c r="G202" s="3">
        <v>97</v>
      </c>
      <c r="H202" s="144">
        <v>97</v>
      </c>
      <c r="I202">
        <v>558</v>
      </c>
      <c r="J202">
        <v>7</v>
      </c>
      <c r="K202" s="143">
        <v>79.714285714285708</v>
      </c>
      <c r="L202">
        <v>97</v>
      </c>
      <c r="N202" t="s">
        <v>262</v>
      </c>
      <c r="O202">
        <f t="shared" si="46"/>
        <v>272.88888888888891</v>
      </c>
      <c r="P202">
        <f t="shared" si="47"/>
        <v>43</v>
      </c>
    </row>
    <row r="203" spans="1:16" x14ac:dyDescent="0.3">
      <c r="A203" s="3">
        <v>435</v>
      </c>
      <c r="B203" s="3" t="s">
        <v>129</v>
      </c>
      <c r="C203" s="3" t="s">
        <v>53</v>
      </c>
      <c r="D203" s="3" t="s">
        <v>49</v>
      </c>
      <c r="E203" s="3">
        <v>41436.677127048613</v>
      </c>
      <c r="F203" s="3">
        <v>41436.725541400461</v>
      </c>
      <c r="G203" s="3">
        <v>69</v>
      </c>
      <c r="H203" s="144">
        <v>69</v>
      </c>
      <c r="I203">
        <v>558</v>
      </c>
      <c r="J203">
        <v>7</v>
      </c>
      <c r="K203" s="143">
        <v>79.714285714285708</v>
      </c>
      <c r="L203">
        <v>69</v>
      </c>
      <c r="N203" t="s">
        <v>264</v>
      </c>
      <c r="O203">
        <f t="shared" si="46"/>
        <v>268</v>
      </c>
      <c r="P203">
        <f t="shared" si="47"/>
        <v>43</v>
      </c>
    </row>
    <row r="204" spans="1:16" x14ac:dyDescent="0.3">
      <c r="A204" s="3">
        <v>436</v>
      </c>
      <c r="B204" s="3" t="s">
        <v>130</v>
      </c>
      <c r="C204" s="3" t="s">
        <v>56</v>
      </c>
      <c r="D204" s="3" t="s">
        <v>49</v>
      </c>
      <c r="E204" s="3">
        <v>41437.023122071761</v>
      </c>
      <c r="F204" s="3">
        <v>41437.078434571762</v>
      </c>
      <c r="G204" s="3">
        <v>79</v>
      </c>
      <c r="H204" s="144">
        <v>79</v>
      </c>
      <c r="I204">
        <v>926</v>
      </c>
      <c r="J204">
        <v>10</v>
      </c>
      <c r="K204" s="143">
        <v>92.6</v>
      </c>
      <c r="L204">
        <v>79</v>
      </c>
      <c r="N204" t="s">
        <v>265</v>
      </c>
      <c r="O204">
        <f t="shared" si="46"/>
        <v>374.2</v>
      </c>
      <c r="P204">
        <f t="shared" si="47"/>
        <v>43</v>
      </c>
    </row>
    <row r="205" spans="1:16" x14ac:dyDescent="0.3">
      <c r="A205" s="3">
        <v>440</v>
      </c>
      <c r="B205" s="3" t="s">
        <v>130</v>
      </c>
      <c r="C205" s="3" t="s">
        <v>56</v>
      </c>
      <c r="D205" s="3" t="s">
        <v>49</v>
      </c>
      <c r="E205" s="3">
        <v>41437.632141898146</v>
      </c>
      <c r="F205" s="3">
        <v>41437.710209027784</v>
      </c>
      <c r="G205" s="3">
        <v>112</v>
      </c>
      <c r="H205" s="144">
        <v>112</v>
      </c>
      <c r="I205">
        <v>926</v>
      </c>
      <c r="J205">
        <v>10</v>
      </c>
      <c r="K205" s="143">
        <v>92.6</v>
      </c>
      <c r="L205">
        <v>112</v>
      </c>
      <c r="N205" t="s">
        <v>266</v>
      </c>
      <c r="O205">
        <f t="shared" si="46"/>
        <v>434.33333333333331</v>
      </c>
      <c r="P205">
        <f t="shared" si="47"/>
        <v>43</v>
      </c>
    </row>
    <row r="206" spans="1:16" x14ac:dyDescent="0.3">
      <c r="A206" s="3">
        <v>442</v>
      </c>
      <c r="B206" s="3" t="s">
        <v>130</v>
      </c>
      <c r="C206" s="3" t="s">
        <v>56</v>
      </c>
      <c r="D206" s="3" t="s">
        <v>49</v>
      </c>
      <c r="E206" s="3">
        <v>41437.758896099534</v>
      </c>
      <c r="F206" s="3">
        <v>41437.807773414352</v>
      </c>
      <c r="G206" s="3">
        <v>70</v>
      </c>
      <c r="H206" s="144">
        <v>70</v>
      </c>
      <c r="I206">
        <v>926</v>
      </c>
      <c r="J206">
        <v>10</v>
      </c>
      <c r="K206" s="143">
        <v>92.6</v>
      </c>
      <c r="L206">
        <v>70</v>
      </c>
      <c r="N206" t="s">
        <v>267</v>
      </c>
      <c r="O206">
        <f t="shared" si="46"/>
        <v>173</v>
      </c>
      <c r="P206">
        <f t="shared" si="47"/>
        <v>43</v>
      </c>
    </row>
    <row r="207" spans="1:16" x14ac:dyDescent="0.3">
      <c r="A207" s="3">
        <v>443</v>
      </c>
      <c r="B207" s="3" t="s">
        <v>130</v>
      </c>
      <c r="C207" s="3" t="s">
        <v>56</v>
      </c>
      <c r="D207" s="3" t="s">
        <v>49</v>
      </c>
      <c r="E207" s="3">
        <v>41437.788162731478</v>
      </c>
      <c r="F207" s="3">
        <v>41437.854389583328</v>
      </c>
      <c r="G207" s="3">
        <v>95</v>
      </c>
      <c r="H207" s="144">
        <v>95</v>
      </c>
      <c r="I207">
        <v>926</v>
      </c>
      <c r="J207">
        <v>10</v>
      </c>
      <c r="K207" s="143">
        <v>92.6</v>
      </c>
      <c r="L207">
        <v>95</v>
      </c>
      <c r="N207" t="s">
        <v>268</v>
      </c>
      <c r="O207">
        <f t="shared" si="46"/>
        <v>375</v>
      </c>
      <c r="P207">
        <f t="shared" si="47"/>
        <v>44</v>
      </c>
    </row>
    <row r="208" spans="1:16" x14ac:dyDescent="0.3">
      <c r="A208" s="3">
        <v>444</v>
      </c>
      <c r="B208" s="3" t="s">
        <v>130</v>
      </c>
      <c r="C208" s="3" t="s">
        <v>56</v>
      </c>
      <c r="D208" s="3" t="s">
        <v>49</v>
      </c>
      <c r="E208" s="3">
        <v>41437.832137696758</v>
      </c>
      <c r="F208" s="3">
        <v>41437.960760381946</v>
      </c>
      <c r="G208" s="3">
        <v>185</v>
      </c>
      <c r="H208" s="144">
        <v>185</v>
      </c>
      <c r="I208">
        <v>926</v>
      </c>
      <c r="J208">
        <v>10</v>
      </c>
      <c r="K208" s="143">
        <v>92.6</v>
      </c>
      <c r="L208">
        <v>185</v>
      </c>
      <c r="N208" t="s">
        <v>270</v>
      </c>
      <c r="O208">
        <f t="shared" si="46"/>
        <v>82</v>
      </c>
      <c r="P208">
        <f t="shared" si="47"/>
        <v>44</v>
      </c>
    </row>
    <row r="209" spans="1:16" x14ac:dyDescent="0.3">
      <c r="A209" s="3">
        <v>445</v>
      </c>
      <c r="B209" s="3" t="s">
        <v>130</v>
      </c>
      <c r="C209" s="3" t="s">
        <v>56</v>
      </c>
      <c r="D209" s="3" t="s">
        <v>49</v>
      </c>
      <c r="E209" s="3">
        <v>41437.940560613424</v>
      </c>
      <c r="F209" s="3">
        <v>41438.044044409726</v>
      </c>
      <c r="G209" s="3">
        <v>149</v>
      </c>
      <c r="H209" s="144">
        <v>149</v>
      </c>
      <c r="I209">
        <v>926</v>
      </c>
      <c r="J209">
        <v>10</v>
      </c>
      <c r="K209" s="143">
        <v>92.6</v>
      </c>
      <c r="L209">
        <v>149</v>
      </c>
      <c r="N209" t="s">
        <v>271</v>
      </c>
      <c r="O209">
        <f t="shared" si="46"/>
        <v>54</v>
      </c>
      <c r="P209">
        <f t="shared" si="47"/>
        <v>44</v>
      </c>
    </row>
    <row r="210" spans="1:16" x14ac:dyDescent="0.3">
      <c r="A210" s="3">
        <v>446</v>
      </c>
      <c r="B210" s="3" t="s">
        <v>131</v>
      </c>
      <c r="C210" s="3" t="s">
        <v>59</v>
      </c>
      <c r="D210" s="3" t="s">
        <v>49</v>
      </c>
      <c r="E210" s="3">
        <v>41438.018115891202</v>
      </c>
      <c r="F210" s="3">
        <v>41438.089770983795</v>
      </c>
      <c r="G210" s="3">
        <v>103</v>
      </c>
      <c r="H210" s="144">
        <v>103</v>
      </c>
      <c r="I210">
        <v>764</v>
      </c>
      <c r="J210">
        <v>10</v>
      </c>
      <c r="K210" s="143">
        <v>76.400000000000006</v>
      </c>
      <c r="L210">
        <v>103</v>
      </c>
      <c r="N210" t="s">
        <v>272</v>
      </c>
      <c r="O210">
        <f t="shared" si="46"/>
        <v>260</v>
      </c>
      <c r="P210">
        <f t="shared" si="47"/>
        <v>44</v>
      </c>
    </row>
    <row r="211" spans="1:16" x14ac:dyDescent="0.3">
      <c r="A211" s="3">
        <v>447</v>
      </c>
      <c r="B211" s="3" t="s">
        <v>131</v>
      </c>
      <c r="C211" s="3" t="s">
        <v>59</v>
      </c>
      <c r="D211" s="3" t="s">
        <v>49</v>
      </c>
      <c r="E211" s="3">
        <v>41438.198218634258</v>
      </c>
      <c r="F211" s="3">
        <v>41438.259989467595</v>
      </c>
      <c r="G211" s="3">
        <v>88</v>
      </c>
      <c r="H211" s="144">
        <v>88</v>
      </c>
      <c r="I211">
        <v>764</v>
      </c>
      <c r="J211">
        <v>10</v>
      </c>
      <c r="K211" s="143">
        <v>76.400000000000006</v>
      </c>
      <c r="L211">
        <v>88</v>
      </c>
      <c r="N211" t="s">
        <v>273</v>
      </c>
      <c r="O211">
        <f t="shared" si="46"/>
        <v>335</v>
      </c>
      <c r="P211">
        <f t="shared" si="47"/>
        <v>44</v>
      </c>
    </row>
    <row r="212" spans="1:16" x14ac:dyDescent="0.3">
      <c r="A212" s="3">
        <v>448</v>
      </c>
      <c r="B212" s="3" t="s">
        <v>131</v>
      </c>
      <c r="C212" s="3" t="s">
        <v>59</v>
      </c>
      <c r="D212" s="3" t="s">
        <v>57</v>
      </c>
      <c r="E212" s="3">
        <v>41438.275161423611</v>
      </c>
      <c r="F212" s="3">
        <v>41438.334582719908</v>
      </c>
      <c r="G212" s="3">
        <v>85</v>
      </c>
      <c r="H212" s="144">
        <v>85</v>
      </c>
      <c r="I212">
        <v>764</v>
      </c>
      <c r="J212">
        <v>10</v>
      </c>
      <c r="K212" s="143">
        <v>76.400000000000006</v>
      </c>
      <c r="L212">
        <v>85</v>
      </c>
      <c r="N212" t="s">
        <v>274</v>
      </c>
      <c r="O212">
        <f t="shared" si="46"/>
        <v>74</v>
      </c>
      <c r="P212">
        <f t="shared" si="47"/>
        <v>44</v>
      </c>
    </row>
    <row r="213" spans="1:16" x14ac:dyDescent="0.3">
      <c r="A213" s="3">
        <v>449</v>
      </c>
      <c r="B213" s="3" t="s">
        <v>131</v>
      </c>
      <c r="C213" s="3" t="s">
        <v>59</v>
      </c>
      <c r="D213" s="3" t="s">
        <v>49</v>
      </c>
      <c r="E213" s="3">
        <v>41438.273056215279</v>
      </c>
      <c r="F213" s="3">
        <v>41438.339757604168</v>
      </c>
      <c r="G213" s="3">
        <v>96</v>
      </c>
      <c r="H213" s="144">
        <v>96</v>
      </c>
      <c r="I213">
        <v>764</v>
      </c>
      <c r="J213">
        <v>10</v>
      </c>
      <c r="K213" s="143">
        <v>76.400000000000006</v>
      </c>
      <c r="L213">
        <v>96</v>
      </c>
      <c r="N213" t="s">
        <v>275</v>
      </c>
      <c r="O213">
        <f t="shared" si="46"/>
        <v>284</v>
      </c>
      <c r="P213">
        <f t="shared" si="47"/>
        <v>45</v>
      </c>
    </row>
    <row r="214" spans="1:16" x14ac:dyDescent="0.3">
      <c r="A214" s="3">
        <v>450</v>
      </c>
      <c r="B214" s="3" t="s">
        <v>131</v>
      </c>
      <c r="C214" s="3" t="s">
        <v>59</v>
      </c>
      <c r="D214" s="3" t="s">
        <v>49</v>
      </c>
      <c r="E214" s="3">
        <v>41438.384587962966</v>
      </c>
      <c r="F214" s="3">
        <v>41438.417261574068</v>
      </c>
      <c r="G214" s="3">
        <v>47</v>
      </c>
      <c r="H214" s="144">
        <v>47</v>
      </c>
      <c r="I214">
        <v>764</v>
      </c>
      <c r="J214">
        <v>10</v>
      </c>
      <c r="K214" s="143">
        <v>76.400000000000006</v>
      </c>
      <c r="L214">
        <v>47</v>
      </c>
      <c r="N214" t="s">
        <v>276</v>
      </c>
      <c r="O214">
        <f t="shared" si="46"/>
        <v>104</v>
      </c>
      <c r="P214">
        <f t="shared" si="47"/>
        <v>45</v>
      </c>
    </row>
    <row r="215" spans="1:16" x14ac:dyDescent="0.3">
      <c r="A215" s="3">
        <v>455</v>
      </c>
      <c r="B215" s="3" t="s">
        <v>131</v>
      </c>
      <c r="C215" s="3" t="s">
        <v>59</v>
      </c>
      <c r="D215" s="3" t="s">
        <v>49</v>
      </c>
      <c r="E215" s="3">
        <v>41438.923900034722</v>
      </c>
      <c r="F215" s="3">
        <v>41438.987441701393</v>
      </c>
      <c r="G215" s="3">
        <v>91</v>
      </c>
      <c r="H215" s="144">
        <v>91</v>
      </c>
      <c r="I215">
        <v>764</v>
      </c>
      <c r="J215">
        <v>10</v>
      </c>
      <c r="K215" s="143">
        <v>76.400000000000006</v>
      </c>
      <c r="L215">
        <v>91</v>
      </c>
      <c r="N215" t="s">
        <v>277</v>
      </c>
      <c r="O215">
        <f t="shared" si="46"/>
        <v>396.33333333333331</v>
      </c>
      <c r="P215">
        <f t="shared" si="47"/>
        <v>45</v>
      </c>
    </row>
    <row r="216" spans="1:16" x14ac:dyDescent="0.3">
      <c r="A216" s="3">
        <v>456</v>
      </c>
      <c r="B216" s="3" t="s">
        <v>132</v>
      </c>
      <c r="C216" s="3" t="s">
        <v>61</v>
      </c>
      <c r="D216" s="3" t="s">
        <v>49</v>
      </c>
      <c r="E216" s="3">
        <v>41439.287781331019</v>
      </c>
      <c r="F216" s="3">
        <v>41439.377029016199</v>
      </c>
      <c r="G216" s="3">
        <v>128</v>
      </c>
      <c r="H216" s="144">
        <v>128</v>
      </c>
      <c r="I216">
        <v>386</v>
      </c>
      <c r="J216">
        <v>4</v>
      </c>
      <c r="K216" s="143">
        <v>96.5</v>
      </c>
      <c r="L216">
        <v>128</v>
      </c>
      <c r="N216" t="s">
        <v>278</v>
      </c>
      <c r="O216">
        <f t="shared" si="46"/>
        <v>451.4</v>
      </c>
      <c r="P216">
        <f t="shared" si="47"/>
        <v>45</v>
      </c>
    </row>
    <row r="217" spans="1:16" x14ac:dyDescent="0.3">
      <c r="A217" s="3">
        <v>460</v>
      </c>
      <c r="B217" s="3" t="s">
        <v>133</v>
      </c>
      <c r="C217" s="3" t="s">
        <v>63</v>
      </c>
      <c r="D217" s="3" t="s">
        <v>49</v>
      </c>
      <c r="E217" s="3">
        <v>41440.088947766206</v>
      </c>
      <c r="F217" s="3">
        <v>41440.126193136573</v>
      </c>
      <c r="G217" s="3">
        <v>53</v>
      </c>
      <c r="H217" s="144">
        <v>53</v>
      </c>
      <c r="I217">
        <v>172</v>
      </c>
      <c r="J217">
        <v>3</v>
      </c>
      <c r="K217" s="143">
        <v>57.333333333333336</v>
      </c>
      <c r="L217">
        <v>53</v>
      </c>
      <c r="N217" t="s">
        <v>279</v>
      </c>
      <c r="O217">
        <f t="shared" si="46"/>
        <v>133.75</v>
      </c>
      <c r="P217">
        <f t="shared" si="47"/>
        <v>45</v>
      </c>
    </row>
    <row r="218" spans="1:16" x14ac:dyDescent="0.3">
      <c r="A218" s="3">
        <v>461</v>
      </c>
      <c r="B218" s="3" t="s">
        <v>133</v>
      </c>
      <c r="C218" s="3" t="s">
        <v>63</v>
      </c>
      <c r="D218" s="3" t="s">
        <v>49</v>
      </c>
      <c r="E218" s="3">
        <v>41440.598198182874</v>
      </c>
      <c r="F218" s="3">
        <v>41440.636114849542</v>
      </c>
      <c r="G218" s="3">
        <v>54</v>
      </c>
      <c r="H218" s="144">
        <v>54</v>
      </c>
      <c r="I218">
        <v>172</v>
      </c>
      <c r="J218">
        <v>3</v>
      </c>
      <c r="K218" s="143">
        <v>57.333333333333336</v>
      </c>
      <c r="L218">
        <v>54</v>
      </c>
      <c r="N218" t="s">
        <v>280</v>
      </c>
      <c r="O218">
        <f t="shared" si="46"/>
        <v>69</v>
      </c>
      <c r="P218">
        <f t="shared" si="47"/>
        <v>45</v>
      </c>
    </row>
    <row r="219" spans="1:16" x14ac:dyDescent="0.3">
      <c r="A219" s="3">
        <v>462</v>
      </c>
      <c r="B219" s="3" t="s">
        <v>133</v>
      </c>
      <c r="C219" s="3" t="s">
        <v>63</v>
      </c>
      <c r="D219" s="3" t="s">
        <v>49</v>
      </c>
      <c r="E219" s="3">
        <v>41440.644875150458</v>
      </c>
      <c r="F219" s="3">
        <v>41440.690338113425</v>
      </c>
      <c r="G219" s="3">
        <v>65</v>
      </c>
      <c r="H219" s="144">
        <v>65</v>
      </c>
      <c r="I219">
        <v>172</v>
      </c>
      <c r="J219">
        <v>3</v>
      </c>
      <c r="K219" s="143">
        <v>57.333333333333336</v>
      </c>
      <c r="L219">
        <v>65</v>
      </c>
      <c r="N219" t="s">
        <v>281</v>
      </c>
      <c r="O219">
        <f t="shared" si="46"/>
        <v>122</v>
      </c>
      <c r="P219">
        <f t="shared" si="47"/>
        <v>45</v>
      </c>
    </row>
    <row r="220" spans="1:16" x14ac:dyDescent="0.3">
      <c r="A220" s="3">
        <v>463</v>
      </c>
      <c r="B220" s="3" t="s">
        <v>134</v>
      </c>
      <c r="C220" s="3" t="s">
        <v>65</v>
      </c>
      <c r="D220" s="3" t="s">
        <v>49</v>
      </c>
      <c r="E220" s="3">
        <v>41441.012155405093</v>
      </c>
      <c r="F220" s="3">
        <v>41441.075916979171</v>
      </c>
      <c r="G220" s="3">
        <v>91</v>
      </c>
      <c r="H220" s="144">
        <v>91</v>
      </c>
      <c r="I220">
        <v>534</v>
      </c>
      <c r="J220">
        <v>7</v>
      </c>
      <c r="K220" s="143">
        <v>76.285714285714292</v>
      </c>
      <c r="L220">
        <v>91</v>
      </c>
      <c r="N220" t="s">
        <v>282</v>
      </c>
      <c r="O220">
        <f t="shared" si="46"/>
        <v>337</v>
      </c>
      <c r="P220">
        <f t="shared" si="47"/>
        <v>46</v>
      </c>
    </row>
    <row r="221" spans="1:16" x14ac:dyDescent="0.3">
      <c r="A221" s="3">
        <v>464</v>
      </c>
      <c r="B221" s="3" t="s">
        <v>134</v>
      </c>
      <c r="C221" s="3" t="s">
        <v>65</v>
      </c>
      <c r="D221" s="3" t="s">
        <v>49</v>
      </c>
      <c r="E221" s="3">
        <v>41441.10357835648</v>
      </c>
      <c r="F221" s="3">
        <v>41441.168103819444</v>
      </c>
      <c r="G221" s="3">
        <v>92</v>
      </c>
      <c r="H221" s="144">
        <v>92</v>
      </c>
      <c r="I221">
        <v>534</v>
      </c>
      <c r="J221">
        <v>7</v>
      </c>
      <c r="K221" s="143">
        <v>76.285714285714292</v>
      </c>
      <c r="L221">
        <v>92</v>
      </c>
      <c r="N221" t="s">
        <v>283</v>
      </c>
      <c r="O221">
        <f t="shared" si="46"/>
        <v>293.75</v>
      </c>
      <c r="P221">
        <f t="shared" si="47"/>
        <v>46</v>
      </c>
    </row>
    <row r="222" spans="1:16" x14ac:dyDescent="0.3">
      <c r="A222" s="3">
        <v>465</v>
      </c>
      <c r="B222" s="3" t="s">
        <v>134</v>
      </c>
      <c r="C222" s="3" t="s">
        <v>65</v>
      </c>
      <c r="D222" s="3" t="s">
        <v>49</v>
      </c>
      <c r="E222" s="3">
        <v>41441.40539112268</v>
      </c>
      <c r="F222" s="3">
        <v>41441.454094826389</v>
      </c>
      <c r="G222" s="3">
        <v>70</v>
      </c>
      <c r="H222" s="144">
        <v>70</v>
      </c>
      <c r="I222">
        <v>534</v>
      </c>
      <c r="J222">
        <v>7</v>
      </c>
      <c r="K222" s="143">
        <v>76.285714285714292</v>
      </c>
      <c r="L222">
        <v>70</v>
      </c>
      <c r="N222" t="s">
        <v>284</v>
      </c>
      <c r="O222">
        <f t="shared" si="46"/>
        <v>389.66666666666669</v>
      </c>
      <c r="P222">
        <f t="shared" si="47"/>
        <v>46</v>
      </c>
    </row>
    <row r="223" spans="1:16" x14ac:dyDescent="0.3">
      <c r="A223" s="3">
        <v>466</v>
      </c>
      <c r="B223" s="3" t="s">
        <v>134</v>
      </c>
      <c r="C223" s="3" t="s">
        <v>65</v>
      </c>
      <c r="D223" s="3" t="s">
        <v>49</v>
      </c>
      <c r="E223" s="3">
        <v>41441.502298263891</v>
      </c>
      <c r="F223" s="3">
        <v>41441.546048263888</v>
      </c>
      <c r="G223" s="3">
        <v>63</v>
      </c>
      <c r="H223" s="144">
        <v>63</v>
      </c>
      <c r="I223">
        <v>534</v>
      </c>
      <c r="J223">
        <v>7</v>
      </c>
      <c r="K223" s="143">
        <v>76.285714285714292</v>
      </c>
      <c r="L223">
        <v>63</v>
      </c>
      <c r="N223" t="s">
        <v>285</v>
      </c>
      <c r="O223">
        <f t="shared" si="46"/>
        <v>322</v>
      </c>
      <c r="P223">
        <f t="shared" si="47"/>
        <v>46</v>
      </c>
    </row>
    <row r="224" spans="1:16" x14ac:dyDescent="0.3">
      <c r="A224" s="3">
        <v>467</v>
      </c>
      <c r="B224" s="3" t="s">
        <v>134</v>
      </c>
      <c r="C224" s="3" t="s">
        <v>65</v>
      </c>
      <c r="D224" s="3" t="s">
        <v>49</v>
      </c>
      <c r="E224" s="3">
        <v>41441.600742476847</v>
      </c>
      <c r="F224" s="3">
        <v>41441.66971238426</v>
      </c>
      <c r="G224" s="3">
        <v>99</v>
      </c>
      <c r="H224" s="144">
        <v>99</v>
      </c>
      <c r="I224">
        <v>534</v>
      </c>
      <c r="J224">
        <v>7</v>
      </c>
      <c r="K224" s="143">
        <v>76.285714285714292</v>
      </c>
      <c r="L224">
        <v>99</v>
      </c>
      <c r="N224" t="s">
        <v>286</v>
      </c>
      <c r="O224">
        <f t="shared" si="46"/>
        <v>699.625</v>
      </c>
      <c r="P224">
        <f t="shared" si="47"/>
        <v>46</v>
      </c>
    </row>
    <row r="225" spans="1:16" x14ac:dyDescent="0.3">
      <c r="A225" s="3">
        <v>468</v>
      </c>
      <c r="B225" s="3" t="s">
        <v>134</v>
      </c>
      <c r="C225" s="3" t="s">
        <v>65</v>
      </c>
      <c r="D225" s="3" t="s">
        <v>49</v>
      </c>
      <c r="E225" s="3">
        <v>41441.815523611112</v>
      </c>
      <c r="F225" s="3" t="e">
        <v>#VALUE!</v>
      </c>
      <c r="G225" s="3" t="e">
        <v>#VALUE!</v>
      </c>
      <c r="H225" s="144" t="e">
        <v>#N/A</v>
      </c>
      <c r="I225">
        <v>534</v>
      </c>
      <c r="J225">
        <v>7</v>
      </c>
      <c r="K225" s="143">
        <v>76.285714285714292</v>
      </c>
      <c r="L225">
        <v>76.285714285714292</v>
      </c>
      <c r="N225" t="s">
        <v>287</v>
      </c>
      <c r="O225">
        <f t="shared" si="46"/>
        <v>531</v>
      </c>
      <c r="P225">
        <f t="shared" si="47"/>
        <v>46</v>
      </c>
    </row>
    <row r="226" spans="1:16" x14ac:dyDescent="0.3">
      <c r="A226" s="3">
        <v>469</v>
      </c>
      <c r="B226" s="3" t="s">
        <v>134</v>
      </c>
      <c r="C226" s="3" t="s">
        <v>65</v>
      </c>
      <c r="D226" s="3" t="s">
        <v>49</v>
      </c>
      <c r="E226" s="3">
        <v>41441.89538530093</v>
      </c>
      <c r="F226" s="3">
        <v>41441.978417708335</v>
      </c>
      <c r="G226" s="3">
        <v>119</v>
      </c>
      <c r="H226" s="144">
        <v>119</v>
      </c>
      <c r="I226">
        <v>534</v>
      </c>
      <c r="J226">
        <v>7</v>
      </c>
      <c r="K226" s="143">
        <v>76.285714285714292</v>
      </c>
      <c r="L226">
        <v>119</v>
      </c>
      <c r="N226" t="s">
        <v>288</v>
      </c>
      <c r="O226">
        <f t="shared" si="46"/>
        <v>160</v>
      </c>
      <c r="P226">
        <f t="shared" si="47"/>
        <v>46</v>
      </c>
    </row>
    <row r="227" spans="1:16" x14ac:dyDescent="0.3">
      <c r="A227" s="3">
        <v>470</v>
      </c>
      <c r="B227" s="3" t="s">
        <v>135</v>
      </c>
      <c r="C227" s="3" t="s">
        <v>48</v>
      </c>
      <c r="D227" s="3" t="s">
        <v>49</v>
      </c>
      <c r="E227" s="3">
        <v>41442.004699571764</v>
      </c>
      <c r="F227" s="3">
        <v>41442.059896331019</v>
      </c>
      <c r="G227" s="3">
        <v>79</v>
      </c>
      <c r="H227" s="144">
        <v>79</v>
      </c>
      <c r="I227">
        <v>826</v>
      </c>
      <c r="J227">
        <v>10</v>
      </c>
      <c r="K227" s="143">
        <v>82.6</v>
      </c>
      <c r="L227">
        <v>79</v>
      </c>
      <c r="N227" t="s">
        <v>289</v>
      </c>
      <c r="O227">
        <f t="shared" si="46"/>
        <v>414</v>
      </c>
      <c r="P227">
        <f t="shared" si="47"/>
        <v>47</v>
      </c>
    </row>
    <row r="228" spans="1:16" x14ac:dyDescent="0.3">
      <c r="A228" s="3">
        <v>471</v>
      </c>
      <c r="B228" s="3" t="s">
        <v>135</v>
      </c>
      <c r="C228" s="3" t="s">
        <v>48</v>
      </c>
      <c r="D228" s="3" t="s">
        <v>49</v>
      </c>
      <c r="E228" s="3">
        <v>41442.047850578703</v>
      </c>
      <c r="F228" s="3">
        <v>41442.094378356487</v>
      </c>
      <c r="G228" s="3">
        <v>67</v>
      </c>
      <c r="H228" s="144">
        <v>67</v>
      </c>
      <c r="I228">
        <v>826</v>
      </c>
      <c r="J228">
        <v>10</v>
      </c>
      <c r="K228" s="143">
        <v>82.6</v>
      </c>
      <c r="L228">
        <v>67</v>
      </c>
      <c r="N228" t="s">
        <v>290</v>
      </c>
      <c r="O228">
        <f t="shared" si="46"/>
        <v>340.7</v>
      </c>
      <c r="P228">
        <f t="shared" si="47"/>
        <v>47</v>
      </c>
    </row>
    <row r="229" spans="1:16" x14ac:dyDescent="0.3">
      <c r="A229" s="3">
        <v>473</v>
      </c>
      <c r="B229" s="3" t="s">
        <v>135</v>
      </c>
      <c r="C229" s="3" t="s">
        <v>48</v>
      </c>
      <c r="D229" s="3" t="s">
        <v>49</v>
      </c>
      <c r="E229" s="3">
        <v>41442.39860586806</v>
      </c>
      <c r="F229" s="3">
        <v>41442.480492442133</v>
      </c>
      <c r="G229" s="3">
        <v>117</v>
      </c>
      <c r="H229" s="144">
        <v>117</v>
      </c>
      <c r="I229">
        <v>826</v>
      </c>
      <c r="J229">
        <v>10</v>
      </c>
      <c r="K229" s="143">
        <v>82.6</v>
      </c>
      <c r="L229">
        <v>117</v>
      </c>
      <c r="N229" t="s">
        <v>291</v>
      </c>
      <c r="O229">
        <f t="shared" si="46"/>
        <v>62</v>
      </c>
      <c r="P229">
        <f t="shared" si="47"/>
        <v>47</v>
      </c>
    </row>
    <row r="230" spans="1:16" x14ac:dyDescent="0.3">
      <c r="A230" s="3">
        <v>479</v>
      </c>
      <c r="B230" s="3" t="s">
        <v>135</v>
      </c>
      <c r="C230" s="3" t="s">
        <v>48</v>
      </c>
      <c r="D230" s="3" t="s">
        <v>49</v>
      </c>
      <c r="E230" s="3">
        <v>41442.742987997684</v>
      </c>
      <c r="F230" s="3">
        <v>41442.795846793982</v>
      </c>
      <c r="G230" s="3">
        <v>76</v>
      </c>
      <c r="H230" s="144">
        <v>76</v>
      </c>
      <c r="I230">
        <v>826</v>
      </c>
      <c r="J230">
        <v>10</v>
      </c>
      <c r="K230" s="143">
        <v>82.6</v>
      </c>
      <c r="L230">
        <v>76</v>
      </c>
      <c r="N230" t="s">
        <v>292</v>
      </c>
      <c r="O230">
        <f t="shared" si="46"/>
        <v>308.75</v>
      </c>
      <c r="P230">
        <f t="shared" si="47"/>
        <v>47</v>
      </c>
    </row>
    <row r="231" spans="1:16" x14ac:dyDescent="0.3">
      <c r="A231" s="3">
        <v>480</v>
      </c>
      <c r="B231" s="3" t="s">
        <v>136</v>
      </c>
      <c r="C231" s="3" t="s">
        <v>53</v>
      </c>
      <c r="D231" s="3" t="s">
        <v>49</v>
      </c>
      <c r="E231" s="3">
        <v>41443.160081712966</v>
      </c>
      <c r="F231" s="3">
        <v>41443.219132638886</v>
      </c>
      <c r="G231" s="3">
        <v>85</v>
      </c>
      <c r="H231" s="144">
        <v>85</v>
      </c>
      <c r="I231">
        <v>336</v>
      </c>
      <c r="J231">
        <v>5</v>
      </c>
      <c r="K231" s="143">
        <v>67.2</v>
      </c>
      <c r="L231">
        <v>85</v>
      </c>
      <c r="N231" t="s">
        <v>293</v>
      </c>
      <c r="O231">
        <f t="shared" si="46"/>
        <v>239</v>
      </c>
      <c r="P231">
        <f t="shared" si="47"/>
        <v>47</v>
      </c>
    </row>
    <row r="232" spans="1:16" x14ac:dyDescent="0.3">
      <c r="A232" s="3">
        <v>485</v>
      </c>
      <c r="B232" s="3" t="s">
        <v>137</v>
      </c>
      <c r="C232" s="3" t="s">
        <v>56</v>
      </c>
      <c r="D232" s="3" t="s">
        <v>49</v>
      </c>
      <c r="E232" s="3">
        <v>41444.028119212962</v>
      </c>
      <c r="F232" s="3">
        <v>41444.085584490742</v>
      </c>
      <c r="G232" s="3">
        <v>82</v>
      </c>
      <c r="H232" s="144">
        <v>82</v>
      </c>
      <c r="I232">
        <v>897</v>
      </c>
      <c r="J232">
        <v>10</v>
      </c>
      <c r="K232" s="143">
        <v>89.7</v>
      </c>
      <c r="L232">
        <v>82</v>
      </c>
      <c r="N232" t="s">
        <v>294</v>
      </c>
      <c r="O232">
        <f t="shared" si="46"/>
        <v>244</v>
      </c>
      <c r="P232">
        <f t="shared" si="47"/>
        <v>47</v>
      </c>
    </row>
    <row r="233" spans="1:16" x14ac:dyDescent="0.3">
      <c r="A233" s="3">
        <v>486</v>
      </c>
      <c r="B233" s="3" t="s">
        <v>137</v>
      </c>
      <c r="C233" s="3" t="s">
        <v>56</v>
      </c>
      <c r="D233" s="3" t="s">
        <v>49</v>
      </c>
      <c r="E233" s="3">
        <v>41444.337743368051</v>
      </c>
      <c r="F233" s="3">
        <v>41444.37449105324</v>
      </c>
      <c r="G233" s="3">
        <v>52</v>
      </c>
      <c r="H233" s="144">
        <v>52</v>
      </c>
      <c r="I233">
        <v>897</v>
      </c>
      <c r="J233">
        <v>10</v>
      </c>
      <c r="K233" s="143">
        <v>89.7</v>
      </c>
      <c r="L233">
        <v>52</v>
      </c>
      <c r="N233" t="s">
        <v>297</v>
      </c>
      <c r="O233">
        <f t="shared" si="46"/>
        <v>59</v>
      </c>
      <c r="P233">
        <f t="shared" si="47"/>
        <v>48</v>
      </c>
    </row>
    <row r="234" spans="1:16" x14ac:dyDescent="0.3">
      <c r="A234" s="3">
        <v>493</v>
      </c>
      <c r="B234" s="3" t="s">
        <v>137</v>
      </c>
      <c r="C234" s="3" t="s">
        <v>56</v>
      </c>
      <c r="D234" s="3" t="s">
        <v>49</v>
      </c>
      <c r="E234" s="3">
        <v>41444.87725636574</v>
      </c>
      <c r="F234" s="3">
        <v>41444.92549710648</v>
      </c>
      <c r="G234" s="3">
        <v>69</v>
      </c>
      <c r="H234" s="144">
        <v>69</v>
      </c>
      <c r="I234">
        <v>897</v>
      </c>
      <c r="J234">
        <v>10</v>
      </c>
      <c r="K234" s="143">
        <v>89.7</v>
      </c>
      <c r="L234">
        <v>69</v>
      </c>
      <c r="N234" t="s">
        <v>298</v>
      </c>
      <c r="O234">
        <f t="shared" si="46"/>
        <v>173</v>
      </c>
      <c r="P234">
        <f t="shared" si="47"/>
        <v>48</v>
      </c>
    </row>
    <row r="235" spans="1:16" x14ac:dyDescent="0.3">
      <c r="A235" s="3">
        <v>494</v>
      </c>
      <c r="B235" s="3" t="s">
        <v>137</v>
      </c>
      <c r="C235" s="3" t="s">
        <v>56</v>
      </c>
      <c r="D235" s="3" t="s">
        <v>49</v>
      </c>
      <c r="E235" s="3">
        <v>41444.946992280093</v>
      </c>
      <c r="F235" s="3">
        <v>41445.009283946762</v>
      </c>
      <c r="G235" s="3">
        <v>89</v>
      </c>
      <c r="H235" s="144">
        <v>89</v>
      </c>
      <c r="I235">
        <v>897</v>
      </c>
      <c r="J235">
        <v>10</v>
      </c>
      <c r="K235" s="143">
        <v>89.7</v>
      </c>
      <c r="L235">
        <v>89</v>
      </c>
      <c r="N235" t="s">
        <v>299</v>
      </c>
      <c r="O235">
        <f t="shared" si="46"/>
        <v>230.5</v>
      </c>
      <c r="P235">
        <f t="shared" si="47"/>
        <v>48</v>
      </c>
    </row>
    <row r="236" spans="1:16" x14ac:dyDescent="0.3">
      <c r="A236" s="3">
        <v>495</v>
      </c>
      <c r="B236" s="3" t="s">
        <v>138</v>
      </c>
      <c r="C236" s="3" t="s">
        <v>59</v>
      </c>
      <c r="D236" s="3" t="s">
        <v>49</v>
      </c>
      <c r="E236" s="3">
        <v>41445.255615312504</v>
      </c>
      <c r="F236" s="3">
        <v>41445.309365312503</v>
      </c>
      <c r="G236" s="3">
        <v>77</v>
      </c>
      <c r="H236" s="144">
        <v>77</v>
      </c>
      <c r="I236">
        <v>391</v>
      </c>
      <c r="J236">
        <v>5</v>
      </c>
      <c r="K236" s="143">
        <v>78.2</v>
      </c>
      <c r="L236">
        <v>77</v>
      </c>
      <c r="N236" t="s">
        <v>300</v>
      </c>
      <c r="O236">
        <f t="shared" si="46"/>
        <v>290</v>
      </c>
      <c r="P236">
        <f t="shared" si="47"/>
        <v>48</v>
      </c>
    </row>
    <row r="237" spans="1:16" x14ac:dyDescent="0.3">
      <c r="A237" s="3">
        <v>496</v>
      </c>
      <c r="B237" s="3" t="s">
        <v>138</v>
      </c>
      <c r="C237" s="3" t="s">
        <v>59</v>
      </c>
      <c r="D237" s="3" t="s">
        <v>49</v>
      </c>
      <c r="E237" s="3">
        <v>41445.383218749994</v>
      </c>
      <c r="F237" s="3">
        <v>41445.471505787034</v>
      </c>
      <c r="G237" s="3">
        <v>127</v>
      </c>
      <c r="H237" s="144">
        <v>127</v>
      </c>
      <c r="I237">
        <v>391</v>
      </c>
      <c r="J237">
        <v>5</v>
      </c>
      <c r="K237" s="143">
        <v>78.2</v>
      </c>
      <c r="L237">
        <v>127</v>
      </c>
      <c r="N237" t="s">
        <v>301</v>
      </c>
      <c r="O237">
        <f t="shared" si="46"/>
        <v>243</v>
      </c>
      <c r="P237">
        <f t="shared" si="47"/>
        <v>48</v>
      </c>
    </row>
    <row r="238" spans="1:16" x14ac:dyDescent="0.3">
      <c r="A238" s="3">
        <v>498</v>
      </c>
      <c r="B238" s="3" t="s">
        <v>138</v>
      </c>
      <c r="C238" s="3" t="s">
        <v>59</v>
      </c>
      <c r="D238" s="3" t="s">
        <v>49</v>
      </c>
      <c r="E238" s="3">
        <v>41445.762723148146</v>
      </c>
      <c r="F238" s="3" t="e">
        <v>#VALUE!</v>
      </c>
      <c r="G238" s="3" t="e">
        <v>#VALUE!</v>
      </c>
      <c r="H238" s="144" t="e">
        <v>#N/A</v>
      </c>
      <c r="I238">
        <v>391</v>
      </c>
      <c r="J238">
        <v>5</v>
      </c>
      <c r="K238" s="143">
        <v>78.2</v>
      </c>
      <c r="L238">
        <v>78.2</v>
      </c>
      <c r="N238" t="s">
        <v>302</v>
      </c>
      <c r="O238">
        <f t="shared" si="46"/>
        <v>79</v>
      </c>
      <c r="P238">
        <f t="shared" si="47"/>
        <v>48</v>
      </c>
    </row>
    <row r="239" spans="1:16" x14ac:dyDescent="0.3">
      <c r="A239" s="3">
        <v>500</v>
      </c>
      <c r="B239" s="3" t="s">
        <v>139</v>
      </c>
      <c r="C239" s="3" t="s">
        <v>61</v>
      </c>
      <c r="D239" s="3" t="s">
        <v>49</v>
      </c>
      <c r="E239" s="3">
        <v>41446.051825729162</v>
      </c>
      <c r="F239" s="3">
        <v>41446.114499340285</v>
      </c>
      <c r="G239" s="3">
        <v>90</v>
      </c>
      <c r="H239" s="144">
        <v>90</v>
      </c>
      <c r="I239">
        <v>1003</v>
      </c>
      <c r="J239">
        <v>10</v>
      </c>
      <c r="K239" s="143">
        <v>100.3</v>
      </c>
      <c r="L239">
        <v>90</v>
      </c>
      <c r="N239" t="s">
        <v>303</v>
      </c>
      <c r="O239">
        <f t="shared" si="46"/>
        <v>221</v>
      </c>
      <c r="P239">
        <f t="shared" si="47"/>
        <v>49</v>
      </c>
    </row>
    <row r="240" spans="1:16" x14ac:dyDescent="0.3">
      <c r="A240" s="3">
        <v>501</v>
      </c>
      <c r="B240" s="3" t="s">
        <v>139</v>
      </c>
      <c r="C240" s="3" t="s">
        <v>61</v>
      </c>
      <c r="D240" s="3" t="s">
        <v>49</v>
      </c>
      <c r="E240" s="3">
        <v>41446.125027465278</v>
      </c>
      <c r="F240" s="3">
        <v>41446.211717280094</v>
      </c>
      <c r="G240" s="3">
        <v>124</v>
      </c>
      <c r="H240" s="144">
        <v>124</v>
      </c>
      <c r="I240">
        <v>1003</v>
      </c>
      <c r="J240">
        <v>10</v>
      </c>
      <c r="K240" s="143">
        <v>100.3</v>
      </c>
      <c r="L240">
        <v>124</v>
      </c>
      <c r="N240" t="s">
        <v>304</v>
      </c>
      <c r="O240">
        <f t="shared" si="46"/>
        <v>321</v>
      </c>
      <c r="P240">
        <f t="shared" si="47"/>
        <v>49</v>
      </c>
    </row>
    <row r="241" spans="1:16" x14ac:dyDescent="0.3">
      <c r="A241" s="3">
        <v>503</v>
      </c>
      <c r="B241" s="3" t="s">
        <v>139</v>
      </c>
      <c r="C241" s="3" t="s">
        <v>61</v>
      </c>
      <c r="D241" s="3" t="s">
        <v>49</v>
      </c>
      <c r="E241" s="3">
        <v>41446.410592627311</v>
      </c>
      <c r="F241" s="3">
        <v>41446.470372719908</v>
      </c>
      <c r="G241" s="3">
        <v>86</v>
      </c>
      <c r="H241" s="144">
        <v>86</v>
      </c>
      <c r="I241">
        <v>1003</v>
      </c>
      <c r="J241">
        <v>10</v>
      </c>
      <c r="K241" s="143">
        <v>100.3</v>
      </c>
      <c r="L241">
        <v>86</v>
      </c>
      <c r="N241" t="s">
        <v>305</v>
      </c>
      <c r="O241">
        <f t="shared" si="46"/>
        <v>388</v>
      </c>
      <c r="P241">
        <f t="shared" si="47"/>
        <v>49</v>
      </c>
    </row>
    <row r="242" spans="1:16" x14ac:dyDescent="0.3">
      <c r="A242" s="3">
        <v>508</v>
      </c>
      <c r="B242" s="3" t="s">
        <v>139</v>
      </c>
      <c r="C242" s="3" t="s">
        <v>61</v>
      </c>
      <c r="D242" s="3" t="s">
        <v>49</v>
      </c>
      <c r="E242" s="3">
        <v>41446.618759490739</v>
      </c>
      <c r="F242" s="3">
        <v>41446.696629861108</v>
      </c>
      <c r="G242" s="3">
        <v>112</v>
      </c>
      <c r="H242" s="144">
        <v>112</v>
      </c>
      <c r="I242">
        <v>1003</v>
      </c>
      <c r="J242">
        <v>10</v>
      </c>
      <c r="K242" s="143">
        <v>100.3</v>
      </c>
      <c r="L242">
        <v>112</v>
      </c>
      <c r="N242" t="s">
        <v>306</v>
      </c>
      <c r="O242">
        <f t="shared" si="46"/>
        <v>156</v>
      </c>
      <c r="P242">
        <f t="shared" si="47"/>
        <v>49</v>
      </c>
    </row>
    <row r="243" spans="1:16" x14ac:dyDescent="0.3">
      <c r="A243" s="3">
        <v>509</v>
      </c>
      <c r="B243" s="3" t="s">
        <v>139</v>
      </c>
      <c r="C243" s="3" t="s">
        <v>61</v>
      </c>
      <c r="D243" s="3" t="s">
        <v>49</v>
      </c>
      <c r="E243" s="3">
        <v>41446.729530590273</v>
      </c>
      <c r="F243" s="3">
        <v>41446.803361608792</v>
      </c>
      <c r="G243" s="3">
        <v>106</v>
      </c>
      <c r="H243" s="144">
        <v>106</v>
      </c>
      <c r="I243">
        <v>1003</v>
      </c>
      <c r="J243">
        <v>10</v>
      </c>
      <c r="K243" s="143">
        <v>100.3</v>
      </c>
      <c r="L243">
        <v>106</v>
      </c>
      <c r="N243" t="s">
        <v>307</v>
      </c>
      <c r="O243">
        <f t="shared" si="46"/>
        <v>422.11111111111109</v>
      </c>
      <c r="P243">
        <f t="shared" si="47"/>
        <v>49</v>
      </c>
    </row>
    <row r="244" spans="1:16" x14ac:dyDescent="0.3">
      <c r="A244" s="3">
        <v>510</v>
      </c>
      <c r="B244" s="3" t="s">
        <v>140</v>
      </c>
      <c r="C244" s="3" t="s">
        <v>63</v>
      </c>
      <c r="D244" s="3" t="s">
        <v>49</v>
      </c>
      <c r="E244" s="3">
        <v>41446.986597141207</v>
      </c>
      <c r="F244" s="3">
        <v>41447.074004548609</v>
      </c>
      <c r="G244" s="3">
        <v>125</v>
      </c>
      <c r="H244" s="144">
        <v>125</v>
      </c>
      <c r="I244">
        <v>440</v>
      </c>
      <c r="J244">
        <v>4</v>
      </c>
      <c r="K244" s="143">
        <v>110</v>
      </c>
      <c r="L244">
        <v>125</v>
      </c>
      <c r="N244" t="s">
        <v>308</v>
      </c>
      <c r="O244">
        <f t="shared" si="46"/>
        <v>535.77777777777783</v>
      </c>
      <c r="P244">
        <f t="shared" si="47"/>
        <v>49</v>
      </c>
    </row>
    <row r="245" spans="1:16" x14ac:dyDescent="0.3">
      <c r="A245" s="3">
        <v>513</v>
      </c>
      <c r="B245" s="3" t="s">
        <v>140</v>
      </c>
      <c r="C245" s="3" t="s">
        <v>63</v>
      </c>
      <c r="D245" s="3" t="s">
        <v>49</v>
      </c>
      <c r="E245" s="3">
        <v>41447.858033645833</v>
      </c>
      <c r="F245" s="3">
        <v>41447.901471145829</v>
      </c>
      <c r="G245" s="3">
        <v>62</v>
      </c>
      <c r="H245" s="144">
        <v>62</v>
      </c>
      <c r="I245">
        <v>440</v>
      </c>
      <c r="J245">
        <v>4</v>
      </c>
      <c r="K245" s="143">
        <v>110</v>
      </c>
      <c r="L245">
        <v>62</v>
      </c>
      <c r="N245" t="s">
        <v>309</v>
      </c>
      <c r="O245">
        <f t="shared" si="46"/>
        <v>69</v>
      </c>
      <c r="P245">
        <f t="shared" si="47"/>
        <v>49</v>
      </c>
    </row>
    <row r="246" spans="1:16" x14ac:dyDescent="0.3">
      <c r="A246" s="3">
        <v>514</v>
      </c>
      <c r="B246" s="3" t="s">
        <v>141</v>
      </c>
      <c r="C246" s="3" t="s">
        <v>65</v>
      </c>
      <c r="D246" s="3" t="s">
        <v>57</v>
      </c>
      <c r="E246" s="3">
        <v>41448.063740358797</v>
      </c>
      <c r="F246" s="3">
        <v>41448.134365358797</v>
      </c>
      <c r="G246" s="3">
        <v>101</v>
      </c>
      <c r="H246" s="144">
        <v>101</v>
      </c>
      <c r="I246">
        <v>449</v>
      </c>
      <c r="J246">
        <v>5</v>
      </c>
      <c r="K246" s="143">
        <v>89.8</v>
      </c>
      <c r="L246">
        <v>101</v>
      </c>
      <c r="N246" t="s">
        <v>310</v>
      </c>
      <c r="O246">
        <f t="shared" si="46"/>
        <v>286</v>
      </c>
      <c r="P246">
        <f t="shared" si="47"/>
        <v>50</v>
      </c>
    </row>
    <row r="247" spans="1:16" x14ac:dyDescent="0.3">
      <c r="A247" s="3">
        <v>515</v>
      </c>
      <c r="B247" s="3" t="s">
        <v>141</v>
      </c>
      <c r="C247" s="3" t="s">
        <v>65</v>
      </c>
      <c r="D247" s="3" t="s">
        <v>49</v>
      </c>
      <c r="E247" s="3">
        <v>41448.170037696756</v>
      </c>
      <c r="F247" s="3">
        <v>41448.248313159726</v>
      </c>
      <c r="G247" s="3">
        <v>112</v>
      </c>
      <c r="H247" s="144">
        <v>112</v>
      </c>
      <c r="I247">
        <v>449</v>
      </c>
      <c r="J247">
        <v>5</v>
      </c>
      <c r="K247" s="143">
        <v>89.8</v>
      </c>
      <c r="L247">
        <v>112</v>
      </c>
      <c r="N247" t="s">
        <v>311</v>
      </c>
      <c r="O247">
        <f t="shared" si="46"/>
        <v>88</v>
      </c>
      <c r="P247">
        <f t="shared" si="47"/>
        <v>50</v>
      </c>
    </row>
    <row r="248" spans="1:16" x14ac:dyDescent="0.3">
      <c r="A248" s="3">
        <v>516</v>
      </c>
      <c r="B248" s="3" t="s">
        <v>141</v>
      </c>
      <c r="C248" s="3" t="s">
        <v>65</v>
      </c>
      <c r="D248" s="3" t="s">
        <v>49</v>
      </c>
      <c r="E248" s="3">
        <v>41448.435786458336</v>
      </c>
      <c r="F248" s="3">
        <v>41448.488807291666</v>
      </c>
      <c r="G248" s="3">
        <v>76</v>
      </c>
      <c r="H248" s="144">
        <v>76</v>
      </c>
      <c r="I248">
        <v>449</v>
      </c>
      <c r="J248">
        <v>5</v>
      </c>
      <c r="K248" s="143">
        <v>89.8</v>
      </c>
      <c r="L248">
        <v>76</v>
      </c>
      <c r="N248" t="s">
        <v>312</v>
      </c>
      <c r="O248">
        <f t="shared" si="46"/>
        <v>76</v>
      </c>
      <c r="P248">
        <f t="shared" si="47"/>
        <v>50</v>
      </c>
    </row>
    <row r="249" spans="1:16" x14ac:dyDescent="0.3">
      <c r="A249" s="3">
        <v>517</v>
      </c>
      <c r="B249" s="3" t="s">
        <v>141</v>
      </c>
      <c r="C249" s="3" t="s">
        <v>65</v>
      </c>
      <c r="D249" s="3" t="s">
        <v>49</v>
      </c>
      <c r="E249" s="3">
        <v>41448.765909571754</v>
      </c>
      <c r="F249" s="3">
        <v>41448.817379479173</v>
      </c>
      <c r="G249" s="3">
        <v>74</v>
      </c>
      <c r="H249" s="144">
        <v>74</v>
      </c>
      <c r="I249">
        <v>449</v>
      </c>
      <c r="J249">
        <v>5</v>
      </c>
      <c r="K249" s="143">
        <v>89.8</v>
      </c>
      <c r="L249">
        <v>74</v>
      </c>
      <c r="N249" t="s">
        <v>313</v>
      </c>
      <c r="O249">
        <f t="shared" si="46"/>
        <v>183</v>
      </c>
      <c r="P249">
        <f t="shared" si="47"/>
        <v>50</v>
      </c>
    </row>
    <row r="250" spans="1:16" x14ac:dyDescent="0.3">
      <c r="A250" s="3">
        <v>518</v>
      </c>
      <c r="B250" s="3" t="s">
        <v>141</v>
      </c>
      <c r="C250" s="3" t="s">
        <v>65</v>
      </c>
      <c r="D250" s="3" t="s">
        <v>49</v>
      </c>
      <c r="E250" s="3">
        <v>41448.850011493058</v>
      </c>
      <c r="F250" s="3">
        <v>41448.910104085648</v>
      </c>
      <c r="G250" s="3">
        <v>86</v>
      </c>
      <c r="H250" s="144">
        <v>86</v>
      </c>
      <c r="I250">
        <v>449</v>
      </c>
      <c r="J250">
        <v>5</v>
      </c>
      <c r="K250" s="143">
        <v>89.8</v>
      </c>
      <c r="L250">
        <v>86</v>
      </c>
      <c r="N250" t="s">
        <v>314</v>
      </c>
      <c r="O250">
        <f t="shared" si="46"/>
        <v>519</v>
      </c>
      <c r="P250">
        <f t="shared" si="47"/>
        <v>50</v>
      </c>
    </row>
    <row r="251" spans="1:16" x14ac:dyDescent="0.3">
      <c r="A251" s="3">
        <v>527</v>
      </c>
      <c r="B251" s="3" t="s">
        <v>143</v>
      </c>
      <c r="C251" s="3" t="s">
        <v>53</v>
      </c>
      <c r="D251" s="3" t="s">
        <v>57</v>
      </c>
      <c r="E251" s="3">
        <v>41450.371961539349</v>
      </c>
      <c r="F251" s="3">
        <v>41450.443720798612</v>
      </c>
      <c r="G251" s="3">
        <v>103</v>
      </c>
      <c r="H251" s="144">
        <v>103</v>
      </c>
      <c r="I251">
        <v>851</v>
      </c>
      <c r="J251">
        <v>8</v>
      </c>
      <c r="K251" s="143">
        <v>106.375</v>
      </c>
      <c r="L251">
        <v>103</v>
      </c>
      <c r="N251" t="s">
        <v>315</v>
      </c>
      <c r="O251">
        <f t="shared" si="46"/>
        <v>378.71428571428572</v>
      </c>
      <c r="P251">
        <f t="shared" si="47"/>
        <v>50</v>
      </c>
    </row>
    <row r="252" spans="1:16" x14ac:dyDescent="0.3">
      <c r="A252" s="3">
        <v>533</v>
      </c>
      <c r="B252" s="3" t="s">
        <v>143</v>
      </c>
      <c r="C252" s="3" t="s">
        <v>53</v>
      </c>
      <c r="D252" s="3" t="s">
        <v>49</v>
      </c>
      <c r="E252" s="3">
        <v>41450.890697222218</v>
      </c>
      <c r="F252" s="3">
        <v>41450.942155555553</v>
      </c>
      <c r="G252" s="3">
        <v>74</v>
      </c>
      <c r="H252" s="144">
        <v>74</v>
      </c>
      <c r="I252">
        <v>851</v>
      </c>
      <c r="J252">
        <v>8</v>
      </c>
      <c r="K252" s="143">
        <v>106.375</v>
      </c>
      <c r="L252">
        <v>74</v>
      </c>
      <c r="N252" t="s">
        <v>316</v>
      </c>
      <c r="O252">
        <f t="shared" si="46"/>
        <v>246</v>
      </c>
      <c r="P252">
        <f t="shared" si="47"/>
        <v>50</v>
      </c>
    </row>
    <row r="253" spans="1:16" x14ac:dyDescent="0.3">
      <c r="A253" s="3">
        <v>537</v>
      </c>
      <c r="B253" s="3" t="s">
        <v>144</v>
      </c>
      <c r="C253" s="3" t="s">
        <v>56</v>
      </c>
      <c r="D253" s="3" t="s">
        <v>49</v>
      </c>
      <c r="E253" s="3">
        <v>41451.493306828706</v>
      </c>
      <c r="F253" s="3">
        <v>41451.572936458331</v>
      </c>
      <c r="G253" s="3">
        <v>114</v>
      </c>
      <c r="H253" s="144">
        <v>114</v>
      </c>
      <c r="I253">
        <v>696</v>
      </c>
      <c r="J253">
        <v>7</v>
      </c>
      <c r="K253" s="143">
        <v>99.428571428571431</v>
      </c>
      <c r="L253">
        <v>114</v>
      </c>
      <c r="N253" t="s">
        <v>317</v>
      </c>
      <c r="O253">
        <f t="shared" si="46"/>
        <v>64</v>
      </c>
      <c r="P253">
        <f t="shared" si="47"/>
        <v>51</v>
      </c>
    </row>
    <row r="254" spans="1:16" x14ac:dyDescent="0.3">
      <c r="A254" s="3">
        <v>540</v>
      </c>
      <c r="B254" s="3" t="s">
        <v>144</v>
      </c>
      <c r="C254" s="3" t="s">
        <v>56</v>
      </c>
      <c r="D254" s="3" t="s">
        <v>49</v>
      </c>
      <c r="E254" s="3">
        <v>41451.833582835643</v>
      </c>
      <c r="F254" s="3">
        <v>41451.896904594905</v>
      </c>
      <c r="G254" s="3">
        <v>91</v>
      </c>
      <c r="H254" s="144">
        <v>91</v>
      </c>
      <c r="I254">
        <v>696</v>
      </c>
      <c r="J254">
        <v>7</v>
      </c>
      <c r="K254" s="143">
        <v>99.428571428571431</v>
      </c>
      <c r="L254">
        <v>91</v>
      </c>
      <c r="N254" t="s">
        <v>318</v>
      </c>
      <c r="O254">
        <f t="shared" si="46"/>
        <v>321</v>
      </c>
      <c r="P254">
        <f t="shared" si="47"/>
        <v>51</v>
      </c>
    </row>
    <row r="255" spans="1:16" x14ac:dyDescent="0.3">
      <c r="A255" s="3">
        <v>542</v>
      </c>
      <c r="B255" s="3" t="s">
        <v>145</v>
      </c>
      <c r="C255" s="3" t="s">
        <v>59</v>
      </c>
      <c r="D255" s="3" t="s">
        <v>49</v>
      </c>
      <c r="E255" s="3">
        <v>41452.061050231481</v>
      </c>
      <c r="F255" s="3">
        <v>41452.110089583337</v>
      </c>
      <c r="G255" s="3">
        <v>70</v>
      </c>
      <c r="H255" s="144">
        <v>70</v>
      </c>
      <c r="I255">
        <v>773</v>
      </c>
      <c r="J255">
        <v>7</v>
      </c>
      <c r="K255" s="143">
        <v>110.42857142857143</v>
      </c>
      <c r="L255">
        <v>70</v>
      </c>
      <c r="N255" t="s">
        <v>320</v>
      </c>
      <c r="O255">
        <f t="shared" si="46"/>
        <v>265.57142857142856</v>
      </c>
      <c r="P255">
        <f t="shared" si="47"/>
        <v>51</v>
      </c>
    </row>
    <row r="256" spans="1:16" x14ac:dyDescent="0.3">
      <c r="A256" s="3">
        <v>546</v>
      </c>
      <c r="B256" s="3" t="s">
        <v>145</v>
      </c>
      <c r="C256" s="3" t="s">
        <v>59</v>
      </c>
      <c r="D256" s="3" t="s">
        <v>49</v>
      </c>
      <c r="E256" s="3">
        <v>41452.859693206017</v>
      </c>
      <c r="F256" s="3">
        <v>41452.917447835644</v>
      </c>
      <c r="G256" s="3">
        <v>83</v>
      </c>
      <c r="H256" s="144">
        <v>83</v>
      </c>
      <c r="I256">
        <v>773</v>
      </c>
      <c r="J256">
        <v>7</v>
      </c>
      <c r="K256" s="143">
        <v>110.42857142857143</v>
      </c>
      <c r="L256">
        <v>83</v>
      </c>
      <c r="N256" t="s">
        <v>321</v>
      </c>
      <c r="O256">
        <f t="shared" si="46"/>
        <v>261.5</v>
      </c>
      <c r="P256">
        <f t="shared" si="47"/>
        <v>51</v>
      </c>
    </row>
    <row r="257" spans="1:16" x14ac:dyDescent="0.3">
      <c r="A257" s="3">
        <v>547</v>
      </c>
      <c r="B257" s="3" t="s">
        <v>145</v>
      </c>
      <c r="C257" s="3" t="s">
        <v>59</v>
      </c>
      <c r="D257" s="3" t="s">
        <v>49</v>
      </c>
      <c r="E257" s="3">
        <v>41452.924311655093</v>
      </c>
      <c r="F257" s="3">
        <v>41452.994728321755</v>
      </c>
      <c r="G257" s="3">
        <v>101</v>
      </c>
      <c r="H257" s="144">
        <v>101</v>
      </c>
      <c r="I257">
        <v>773</v>
      </c>
      <c r="J257">
        <v>7</v>
      </c>
      <c r="K257" s="143">
        <v>110.42857142857143</v>
      </c>
      <c r="L257">
        <v>101</v>
      </c>
      <c r="N257" t="s">
        <v>322</v>
      </c>
      <c r="O257">
        <f t="shared" si="46"/>
        <v>318</v>
      </c>
      <c r="P257">
        <f t="shared" si="47"/>
        <v>51</v>
      </c>
    </row>
    <row r="258" spans="1:16" x14ac:dyDescent="0.3">
      <c r="A258" s="3">
        <v>548</v>
      </c>
      <c r="B258" s="3" t="s">
        <v>146</v>
      </c>
      <c r="C258" s="3" t="s">
        <v>61</v>
      </c>
      <c r="D258" s="3" t="s">
        <v>57</v>
      </c>
      <c r="E258" s="3">
        <v>41453.044954745375</v>
      </c>
      <c r="F258" s="3">
        <v>41453.143091319442</v>
      </c>
      <c r="G258" s="3">
        <v>141</v>
      </c>
      <c r="H258" s="144">
        <v>141</v>
      </c>
      <c r="I258">
        <v>1131</v>
      </c>
      <c r="J258">
        <v>13</v>
      </c>
      <c r="K258" s="143">
        <v>87</v>
      </c>
      <c r="L258">
        <v>141</v>
      </c>
      <c r="N258" t="s">
        <v>324</v>
      </c>
      <c r="O258">
        <f t="shared" si="46"/>
        <v>161</v>
      </c>
      <c r="P258">
        <f t="shared" si="47"/>
        <v>51</v>
      </c>
    </row>
    <row r="259" spans="1:16" x14ac:dyDescent="0.3">
      <c r="A259" s="3">
        <v>550</v>
      </c>
      <c r="B259" s="3" t="s">
        <v>146</v>
      </c>
      <c r="C259" s="3" t="s">
        <v>61</v>
      </c>
      <c r="D259" s="3" t="s">
        <v>49</v>
      </c>
      <c r="E259" s="3">
        <v>41453.136112534725</v>
      </c>
      <c r="F259" s="3">
        <v>41453.191806979165</v>
      </c>
      <c r="G259" s="3">
        <v>80</v>
      </c>
      <c r="H259" s="144">
        <v>80</v>
      </c>
      <c r="I259">
        <v>1131</v>
      </c>
      <c r="J259">
        <v>13</v>
      </c>
      <c r="K259" s="143">
        <v>87</v>
      </c>
      <c r="L259">
        <v>80</v>
      </c>
      <c r="N259" t="s">
        <v>325</v>
      </c>
      <c r="O259">
        <f t="shared" ref="O259:O322" si="48">SUMIFS(L:L,B:B,N259)</f>
        <v>416</v>
      </c>
      <c r="P259">
        <f t="shared" ref="P259:P322" si="49">WEEKNUM(N259)</f>
        <v>52</v>
      </c>
    </row>
    <row r="260" spans="1:16" x14ac:dyDescent="0.3">
      <c r="A260" s="3">
        <v>552</v>
      </c>
      <c r="B260" s="3" t="s">
        <v>146</v>
      </c>
      <c r="C260" s="3" t="s">
        <v>61</v>
      </c>
      <c r="D260" s="3" t="s">
        <v>49</v>
      </c>
      <c r="E260" s="3">
        <v>41453.27254568287</v>
      </c>
      <c r="F260" s="3">
        <v>41453.316874386575</v>
      </c>
      <c r="G260" s="3">
        <v>63</v>
      </c>
      <c r="H260" s="144">
        <v>63</v>
      </c>
      <c r="I260">
        <v>1131</v>
      </c>
      <c r="J260">
        <v>13</v>
      </c>
      <c r="K260" s="143">
        <v>87</v>
      </c>
      <c r="L260">
        <v>63</v>
      </c>
      <c r="N260" t="s">
        <v>326</v>
      </c>
      <c r="O260">
        <f t="shared" si="48"/>
        <v>278</v>
      </c>
      <c r="P260">
        <f t="shared" si="49"/>
        <v>52</v>
      </c>
    </row>
    <row r="261" spans="1:16" x14ac:dyDescent="0.3">
      <c r="A261" s="3">
        <v>553</v>
      </c>
      <c r="B261" s="3" t="s">
        <v>146</v>
      </c>
      <c r="C261" s="3" t="s">
        <v>61</v>
      </c>
      <c r="D261" s="3" t="s">
        <v>49</v>
      </c>
      <c r="E261" s="3">
        <v>41453.33364733796</v>
      </c>
      <c r="F261" s="3" t="e">
        <v>#VALUE!</v>
      </c>
      <c r="G261" s="3" t="e">
        <v>#VALUE!</v>
      </c>
      <c r="H261" s="144" t="e">
        <v>#N/A</v>
      </c>
      <c r="I261">
        <v>1131</v>
      </c>
      <c r="J261">
        <v>13</v>
      </c>
      <c r="K261" s="143">
        <v>87</v>
      </c>
      <c r="L261">
        <v>87</v>
      </c>
      <c r="N261" t="s">
        <v>327</v>
      </c>
      <c r="O261">
        <f t="shared" si="48"/>
        <v>217</v>
      </c>
      <c r="P261">
        <f t="shared" si="49"/>
        <v>52</v>
      </c>
    </row>
    <row r="262" spans="1:16" x14ac:dyDescent="0.3">
      <c r="A262" s="3">
        <v>555</v>
      </c>
      <c r="B262" s="3" t="s">
        <v>146</v>
      </c>
      <c r="C262" s="3" t="s">
        <v>61</v>
      </c>
      <c r="D262" s="3" t="s">
        <v>49</v>
      </c>
      <c r="E262" s="3">
        <v>41453.401478553234</v>
      </c>
      <c r="F262" s="3">
        <v>41453.475980868061</v>
      </c>
      <c r="G262" s="3">
        <v>107</v>
      </c>
      <c r="H262" s="144">
        <v>107</v>
      </c>
      <c r="I262">
        <v>1131</v>
      </c>
      <c r="J262">
        <v>13</v>
      </c>
      <c r="K262" s="143">
        <v>87</v>
      </c>
      <c r="L262">
        <v>107</v>
      </c>
      <c r="N262" t="s">
        <v>328</v>
      </c>
      <c r="O262">
        <f t="shared" si="48"/>
        <v>439.2</v>
      </c>
      <c r="P262">
        <f t="shared" si="49"/>
        <v>52</v>
      </c>
    </row>
    <row r="263" spans="1:16" x14ac:dyDescent="0.3">
      <c r="A263" s="3">
        <v>561</v>
      </c>
      <c r="B263" s="3" t="s">
        <v>147</v>
      </c>
      <c r="C263" s="3" t="s">
        <v>63</v>
      </c>
      <c r="D263" s="3" t="s">
        <v>49</v>
      </c>
      <c r="E263" s="3">
        <v>41454.163381053244</v>
      </c>
      <c r="F263" s="3">
        <v>41454.226286145829</v>
      </c>
      <c r="G263" s="3">
        <v>90</v>
      </c>
      <c r="H263" s="144">
        <v>90</v>
      </c>
      <c r="I263">
        <v>90</v>
      </c>
      <c r="J263">
        <v>1</v>
      </c>
      <c r="K263" s="143">
        <v>90</v>
      </c>
      <c r="L263">
        <v>90</v>
      </c>
      <c r="N263" t="s">
        <v>329</v>
      </c>
      <c r="O263">
        <f t="shared" si="48"/>
        <v>138</v>
      </c>
      <c r="P263">
        <f t="shared" si="49"/>
        <v>52</v>
      </c>
    </row>
    <row r="264" spans="1:16" x14ac:dyDescent="0.3">
      <c r="A264" s="3">
        <v>563</v>
      </c>
      <c r="B264" s="3" t="s">
        <v>148</v>
      </c>
      <c r="C264" s="3" t="s">
        <v>65</v>
      </c>
      <c r="D264" s="3" t="s">
        <v>49</v>
      </c>
      <c r="E264" s="3">
        <v>41455.118605868054</v>
      </c>
      <c r="F264" s="3">
        <v>41455.187749386576</v>
      </c>
      <c r="G264" s="3">
        <v>99</v>
      </c>
      <c r="H264" s="144">
        <v>99</v>
      </c>
      <c r="I264">
        <v>466</v>
      </c>
      <c r="J264">
        <v>5</v>
      </c>
      <c r="K264" s="143">
        <v>93.2</v>
      </c>
      <c r="L264">
        <v>99</v>
      </c>
      <c r="N264" t="s">
        <v>330</v>
      </c>
      <c r="O264">
        <f t="shared" si="48"/>
        <v>404</v>
      </c>
      <c r="P264">
        <f t="shared" si="49"/>
        <v>52</v>
      </c>
    </row>
    <row r="265" spans="1:16" x14ac:dyDescent="0.3">
      <c r="A265" s="3">
        <v>564</v>
      </c>
      <c r="B265" s="3" t="s">
        <v>148</v>
      </c>
      <c r="C265" s="3" t="s">
        <v>65</v>
      </c>
      <c r="D265" s="3" t="s">
        <v>49</v>
      </c>
      <c r="E265" s="3">
        <v>41455.548962465276</v>
      </c>
      <c r="F265" s="3">
        <v>41455.607538854165</v>
      </c>
      <c r="G265" s="3">
        <v>84</v>
      </c>
      <c r="H265" s="144">
        <v>84</v>
      </c>
      <c r="I265">
        <v>466</v>
      </c>
      <c r="J265">
        <v>5</v>
      </c>
      <c r="K265" s="143">
        <v>93.2</v>
      </c>
      <c r="L265">
        <v>84</v>
      </c>
      <c r="N265" t="s">
        <v>331</v>
      </c>
      <c r="O265">
        <f t="shared" si="48"/>
        <v>452</v>
      </c>
      <c r="P265">
        <f t="shared" si="49"/>
        <v>52</v>
      </c>
    </row>
    <row r="266" spans="1:16" x14ac:dyDescent="0.3">
      <c r="A266" s="3">
        <v>565</v>
      </c>
      <c r="B266" s="3" t="s">
        <v>148</v>
      </c>
      <c r="C266" s="3" t="s">
        <v>65</v>
      </c>
      <c r="D266" s="3" t="s">
        <v>49</v>
      </c>
      <c r="E266" s="3">
        <v>41455.636476655098</v>
      </c>
      <c r="F266" s="3">
        <v>41455.698062303236</v>
      </c>
      <c r="G266" s="3">
        <v>88</v>
      </c>
      <c r="H266" s="144">
        <v>88</v>
      </c>
      <c r="I266">
        <v>466</v>
      </c>
      <c r="J266">
        <v>5</v>
      </c>
      <c r="K266" s="143">
        <v>93.2</v>
      </c>
      <c r="L266">
        <v>88</v>
      </c>
      <c r="N266" t="s">
        <v>332</v>
      </c>
      <c r="O266">
        <f t="shared" si="48"/>
        <v>276</v>
      </c>
      <c r="P266">
        <f t="shared" si="49"/>
        <v>53</v>
      </c>
    </row>
    <row r="267" spans="1:16" x14ac:dyDescent="0.3">
      <c r="A267" s="3">
        <v>566</v>
      </c>
      <c r="B267" s="3" t="s">
        <v>148</v>
      </c>
      <c r="C267" s="3" t="s">
        <v>65</v>
      </c>
      <c r="D267" s="3" t="s">
        <v>49</v>
      </c>
      <c r="E267" s="3">
        <v>41455.690274305562</v>
      </c>
      <c r="F267" s="3">
        <v>41455.759116898145</v>
      </c>
      <c r="G267" s="3">
        <v>99</v>
      </c>
      <c r="H267" s="144">
        <v>99</v>
      </c>
      <c r="I267">
        <v>466</v>
      </c>
      <c r="J267">
        <v>5</v>
      </c>
      <c r="K267" s="143">
        <v>93.2</v>
      </c>
      <c r="L267">
        <v>99</v>
      </c>
      <c r="N267" t="s">
        <v>334</v>
      </c>
      <c r="O267">
        <f t="shared" si="48"/>
        <v>337</v>
      </c>
      <c r="P267">
        <f t="shared" si="49"/>
        <v>53</v>
      </c>
    </row>
    <row r="268" spans="1:16" x14ac:dyDescent="0.3">
      <c r="A268" s="3">
        <v>567</v>
      </c>
      <c r="B268" s="3" t="s">
        <v>149</v>
      </c>
      <c r="C268" s="3" t="s">
        <v>48</v>
      </c>
      <c r="D268" s="3" t="s">
        <v>49</v>
      </c>
      <c r="E268" s="3">
        <v>41456.038537465276</v>
      </c>
      <c r="F268" s="3">
        <v>41456.093525891207</v>
      </c>
      <c r="G268" s="3">
        <v>79</v>
      </c>
      <c r="H268" s="144">
        <v>79</v>
      </c>
      <c r="I268">
        <v>283</v>
      </c>
      <c r="J268">
        <v>3</v>
      </c>
      <c r="K268" s="143">
        <v>94.333333333333329</v>
      </c>
      <c r="L268">
        <v>79</v>
      </c>
      <c r="N268" t="s">
        <v>335</v>
      </c>
      <c r="O268">
        <f t="shared" si="48"/>
        <v>290</v>
      </c>
      <c r="P268">
        <f t="shared" si="49"/>
        <v>1</v>
      </c>
    </row>
    <row r="269" spans="1:16" x14ac:dyDescent="0.3">
      <c r="A269" s="3">
        <v>570</v>
      </c>
      <c r="B269" s="3" t="s">
        <v>150</v>
      </c>
      <c r="C269" s="3" t="s">
        <v>53</v>
      </c>
      <c r="D269" s="3" t="s">
        <v>49</v>
      </c>
      <c r="E269" s="3">
        <v>41457.173199618061</v>
      </c>
      <c r="F269" s="3">
        <v>41457.259484340277</v>
      </c>
      <c r="G269" s="3">
        <v>124</v>
      </c>
      <c r="H269" s="144">
        <v>124</v>
      </c>
      <c r="I269">
        <v>637</v>
      </c>
      <c r="J269">
        <v>5</v>
      </c>
      <c r="K269" s="143">
        <v>127.4</v>
      </c>
      <c r="L269">
        <v>124</v>
      </c>
      <c r="N269" t="s">
        <v>336</v>
      </c>
      <c r="O269">
        <f t="shared" si="48"/>
        <v>76</v>
      </c>
      <c r="P269">
        <f t="shared" si="49"/>
        <v>1</v>
      </c>
    </row>
    <row r="270" spans="1:16" x14ac:dyDescent="0.3">
      <c r="A270" s="3">
        <v>574</v>
      </c>
      <c r="B270" s="3" t="s">
        <v>150</v>
      </c>
      <c r="C270" s="3" t="s">
        <v>53</v>
      </c>
      <c r="D270" s="3" t="s">
        <v>49</v>
      </c>
      <c r="E270" s="3">
        <v>41457.916605983795</v>
      </c>
      <c r="F270" s="3">
        <v>41458.027994872682</v>
      </c>
      <c r="G270" s="3">
        <v>160</v>
      </c>
      <c r="H270" s="144">
        <v>160</v>
      </c>
      <c r="I270">
        <v>637</v>
      </c>
      <c r="J270">
        <v>5</v>
      </c>
      <c r="K270" s="143">
        <v>127.4</v>
      </c>
      <c r="L270">
        <v>160</v>
      </c>
      <c r="N270" t="s">
        <v>338</v>
      </c>
      <c r="O270">
        <f t="shared" si="48"/>
        <v>141</v>
      </c>
      <c r="P270">
        <f t="shared" si="49"/>
        <v>1</v>
      </c>
    </row>
    <row r="271" spans="1:16" x14ac:dyDescent="0.3">
      <c r="A271" s="3">
        <v>579</v>
      </c>
      <c r="B271" s="3" t="s">
        <v>151</v>
      </c>
      <c r="C271" s="3" t="s">
        <v>56</v>
      </c>
      <c r="D271" s="3" t="s">
        <v>57</v>
      </c>
      <c r="E271" s="3">
        <v>41458.867976076392</v>
      </c>
      <c r="F271" s="3">
        <v>41458.95472376157</v>
      </c>
      <c r="G271" s="3">
        <v>124</v>
      </c>
      <c r="H271" s="144">
        <v>124</v>
      </c>
      <c r="I271">
        <v>551</v>
      </c>
      <c r="J271">
        <v>5</v>
      </c>
      <c r="K271" s="143">
        <v>110.2</v>
      </c>
      <c r="L271">
        <v>124</v>
      </c>
      <c r="N271" t="s">
        <v>340</v>
      </c>
      <c r="O271">
        <f t="shared" si="48"/>
        <v>231</v>
      </c>
      <c r="P271">
        <f t="shared" si="49"/>
        <v>2</v>
      </c>
    </row>
    <row r="272" spans="1:16" x14ac:dyDescent="0.3">
      <c r="A272" s="3">
        <v>580</v>
      </c>
      <c r="B272" s="3" t="s">
        <v>152</v>
      </c>
      <c r="C272" s="3" t="s">
        <v>59</v>
      </c>
      <c r="D272" s="3" t="s">
        <v>49</v>
      </c>
      <c r="E272" s="3">
        <v>41459.247051655097</v>
      </c>
      <c r="F272" s="3">
        <v>41459.305905821762</v>
      </c>
      <c r="G272" s="3">
        <v>84</v>
      </c>
      <c r="H272" s="144">
        <v>84</v>
      </c>
      <c r="I272">
        <v>434</v>
      </c>
      <c r="J272">
        <v>5</v>
      </c>
      <c r="K272" s="143">
        <v>86.8</v>
      </c>
      <c r="L272">
        <v>84</v>
      </c>
      <c r="N272" t="s">
        <v>341</v>
      </c>
      <c r="O272">
        <f t="shared" si="48"/>
        <v>475.7</v>
      </c>
      <c r="P272">
        <f t="shared" si="49"/>
        <v>2</v>
      </c>
    </row>
    <row r="273" spans="1:16" x14ac:dyDescent="0.3">
      <c r="A273" s="3">
        <v>581</v>
      </c>
      <c r="B273" s="3" t="s">
        <v>152</v>
      </c>
      <c r="C273" s="3" t="s">
        <v>59</v>
      </c>
      <c r="D273" s="3" t="s">
        <v>49</v>
      </c>
      <c r="E273" s="3">
        <v>41459.308537349534</v>
      </c>
      <c r="F273" s="3">
        <v>41459.365736423606</v>
      </c>
      <c r="G273" s="3">
        <v>82</v>
      </c>
      <c r="H273" s="144">
        <v>82</v>
      </c>
      <c r="I273">
        <v>434</v>
      </c>
      <c r="J273">
        <v>5</v>
      </c>
      <c r="K273" s="143">
        <v>86.8</v>
      </c>
      <c r="L273">
        <v>82</v>
      </c>
      <c r="N273" t="s">
        <v>342</v>
      </c>
      <c r="O273">
        <f t="shared" si="48"/>
        <v>366</v>
      </c>
      <c r="P273">
        <f t="shared" si="49"/>
        <v>2</v>
      </c>
    </row>
    <row r="274" spans="1:16" x14ac:dyDescent="0.3">
      <c r="A274" s="3">
        <v>584</v>
      </c>
      <c r="B274" s="3" t="s">
        <v>152</v>
      </c>
      <c r="C274" s="3" t="s">
        <v>59</v>
      </c>
      <c r="D274" s="3" t="s">
        <v>49</v>
      </c>
      <c r="E274" s="3">
        <v>41459.877726157407</v>
      </c>
      <c r="F274" s="3">
        <v>41459.935191435186</v>
      </c>
      <c r="G274" s="3">
        <v>82</v>
      </c>
      <c r="H274" s="144">
        <v>82</v>
      </c>
      <c r="I274">
        <v>434</v>
      </c>
      <c r="J274">
        <v>5</v>
      </c>
      <c r="K274" s="143">
        <v>86.8</v>
      </c>
      <c r="L274">
        <v>82</v>
      </c>
      <c r="N274" t="s">
        <v>343</v>
      </c>
      <c r="O274">
        <f t="shared" si="48"/>
        <v>106</v>
      </c>
      <c r="P274">
        <f t="shared" si="49"/>
        <v>2</v>
      </c>
    </row>
    <row r="275" spans="1:16" x14ac:dyDescent="0.3">
      <c r="A275" s="3">
        <v>590</v>
      </c>
      <c r="B275" s="3" t="s">
        <v>154</v>
      </c>
      <c r="C275" s="3" t="s">
        <v>63</v>
      </c>
      <c r="D275" s="3" t="s">
        <v>49</v>
      </c>
      <c r="E275" s="3">
        <v>41461.768094756946</v>
      </c>
      <c r="F275" s="3">
        <v>41461.843279942128</v>
      </c>
      <c r="G275" s="3">
        <v>108</v>
      </c>
      <c r="H275" s="144">
        <v>108</v>
      </c>
      <c r="I275">
        <v>208</v>
      </c>
      <c r="J275">
        <v>2</v>
      </c>
      <c r="K275" s="143">
        <v>104</v>
      </c>
      <c r="L275">
        <v>108</v>
      </c>
      <c r="N275" t="s">
        <v>345</v>
      </c>
      <c r="O275">
        <f t="shared" si="48"/>
        <v>210</v>
      </c>
      <c r="P275">
        <f t="shared" si="49"/>
        <v>2</v>
      </c>
    </row>
    <row r="276" spans="1:16" x14ac:dyDescent="0.3">
      <c r="A276" s="3">
        <v>591</v>
      </c>
      <c r="B276" s="3" t="s">
        <v>154</v>
      </c>
      <c r="C276" s="3" t="s">
        <v>63</v>
      </c>
      <c r="D276" s="3" t="s">
        <v>49</v>
      </c>
      <c r="E276" s="3">
        <v>41461.838559340278</v>
      </c>
      <c r="F276" s="3">
        <v>41461.908455173609</v>
      </c>
      <c r="G276" s="3">
        <v>100</v>
      </c>
      <c r="H276" s="144">
        <v>100</v>
      </c>
      <c r="I276">
        <v>208</v>
      </c>
      <c r="J276">
        <v>2</v>
      </c>
      <c r="K276" s="143">
        <v>104</v>
      </c>
      <c r="L276">
        <v>100</v>
      </c>
      <c r="N276" t="s">
        <v>346</v>
      </c>
      <c r="O276">
        <f t="shared" si="48"/>
        <v>234</v>
      </c>
      <c r="P276">
        <f t="shared" si="49"/>
        <v>3</v>
      </c>
    </row>
    <row r="277" spans="1:16" x14ac:dyDescent="0.3">
      <c r="A277" s="3">
        <v>592</v>
      </c>
      <c r="B277" s="3" t="s">
        <v>155</v>
      </c>
      <c r="C277" s="3" t="s">
        <v>65</v>
      </c>
      <c r="D277" s="3" t="s">
        <v>49</v>
      </c>
      <c r="E277" s="3">
        <v>41461.972548414356</v>
      </c>
      <c r="F277" s="3">
        <v>41462.03157619213</v>
      </c>
      <c r="G277" s="3">
        <v>85</v>
      </c>
      <c r="H277" s="144">
        <v>85</v>
      </c>
      <c r="I277">
        <v>717</v>
      </c>
      <c r="J277">
        <v>8</v>
      </c>
      <c r="K277" s="143">
        <v>89.625</v>
      </c>
      <c r="L277">
        <v>85</v>
      </c>
      <c r="N277" t="s">
        <v>347</v>
      </c>
      <c r="O277">
        <f t="shared" si="48"/>
        <v>268</v>
      </c>
      <c r="P277">
        <f t="shared" si="49"/>
        <v>3</v>
      </c>
    </row>
    <row r="278" spans="1:16" x14ac:dyDescent="0.3">
      <c r="A278" s="3">
        <v>594</v>
      </c>
      <c r="B278" s="3" t="s">
        <v>155</v>
      </c>
      <c r="C278" s="3" t="s">
        <v>65</v>
      </c>
      <c r="D278" s="3" t="s">
        <v>49</v>
      </c>
      <c r="E278" s="3">
        <v>41462.363110300925</v>
      </c>
      <c r="F278" s="3" t="e">
        <v>#VALUE!</v>
      </c>
      <c r="G278" s="3" t="e">
        <v>#VALUE!</v>
      </c>
      <c r="H278" s="144" t="e">
        <v>#N/A</v>
      </c>
      <c r="I278">
        <v>717</v>
      </c>
      <c r="J278">
        <v>8</v>
      </c>
      <c r="K278" s="143">
        <v>89.625</v>
      </c>
      <c r="L278">
        <v>89.625</v>
      </c>
      <c r="N278" t="s">
        <v>348</v>
      </c>
      <c r="O278">
        <f t="shared" si="48"/>
        <v>324</v>
      </c>
      <c r="P278">
        <f t="shared" si="49"/>
        <v>3</v>
      </c>
    </row>
    <row r="279" spans="1:16" x14ac:dyDescent="0.3">
      <c r="A279" s="3">
        <v>595</v>
      </c>
      <c r="B279" s="3" t="s">
        <v>155</v>
      </c>
      <c r="C279" s="3" t="s">
        <v>65</v>
      </c>
      <c r="D279" s="3" t="s">
        <v>49</v>
      </c>
      <c r="E279" s="3">
        <v>41462.445606828704</v>
      </c>
      <c r="F279" s="3">
        <v>41462.495873032407</v>
      </c>
      <c r="G279" s="3">
        <v>72</v>
      </c>
      <c r="H279" s="144">
        <v>72</v>
      </c>
      <c r="I279">
        <v>717</v>
      </c>
      <c r="J279">
        <v>8</v>
      </c>
      <c r="K279" s="143">
        <v>89.625</v>
      </c>
      <c r="L279">
        <v>72</v>
      </c>
      <c r="N279" t="s">
        <v>349</v>
      </c>
      <c r="O279">
        <f t="shared" si="48"/>
        <v>264</v>
      </c>
      <c r="P279">
        <f t="shared" si="49"/>
        <v>3</v>
      </c>
    </row>
    <row r="280" spans="1:16" x14ac:dyDescent="0.3">
      <c r="A280" s="3">
        <v>598</v>
      </c>
      <c r="B280" s="3" t="s">
        <v>155</v>
      </c>
      <c r="C280" s="3" t="s">
        <v>65</v>
      </c>
      <c r="D280" s="3" t="s">
        <v>49</v>
      </c>
      <c r="E280" s="3">
        <v>41462.815216550931</v>
      </c>
      <c r="F280" s="3">
        <v>41462.901084606485</v>
      </c>
      <c r="G280" s="3">
        <v>123</v>
      </c>
      <c r="H280" s="144">
        <v>123</v>
      </c>
      <c r="I280">
        <v>717</v>
      </c>
      <c r="J280">
        <v>8</v>
      </c>
      <c r="K280" s="143">
        <v>89.625</v>
      </c>
      <c r="L280">
        <v>123</v>
      </c>
      <c r="N280" t="s">
        <v>350</v>
      </c>
      <c r="O280">
        <f t="shared" si="48"/>
        <v>82</v>
      </c>
      <c r="P280">
        <f t="shared" si="49"/>
        <v>3</v>
      </c>
    </row>
    <row r="281" spans="1:16" x14ac:dyDescent="0.3">
      <c r="A281" s="3">
        <v>605</v>
      </c>
      <c r="B281" s="3" t="s">
        <v>156</v>
      </c>
      <c r="C281" s="3" t="s">
        <v>48</v>
      </c>
      <c r="D281" s="3" t="s">
        <v>57</v>
      </c>
      <c r="E281" s="3">
        <v>41463.856324618057</v>
      </c>
      <c r="F281" s="3">
        <v>41463.920097766204</v>
      </c>
      <c r="G281" s="3">
        <v>91</v>
      </c>
      <c r="H281" s="144">
        <v>91</v>
      </c>
      <c r="I281">
        <v>448</v>
      </c>
      <c r="J281">
        <v>6</v>
      </c>
      <c r="K281" s="143">
        <v>74.666666666666671</v>
      </c>
      <c r="L281">
        <v>91</v>
      </c>
      <c r="N281" t="s">
        <v>351</v>
      </c>
      <c r="O281">
        <f t="shared" si="48"/>
        <v>444</v>
      </c>
      <c r="P281">
        <f t="shared" si="49"/>
        <v>3</v>
      </c>
    </row>
    <row r="282" spans="1:16" x14ac:dyDescent="0.3">
      <c r="A282" s="3">
        <v>606</v>
      </c>
      <c r="B282" s="3" t="s">
        <v>157</v>
      </c>
      <c r="C282" s="3" t="s">
        <v>53</v>
      </c>
      <c r="D282" s="3" t="s">
        <v>49</v>
      </c>
      <c r="E282" s="3">
        <v>41464.269032835648</v>
      </c>
      <c r="F282" s="3">
        <v>41464.339449502309</v>
      </c>
      <c r="G282" s="3">
        <v>101</v>
      </c>
      <c r="H282" s="144">
        <v>101</v>
      </c>
      <c r="I282">
        <v>295</v>
      </c>
      <c r="J282">
        <v>3</v>
      </c>
      <c r="K282" s="143">
        <v>98.333333333333329</v>
      </c>
      <c r="L282">
        <v>101</v>
      </c>
      <c r="N282" t="s">
        <v>352</v>
      </c>
      <c r="O282">
        <f t="shared" si="48"/>
        <v>245</v>
      </c>
      <c r="P282">
        <f t="shared" si="49"/>
        <v>3</v>
      </c>
    </row>
    <row r="283" spans="1:16" x14ac:dyDescent="0.3">
      <c r="A283" s="3">
        <v>607</v>
      </c>
      <c r="B283" s="3" t="s">
        <v>157</v>
      </c>
      <c r="C283" s="3" t="s">
        <v>53</v>
      </c>
      <c r="D283" s="3" t="s">
        <v>49</v>
      </c>
      <c r="E283" s="3">
        <v>41464.39747207176</v>
      </c>
      <c r="F283" s="3">
        <v>41464.456928090272</v>
      </c>
      <c r="G283" s="3">
        <v>85</v>
      </c>
      <c r="H283" s="144">
        <v>85</v>
      </c>
      <c r="I283">
        <v>295</v>
      </c>
      <c r="J283">
        <v>3</v>
      </c>
      <c r="K283" s="143">
        <v>98.333333333333329</v>
      </c>
      <c r="L283">
        <v>85</v>
      </c>
      <c r="N283" t="s">
        <v>353</v>
      </c>
      <c r="O283">
        <f t="shared" si="48"/>
        <v>202</v>
      </c>
      <c r="P283">
        <f t="shared" si="49"/>
        <v>4</v>
      </c>
    </row>
    <row r="284" spans="1:16" x14ac:dyDescent="0.3">
      <c r="A284" s="3">
        <v>613</v>
      </c>
      <c r="B284" s="3" t="s">
        <v>158</v>
      </c>
      <c r="C284" s="3" t="s">
        <v>56</v>
      </c>
      <c r="D284" s="3" t="s">
        <v>49</v>
      </c>
      <c r="E284" s="3">
        <v>41465.538062766209</v>
      </c>
      <c r="F284" s="3">
        <v>41465.615389155093</v>
      </c>
      <c r="G284" s="3">
        <v>111</v>
      </c>
      <c r="H284" s="144">
        <v>111</v>
      </c>
      <c r="I284">
        <v>892</v>
      </c>
      <c r="J284">
        <v>11</v>
      </c>
      <c r="K284" s="143">
        <v>81.090909090909093</v>
      </c>
      <c r="L284">
        <v>111</v>
      </c>
      <c r="N284" t="s">
        <v>354</v>
      </c>
      <c r="O284">
        <f t="shared" si="48"/>
        <v>101</v>
      </c>
      <c r="P284">
        <f t="shared" si="49"/>
        <v>4</v>
      </c>
    </row>
    <row r="285" spans="1:16" x14ac:dyDescent="0.3">
      <c r="A285" s="3">
        <v>615</v>
      </c>
      <c r="B285" s="3" t="s">
        <v>158</v>
      </c>
      <c r="C285" s="3" t="s">
        <v>56</v>
      </c>
      <c r="D285" s="3" t="s">
        <v>49</v>
      </c>
      <c r="E285" s="3">
        <v>41465.642789351856</v>
      </c>
      <c r="F285" s="3">
        <v>41465.727754629632</v>
      </c>
      <c r="G285" s="3">
        <v>122</v>
      </c>
      <c r="H285" s="144">
        <v>122</v>
      </c>
      <c r="I285">
        <v>892</v>
      </c>
      <c r="J285">
        <v>11</v>
      </c>
      <c r="K285" s="143">
        <v>81.090909090909093</v>
      </c>
      <c r="L285">
        <v>122</v>
      </c>
      <c r="N285" t="s">
        <v>355</v>
      </c>
      <c r="O285">
        <f t="shared" si="48"/>
        <v>341.5</v>
      </c>
      <c r="P285">
        <f t="shared" si="49"/>
        <v>4</v>
      </c>
    </row>
    <row r="286" spans="1:16" x14ac:dyDescent="0.3">
      <c r="A286" s="3">
        <v>617</v>
      </c>
      <c r="B286" s="3" t="s">
        <v>158</v>
      </c>
      <c r="C286" s="3" t="s">
        <v>56</v>
      </c>
      <c r="D286" s="3" t="s">
        <v>49</v>
      </c>
      <c r="E286" s="3">
        <v>41465.758735104166</v>
      </c>
      <c r="F286" s="3">
        <v>41465.804603159719</v>
      </c>
      <c r="G286" s="3">
        <v>66</v>
      </c>
      <c r="H286" s="144">
        <v>66</v>
      </c>
      <c r="I286">
        <v>892</v>
      </c>
      <c r="J286">
        <v>11</v>
      </c>
      <c r="K286" s="143">
        <v>81.090909090909093</v>
      </c>
      <c r="L286">
        <v>66</v>
      </c>
      <c r="N286" t="s">
        <v>356</v>
      </c>
      <c r="O286">
        <f t="shared" si="48"/>
        <v>413.3</v>
      </c>
      <c r="P286">
        <f t="shared" si="49"/>
        <v>4</v>
      </c>
    </row>
    <row r="287" spans="1:16" x14ac:dyDescent="0.3">
      <c r="A287" s="3">
        <v>618</v>
      </c>
      <c r="B287" s="3" t="s">
        <v>158</v>
      </c>
      <c r="C287" s="3" t="s">
        <v>56</v>
      </c>
      <c r="D287" s="3" t="s">
        <v>49</v>
      </c>
      <c r="E287" s="3">
        <v>41465.83997025463</v>
      </c>
      <c r="F287" s="3">
        <v>41465.899854513889</v>
      </c>
      <c r="G287" s="3">
        <v>86</v>
      </c>
      <c r="H287" s="144">
        <v>86</v>
      </c>
      <c r="I287">
        <v>892</v>
      </c>
      <c r="J287">
        <v>11</v>
      </c>
      <c r="K287" s="143">
        <v>81.090909090909093</v>
      </c>
      <c r="L287">
        <v>86</v>
      </c>
      <c r="N287" t="s">
        <v>357</v>
      </c>
      <c r="O287">
        <f t="shared" si="48"/>
        <v>610</v>
      </c>
      <c r="P287">
        <f t="shared" si="49"/>
        <v>4</v>
      </c>
    </row>
    <row r="288" spans="1:16" x14ac:dyDescent="0.3">
      <c r="A288" s="3">
        <v>619</v>
      </c>
      <c r="B288" s="3" t="s">
        <v>158</v>
      </c>
      <c r="C288" s="3" t="s">
        <v>56</v>
      </c>
      <c r="D288" s="3" t="s">
        <v>49</v>
      </c>
      <c r="E288" s="3">
        <v>41465.923110995369</v>
      </c>
      <c r="F288" s="3" t="e">
        <v>#VALUE!</v>
      </c>
      <c r="G288" s="3" t="e">
        <v>#VALUE!</v>
      </c>
      <c r="H288" s="144" t="e">
        <v>#N/A</v>
      </c>
      <c r="I288">
        <v>892</v>
      </c>
      <c r="J288">
        <v>11</v>
      </c>
      <c r="K288" s="143">
        <v>81.090909090909093</v>
      </c>
      <c r="L288">
        <v>81.090909090909093</v>
      </c>
      <c r="N288" t="s">
        <v>359</v>
      </c>
      <c r="O288">
        <f t="shared" si="48"/>
        <v>315</v>
      </c>
      <c r="P288">
        <f t="shared" si="49"/>
        <v>4</v>
      </c>
    </row>
    <row r="289" spans="1:16" x14ac:dyDescent="0.3">
      <c r="A289" s="3">
        <v>620</v>
      </c>
      <c r="B289" s="3" t="s">
        <v>159</v>
      </c>
      <c r="C289" s="3" t="s">
        <v>59</v>
      </c>
      <c r="D289" s="3" t="s">
        <v>49</v>
      </c>
      <c r="E289" s="3">
        <v>41465.967708136573</v>
      </c>
      <c r="F289" s="3">
        <v>41466.058853969909</v>
      </c>
      <c r="G289" s="3">
        <v>131</v>
      </c>
      <c r="H289" s="144">
        <v>131</v>
      </c>
      <c r="I289">
        <v>810</v>
      </c>
      <c r="J289">
        <v>6</v>
      </c>
      <c r="K289" s="143">
        <v>135</v>
      </c>
      <c r="L289">
        <v>131</v>
      </c>
      <c r="N289" t="s">
        <v>360</v>
      </c>
      <c r="O289">
        <f t="shared" si="48"/>
        <v>527</v>
      </c>
      <c r="P289">
        <f t="shared" si="49"/>
        <v>5</v>
      </c>
    </row>
    <row r="290" spans="1:16" x14ac:dyDescent="0.3">
      <c r="A290" s="3">
        <v>621</v>
      </c>
      <c r="B290" s="3" t="s">
        <v>159</v>
      </c>
      <c r="C290" s="3" t="s">
        <v>59</v>
      </c>
      <c r="D290" s="3" t="s">
        <v>49</v>
      </c>
      <c r="E290" s="3">
        <v>41466.302435763886</v>
      </c>
      <c r="F290" s="3">
        <v>41466.418836226854</v>
      </c>
      <c r="G290" s="3">
        <v>167</v>
      </c>
      <c r="H290" s="144">
        <v>167</v>
      </c>
      <c r="I290">
        <v>810</v>
      </c>
      <c r="J290">
        <v>6</v>
      </c>
      <c r="K290" s="143">
        <v>135</v>
      </c>
      <c r="L290">
        <v>167</v>
      </c>
      <c r="N290" t="s">
        <v>361</v>
      </c>
      <c r="O290">
        <f t="shared" si="48"/>
        <v>256.375</v>
      </c>
      <c r="P290">
        <f t="shared" si="49"/>
        <v>5</v>
      </c>
    </row>
    <row r="291" spans="1:16" x14ac:dyDescent="0.3">
      <c r="A291" s="3">
        <v>626</v>
      </c>
      <c r="B291" s="3" t="s">
        <v>160</v>
      </c>
      <c r="C291" s="3" t="s">
        <v>61</v>
      </c>
      <c r="D291" s="3" t="s">
        <v>49</v>
      </c>
      <c r="E291" s="3">
        <v>41467.237296377309</v>
      </c>
      <c r="F291" s="3">
        <v>41467.32656721065</v>
      </c>
      <c r="G291" s="3">
        <v>128</v>
      </c>
      <c r="H291" s="144">
        <v>128</v>
      </c>
      <c r="I291">
        <v>704</v>
      </c>
      <c r="J291">
        <v>7</v>
      </c>
      <c r="K291" s="143">
        <v>100.57142857142857</v>
      </c>
      <c r="L291">
        <v>128</v>
      </c>
      <c r="N291" t="s">
        <v>362</v>
      </c>
      <c r="O291">
        <f t="shared" si="48"/>
        <v>167.625</v>
      </c>
      <c r="P291">
        <f t="shared" si="49"/>
        <v>5</v>
      </c>
    </row>
    <row r="292" spans="1:16" x14ac:dyDescent="0.3">
      <c r="A292" s="3">
        <v>630</v>
      </c>
      <c r="B292" s="3" t="s">
        <v>160</v>
      </c>
      <c r="C292" s="3" t="s">
        <v>61</v>
      </c>
      <c r="D292" s="3" t="s">
        <v>49</v>
      </c>
      <c r="E292" s="3" t="e">
        <v>#VALUE!</v>
      </c>
      <c r="F292" s="3">
        <v>41467.734926585646</v>
      </c>
      <c r="G292" s="3" t="e">
        <v>#VALUE!</v>
      </c>
      <c r="H292" s="144" t="e">
        <v>#N/A</v>
      </c>
      <c r="I292">
        <v>704</v>
      </c>
      <c r="J292">
        <v>7</v>
      </c>
      <c r="K292" s="143">
        <v>100.57142857142857</v>
      </c>
      <c r="L292">
        <v>100.57142857142857</v>
      </c>
      <c r="N292" t="s">
        <v>363</v>
      </c>
      <c r="O292">
        <f t="shared" si="48"/>
        <v>259.79999999999995</v>
      </c>
      <c r="P292">
        <f t="shared" si="49"/>
        <v>5</v>
      </c>
    </row>
    <row r="293" spans="1:16" x14ac:dyDescent="0.3">
      <c r="A293" s="3">
        <v>631</v>
      </c>
      <c r="B293" s="3" t="s">
        <v>160</v>
      </c>
      <c r="C293" s="3" t="s">
        <v>61</v>
      </c>
      <c r="D293" s="3" t="s">
        <v>49</v>
      </c>
      <c r="E293" s="3">
        <v>41467.822349849535</v>
      </c>
      <c r="F293" s="3">
        <v>41467.911180868054</v>
      </c>
      <c r="G293" s="3">
        <v>127</v>
      </c>
      <c r="H293" s="144">
        <v>127</v>
      </c>
      <c r="I293">
        <v>704</v>
      </c>
      <c r="J293">
        <v>7</v>
      </c>
      <c r="K293" s="143">
        <v>100.57142857142857</v>
      </c>
      <c r="L293">
        <v>127</v>
      </c>
      <c r="N293" t="s">
        <v>364</v>
      </c>
      <c r="O293">
        <f t="shared" si="48"/>
        <v>162</v>
      </c>
      <c r="P293">
        <f t="shared" si="49"/>
        <v>5</v>
      </c>
    </row>
    <row r="294" spans="1:16" x14ac:dyDescent="0.3">
      <c r="A294" s="3">
        <v>632</v>
      </c>
      <c r="B294" s="3" t="s">
        <v>160</v>
      </c>
      <c r="C294" s="3" t="s">
        <v>61</v>
      </c>
      <c r="D294" s="3" t="s">
        <v>49</v>
      </c>
      <c r="E294" s="3">
        <v>41467.900522951386</v>
      </c>
      <c r="F294" s="3">
        <v>41467.978474340278</v>
      </c>
      <c r="G294" s="3">
        <v>112</v>
      </c>
      <c r="H294" s="144">
        <v>112</v>
      </c>
      <c r="I294">
        <v>704</v>
      </c>
      <c r="J294">
        <v>7</v>
      </c>
      <c r="K294" s="143">
        <v>100.57142857142857</v>
      </c>
      <c r="L294">
        <v>112</v>
      </c>
      <c r="N294" t="s">
        <v>365</v>
      </c>
      <c r="O294">
        <f t="shared" si="48"/>
        <v>132.5</v>
      </c>
      <c r="P294">
        <f t="shared" si="49"/>
        <v>5</v>
      </c>
    </row>
    <row r="295" spans="1:16" x14ac:dyDescent="0.3">
      <c r="A295" s="3">
        <v>633</v>
      </c>
      <c r="B295" s="3" t="s">
        <v>161</v>
      </c>
      <c r="C295" s="3" t="s">
        <v>63</v>
      </c>
      <c r="D295" s="3" t="s">
        <v>49</v>
      </c>
      <c r="E295" s="3">
        <v>41468.009486192132</v>
      </c>
      <c r="F295" s="3" t="e">
        <v>#VALUE!</v>
      </c>
      <c r="G295" s="3" t="e">
        <v>#VALUE!</v>
      </c>
      <c r="H295" s="144" t="e">
        <v>#N/A</v>
      </c>
      <c r="I295">
        <v>260</v>
      </c>
      <c r="J295">
        <v>4</v>
      </c>
      <c r="K295" s="143">
        <v>65</v>
      </c>
      <c r="L295">
        <v>65</v>
      </c>
      <c r="N295" t="s">
        <v>366</v>
      </c>
      <c r="O295">
        <f t="shared" si="48"/>
        <v>432</v>
      </c>
      <c r="P295">
        <f t="shared" si="49"/>
        <v>5</v>
      </c>
    </row>
    <row r="296" spans="1:16" x14ac:dyDescent="0.3">
      <c r="A296" s="3">
        <v>634</v>
      </c>
      <c r="B296" s="3" t="s">
        <v>161</v>
      </c>
      <c r="C296" s="3" t="s">
        <v>63</v>
      </c>
      <c r="D296" s="3" t="s">
        <v>49</v>
      </c>
      <c r="E296" s="3">
        <v>41468.651428472222</v>
      </c>
      <c r="F296" s="3">
        <v>41468.713627546298</v>
      </c>
      <c r="G296" s="3">
        <v>89</v>
      </c>
      <c r="H296" s="144">
        <v>89</v>
      </c>
      <c r="I296">
        <v>260</v>
      </c>
      <c r="J296">
        <v>4</v>
      </c>
      <c r="K296" s="143">
        <v>65</v>
      </c>
      <c r="L296">
        <v>89</v>
      </c>
      <c r="N296" t="s">
        <v>367</v>
      </c>
      <c r="O296">
        <f t="shared" si="48"/>
        <v>137</v>
      </c>
      <c r="P296">
        <f t="shared" si="49"/>
        <v>6</v>
      </c>
    </row>
    <row r="297" spans="1:16" x14ac:dyDescent="0.3">
      <c r="A297" s="3">
        <v>635</v>
      </c>
      <c r="B297" s="3" t="s">
        <v>161</v>
      </c>
      <c r="C297" s="3" t="s">
        <v>63</v>
      </c>
      <c r="D297" s="3" t="s">
        <v>49</v>
      </c>
      <c r="E297" s="3">
        <v>41468.730191666669</v>
      </c>
      <c r="F297" s="3">
        <v>41468.777483333331</v>
      </c>
      <c r="G297" s="3">
        <v>68</v>
      </c>
      <c r="H297" s="144">
        <v>68</v>
      </c>
      <c r="I297">
        <v>260</v>
      </c>
      <c r="J297">
        <v>4</v>
      </c>
      <c r="K297" s="143">
        <v>65</v>
      </c>
      <c r="L297">
        <v>68</v>
      </c>
      <c r="N297" t="s">
        <v>368</v>
      </c>
      <c r="O297">
        <f t="shared" si="48"/>
        <v>111</v>
      </c>
      <c r="P297">
        <f t="shared" si="49"/>
        <v>6</v>
      </c>
    </row>
    <row r="298" spans="1:16" x14ac:dyDescent="0.3">
      <c r="A298" s="3">
        <v>636</v>
      </c>
      <c r="B298" s="3" t="s">
        <v>161</v>
      </c>
      <c r="C298" s="3" t="s">
        <v>63</v>
      </c>
      <c r="D298" s="3" t="s">
        <v>49</v>
      </c>
      <c r="E298" s="3">
        <v>41468.806738622683</v>
      </c>
      <c r="F298" s="3">
        <v>41468.878347418984</v>
      </c>
      <c r="G298" s="3">
        <v>103</v>
      </c>
      <c r="H298" s="144">
        <v>103</v>
      </c>
      <c r="I298">
        <v>260</v>
      </c>
      <c r="J298">
        <v>4</v>
      </c>
      <c r="K298" s="143">
        <v>65</v>
      </c>
      <c r="L298">
        <v>103</v>
      </c>
      <c r="N298" t="s">
        <v>369</v>
      </c>
      <c r="O298">
        <f t="shared" si="48"/>
        <v>96</v>
      </c>
      <c r="P298">
        <f t="shared" si="49"/>
        <v>6</v>
      </c>
    </row>
    <row r="299" spans="1:16" x14ac:dyDescent="0.3">
      <c r="A299" s="3">
        <v>637</v>
      </c>
      <c r="B299" s="3" t="s">
        <v>162</v>
      </c>
      <c r="C299" s="3" t="s">
        <v>65</v>
      </c>
      <c r="D299" s="3" t="s">
        <v>49</v>
      </c>
      <c r="E299" s="3">
        <v>41469.307425034727</v>
      </c>
      <c r="F299" s="3">
        <v>41469.353651886573</v>
      </c>
      <c r="G299" s="3">
        <v>66</v>
      </c>
      <c r="H299" s="144">
        <v>66</v>
      </c>
      <c r="I299">
        <v>278</v>
      </c>
      <c r="J299">
        <v>3</v>
      </c>
      <c r="K299" s="143">
        <v>92.666666666666671</v>
      </c>
      <c r="L299">
        <v>66</v>
      </c>
      <c r="N299" t="s">
        <v>370</v>
      </c>
      <c r="O299">
        <f t="shared" si="48"/>
        <v>328</v>
      </c>
      <c r="P299">
        <f t="shared" si="49"/>
        <v>6</v>
      </c>
    </row>
    <row r="300" spans="1:16" x14ac:dyDescent="0.3">
      <c r="A300" s="3">
        <v>638</v>
      </c>
      <c r="B300" s="3" t="s">
        <v>162</v>
      </c>
      <c r="C300" s="3" t="s">
        <v>65</v>
      </c>
      <c r="D300" s="3" t="s">
        <v>49</v>
      </c>
      <c r="E300" s="3">
        <v>41469.773106863431</v>
      </c>
      <c r="F300" s="3">
        <v>41469.856625381944</v>
      </c>
      <c r="G300" s="3">
        <v>120</v>
      </c>
      <c r="H300" s="144">
        <v>120</v>
      </c>
      <c r="I300">
        <v>278</v>
      </c>
      <c r="J300">
        <v>3</v>
      </c>
      <c r="K300" s="143">
        <v>92.666666666666671</v>
      </c>
      <c r="L300">
        <v>120</v>
      </c>
      <c r="N300" t="s">
        <v>371</v>
      </c>
      <c r="O300">
        <f t="shared" si="48"/>
        <v>336</v>
      </c>
      <c r="P300">
        <f t="shared" si="49"/>
        <v>6</v>
      </c>
    </row>
    <row r="301" spans="1:16" x14ac:dyDescent="0.3">
      <c r="A301" s="3">
        <v>642</v>
      </c>
      <c r="B301" s="3" t="s">
        <v>163</v>
      </c>
      <c r="C301" s="3" t="s">
        <v>48</v>
      </c>
      <c r="D301" s="3" t="s">
        <v>49</v>
      </c>
      <c r="E301" s="3">
        <v>41470.369609918976</v>
      </c>
      <c r="F301" s="3">
        <v>41470.424829826392</v>
      </c>
      <c r="G301" s="3">
        <v>79</v>
      </c>
      <c r="H301" s="144">
        <v>79</v>
      </c>
      <c r="I301">
        <v>792</v>
      </c>
      <c r="J301">
        <v>9</v>
      </c>
      <c r="K301" s="143">
        <v>88</v>
      </c>
      <c r="L301">
        <v>79</v>
      </c>
      <c r="N301" t="s">
        <v>372</v>
      </c>
      <c r="O301">
        <f t="shared" si="48"/>
        <v>820.76923076923072</v>
      </c>
      <c r="P301">
        <f t="shared" si="49"/>
        <v>6</v>
      </c>
    </row>
    <row r="302" spans="1:16" x14ac:dyDescent="0.3">
      <c r="A302" s="3">
        <v>644</v>
      </c>
      <c r="B302" s="3" t="s">
        <v>163</v>
      </c>
      <c r="C302" s="3" t="s">
        <v>48</v>
      </c>
      <c r="D302" s="3" t="s">
        <v>49</v>
      </c>
      <c r="E302" s="3">
        <v>41470.476230439817</v>
      </c>
      <c r="F302" s="3">
        <v>41470.549968865736</v>
      </c>
      <c r="G302" s="3">
        <v>106</v>
      </c>
      <c r="H302" s="144">
        <v>106</v>
      </c>
      <c r="I302">
        <v>792</v>
      </c>
      <c r="J302">
        <v>9</v>
      </c>
      <c r="K302" s="143">
        <v>88</v>
      </c>
      <c r="L302">
        <v>106</v>
      </c>
      <c r="N302" t="s">
        <v>373</v>
      </c>
      <c r="O302">
        <f t="shared" si="48"/>
        <v>536.66666666666674</v>
      </c>
      <c r="P302">
        <f t="shared" si="49"/>
        <v>6</v>
      </c>
    </row>
    <row r="303" spans="1:16" x14ac:dyDescent="0.3">
      <c r="A303" s="3">
        <v>645</v>
      </c>
      <c r="B303" s="3" t="s">
        <v>163</v>
      </c>
      <c r="C303" s="3" t="s">
        <v>48</v>
      </c>
      <c r="D303" s="3" t="s">
        <v>49</v>
      </c>
      <c r="E303" s="3">
        <v>41470.659563229165</v>
      </c>
      <c r="F303" s="3">
        <v>41470.65423915509</v>
      </c>
      <c r="G303" s="3" t="e">
        <v>#NUM!</v>
      </c>
      <c r="H303" s="144" t="e">
        <v>#N/A</v>
      </c>
      <c r="I303">
        <v>792</v>
      </c>
      <c r="J303">
        <v>9</v>
      </c>
      <c r="K303" s="143">
        <v>88</v>
      </c>
      <c r="L303">
        <v>88</v>
      </c>
      <c r="N303" t="s">
        <v>374</v>
      </c>
      <c r="O303">
        <f t="shared" si="48"/>
        <v>171</v>
      </c>
      <c r="P303">
        <f t="shared" si="49"/>
        <v>7</v>
      </c>
    </row>
    <row r="304" spans="1:16" x14ac:dyDescent="0.3">
      <c r="A304" s="3">
        <v>648</v>
      </c>
      <c r="B304" s="3" t="s">
        <v>163</v>
      </c>
      <c r="C304" s="3" t="s">
        <v>48</v>
      </c>
      <c r="D304" s="3" t="s">
        <v>49</v>
      </c>
      <c r="E304" s="3">
        <v>41470.970599849534</v>
      </c>
      <c r="F304" s="3">
        <v>41471.04638688657</v>
      </c>
      <c r="G304" s="3">
        <v>109</v>
      </c>
      <c r="H304" s="144">
        <v>109</v>
      </c>
      <c r="I304">
        <v>792</v>
      </c>
      <c r="J304">
        <v>9</v>
      </c>
      <c r="K304" s="143">
        <v>88</v>
      </c>
      <c r="L304">
        <v>109</v>
      </c>
      <c r="N304" t="s">
        <v>375</v>
      </c>
      <c r="O304">
        <f t="shared" si="48"/>
        <v>319</v>
      </c>
      <c r="P304">
        <f t="shared" si="49"/>
        <v>7</v>
      </c>
    </row>
    <row r="305" spans="1:16" x14ac:dyDescent="0.3">
      <c r="A305" s="3">
        <v>653</v>
      </c>
      <c r="B305" s="3" t="s">
        <v>165</v>
      </c>
      <c r="C305" s="3" t="s">
        <v>53</v>
      </c>
      <c r="D305" s="3" t="s">
        <v>49</v>
      </c>
      <c r="E305" s="3">
        <v>41471.80223912037</v>
      </c>
      <c r="F305" s="3">
        <v>41471.85257476852</v>
      </c>
      <c r="G305" s="3">
        <v>72</v>
      </c>
      <c r="H305" s="144">
        <v>72</v>
      </c>
      <c r="I305">
        <v>436</v>
      </c>
      <c r="J305">
        <v>5</v>
      </c>
      <c r="K305" s="143">
        <v>87.2</v>
      </c>
      <c r="L305">
        <v>72</v>
      </c>
      <c r="N305" t="s">
        <v>376</v>
      </c>
      <c r="O305">
        <f t="shared" si="48"/>
        <v>191</v>
      </c>
      <c r="P305">
        <f t="shared" si="49"/>
        <v>7</v>
      </c>
    </row>
    <row r="306" spans="1:16" x14ac:dyDescent="0.3">
      <c r="A306" s="3">
        <v>654</v>
      </c>
      <c r="B306" s="3" t="s">
        <v>166</v>
      </c>
      <c r="C306" s="3" t="s">
        <v>56</v>
      </c>
      <c r="D306" s="3" t="s">
        <v>49</v>
      </c>
      <c r="E306" s="3">
        <v>41472.077821643521</v>
      </c>
      <c r="F306" s="3">
        <v>41472.143446643517</v>
      </c>
      <c r="G306" s="3">
        <v>94</v>
      </c>
      <c r="H306" s="144">
        <v>94</v>
      </c>
      <c r="I306">
        <v>729</v>
      </c>
      <c r="J306">
        <v>8</v>
      </c>
      <c r="K306" s="143">
        <v>91.125</v>
      </c>
      <c r="L306">
        <v>94</v>
      </c>
      <c r="N306" t="s">
        <v>377</v>
      </c>
      <c r="O306">
        <f t="shared" si="48"/>
        <v>64</v>
      </c>
      <c r="P306">
        <f t="shared" si="49"/>
        <v>7</v>
      </c>
    </row>
    <row r="307" spans="1:16" x14ac:dyDescent="0.3">
      <c r="A307" s="3">
        <v>661</v>
      </c>
      <c r="B307" s="3" t="s">
        <v>166</v>
      </c>
      <c r="C307" s="3" t="s">
        <v>56</v>
      </c>
      <c r="D307" s="3" t="s">
        <v>49</v>
      </c>
      <c r="E307" s="3">
        <v>41472.828671608797</v>
      </c>
      <c r="F307" s="3">
        <v>41472.908949386569</v>
      </c>
      <c r="G307" s="3">
        <v>115</v>
      </c>
      <c r="H307" s="144">
        <v>115</v>
      </c>
      <c r="I307">
        <v>729</v>
      </c>
      <c r="J307">
        <v>8</v>
      </c>
      <c r="K307" s="143">
        <v>91.125</v>
      </c>
      <c r="L307">
        <v>115</v>
      </c>
      <c r="N307" t="s">
        <v>378</v>
      </c>
      <c r="O307">
        <f t="shared" si="48"/>
        <v>586.66666666666663</v>
      </c>
      <c r="P307">
        <f t="shared" si="49"/>
        <v>7</v>
      </c>
    </row>
    <row r="308" spans="1:16" x14ac:dyDescent="0.3">
      <c r="A308" s="3">
        <v>662</v>
      </c>
      <c r="B308" s="3" t="s">
        <v>167</v>
      </c>
      <c r="C308" s="3" t="s">
        <v>59</v>
      </c>
      <c r="D308" s="3" t="s">
        <v>49</v>
      </c>
      <c r="E308" s="3">
        <v>41473.017039004633</v>
      </c>
      <c r="F308" s="3">
        <v>41473.093474189816</v>
      </c>
      <c r="G308" s="3">
        <v>110</v>
      </c>
      <c r="H308" s="144">
        <v>110</v>
      </c>
      <c r="I308">
        <v>687</v>
      </c>
      <c r="J308">
        <v>6</v>
      </c>
      <c r="K308" s="143">
        <v>114.5</v>
      </c>
      <c r="L308">
        <v>110</v>
      </c>
      <c r="N308" t="s">
        <v>379</v>
      </c>
      <c r="O308">
        <f t="shared" si="48"/>
        <v>440.33333333333337</v>
      </c>
      <c r="P308">
        <f t="shared" si="49"/>
        <v>7</v>
      </c>
    </row>
    <row r="309" spans="1:16" x14ac:dyDescent="0.3">
      <c r="A309" s="3">
        <v>664</v>
      </c>
      <c r="B309" s="3" t="s">
        <v>167</v>
      </c>
      <c r="C309" s="3" t="s">
        <v>59</v>
      </c>
      <c r="D309" s="3" t="s">
        <v>49</v>
      </c>
      <c r="E309" s="3">
        <v>41473.216727743056</v>
      </c>
      <c r="F309" s="3">
        <v>41473.281287928243</v>
      </c>
      <c r="G309" s="3">
        <v>92</v>
      </c>
      <c r="H309" s="144">
        <v>92</v>
      </c>
      <c r="I309">
        <v>687</v>
      </c>
      <c r="J309">
        <v>6</v>
      </c>
      <c r="K309" s="143">
        <v>114.5</v>
      </c>
      <c r="L309">
        <v>92</v>
      </c>
      <c r="N309" t="s">
        <v>380</v>
      </c>
      <c r="O309">
        <f t="shared" si="48"/>
        <v>412</v>
      </c>
      <c r="P309">
        <f t="shared" si="49"/>
        <v>7</v>
      </c>
    </row>
    <row r="310" spans="1:16" x14ac:dyDescent="0.3">
      <c r="A310" s="3">
        <v>665</v>
      </c>
      <c r="B310" s="3" t="s">
        <v>167</v>
      </c>
      <c r="C310" s="3" t="s">
        <v>59</v>
      </c>
      <c r="D310" s="3" t="s">
        <v>49</v>
      </c>
      <c r="E310" s="3">
        <v>41473.236356215282</v>
      </c>
      <c r="F310" s="3">
        <v>41473.344481215281</v>
      </c>
      <c r="G310" s="3">
        <v>155</v>
      </c>
      <c r="H310" s="144">
        <v>155</v>
      </c>
      <c r="I310">
        <v>687</v>
      </c>
      <c r="J310">
        <v>6</v>
      </c>
      <c r="K310" s="143">
        <v>114.5</v>
      </c>
      <c r="L310">
        <v>155</v>
      </c>
      <c r="N310" t="s">
        <v>381</v>
      </c>
      <c r="O310">
        <f t="shared" si="48"/>
        <v>285</v>
      </c>
      <c r="P310">
        <f t="shared" si="49"/>
        <v>8</v>
      </c>
    </row>
    <row r="311" spans="1:16" x14ac:dyDescent="0.3">
      <c r="A311" s="3">
        <v>667</v>
      </c>
      <c r="B311" s="3" t="s">
        <v>167</v>
      </c>
      <c r="C311" s="3" t="s">
        <v>59</v>
      </c>
      <c r="D311" s="3" t="s">
        <v>49</v>
      </c>
      <c r="E311" s="3">
        <v>41473.959922303242</v>
      </c>
      <c r="F311" s="3">
        <v>41474.048232488421</v>
      </c>
      <c r="G311" s="3">
        <v>127</v>
      </c>
      <c r="H311" s="144">
        <v>127</v>
      </c>
      <c r="I311">
        <v>687</v>
      </c>
      <c r="J311">
        <v>6</v>
      </c>
      <c r="K311" s="143">
        <v>114.5</v>
      </c>
      <c r="L311">
        <v>127</v>
      </c>
      <c r="N311" t="s">
        <v>382</v>
      </c>
      <c r="O311">
        <f t="shared" si="48"/>
        <v>152</v>
      </c>
      <c r="P311">
        <f t="shared" si="49"/>
        <v>8</v>
      </c>
    </row>
    <row r="312" spans="1:16" x14ac:dyDescent="0.3">
      <c r="A312" s="3">
        <v>672</v>
      </c>
      <c r="B312" s="3" t="s">
        <v>168</v>
      </c>
      <c r="C312" s="3" t="s">
        <v>61</v>
      </c>
      <c r="D312" s="3" t="s">
        <v>57</v>
      </c>
      <c r="E312" s="3">
        <v>41474.96636165509</v>
      </c>
      <c r="F312" s="3">
        <v>41474.997519062497</v>
      </c>
      <c r="G312" s="3">
        <v>44</v>
      </c>
      <c r="H312" s="144">
        <v>44</v>
      </c>
      <c r="I312">
        <v>518</v>
      </c>
      <c r="J312">
        <v>5</v>
      </c>
      <c r="K312" s="143">
        <v>103.6</v>
      </c>
      <c r="L312">
        <v>44</v>
      </c>
      <c r="N312" t="s">
        <v>383</v>
      </c>
      <c r="O312">
        <f t="shared" si="48"/>
        <v>415</v>
      </c>
      <c r="P312">
        <f t="shared" si="49"/>
        <v>8</v>
      </c>
    </row>
    <row r="313" spans="1:16" x14ac:dyDescent="0.3">
      <c r="A313" s="3">
        <v>673</v>
      </c>
      <c r="B313" s="3" t="s">
        <v>169</v>
      </c>
      <c r="C313" s="3" t="s">
        <v>63</v>
      </c>
      <c r="D313" s="3" t="s">
        <v>49</v>
      </c>
      <c r="E313" s="3">
        <v>41475.011395914349</v>
      </c>
      <c r="F313" s="3">
        <v>41475.1024028588</v>
      </c>
      <c r="G313" s="3">
        <v>131</v>
      </c>
      <c r="H313" s="144">
        <v>131</v>
      </c>
      <c r="I313">
        <v>563</v>
      </c>
      <c r="J313">
        <v>5</v>
      </c>
      <c r="K313" s="143">
        <v>112.6</v>
      </c>
      <c r="L313">
        <v>131</v>
      </c>
      <c r="N313" t="s">
        <v>385</v>
      </c>
      <c r="O313">
        <f t="shared" si="48"/>
        <v>659</v>
      </c>
      <c r="P313">
        <f t="shared" si="49"/>
        <v>8</v>
      </c>
    </row>
    <row r="314" spans="1:16" x14ac:dyDescent="0.3">
      <c r="A314" s="3">
        <v>675</v>
      </c>
      <c r="B314" s="3" t="s">
        <v>169</v>
      </c>
      <c r="C314" s="3" t="s">
        <v>63</v>
      </c>
      <c r="D314" s="3" t="s">
        <v>49</v>
      </c>
      <c r="E314" s="3">
        <v>41475.492252118056</v>
      </c>
      <c r="F314" s="3">
        <v>41475.551337766199</v>
      </c>
      <c r="G314" s="3">
        <v>85</v>
      </c>
      <c r="H314" s="144">
        <v>85</v>
      </c>
      <c r="I314">
        <v>563</v>
      </c>
      <c r="J314">
        <v>5</v>
      </c>
      <c r="K314" s="143">
        <v>112.6</v>
      </c>
      <c r="L314">
        <v>85</v>
      </c>
      <c r="N314" t="s">
        <v>386</v>
      </c>
      <c r="O314">
        <f t="shared" si="48"/>
        <v>393.4</v>
      </c>
      <c r="P314">
        <f t="shared" si="49"/>
        <v>8</v>
      </c>
    </row>
    <row r="315" spans="1:16" x14ac:dyDescent="0.3">
      <c r="A315" s="3">
        <v>677</v>
      </c>
      <c r="B315" s="3" t="s">
        <v>169</v>
      </c>
      <c r="C315" s="3" t="s">
        <v>63</v>
      </c>
      <c r="D315" s="3" t="s">
        <v>49</v>
      </c>
      <c r="E315" s="3">
        <v>41475.639778009259</v>
      </c>
      <c r="F315" s="3">
        <v>41475.723863657411</v>
      </c>
      <c r="G315" s="3">
        <v>121</v>
      </c>
      <c r="H315" s="144">
        <v>121</v>
      </c>
      <c r="I315">
        <v>563</v>
      </c>
      <c r="J315">
        <v>5</v>
      </c>
      <c r="K315" s="143">
        <v>112.6</v>
      </c>
      <c r="L315">
        <v>121</v>
      </c>
      <c r="N315" t="s">
        <v>387</v>
      </c>
      <c r="O315">
        <f t="shared" si="48"/>
        <v>328</v>
      </c>
      <c r="P315">
        <f t="shared" si="49"/>
        <v>9</v>
      </c>
    </row>
    <row r="316" spans="1:16" x14ac:dyDescent="0.3">
      <c r="A316" s="3">
        <v>678</v>
      </c>
      <c r="B316" s="3" t="s">
        <v>170</v>
      </c>
      <c r="C316" s="3" t="s">
        <v>65</v>
      </c>
      <c r="D316" s="3" t="s">
        <v>49</v>
      </c>
      <c r="E316" s="3">
        <v>41476.399547071756</v>
      </c>
      <c r="F316" s="3">
        <v>41476.462614201388</v>
      </c>
      <c r="G316" s="3">
        <v>90</v>
      </c>
      <c r="H316" s="144">
        <v>90</v>
      </c>
      <c r="I316">
        <v>336</v>
      </c>
      <c r="J316">
        <v>4</v>
      </c>
      <c r="K316" s="143">
        <v>84</v>
      </c>
      <c r="L316">
        <v>90</v>
      </c>
      <c r="N316" t="s">
        <v>388</v>
      </c>
      <c r="O316">
        <f t="shared" si="48"/>
        <v>84</v>
      </c>
      <c r="P316">
        <f t="shared" si="49"/>
        <v>9</v>
      </c>
    </row>
    <row r="317" spans="1:16" x14ac:dyDescent="0.3">
      <c r="A317" s="3">
        <v>679</v>
      </c>
      <c r="B317" s="3" t="s">
        <v>170</v>
      </c>
      <c r="C317" s="3" t="s">
        <v>65</v>
      </c>
      <c r="D317" s="3" t="s">
        <v>49</v>
      </c>
      <c r="E317" s="3">
        <v>41476.51559722222</v>
      </c>
      <c r="F317" s="3">
        <v>41476.57478703704</v>
      </c>
      <c r="G317" s="3">
        <v>85</v>
      </c>
      <c r="H317" s="144">
        <v>85</v>
      </c>
      <c r="I317">
        <v>336</v>
      </c>
      <c r="J317">
        <v>4</v>
      </c>
      <c r="K317" s="143">
        <v>84</v>
      </c>
      <c r="L317">
        <v>85</v>
      </c>
      <c r="N317" t="s">
        <v>389</v>
      </c>
      <c r="O317">
        <f t="shared" si="48"/>
        <v>101</v>
      </c>
      <c r="P317">
        <f t="shared" si="49"/>
        <v>9</v>
      </c>
    </row>
    <row r="318" spans="1:16" x14ac:dyDescent="0.3">
      <c r="A318" s="3">
        <v>681</v>
      </c>
      <c r="B318" s="3" t="s">
        <v>170</v>
      </c>
      <c r="C318" s="3" t="s">
        <v>65</v>
      </c>
      <c r="D318" s="3" t="s">
        <v>57</v>
      </c>
      <c r="E318" s="3">
        <v>41476.889204016203</v>
      </c>
      <c r="F318" s="3">
        <v>41476.937930868051</v>
      </c>
      <c r="G318" s="3">
        <v>70</v>
      </c>
      <c r="H318" s="144">
        <v>70</v>
      </c>
      <c r="I318">
        <v>336</v>
      </c>
      <c r="J318">
        <v>4</v>
      </c>
      <c r="K318" s="143">
        <v>84</v>
      </c>
      <c r="L318">
        <v>70</v>
      </c>
      <c r="N318" t="s">
        <v>390</v>
      </c>
      <c r="O318">
        <f t="shared" si="48"/>
        <v>107.75</v>
      </c>
      <c r="P318">
        <f t="shared" si="49"/>
        <v>9</v>
      </c>
    </row>
    <row r="319" spans="1:16" x14ac:dyDescent="0.3">
      <c r="A319" s="3">
        <v>682</v>
      </c>
      <c r="B319" s="3" t="s">
        <v>171</v>
      </c>
      <c r="C319" s="3" t="s">
        <v>48</v>
      </c>
      <c r="D319" s="3" t="s">
        <v>49</v>
      </c>
      <c r="E319" s="3">
        <v>41477.125937581019</v>
      </c>
      <c r="F319" s="3">
        <v>41477.180231562495</v>
      </c>
      <c r="G319" s="3">
        <v>78</v>
      </c>
      <c r="H319" s="144">
        <v>78</v>
      </c>
      <c r="I319">
        <v>721</v>
      </c>
      <c r="J319">
        <v>10</v>
      </c>
      <c r="K319" s="143">
        <v>72.099999999999994</v>
      </c>
      <c r="L319">
        <v>78</v>
      </c>
      <c r="N319" t="s">
        <v>391</v>
      </c>
      <c r="O319">
        <f t="shared" si="48"/>
        <v>258</v>
      </c>
      <c r="P319">
        <f t="shared" si="49"/>
        <v>9</v>
      </c>
    </row>
    <row r="320" spans="1:16" x14ac:dyDescent="0.3">
      <c r="A320" s="3">
        <v>683</v>
      </c>
      <c r="B320" s="3" t="s">
        <v>171</v>
      </c>
      <c r="C320" s="3" t="s">
        <v>48</v>
      </c>
      <c r="D320" s="3" t="s">
        <v>49</v>
      </c>
      <c r="E320" s="3">
        <v>41477.274308182874</v>
      </c>
      <c r="F320" s="3">
        <v>41477.323729479169</v>
      </c>
      <c r="G320" s="3">
        <v>71</v>
      </c>
      <c r="H320" s="144">
        <v>71</v>
      </c>
      <c r="I320">
        <v>721</v>
      </c>
      <c r="J320">
        <v>10</v>
      </c>
      <c r="K320" s="143">
        <v>72.099999999999994</v>
      </c>
      <c r="L320">
        <v>71</v>
      </c>
      <c r="N320" t="s">
        <v>392</v>
      </c>
      <c r="O320">
        <f t="shared" si="48"/>
        <v>483</v>
      </c>
      <c r="P320">
        <f t="shared" si="49"/>
        <v>9</v>
      </c>
    </row>
    <row r="321" spans="1:16" x14ac:dyDescent="0.3">
      <c r="A321" s="3">
        <v>689</v>
      </c>
      <c r="B321" s="3" t="s">
        <v>171</v>
      </c>
      <c r="C321" s="3" t="s">
        <v>48</v>
      </c>
      <c r="D321" s="3" t="s">
        <v>49</v>
      </c>
      <c r="E321" s="3">
        <v>41477.638091817127</v>
      </c>
      <c r="F321" s="3">
        <v>41477.710765428237</v>
      </c>
      <c r="G321" s="3">
        <v>104</v>
      </c>
      <c r="H321" s="144">
        <v>104</v>
      </c>
      <c r="I321">
        <v>721</v>
      </c>
      <c r="J321">
        <v>10</v>
      </c>
      <c r="K321" s="143">
        <v>72.099999999999994</v>
      </c>
      <c r="L321">
        <v>104</v>
      </c>
      <c r="N321" t="s">
        <v>393</v>
      </c>
      <c r="O321">
        <f t="shared" si="48"/>
        <v>617.57142857142856</v>
      </c>
      <c r="P321">
        <f t="shared" si="49"/>
        <v>9</v>
      </c>
    </row>
    <row r="322" spans="1:16" x14ac:dyDescent="0.3">
      <c r="A322" s="3">
        <v>691</v>
      </c>
      <c r="B322" s="3" t="s">
        <v>171</v>
      </c>
      <c r="C322" s="3" t="s">
        <v>48</v>
      </c>
      <c r="D322" s="3" t="s">
        <v>49</v>
      </c>
      <c r="E322" s="3">
        <v>41477.743097303239</v>
      </c>
      <c r="F322" s="3" t="e">
        <v>#VALUE!</v>
      </c>
      <c r="G322" s="3" t="e">
        <v>#VALUE!</v>
      </c>
      <c r="H322" s="144" t="e">
        <v>#N/A</v>
      </c>
      <c r="I322">
        <v>721</v>
      </c>
      <c r="J322">
        <v>10</v>
      </c>
      <c r="K322" s="143">
        <v>72.099999999999994</v>
      </c>
      <c r="L322">
        <v>72.099999999999994</v>
      </c>
      <c r="N322" t="s">
        <v>394</v>
      </c>
      <c r="O322">
        <f t="shared" si="48"/>
        <v>197</v>
      </c>
      <c r="P322">
        <f t="shared" si="49"/>
        <v>10</v>
      </c>
    </row>
    <row r="323" spans="1:16" x14ac:dyDescent="0.3">
      <c r="A323" s="3">
        <v>700</v>
      </c>
      <c r="B323" s="3" t="s">
        <v>172</v>
      </c>
      <c r="C323" s="3" t="s">
        <v>53</v>
      </c>
      <c r="D323" s="3" t="s">
        <v>49</v>
      </c>
      <c r="E323" s="3">
        <v>41478.776574618059</v>
      </c>
      <c r="F323" s="3" t="e">
        <v>#VALUE!</v>
      </c>
      <c r="G323" s="3" t="e">
        <v>#VALUE!</v>
      </c>
      <c r="H323" s="144" t="e">
        <v>#N/A</v>
      </c>
      <c r="I323">
        <v>946</v>
      </c>
      <c r="J323">
        <v>10</v>
      </c>
      <c r="K323" s="143">
        <v>94.6</v>
      </c>
      <c r="L323">
        <v>94.6</v>
      </c>
      <c r="N323" t="s">
        <v>395</v>
      </c>
      <c r="O323">
        <f t="shared" ref="O323:O351" si="50">SUMIFS(L:L,B:B,N323)</f>
        <v>152</v>
      </c>
      <c r="P323">
        <f t="shared" ref="P323:P351" si="51">WEEKNUM(N323)</f>
        <v>10</v>
      </c>
    </row>
    <row r="324" spans="1:16" x14ac:dyDescent="0.3">
      <c r="A324" s="3">
        <v>701</v>
      </c>
      <c r="B324" s="3" t="s">
        <v>172</v>
      </c>
      <c r="C324" s="3" t="s">
        <v>53</v>
      </c>
      <c r="D324" s="3" t="s">
        <v>49</v>
      </c>
      <c r="E324" s="3">
        <v>41478.913698067132</v>
      </c>
      <c r="F324" s="3">
        <v>41478.996846215276</v>
      </c>
      <c r="G324" s="3">
        <v>119</v>
      </c>
      <c r="H324" s="144">
        <v>119</v>
      </c>
      <c r="I324">
        <v>946</v>
      </c>
      <c r="J324">
        <v>10</v>
      </c>
      <c r="K324" s="143">
        <v>94.6</v>
      </c>
      <c r="L324">
        <v>119</v>
      </c>
      <c r="N324" t="s">
        <v>396</v>
      </c>
      <c r="O324">
        <f t="shared" si="50"/>
        <v>42.6</v>
      </c>
      <c r="P324">
        <f t="shared" si="51"/>
        <v>10</v>
      </c>
    </row>
    <row r="325" spans="1:16" x14ac:dyDescent="0.3">
      <c r="A325" s="3">
        <v>707</v>
      </c>
      <c r="B325" s="3" t="s">
        <v>173</v>
      </c>
      <c r="C325" s="3" t="s">
        <v>56</v>
      </c>
      <c r="D325" s="3" t="s">
        <v>49</v>
      </c>
      <c r="E325" s="3">
        <v>41479.682208368053</v>
      </c>
      <c r="F325" s="3">
        <v>41479.742254664357</v>
      </c>
      <c r="G325" s="3">
        <v>86</v>
      </c>
      <c r="H325" s="144">
        <v>86</v>
      </c>
      <c r="I325">
        <v>819</v>
      </c>
      <c r="J325">
        <v>9</v>
      </c>
      <c r="K325" s="143">
        <v>91</v>
      </c>
      <c r="L325">
        <v>86</v>
      </c>
      <c r="N325" t="s">
        <v>397</v>
      </c>
      <c r="O325">
        <f t="shared" si="50"/>
        <v>224</v>
      </c>
      <c r="P325">
        <f t="shared" si="51"/>
        <v>10</v>
      </c>
    </row>
    <row r="326" spans="1:16" x14ac:dyDescent="0.3">
      <c r="A326" s="3">
        <v>708</v>
      </c>
      <c r="B326" s="3" t="s">
        <v>173</v>
      </c>
      <c r="C326" s="3" t="s">
        <v>56</v>
      </c>
      <c r="D326" s="3" t="s">
        <v>49</v>
      </c>
      <c r="E326" s="3">
        <v>41479.855921678238</v>
      </c>
      <c r="F326" s="3">
        <v>41479.914463344903</v>
      </c>
      <c r="G326" s="3">
        <v>84</v>
      </c>
      <c r="H326" s="144">
        <v>84</v>
      </c>
      <c r="I326">
        <v>819</v>
      </c>
      <c r="J326">
        <v>9</v>
      </c>
      <c r="K326" s="143">
        <v>91</v>
      </c>
      <c r="L326">
        <v>84</v>
      </c>
      <c r="N326" t="s">
        <v>398</v>
      </c>
      <c r="O326">
        <f t="shared" si="50"/>
        <v>468.83333333333331</v>
      </c>
      <c r="P326">
        <f t="shared" si="51"/>
        <v>10</v>
      </c>
    </row>
    <row r="327" spans="1:16" x14ac:dyDescent="0.3">
      <c r="A327" s="3">
        <v>710</v>
      </c>
      <c r="B327" s="3" t="s">
        <v>173</v>
      </c>
      <c r="C327" s="3" t="s">
        <v>56</v>
      </c>
      <c r="D327" s="3" t="s">
        <v>49</v>
      </c>
      <c r="E327" s="3">
        <v>41479.959601736111</v>
      </c>
      <c r="F327" s="3">
        <v>41479.992437384259</v>
      </c>
      <c r="G327" s="3">
        <v>47</v>
      </c>
      <c r="H327" s="144">
        <v>47</v>
      </c>
      <c r="I327">
        <v>819</v>
      </c>
      <c r="J327">
        <v>9</v>
      </c>
      <c r="K327" s="143">
        <v>91</v>
      </c>
      <c r="L327">
        <v>47</v>
      </c>
      <c r="N327" t="s">
        <v>399</v>
      </c>
      <c r="O327">
        <f t="shared" si="50"/>
        <v>178.1</v>
      </c>
      <c r="P327">
        <f t="shared" si="51"/>
        <v>10</v>
      </c>
    </row>
    <row r="328" spans="1:16" x14ac:dyDescent="0.3">
      <c r="A328" s="3">
        <v>711</v>
      </c>
      <c r="B328" s="3" t="s">
        <v>174</v>
      </c>
      <c r="C328" s="3" t="s">
        <v>59</v>
      </c>
      <c r="D328" s="3" t="s">
        <v>49</v>
      </c>
      <c r="E328" s="3">
        <v>41479.988113043983</v>
      </c>
      <c r="F328" s="3">
        <v>41480.054536655094</v>
      </c>
      <c r="G328" s="3">
        <v>95</v>
      </c>
      <c r="H328" s="144">
        <v>95</v>
      </c>
      <c r="I328">
        <v>307</v>
      </c>
      <c r="J328">
        <v>3</v>
      </c>
      <c r="K328" s="143">
        <v>102.33333333333333</v>
      </c>
      <c r="L328">
        <v>95</v>
      </c>
      <c r="N328" t="s">
        <v>400</v>
      </c>
      <c r="O328">
        <f t="shared" si="50"/>
        <v>442</v>
      </c>
      <c r="P328">
        <f t="shared" si="51"/>
        <v>10</v>
      </c>
    </row>
    <row r="329" spans="1:16" x14ac:dyDescent="0.3">
      <c r="A329" s="3">
        <v>713</v>
      </c>
      <c r="B329" s="3" t="s">
        <v>174</v>
      </c>
      <c r="C329" s="3" t="s">
        <v>59</v>
      </c>
      <c r="D329" s="3" t="s">
        <v>49</v>
      </c>
      <c r="E329" s="3">
        <v>41480.788606516202</v>
      </c>
      <c r="F329" s="3">
        <v>41480.87575929398</v>
      </c>
      <c r="G329" s="3">
        <v>125</v>
      </c>
      <c r="H329" s="144">
        <v>125</v>
      </c>
      <c r="I329">
        <v>307</v>
      </c>
      <c r="J329">
        <v>3</v>
      </c>
      <c r="K329" s="143">
        <v>102.33333333333333</v>
      </c>
      <c r="L329">
        <v>125</v>
      </c>
      <c r="N329" t="s">
        <v>401</v>
      </c>
      <c r="O329">
        <f t="shared" si="50"/>
        <v>283.60000000000002</v>
      </c>
      <c r="P329">
        <f t="shared" si="51"/>
        <v>11</v>
      </c>
    </row>
    <row r="330" spans="1:16" x14ac:dyDescent="0.3">
      <c r="A330" s="3">
        <v>714</v>
      </c>
      <c r="B330" s="3" t="s">
        <v>175</v>
      </c>
      <c r="C330" s="3" t="s">
        <v>61</v>
      </c>
      <c r="D330" s="3" t="s">
        <v>49</v>
      </c>
      <c r="E330" s="3">
        <v>41481.143345914352</v>
      </c>
      <c r="F330" s="3" t="e">
        <v>#VALUE!</v>
      </c>
      <c r="G330" s="3" t="e">
        <v>#VALUE!</v>
      </c>
      <c r="H330" s="144" t="e">
        <v>#N/A</v>
      </c>
      <c r="I330">
        <v>450</v>
      </c>
      <c r="J330">
        <v>6</v>
      </c>
      <c r="K330" s="143">
        <v>75</v>
      </c>
      <c r="L330">
        <v>75</v>
      </c>
      <c r="N330" t="s">
        <v>402</v>
      </c>
      <c r="O330">
        <f t="shared" si="50"/>
        <v>195</v>
      </c>
      <c r="P330">
        <f t="shared" si="51"/>
        <v>11</v>
      </c>
    </row>
    <row r="331" spans="1:16" x14ac:dyDescent="0.3">
      <c r="A331" s="3">
        <v>720</v>
      </c>
      <c r="B331" s="3" t="s">
        <v>176</v>
      </c>
      <c r="C331" s="3" t="s">
        <v>63</v>
      </c>
      <c r="D331" s="3" t="s">
        <v>49</v>
      </c>
      <c r="E331" s="3">
        <v>41482.137945949071</v>
      </c>
      <c r="F331" s="3">
        <v>41482.194913541665</v>
      </c>
      <c r="G331" s="3">
        <v>82</v>
      </c>
      <c r="H331" s="144">
        <v>82</v>
      </c>
      <c r="I331">
        <v>260</v>
      </c>
      <c r="J331">
        <v>3</v>
      </c>
      <c r="K331" s="143">
        <v>86.666666666666671</v>
      </c>
      <c r="L331">
        <v>82</v>
      </c>
      <c r="N331" t="s">
        <v>403</v>
      </c>
      <c r="O331">
        <f t="shared" si="50"/>
        <v>518.57142857142856</v>
      </c>
      <c r="P331">
        <f t="shared" si="51"/>
        <v>11</v>
      </c>
    </row>
    <row r="332" spans="1:16" x14ac:dyDescent="0.3">
      <c r="A332" s="3">
        <v>721</v>
      </c>
      <c r="B332" s="3" t="s">
        <v>176</v>
      </c>
      <c r="C332" s="3" t="s">
        <v>63</v>
      </c>
      <c r="D332" s="3" t="s">
        <v>49</v>
      </c>
      <c r="E332" s="3">
        <v>41482.210816319443</v>
      </c>
      <c r="F332" s="3">
        <v>41482.267841782406</v>
      </c>
      <c r="G332" s="3">
        <v>82</v>
      </c>
      <c r="H332" s="144">
        <v>82</v>
      </c>
      <c r="I332">
        <v>260</v>
      </c>
      <c r="J332">
        <v>3</v>
      </c>
      <c r="K332" s="143">
        <v>86.666666666666671</v>
      </c>
      <c r="L332">
        <v>82</v>
      </c>
      <c r="N332" t="s">
        <v>404</v>
      </c>
      <c r="O332">
        <f t="shared" si="50"/>
        <v>207</v>
      </c>
      <c r="P332">
        <f t="shared" si="51"/>
        <v>11</v>
      </c>
    </row>
    <row r="333" spans="1:16" x14ac:dyDescent="0.3">
      <c r="A333" s="3">
        <v>722</v>
      </c>
      <c r="B333" s="3" t="s">
        <v>176</v>
      </c>
      <c r="C333" s="3" t="s">
        <v>63</v>
      </c>
      <c r="D333" s="3" t="s">
        <v>49</v>
      </c>
      <c r="E333" s="3">
        <v>41482.968939236111</v>
      </c>
      <c r="F333" s="3">
        <v>41483.0362193287</v>
      </c>
      <c r="G333" s="3">
        <v>96</v>
      </c>
      <c r="H333" s="144">
        <v>96</v>
      </c>
      <c r="I333">
        <v>260</v>
      </c>
      <c r="J333">
        <v>3</v>
      </c>
      <c r="K333" s="143">
        <v>86.666666666666671</v>
      </c>
      <c r="L333">
        <v>96</v>
      </c>
      <c r="N333" t="s">
        <v>405</v>
      </c>
      <c r="O333">
        <f t="shared" si="50"/>
        <v>592.5</v>
      </c>
      <c r="P333">
        <f t="shared" si="51"/>
        <v>11</v>
      </c>
    </row>
    <row r="334" spans="1:16" x14ac:dyDescent="0.3">
      <c r="A334" s="3">
        <v>723</v>
      </c>
      <c r="B334" s="3" t="s">
        <v>177</v>
      </c>
      <c r="C334" s="3" t="s">
        <v>65</v>
      </c>
      <c r="D334" s="3" t="s">
        <v>49</v>
      </c>
      <c r="E334" s="3">
        <v>41483.519942094914</v>
      </c>
      <c r="F334" s="3">
        <v>41483.582731446753</v>
      </c>
      <c r="G334" s="3">
        <v>90</v>
      </c>
      <c r="H334" s="144">
        <v>90</v>
      </c>
      <c r="I334">
        <v>249</v>
      </c>
      <c r="J334">
        <v>3</v>
      </c>
      <c r="K334" s="143">
        <v>83</v>
      </c>
      <c r="L334">
        <v>90</v>
      </c>
      <c r="N334" t="s">
        <v>406</v>
      </c>
      <c r="O334">
        <f t="shared" si="50"/>
        <v>73</v>
      </c>
      <c r="P334">
        <f t="shared" si="51"/>
        <v>11</v>
      </c>
    </row>
    <row r="335" spans="1:16" x14ac:dyDescent="0.3">
      <c r="A335" s="3">
        <v>724</v>
      </c>
      <c r="B335" s="3" t="s">
        <v>177</v>
      </c>
      <c r="C335" s="3" t="s">
        <v>65</v>
      </c>
      <c r="D335" s="3" t="s">
        <v>49</v>
      </c>
      <c r="E335" s="3">
        <v>41483.61360459491</v>
      </c>
      <c r="F335" s="3">
        <v>41483.675919409718</v>
      </c>
      <c r="G335" s="3">
        <v>89</v>
      </c>
      <c r="H335" s="144">
        <v>89</v>
      </c>
      <c r="I335">
        <v>249</v>
      </c>
      <c r="J335">
        <v>3</v>
      </c>
      <c r="K335" s="143">
        <v>83</v>
      </c>
      <c r="L335">
        <v>89</v>
      </c>
      <c r="N335" t="s">
        <v>407</v>
      </c>
      <c r="O335">
        <f t="shared" si="50"/>
        <v>264</v>
      </c>
      <c r="P335">
        <f t="shared" si="51"/>
        <v>11</v>
      </c>
    </row>
    <row r="336" spans="1:16" x14ac:dyDescent="0.3">
      <c r="A336" s="3">
        <v>725</v>
      </c>
      <c r="B336" s="3" t="s">
        <v>177</v>
      </c>
      <c r="C336" s="3" t="s">
        <v>65</v>
      </c>
      <c r="D336" s="3" t="s">
        <v>49</v>
      </c>
      <c r="E336" s="3">
        <v>41483.791039664349</v>
      </c>
      <c r="F336" s="3">
        <v>41483.839673923612</v>
      </c>
      <c r="G336" s="3">
        <v>70</v>
      </c>
      <c r="H336" s="144">
        <v>70</v>
      </c>
      <c r="I336">
        <v>249</v>
      </c>
      <c r="J336">
        <v>3</v>
      </c>
      <c r="K336" s="143">
        <v>83</v>
      </c>
      <c r="L336">
        <v>70</v>
      </c>
      <c r="N336" t="s">
        <v>408</v>
      </c>
      <c r="O336">
        <f t="shared" si="50"/>
        <v>169</v>
      </c>
      <c r="P336">
        <f t="shared" si="51"/>
        <v>12</v>
      </c>
    </row>
    <row r="337" spans="1:16" x14ac:dyDescent="0.3">
      <c r="A337" s="3">
        <v>726</v>
      </c>
      <c r="B337" s="3" t="s">
        <v>178</v>
      </c>
      <c r="C337" s="3" t="s">
        <v>48</v>
      </c>
      <c r="D337" s="3" t="s">
        <v>49</v>
      </c>
      <c r="E337" s="3">
        <v>41484.046290081016</v>
      </c>
      <c r="F337" s="3" t="e">
        <v>#VALUE!</v>
      </c>
      <c r="G337" s="3" t="e">
        <v>#VALUE!</v>
      </c>
      <c r="H337" s="144" t="e">
        <v>#N/A</v>
      </c>
      <c r="I337">
        <v>668</v>
      </c>
      <c r="J337">
        <v>9</v>
      </c>
      <c r="K337" s="143">
        <v>74.222222222222229</v>
      </c>
      <c r="L337">
        <v>74.222222222222229</v>
      </c>
      <c r="N337" t="s">
        <v>409</v>
      </c>
      <c r="O337">
        <f t="shared" si="50"/>
        <v>228.625</v>
      </c>
      <c r="P337">
        <f t="shared" si="51"/>
        <v>12</v>
      </c>
    </row>
    <row r="338" spans="1:16" x14ac:dyDescent="0.3">
      <c r="A338" s="3">
        <v>730</v>
      </c>
      <c r="B338" s="3" t="s">
        <v>178</v>
      </c>
      <c r="C338" s="3" t="s">
        <v>48</v>
      </c>
      <c r="D338" s="3" t="s">
        <v>57</v>
      </c>
      <c r="E338" s="3">
        <v>41484.497493946757</v>
      </c>
      <c r="F338" s="3" t="e">
        <v>#VALUE!</v>
      </c>
      <c r="G338" s="3" t="e">
        <v>#VALUE!</v>
      </c>
      <c r="H338" s="144" t="e">
        <v>#N/A</v>
      </c>
      <c r="I338">
        <v>668</v>
      </c>
      <c r="J338">
        <v>9</v>
      </c>
      <c r="K338" s="143">
        <v>74.222222222222229</v>
      </c>
      <c r="L338">
        <v>74.222222222222229</v>
      </c>
      <c r="N338" t="s">
        <v>410</v>
      </c>
      <c r="O338">
        <f t="shared" si="50"/>
        <v>223</v>
      </c>
      <c r="P338">
        <f t="shared" si="51"/>
        <v>12</v>
      </c>
    </row>
    <row r="339" spans="1:16" x14ac:dyDescent="0.3">
      <c r="A339" s="3">
        <v>734</v>
      </c>
      <c r="B339" s="3" t="s">
        <v>178</v>
      </c>
      <c r="C339" s="3" t="s">
        <v>48</v>
      </c>
      <c r="D339" s="3" t="s">
        <v>49</v>
      </c>
      <c r="E339" s="3">
        <v>41484.669720682876</v>
      </c>
      <c r="F339" s="3">
        <v>41484.747232256945</v>
      </c>
      <c r="G339" s="3">
        <v>111</v>
      </c>
      <c r="H339" s="144">
        <v>111</v>
      </c>
      <c r="I339">
        <v>668</v>
      </c>
      <c r="J339">
        <v>9</v>
      </c>
      <c r="K339" s="143">
        <v>74.222222222222229</v>
      </c>
      <c r="L339">
        <v>111</v>
      </c>
      <c r="N339" t="s">
        <v>411</v>
      </c>
      <c r="O339">
        <f t="shared" si="50"/>
        <v>451.18181818181819</v>
      </c>
      <c r="P339">
        <f t="shared" si="51"/>
        <v>12</v>
      </c>
    </row>
    <row r="340" spans="1:16" x14ac:dyDescent="0.3">
      <c r="A340" s="3">
        <v>736</v>
      </c>
      <c r="B340" s="3" t="s">
        <v>179</v>
      </c>
      <c r="C340" s="3" t="s">
        <v>53</v>
      </c>
      <c r="D340" s="3" t="s">
        <v>49</v>
      </c>
      <c r="E340" s="3">
        <v>41485.229254826387</v>
      </c>
      <c r="F340" s="3">
        <v>41485.294382141205</v>
      </c>
      <c r="G340" s="3">
        <v>93</v>
      </c>
      <c r="H340" s="144">
        <v>93</v>
      </c>
      <c r="I340">
        <v>381</v>
      </c>
      <c r="J340">
        <v>5</v>
      </c>
      <c r="K340" s="143">
        <v>76.2</v>
      </c>
      <c r="L340">
        <v>93</v>
      </c>
      <c r="N340" t="s">
        <v>412</v>
      </c>
      <c r="O340">
        <f t="shared" si="50"/>
        <v>171</v>
      </c>
      <c r="P340">
        <f t="shared" si="51"/>
        <v>12</v>
      </c>
    </row>
    <row r="341" spans="1:16" x14ac:dyDescent="0.3">
      <c r="A341" s="3">
        <v>737</v>
      </c>
      <c r="B341" s="3" t="s">
        <v>179</v>
      </c>
      <c r="C341" s="3" t="s">
        <v>53</v>
      </c>
      <c r="D341" s="3" t="s">
        <v>49</v>
      </c>
      <c r="E341" s="3">
        <v>41485.452400844908</v>
      </c>
      <c r="F341" s="3">
        <v>41485.534727233797</v>
      </c>
      <c r="G341" s="3">
        <v>118</v>
      </c>
      <c r="H341" s="144">
        <v>118</v>
      </c>
      <c r="I341">
        <v>381</v>
      </c>
      <c r="J341">
        <v>5</v>
      </c>
      <c r="K341" s="143">
        <v>76.2</v>
      </c>
      <c r="L341">
        <v>118</v>
      </c>
      <c r="N341" t="s">
        <v>413</v>
      </c>
      <c r="O341">
        <f t="shared" si="50"/>
        <v>366</v>
      </c>
      <c r="P341">
        <f t="shared" si="51"/>
        <v>12</v>
      </c>
    </row>
    <row r="342" spans="1:16" x14ac:dyDescent="0.3">
      <c r="A342" s="3">
        <v>738</v>
      </c>
      <c r="B342" s="3" t="s">
        <v>179</v>
      </c>
      <c r="C342" s="3" t="s">
        <v>53</v>
      </c>
      <c r="D342" s="3" t="s">
        <v>49</v>
      </c>
      <c r="E342" s="3">
        <v>41485.530759062502</v>
      </c>
      <c r="F342" s="3">
        <v>41485.590805358799</v>
      </c>
      <c r="G342" s="3">
        <v>86</v>
      </c>
      <c r="H342" s="144">
        <v>86</v>
      </c>
      <c r="I342">
        <v>381</v>
      </c>
      <c r="J342">
        <v>5</v>
      </c>
      <c r="K342" s="143">
        <v>76.2</v>
      </c>
      <c r="L342">
        <v>86</v>
      </c>
      <c r="N342" t="s">
        <v>414</v>
      </c>
      <c r="O342">
        <f t="shared" si="50"/>
        <v>288</v>
      </c>
      <c r="P342">
        <f t="shared" si="51"/>
        <v>12</v>
      </c>
    </row>
    <row r="343" spans="1:16" x14ac:dyDescent="0.3">
      <c r="A343" s="3">
        <v>740</v>
      </c>
      <c r="B343" s="3" t="s">
        <v>180</v>
      </c>
      <c r="C343" s="3" t="s">
        <v>56</v>
      </c>
      <c r="D343" s="3" t="s">
        <v>49</v>
      </c>
      <c r="E343" s="3">
        <v>41486.04898047453</v>
      </c>
      <c r="F343" s="3">
        <v>41486.10208232639</v>
      </c>
      <c r="G343" s="3">
        <v>76</v>
      </c>
      <c r="H343" s="144">
        <v>76</v>
      </c>
      <c r="I343">
        <v>651</v>
      </c>
      <c r="J343">
        <v>7</v>
      </c>
      <c r="K343" s="143">
        <v>93</v>
      </c>
      <c r="L343">
        <v>76</v>
      </c>
      <c r="N343" t="s">
        <v>415</v>
      </c>
      <c r="O343">
        <f t="shared" si="50"/>
        <v>416</v>
      </c>
      <c r="P343">
        <f t="shared" si="51"/>
        <v>13</v>
      </c>
    </row>
    <row r="344" spans="1:16" x14ac:dyDescent="0.3">
      <c r="A344" s="3">
        <v>746</v>
      </c>
      <c r="B344" s="3" t="s">
        <v>180</v>
      </c>
      <c r="C344" s="3" t="s">
        <v>56</v>
      </c>
      <c r="D344" s="3" t="s">
        <v>57</v>
      </c>
      <c r="E344" s="3">
        <v>41486.793789039351</v>
      </c>
      <c r="F344" s="3">
        <v>41486.832955706021</v>
      </c>
      <c r="G344" s="3">
        <v>56</v>
      </c>
      <c r="H344" s="144">
        <v>56</v>
      </c>
      <c r="I344">
        <v>651</v>
      </c>
      <c r="J344">
        <v>7</v>
      </c>
      <c r="K344" s="143">
        <v>93</v>
      </c>
      <c r="L344">
        <v>56</v>
      </c>
      <c r="N344" t="s">
        <v>416</v>
      </c>
      <c r="O344">
        <f t="shared" si="50"/>
        <v>78</v>
      </c>
      <c r="P344">
        <f t="shared" si="51"/>
        <v>13</v>
      </c>
    </row>
    <row r="345" spans="1:16" x14ac:dyDescent="0.3">
      <c r="A345" s="3">
        <v>748</v>
      </c>
      <c r="B345" s="3" t="s">
        <v>181</v>
      </c>
      <c r="C345" s="3" t="s">
        <v>59</v>
      </c>
      <c r="D345" s="3" t="s">
        <v>49</v>
      </c>
      <c r="E345" s="3">
        <v>41487.51858877315</v>
      </c>
      <c r="F345" s="3" t="e">
        <v>#VALUE!</v>
      </c>
      <c r="G345" s="3" t="e">
        <v>#VALUE!</v>
      </c>
      <c r="H345" s="144" t="e">
        <v>#N/A</v>
      </c>
      <c r="I345">
        <v>406</v>
      </c>
      <c r="J345">
        <v>6</v>
      </c>
      <c r="K345" s="143">
        <v>67.666666666666671</v>
      </c>
      <c r="L345">
        <v>67.666666666666671</v>
      </c>
      <c r="N345" t="s">
        <v>417</v>
      </c>
      <c r="O345">
        <f t="shared" si="50"/>
        <v>353.28571428571428</v>
      </c>
      <c r="P345">
        <f t="shared" si="51"/>
        <v>13</v>
      </c>
    </row>
    <row r="346" spans="1:16" x14ac:dyDescent="0.3">
      <c r="A346" s="3">
        <v>750</v>
      </c>
      <c r="B346" s="3" t="s">
        <v>181</v>
      </c>
      <c r="C346" s="3" t="s">
        <v>59</v>
      </c>
      <c r="D346" s="3" t="s">
        <v>49</v>
      </c>
      <c r="E346" s="3">
        <v>41487.683454826394</v>
      </c>
      <c r="F346" s="3">
        <v>41487.761707141202</v>
      </c>
      <c r="G346" s="3">
        <v>112</v>
      </c>
      <c r="H346" s="144">
        <v>112</v>
      </c>
      <c r="I346">
        <v>406</v>
      </c>
      <c r="J346">
        <v>6</v>
      </c>
      <c r="K346" s="143">
        <v>67.666666666666671</v>
      </c>
      <c r="L346">
        <v>112</v>
      </c>
      <c r="N346" t="s">
        <v>418</v>
      </c>
      <c r="O346">
        <f t="shared" si="50"/>
        <v>357.27272727272725</v>
      </c>
      <c r="P346">
        <f t="shared" si="51"/>
        <v>13</v>
      </c>
    </row>
    <row r="347" spans="1:16" x14ac:dyDescent="0.3">
      <c r="A347" s="3">
        <v>751</v>
      </c>
      <c r="B347" s="3" t="s">
        <v>181</v>
      </c>
      <c r="C347" s="3" t="s">
        <v>59</v>
      </c>
      <c r="D347" s="3" t="s">
        <v>49</v>
      </c>
      <c r="E347" s="3">
        <v>41487.812028854169</v>
      </c>
      <c r="F347" s="3" t="e">
        <v>#VALUE!</v>
      </c>
      <c r="G347" s="3" t="e">
        <v>#VALUE!</v>
      </c>
      <c r="H347" s="144" t="e">
        <v>#N/A</v>
      </c>
      <c r="I347">
        <v>406</v>
      </c>
      <c r="J347">
        <v>6</v>
      </c>
      <c r="K347" s="143">
        <v>67.666666666666671</v>
      </c>
      <c r="L347">
        <v>67.666666666666671</v>
      </c>
      <c r="N347" t="s">
        <v>419</v>
      </c>
      <c r="O347">
        <f t="shared" si="50"/>
        <v>93</v>
      </c>
      <c r="P347">
        <f t="shared" si="51"/>
        <v>13</v>
      </c>
    </row>
    <row r="348" spans="1:16" x14ac:dyDescent="0.3">
      <c r="A348" s="3">
        <v>752</v>
      </c>
      <c r="B348" s="3" t="s">
        <v>181</v>
      </c>
      <c r="C348" s="3" t="s">
        <v>59</v>
      </c>
      <c r="D348" s="3" t="s">
        <v>49</v>
      </c>
      <c r="E348" s="3">
        <v>41487.855613391206</v>
      </c>
      <c r="F348" s="3">
        <v>41487.929282372686</v>
      </c>
      <c r="G348" s="3">
        <v>106</v>
      </c>
      <c r="H348" s="144">
        <v>106</v>
      </c>
      <c r="I348">
        <v>406</v>
      </c>
      <c r="J348">
        <v>6</v>
      </c>
      <c r="K348" s="143">
        <v>67.666666666666671</v>
      </c>
      <c r="L348">
        <v>106</v>
      </c>
      <c r="N348" t="s">
        <v>420</v>
      </c>
      <c r="O348">
        <f t="shared" si="50"/>
        <v>97</v>
      </c>
      <c r="P348">
        <f t="shared" si="51"/>
        <v>13</v>
      </c>
    </row>
    <row r="349" spans="1:16" x14ac:dyDescent="0.3">
      <c r="A349" s="3">
        <v>754</v>
      </c>
      <c r="B349" s="3" t="s">
        <v>182</v>
      </c>
      <c r="C349" s="3" t="s">
        <v>61</v>
      </c>
      <c r="D349" s="3" t="s">
        <v>49</v>
      </c>
      <c r="E349" s="3">
        <v>41488.377765428238</v>
      </c>
      <c r="F349" s="3">
        <v>41488.470566354168</v>
      </c>
      <c r="G349" s="3">
        <v>133</v>
      </c>
      <c r="H349" s="144">
        <v>133</v>
      </c>
      <c r="I349">
        <v>767</v>
      </c>
      <c r="J349">
        <v>9</v>
      </c>
      <c r="K349" s="143">
        <v>85.222222222222229</v>
      </c>
      <c r="L349">
        <v>133</v>
      </c>
      <c r="N349" t="s">
        <v>421</v>
      </c>
      <c r="O349">
        <f t="shared" si="50"/>
        <v>420</v>
      </c>
      <c r="P349">
        <f t="shared" si="51"/>
        <v>13</v>
      </c>
    </row>
    <row r="350" spans="1:16" x14ac:dyDescent="0.3">
      <c r="A350" s="3">
        <v>757</v>
      </c>
      <c r="B350" s="3" t="s">
        <v>182</v>
      </c>
      <c r="C350" s="3" t="s">
        <v>61</v>
      </c>
      <c r="D350" s="3" t="s">
        <v>49</v>
      </c>
      <c r="E350" s="3">
        <v>41488.612912928242</v>
      </c>
      <c r="F350" s="3">
        <v>41488.631998576384</v>
      </c>
      <c r="G350" s="3">
        <v>27</v>
      </c>
      <c r="H350" s="144">
        <v>27</v>
      </c>
      <c r="I350">
        <v>767</v>
      </c>
      <c r="J350">
        <v>9</v>
      </c>
      <c r="K350" s="143">
        <v>85.222222222222229</v>
      </c>
      <c r="L350">
        <v>27</v>
      </c>
      <c r="N350" t="s">
        <v>422</v>
      </c>
      <c r="O350">
        <f t="shared" si="50"/>
        <v>583</v>
      </c>
      <c r="P350">
        <f t="shared" si="51"/>
        <v>14</v>
      </c>
    </row>
    <row r="351" spans="1:16" x14ac:dyDescent="0.3">
      <c r="A351" s="3">
        <v>758</v>
      </c>
      <c r="B351" s="3" t="s">
        <v>182</v>
      </c>
      <c r="C351" s="3" t="s">
        <v>61</v>
      </c>
      <c r="D351" s="3" t="s">
        <v>49</v>
      </c>
      <c r="E351" s="3">
        <v>41488.640153854169</v>
      </c>
      <c r="F351" s="3">
        <v>41488.717572835645</v>
      </c>
      <c r="G351" s="3">
        <v>111</v>
      </c>
      <c r="H351" s="144">
        <v>111</v>
      </c>
      <c r="I351">
        <v>767</v>
      </c>
      <c r="J351">
        <v>9</v>
      </c>
      <c r="K351" s="143">
        <v>85.222222222222229</v>
      </c>
      <c r="L351">
        <v>111</v>
      </c>
      <c r="N351" t="s">
        <v>423</v>
      </c>
      <c r="O351">
        <f t="shared" si="50"/>
        <v>205</v>
      </c>
      <c r="P351">
        <f t="shared" si="51"/>
        <v>14</v>
      </c>
    </row>
    <row r="352" spans="1:16" x14ac:dyDescent="0.3">
      <c r="A352" s="3">
        <v>760</v>
      </c>
      <c r="B352" s="3" t="s">
        <v>182</v>
      </c>
      <c r="C352" s="3" t="s">
        <v>61</v>
      </c>
      <c r="D352" s="3" t="s">
        <v>49</v>
      </c>
      <c r="E352" s="3">
        <v>41488.739035069448</v>
      </c>
      <c r="F352" s="3">
        <v>41488.828988773152</v>
      </c>
      <c r="G352" s="3">
        <v>129</v>
      </c>
      <c r="H352" s="144">
        <v>129</v>
      </c>
      <c r="I352">
        <v>767</v>
      </c>
      <c r="J352">
        <v>9</v>
      </c>
      <c r="K352" s="143">
        <v>85.222222222222229</v>
      </c>
      <c r="L352">
        <v>129</v>
      </c>
    </row>
    <row r="353" spans="1:12" x14ac:dyDescent="0.3">
      <c r="A353" s="3">
        <v>761</v>
      </c>
      <c r="B353" s="3" t="s">
        <v>182</v>
      </c>
      <c r="C353" s="3" t="s">
        <v>61</v>
      </c>
      <c r="D353" s="3" t="s">
        <v>49</v>
      </c>
      <c r="E353" s="3">
        <v>41488.955346990741</v>
      </c>
      <c r="F353" s="3">
        <v>41489.033599305556</v>
      </c>
      <c r="G353" s="3">
        <v>112</v>
      </c>
      <c r="H353" s="144">
        <v>112</v>
      </c>
      <c r="I353">
        <v>767</v>
      </c>
      <c r="J353">
        <v>9</v>
      </c>
      <c r="K353" s="143">
        <v>85.222222222222229</v>
      </c>
      <c r="L353">
        <v>112</v>
      </c>
    </row>
    <row r="354" spans="1:12" x14ac:dyDescent="0.3">
      <c r="A354" s="3">
        <v>763</v>
      </c>
      <c r="B354" s="3" t="s">
        <v>183</v>
      </c>
      <c r="C354" s="3" t="s">
        <v>63</v>
      </c>
      <c r="D354" s="3" t="s">
        <v>49</v>
      </c>
      <c r="E354" s="3">
        <v>41489.495942824076</v>
      </c>
      <c r="F354" s="3">
        <v>41489.546347916672</v>
      </c>
      <c r="G354" s="3">
        <v>72</v>
      </c>
      <c r="H354" s="144">
        <v>72</v>
      </c>
      <c r="I354">
        <v>194</v>
      </c>
      <c r="J354">
        <v>2</v>
      </c>
      <c r="K354" s="143">
        <v>97</v>
      </c>
      <c r="L354">
        <v>72</v>
      </c>
    </row>
    <row r="355" spans="1:12" x14ac:dyDescent="0.3">
      <c r="A355" s="3">
        <v>764</v>
      </c>
      <c r="B355" s="3" t="s">
        <v>184</v>
      </c>
      <c r="C355" s="3" t="s">
        <v>65</v>
      </c>
      <c r="D355" s="3" t="s">
        <v>49</v>
      </c>
      <c r="E355" s="3">
        <v>41490.069638310182</v>
      </c>
      <c r="F355" s="3" t="e">
        <v>#VALUE!</v>
      </c>
      <c r="G355" s="3" t="e">
        <v>#VALUE!</v>
      </c>
      <c r="H355" s="144" t="e">
        <v>#N/A</v>
      </c>
      <c r="I355">
        <v>99</v>
      </c>
      <c r="J355">
        <v>2</v>
      </c>
      <c r="K355" s="143">
        <v>49.5</v>
      </c>
      <c r="L355">
        <v>49.5</v>
      </c>
    </row>
    <row r="356" spans="1:12" x14ac:dyDescent="0.3">
      <c r="A356" s="3">
        <v>767</v>
      </c>
      <c r="B356" s="3" t="s">
        <v>185</v>
      </c>
      <c r="C356" s="3" t="s">
        <v>48</v>
      </c>
      <c r="D356" s="3" t="s">
        <v>57</v>
      </c>
      <c r="E356" s="3">
        <v>41491.516155868056</v>
      </c>
      <c r="F356" s="3">
        <v>41491.557764664351</v>
      </c>
      <c r="G356" s="3">
        <v>59</v>
      </c>
      <c r="H356" s="144">
        <v>59</v>
      </c>
      <c r="I356">
        <v>450</v>
      </c>
      <c r="J356">
        <v>5</v>
      </c>
      <c r="K356" s="143">
        <v>90</v>
      </c>
      <c r="L356">
        <v>59</v>
      </c>
    </row>
    <row r="357" spans="1:12" x14ac:dyDescent="0.3">
      <c r="A357" s="3">
        <v>768</v>
      </c>
      <c r="B357" s="3" t="s">
        <v>185</v>
      </c>
      <c r="C357" s="3" t="s">
        <v>48</v>
      </c>
      <c r="D357" s="3" t="s">
        <v>49</v>
      </c>
      <c r="E357" s="3">
        <v>41491.624520104167</v>
      </c>
      <c r="F357" s="3">
        <v>41491.679728437499</v>
      </c>
      <c r="G357" s="3">
        <v>79</v>
      </c>
      <c r="H357" s="144">
        <v>79</v>
      </c>
      <c r="I357">
        <v>450</v>
      </c>
      <c r="J357">
        <v>5</v>
      </c>
      <c r="K357" s="143">
        <v>90</v>
      </c>
      <c r="L357">
        <v>79</v>
      </c>
    </row>
    <row r="358" spans="1:12" x14ac:dyDescent="0.3">
      <c r="A358" s="3">
        <v>769</v>
      </c>
      <c r="B358" s="3" t="s">
        <v>185</v>
      </c>
      <c r="C358" s="3" t="s">
        <v>48</v>
      </c>
      <c r="D358" s="3" t="s">
        <v>49</v>
      </c>
      <c r="E358" s="3">
        <v>41491.798363969901</v>
      </c>
      <c r="F358" s="3">
        <v>41491.858583877322</v>
      </c>
      <c r="G358" s="3">
        <v>86</v>
      </c>
      <c r="H358" s="144">
        <v>86</v>
      </c>
      <c r="I358">
        <v>450</v>
      </c>
      <c r="J358">
        <v>5</v>
      </c>
      <c r="K358" s="143">
        <v>90</v>
      </c>
      <c r="L358">
        <v>86</v>
      </c>
    </row>
    <row r="359" spans="1:12" x14ac:dyDescent="0.3">
      <c r="A359" s="3">
        <v>770</v>
      </c>
      <c r="B359" s="3" t="s">
        <v>185</v>
      </c>
      <c r="C359" s="3" t="s">
        <v>48</v>
      </c>
      <c r="D359" s="3" t="s">
        <v>49</v>
      </c>
      <c r="E359" s="3">
        <v>41491.949374537035</v>
      </c>
      <c r="F359" s="3">
        <v>41492.022765740738</v>
      </c>
      <c r="G359" s="3">
        <v>105</v>
      </c>
      <c r="H359" s="144">
        <v>105</v>
      </c>
      <c r="I359">
        <v>450</v>
      </c>
      <c r="J359">
        <v>5</v>
      </c>
      <c r="K359" s="143">
        <v>90</v>
      </c>
      <c r="L359">
        <v>105</v>
      </c>
    </row>
    <row r="360" spans="1:12" x14ac:dyDescent="0.3">
      <c r="A360" s="3">
        <v>771</v>
      </c>
      <c r="B360" s="3" t="s">
        <v>186</v>
      </c>
      <c r="C360" s="3" t="s">
        <v>53</v>
      </c>
      <c r="D360" s="3" t="s">
        <v>49</v>
      </c>
      <c r="E360" s="3">
        <v>41492.254636921294</v>
      </c>
      <c r="F360" s="3">
        <v>41492.318028124995</v>
      </c>
      <c r="G360" s="3">
        <v>91</v>
      </c>
      <c r="H360" s="144">
        <v>91</v>
      </c>
      <c r="I360">
        <v>944</v>
      </c>
      <c r="J360">
        <v>10</v>
      </c>
      <c r="K360" s="143">
        <v>94.4</v>
      </c>
      <c r="L360">
        <v>91</v>
      </c>
    </row>
    <row r="361" spans="1:12" x14ac:dyDescent="0.3">
      <c r="A361" s="3">
        <v>780</v>
      </c>
      <c r="B361" s="3" t="s">
        <v>186</v>
      </c>
      <c r="C361" s="3" t="s">
        <v>53</v>
      </c>
      <c r="D361" s="3" t="s">
        <v>49</v>
      </c>
      <c r="E361" s="3">
        <v>41492.888552511577</v>
      </c>
      <c r="F361" s="3">
        <v>41492.957094178244</v>
      </c>
      <c r="G361" s="3">
        <v>98</v>
      </c>
      <c r="H361" s="144">
        <v>98</v>
      </c>
      <c r="I361">
        <v>944</v>
      </c>
      <c r="J361">
        <v>10</v>
      </c>
      <c r="K361" s="143">
        <v>94.4</v>
      </c>
      <c r="L361">
        <v>98</v>
      </c>
    </row>
    <row r="362" spans="1:12" x14ac:dyDescent="0.3">
      <c r="A362" s="3">
        <v>782</v>
      </c>
      <c r="B362" s="3" t="s">
        <v>187</v>
      </c>
      <c r="C362" s="3" t="s">
        <v>56</v>
      </c>
      <c r="D362" s="3" t="s">
        <v>49</v>
      </c>
      <c r="E362" s="3">
        <v>41493.181397025459</v>
      </c>
      <c r="F362" s="3">
        <v>41493.257612303241</v>
      </c>
      <c r="G362" s="3">
        <v>109</v>
      </c>
      <c r="H362" s="144">
        <v>109</v>
      </c>
      <c r="I362">
        <v>1375</v>
      </c>
      <c r="J362">
        <v>12</v>
      </c>
      <c r="K362" s="143">
        <v>114.58333333333333</v>
      </c>
      <c r="L362">
        <v>109</v>
      </c>
    </row>
    <row r="363" spans="1:12" x14ac:dyDescent="0.3">
      <c r="A363" s="3">
        <v>783</v>
      </c>
      <c r="B363" s="3" t="s">
        <v>187</v>
      </c>
      <c r="C363" s="3" t="s">
        <v>56</v>
      </c>
      <c r="D363" s="3" t="s">
        <v>49</v>
      </c>
      <c r="E363" s="3">
        <v>41493.265913622687</v>
      </c>
      <c r="F363" s="3">
        <v>41493.328459918979</v>
      </c>
      <c r="G363" s="3">
        <v>90</v>
      </c>
      <c r="H363" s="144">
        <v>90</v>
      </c>
      <c r="I363">
        <v>1375</v>
      </c>
      <c r="J363">
        <v>12</v>
      </c>
      <c r="K363" s="143">
        <v>114.58333333333333</v>
      </c>
      <c r="L363">
        <v>90</v>
      </c>
    </row>
    <row r="364" spans="1:12" x14ac:dyDescent="0.3">
      <c r="A364" s="3">
        <v>786</v>
      </c>
      <c r="B364" s="3" t="s">
        <v>187</v>
      </c>
      <c r="C364" s="3" t="s">
        <v>56</v>
      </c>
      <c r="D364" s="3" t="s">
        <v>49</v>
      </c>
      <c r="E364" s="3">
        <v>41493.434804976852</v>
      </c>
      <c r="F364" s="3">
        <v>41493.550777199074</v>
      </c>
      <c r="G364" s="3">
        <v>167</v>
      </c>
      <c r="H364" s="144">
        <v>167</v>
      </c>
      <c r="I364">
        <v>1375</v>
      </c>
      <c r="J364">
        <v>12</v>
      </c>
      <c r="K364" s="143">
        <v>114.58333333333333</v>
      </c>
      <c r="L364">
        <v>167</v>
      </c>
    </row>
    <row r="365" spans="1:12" x14ac:dyDescent="0.3">
      <c r="A365" s="3">
        <v>792</v>
      </c>
      <c r="B365" s="3" t="s">
        <v>187</v>
      </c>
      <c r="C365" s="3" t="s">
        <v>56</v>
      </c>
      <c r="D365" s="3" t="s">
        <v>49</v>
      </c>
      <c r="E365" s="3">
        <v>41493.913385381944</v>
      </c>
      <c r="F365" s="3">
        <v>41493.994322881939</v>
      </c>
      <c r="G365" s="3">
        <v>116</v>
      </c>
      <c r="H365" s="144">
        <v>116</v>
      </c>
      <c r="I365">
        <v>1375</v>
      </c>
      <c r="J365">
        <v>12</v>
      </c>
      <c r="K365" s="143">
        <v>114.58333333333333</v>
      </c>
      <c r="L365">
        <v>116</v>
      </c>
    </row>
    <row r="366" spans="1:12" x14ac:dyDescent="0.3">
      <c r="A366" s="3">
        <v>793</v>
      </c>
      <c r="B366" s="3" t="s">
        <v>188</v>
      </c>
      <c r="C366" s="3" t="s">
        <v>59</v>
      </c>
      <c r="D366" s="3" t="s">
        <v>49</v>
      </c>
      <c r="E366" s="3">
        <v>41494.095660729166</v>
      </c>
      <c r="F366" s="3">
        <v>41494.182489432875</v>
      </c>
      <c r="G366" s="3">
        <v>125</v>
      </c>
      <c r="H366" s="144">
        <v>125</v>
      </c>
      <c r="I366">
        <v>517</v>
      </c>
      <c r="J366">
        <v>7</v>
      </c>
      <c r="K366" s="143">
        <v>73.857142857142861</v>
      </c>
      <c r="L366">
        <v>125</v>
      </c>
    </row>
    <row r="367" spans="1:12" x14ac:dyDescent="0.3">
      <c r="A367" s="3">
        <v>794</v>
      </c>
      <c r="B367" s="3" t="s">
        <v>188</v>
      </c>
      <c r="C367" s="3" t="s">
        <v>59</v>
      </c>
      <c r="D367" s="3" t="s">
        <v>49</v>
      </c>
      <c r="E367" s="3">
        <v>41494.274068553241</v>
      </c>
      <c r="F367" s="3">
        <v>41494.367957442126</v>
      </c>
      <c r="G367" s="3">
        <v>135</v>
      </c>
      <c r="H367" s="144">
        <v>135</v>
      </c>
      <c r="I367">
        <v>517</v>
      </c>
      <c r="J367">
        <v>7</v>
      </c>
      <c r="K367" s="143">
        <v>73.857142857142861</v>
      </c>
      <c r="L367">
        <v>135</v>
      </c>
    </row>
    <row r="368" spans="1:12" x14ac:dyDescent="0.3">
      <c r="A368" s="3">
        <v>797</v>
      </c>
      <c r="B368" s="3" t="s">
        <v>188</v>
      </c>
      <c r="C368" s="3" t="s">
        <v>59</v>
      </c>
      <c r="D368" s="3" t="s">
        <v>49</v>
      </c>
      <c r="E368" s="3">
        <v>41494.567793136579</v>
      </c>
      <c r="F368" s="3" t="e">
        <v>#VALUE!</v>
      </c>
      <c r="G368" s="3" t="e">
        <v>#VALUE!</v>
      </c>
      <c r="H368" s="144" t="e">
        <v>#N/A</v>
      </c>
      <c r="I368">
        <v>517</v>
      </c>
      <c r="J368">
        <v>7</v>
      </c>
      <c r="K368" s="143">
        <v>73.857142857142861</v>
      </c>
      <c r="L368">
        <v>73.857142857142861</v>
      </c>
    </row>
    <row r="369" spans="1:12" x14ac:dyDescent="0.3">
      <c r="A369" s="3">
        <v>799</v>
      </c>
      <c r="B369" s="3" t="s">
        <v>188</v>
      </c>
      <c r="C369" s="3" t="s">
        <v>59</v>
      </c>
      <c r="D369" s="3" t="s">
        <v>49</v>
      </c>
      <c r="E369" s="3">
        <v>41494.955838657406</v>
      </c>
      <c r="F369" s="3" t="e">
        <v>#VALUE!</v>
      </c>
      <c r="G369" s="3" t="e">
        <v>#VALUE!</v>
      </c>
      <c r="H369" s="144" t="e">
        <v>#N/A</v>
      </c>
      <c r="I369">
        <v>517</v>
      </c>
      <c r="J369">
        <v>7</v>
      </c>
      <c r="K369" s="143">
        <v>73.857142857142861</v>
      </c>
      <c r="L369">
        <v>73.857142857142861</v>
      </c>
    </row>
    <row r="370" spans="1:12" x14ac:dyDescent="0.3">
      <c r="A370" s="3">
        <v>800</v>
      </c>
      <c r="B370" s="3" t="s">
        <v>189</v>
      </c>
      <c r="C370" s="3" t="s">
        <v>61</v>
      </c>
      <c r="D370" s="3" t="s">
        <v>49</v>
      </c>
      <c r="E370" s="3">
        <v>41495.208960960648</v>
      </c>
      <c r="F370" s="3">
        <v>41495.273092905096</v>
      </c>
      <c r="G370" s="3">
        <v>92</v>
      </c>
      <c r="H370" s="144">
        <v>92</v>
      </c>
      <c r="I370">
        <v>654</v>
      </c>
      <c r="J370">
        <v>8</v>
      </c>
      <c r="K370" s="143">
        <v>81.75</v>
      </c>
      <c r="L370">
        <v>92</v>
      </c>
    </row>
    <row r="371" spans="1:12" x14ac:dyDescent="0.3">
      <c r="A371" s="3">
        <v>807</v>
      </c>
      <c r="B371" s="3" t="s">
        <v>189</v>
      </c>
      <c r="C371" s="3" t="s">
        <v>61</v>
      </c>
      <c r="D371" s="3" t="s">
        <v>49</v>
      </c>
      <c r="E371" s="3">
        <v>41495.823113506944</v>
      </c>
      <c r="F371" s="3">
        <v>41495.894282488429</v>
      </c>
      <c r="G371" s="3">
        <v>102</v>
      </c>
      <c r="H371" s="144">
        <v>102</v>
      </c>
      <c r="I371">
        <v>654</v>
      </c>
      <c r="J371">
        <v>8</v>
      </c>
      <c r="K371" s="143">
        <v>81.75</v>
      </c>
      <c r="L371">
        <v>102</v>
      </c>
    </row>
    <row r="372" spans="1:12" x14ac:dyDescent="0.3">
      <c r="A372" s="3">
        <v>808</v>
      </c>
      <c r="B372" s="3" t="s">
        <v>190</v>
      </c>
      <c r="C372" s="3" t="s">
        <v>63</v>
      </c>
      <c r="D372" s="3" t="s">
        <v>49</v>
      </c>
      <c r="E372" s="3">
        <v>41496.044179594908</v>
      </c>
      <c r="F372" s="3" t="e">
        <v>#VALUE!</v>
      </c>
      <c r="G372" s="3" t="e">
        <v>#VALUE!</v>
      </c>
      <c r="H372" s="144" t="e">
        <v>#N/A</v>
      </c>
      <c r="I372">
        <v>668</v>
      </c>
      <c r="J372">
        <v>7</v>
      </c>
      <c r="K372" s="143">
        <v>95.428571428571431</v>
      </c>
      <c r="L372">
        <v>95.428571428571431</v>
      </c>
    </row>
    <row r="373" spans="1:12" x14ac:dyDescent="0.3">
      <c r="A373" s="3">
        <v>809</v>
      </c>
      <c r="B373" s="3" t="s">
        <v>190</v>
      </c>
      <c r="C373" s="3" t="s">
        <v>63</v>
      </c>
      <c r="D373" s="3" t="s">
        <v>49</v>
      </c>
      <c r="E373" s="3">
        <v>41496.211162349544</v>
      </c>
      <c r="F373" s="3">
        <v>41496.271416979165</v>
      </c>
      <c r="G373" s="3">
        <v>86</v>
      </c>
      <c r="H373" s="144">
        <v>86</v>
      </c>
      <c r="I373">
        <v>668</v>
      </c>
      <c r="J373">
        <v>7</v>
      </c>
      <c r="K373" s="143">
        <v>95.428571428571431</v>
      </c>
      <c r="L373">
        <v>86</v>
      </c>
    </row>
    <row r="374" spans="1:12" x14ac:dyDescent="0.3">
      <c r="A374" s="3">
        <v>812</v>
      </c>
      <c r="B374" s="3" t="s">
        <v>190</v>
      </c>
      <c r="C374" s="3" t="s">
        <v>63</v>
      </c>
      <c r="D374" s="3" t="s">
        <v>49</v>
      </c>
      <c r="E374" s="3">
        <v>41496.770267361113</v>
      </c>
      <c r="F374" s="3">
        <v>41496.859619212963</v>
      </c>
      <c r="G374" s="3">
        <v>128</v>
      </c>
      <c r="H374" s="144">
        <v>128</v>
      </c>
      <c r="I374">
        <v>668</v>
      </c>
      <c r="J374">
        <v>7</v>
      </c>
      <c r="K374" s="143">
        <v>95.428571428571431</v>
      </c>
      <c r="L374">
        <v>128</v>
      </c>
    </row>
    <row r="375" spans="1:12" x14ac:dyDescent="0.3">
      <c r="A375" s="3">
        <v>813</v>
      </c>
      <c r="B375" s="3" t="s">
        <v>190</v>
      </c>
      <c r="C375" s="3" t="s">
        <v>63</v>
      </c>
      <c r="D375" s="3" t="s">
        <v>49</v>
      </c>
      <c r="E375" s="3">
        <v>41496.864091863426</v>
      </c>
      <c r="F375" s="3">
        <v>41496.935226122689</v>
      </c>
      <c r="G375" s="3">
        <v>102</v>
      </c>
      <c r="H375" s="144">
        <v>102</v>
      </c>
      <c r="I375">
        <v>668</v>
      </c>
      <c r="J375">
        <v>7</v>
      </c>
      <c r="K375" s="143">
        <v>95.428571428571431</v>
      </c>
      <c r="L375">
        <v>102</v>
      </c>
    </row>
    <row r="376" spans="1:12" x14ac:dyDescent="0.3">
      <c r="A376" s="3">
        <v>814</v>
      </c>
      <c r="B376" s="3" t="s">
        <v>190</v>
      </c>
      <c r="C376" s="3" t="s">
        <v>63</v>
      </c>
      <c r="D376" s="3" t="s">
        <v>49</v>
      </c>
      <c r="E376" s="3">
        <v>41496.962080520832</v>
      </c>
      <c r="F376" s="3">
        <v>41497.029661539353</v>
      </c>
      <c r="G376" s="3">
        <v>97</v>
      </c>
      <c r="H376" s="144">
        <v>97</v>
      </c>
      <c r="I376">
        <v>668</v>
      </c>
      <c r="J376">
        <v>7</v>
      </c>
      <c r="K376" s="143">
        <v>95.428571428571431</v>
      </c>
      <c r="L376">
        <v>97</v>
      </c>
    </row>
    <row r="377" spans="1:12" x14ac:dyDescent="0.3">
      <c r="A377" s="3">
        <v>815</v>
      </c>
      <c r="B377" s="3" t="s">
        <v>191</v>
      </c>
      <c r="C377" s="3" t="s">
        <v>65</v>
      </c>
      <c r="D377" s="3" t="s">
        <v>49</v>
      </c>
      <c r="E377" s="3">
        <v>41497.100897453704</v>
      </c>
      <c r="F377" s="3">
        <v>41497.161939120371</v>
      </c>
      <c r="G377" s="3">
        <v>87</v>
      </c>
      <c r="H377" s="144">
        <v>87</v>
      </c>
      <c r="I377">
        <v>307</v>
      </c>
      <c r="J377">
        <v>3</v>
      </c>
      <c r="K377" s="143">
        <v>102.33333333333333</v>
      </c>
      <c r="L377">
        <v>87</v>
      </c>
    </row>
    <row r="378" spans="1:12" x14ac:dyDescent="0.3">
      <c r="A378" s="3">
        <v>817</v>
      </c>
      <c r="B378" s="3" t="s">
        <v>191</v>
      </c>
      <c r="C378" s="3" t="s">
        <v>65</v>
      </c>
      <c r="D378" s="3" t="s">
        <v>49</v>
      </c>
      <c r="E378" s="3">
        <v>41497.665368831018</v>
      </c>
      <c r="F378" s="3">
        <v>41497.751283182864</v>
      </c>
      <c r="G378" s="3">
        <v>123</v>
      </c>
      <c r="H378" s="144">
        <v>123</v>
      </c>
      <c r="I378">
        <v>307</v>
      </c>
      <c r="J378">
        <v>3</v>
      </c>
      <c r="K378" s="143">
        <v>102.33333333333333</v>
      </c>
      <c r="L378">
        <v>123</v>
      </c>
    </row>
    <row r="379" spans="1:12" x14ac:dyDescent="0.3">
      <c r="A379" s="3">
        <v>818</v>
      </c>
      <c r="B379" s="3" t="s">
        <v>192</v>
      </c>
      <c r="C379" s="3" t="s">
        <v>48</v>
      </c>
      <c r="D379" s="3" t="s">
        <v>49</v>
      </c>
      <c r="E379" s="3">
        <v>41498.108293483798</v>
      </c>
      <c r="F379" s="3">
        <v>41498.156476354168</v>
      </c>
      <c r="G379" s="3">
        <v>69</v>
      </c>
      <c r="H379" s="144">
        <v>69</v>
      </c>
      <c r="I379">
        <v>788</v>
      </c>
      <c r="J379">
        <v>8</v>
      </c>
      <c r="K379" s="143">
        <v>98.5</v>
      </c>
      <c r="L379">
        <v>69</v>
      </c>
    </row>
    <row r="380" spans="1:12" x14ac:dyDescent="0.3">
      <c r="A380" s="3">
        <v>824</v>
      </c>
      <c r="B380" s="3" t="s">
        <v>192</v>
      </c>
      <c r="C380" s="3" t="s">
        <v>48</v>
      </c>
      <c r="D380" s="3" t="s">
        <v>49</v>
      </c>
      <c r="E380" s="3">
        <v>41498.678354201387</v>
      </c>
      <c r="F380" s="3">
        <v>41498.742520868051</v>
      </c>
      <c r="G380" s="3">
        <v>92</v>
      </c>
      <c r="H380" s="144">
        <v>92</v>
      </c>
      <c r="I380">
        <v>788</v>
      </c>
      <c r="J380">
        <v>8</v>
      </c>
      <c r="K380" s="143">
        <v>98.5</v>
      </c>
      <c r="L380">
        <v>92</v>
      </c>
    </row>
    <row r="381" spans="1:12" x14ac:dyDescent="0.3">
      <c r="A381" s="3">
        <v>825</v>
      </c>
      <c r="B381" s="3" t="s">
        <v>192</v>
      </c>
      <c r="C381" s="3" t="s">
        <v>48</v>
      </c>
      <c r="D381" s="3" t="s">
        <v>49</v>
      </c>
      <c r="E381" s="3">
        <v>41498.830970717594</v>
      </c>
      <c r="F381" s="3">
        <v>41498.910334143518</v>
      </c>
      <c r="G381" s="3">
        <v>114</v>
      </c>
      <c r="H381" s="144">
        <v>114</v>
      </c>
      <c r="I381">
        <v>788</v>
      </c>
      <c r="J381">
        <v>8</v>
      </c>
      <c r="K381" s="143">
        <v>98.5</v>
      </c>
      <c r="L381">
        <v>114</v>
      </c>
    </row>
    <row r="382" spans="1:12" x14ac:dyDescent="0.3">
      <c r="A382" s="3">
        <v>826</v>
      </c>
      <c r="B382" s="3" t="s">
        <v>193</v>
      </c>
      <c r="C382" s="3" t="s">
        <v>53</v>
      </c>
      <c r="D382" s="3" t="s">
        <v>57</v>
      </c>
      <c r="E382" s="3">
        <v>41499.107152164353</v>
      </c>
      <c r="F382" s="3" t="e">
        <v>#VALUE!</v>
      </c>
      <c r="G382" s="3" t="e">
        <v>#VALUE!</v>
      </c>
      <c r="H382" s="144" t="e">
        <v>#N/A</v>
      </c>
      <c r="I382">
        <v>876</v>
      </c>
      <c r="J382">
        <v>11</v>
      </c>
      <c r="K382" s="143">
        <v>79.63636363636364</v>
      </c>
      <c r="L382">
        <v>79.63636363636364</v>
      </c>
    </row>
    <row r="383" spans="1:12" x14ac:dyDescent="0.3">
      <c r="A383" s="3">
        <v>827</v>
      </c>
      <c r="B383" s="3" t="s">
        <v>193</v>
      </c>
      <c r="C383" s="3" t="s">
        <v>53</v>
      </c>
      <c r="D383" s="3" t="s">
        <v>49</v>
      </c>
      <c r="E383" s="3">
        <v>41499.236123182869</v>
      </c>
      <c r="F383" s="3">
        <v>41499.293576886579</v>
      </c>
      <c r="G383" s="3">
        <v>82</v>
      </c>
      <c r="H383" s="144">
        <v>82</v>
      </c>
      <c r="I383">
        <v>876</v>
      </c>
      <c r="J383">
        <v>11</v>
      </c>
      <c r="K383" s="143">
        <v>79.63636363636364</v>
      </c>
      <c r="L383">
        <v>82</v>
      </c>
    </row>
    <row r="384" spans="1:12" x14ac:dyDescent="0.3">
      <c r="A384" s="3">
        <v>831</v>
      </c>
      <c r="B384" s="3" t="s">
        <v>193</v>
      </c>
      <c r="C384" s="3" t="s">
        <v>53</v>
      </c>
      <c r="D384" s="3" t="s">
        <v>49</v>
      </c>
      <c r="E384" s="3">
        <v>41499.494772569444</v>
      </c>
      <c r="F384" s="3">
        <v>41499.529865162032</v>
      </c>
      <c r="G384" s="3">
        <v>50</v>
      </c>
      <c r="H384" s="144">
        <v>50</v>
      </c>
      <c r="I384">
        <v>876</v>
      </c>
      <c r="J384">
        <v>11</v>
      </c>
      <c r="K384" s="143">
        <v>79.63636363636364</v>
      </c>
      <c r="L384">
        <v>50</v>
      </c>
    </row>
    <row r="385" spans="1:12" x14ac:dyDescent="0.3">
      <c r="A385" s="3">
        <v>836</v>
      </c>
      <c r="B385" s="3" t="s">
        <v>193</v>
      </c>
      <c r="C385" s="3" t="s">
        <v>53</v>
      </c>
      <c r="D385" s="3" t="s">
        <v>57</v>
      </c>
      <c r="E385" s="3">
        <v>41499.960102118057</v>
      </c>
      <c r="F385" s="3">
        <v>41499.998713229164</v>
      </c>
      <c r="G385" s="3">
        <v>55</v>
      </c>
      <c r="H385" s="144">
        <v>55</v>
      </c>
      <c r="I385">
        <v>876</v>
      </c>
      <c r="J385">
        <v>11</v>
      </c>
      <c r="K385" s="143">
        <v>79.63636363636364</v>
      </c>
      <c r="L385">
        <v>55</v>
      </c>
    </row>
    <row r="386" spans="1:12" x14ac:dyDescent="0.3">
      <c r="A386" s="3">
        <v>837</v>
      </c>
      <c r="B386" s="3" t="s">
        <v>194</v>
      </c>
      <c r="C386" s="3" t="s">
        <v>56</v>
      </c>
      <c r="D386" s="3" t="s">
        <v>49</v>
      </c>
      <c r="E386" s="3">
        <v>41499.998904050924</v>
      </c>
      <c r="F386" s="3">
        <v>41500.048869328697</v>
      </c>
      <c r="G386" s="3">
        <v>71</v>
      </c>
      <c r="H386" s="144">
        <v>71</v>
      </c>
      <c r="I386">
        <v>442</v>
      </c>
      <c r="J386">
        <v>8</v>
      </c>
      <c r="K386" s="143">
        <v>55.25</v>
      </c>
      <c r="L386">
        <v>71</v>
      </c>
    </row>
    <row r="387" spans="1:12" x14ac:dyDescent="0.3">
      <c r="A387" s="3">
        <v>838</v>
      </c>
      <c r="B387" s="3" t="s">
        <v>194</v>
      </c>
      <c r="C387" s="3" t="s">
        <v>56</v>
      </c>
      <c r="D387" s="3" t="s">
        <v>57</v>
      </c>
      <c r="E387" s="3">
        <v>41500.322426354171</v>
      </c>
      <c r="F387" s="3" t="e">
        <v>#VALUE!</v>
      </c>
      <c r="G387" s="3" t="e">
        <v>#VALUE!</v>
      </c>
      <c r="H387" s="144" t="e">
        <v>#N/A</v>
      </c>
      <c r="I387">
        <v>442</v>
      </c>
      <c r="J387">
        <v>8</v>
      </c>
      <c r="K387" s="143">
        <v>55.25</v>
      </c>
      <c r="L387">
        <v>55.25</v>
      </c>
    </row>
    <row r="388" spans="1:12" x14ac:dyDescent="0.3">
      <c r="A388" s="3">
        <v>842</v>
      </c>
      <c r="B388" s="3" t="s">
        <v>194</v>
      </c>
      <c r="C388" s="3" t="s">
        <v>56</v>
      </c>
      <c r="D388" s="3" t="s">
        <v>49</v>
      </c>
      <c r="E388" s="3">
        <v>41500.629216203706</v>
      </c>
      <c r="F388" s="3">
        <v>41500.671172222224</v>
      </c>
      <c r="G388" s="3">
        <v>60</v>
      </c>
      <c r="H388" s="144">
        <v>60</v>
      </c>
      <c r="I388">
        <v>442</v>
      </c>
      <c r="J388">
        <v>8</v>
      </c>
      <c r="K388" s="143">
        <v>55.25</v>
      </c>
      <c r="L388">
        <v>60</v>
      </c>
    </row>
    <row r="389" spans="1:12" x14ac:dyDescent="0.3">
      <c r="A389" s="3">
        <v>843</v>
      </c>
      <c r="B389" s="3" t="s">
        <v>194</v>
      </c>
      <c r="C389" s="3" t="s">
        <v>56</v>
      </c>
      <c r="D389" s="3" t="s">
        <v>49</v>
      </c>
      <c r="E389" s="3">
        <v>41500.708262037035</v>
      </c>
      <c r="F389" s="3">
        <v>41500.760113888893</v>
      </c>
      <c r="G389" s="3">
        <v>74</v>
      </c>
      <c r="H389" s="144">
        <v>74</v>
      </c>
      <c r="I389">
        <v>442</v>
      </c>
      <c r="J389">
        <v>8</v>
      </c>
      <c r="K389" s="143">
        <v>55.25</v>
      </c>
      <c r="L389">
        <v>74</v>
      </c>
    </row>
    <row r="390" spans="1:12" x14ac:dyDescent="0.3">
      <c r="A390" s="3">
        <v>845</v>
      </c>
      <c r="B390" s="3" t="s">
        <v>195</v>
      </c>
      <c r="C390" s="3" t="s">
        <v>59</v>
      </c>
      <c r="D390" s="3" t="s">
        <v>49</v>
      </c>
      <c r="E390" s="3">
        <v>41501.034551423611</v>
      </c>
      <c r="F390" s="3">
        <v>41501.088405590272</v>
      </c>
      <c r="G390" s="3">
        <v>77</v>
      </c>
      <c r="H390" s="144">
        <v>77</v>
      </c>
      <c r="I390">
        <v>593</v>
      </c>
      <c r="J390">
        <v>8</v>
      </c>
      <c r="K390" s="143">
        <v>74.125</v>
      </c>
      <c r="L390">
        <v>77</v>
      </c>
    </row>
    <row r="391" spans="1:12" x14ac:dyDescent="0.3">
      <c r="A391" s="3">
        <v>846</v>
      </c>
      <c r="B391" s="3" t="s">
        <v>195</v>
      </c>
      <c r="C391" s="3" t="s">
        <v>59</v>
      </c>
      <c r="D391" s="3" t="s">
        <v>49</v>
      </c>
      <c r="E391" s="3">
        <v>41501.139530289351</v>
      </c>
      <c r="F391" s="3">
        <v>41501.235305752314</v>
      </c>
      <c r="G391" s="3">
        <v>137</v>
      </c>
      <c r="H391" s="144">
        <v>137</v>
      </c>
      <c r="I391">
        <v>593</v>
      </c>
      <c r="J391">
        <v>8</v>
      </c>
      <c r="K391" s="143">
        <v>74.125</v>
      </c>
      <c r="L391">
        <v>137</v>
      </c>
    </row>
    <row r="392" spans="1:12" x14ac:dyDescent="0.3">
      <c r="A392" s="3">
        <v>847</v>
      </c>
      <c r="B392" s="3" t="s">
        <v>195</v>
      </c>
      <c r="C392" s="3" t="s">
        <v>59</v>
      </c>
      <c r="D392" s="3" t="s">
        <v>49</v>
      </c>
      <c r="E392" s="3">
        <v>41501.256278668981</v>
      </c>
      <c r="F392" s="3">
        <v>41501.307378206016</v>
      </c>
      <c r="G392" s="3">
        <v>73</v>
      </c>
      <c r="H392" s="144">
        <v>73</v>
      </c>
      <c r="I392">
        <v>593</v>
      </c>
      <c r="J392">
        <v>8</v>
      </c>
      <c r="K392" s="143">
        <v>74.125</v>
      </c>
      <c r="L392">
        <v>73</v>
      </c>
    </row>
    <row r="393" spans="1:12" x14ac:dyDescent="0.3">
      <c r="A393" s="3">
        <v>848</v>
      </c>
      <c r="B393" s="3" t="s">
        <v>195</v>
      </c>
      <c r="C393" s="3" t="s">
        <v>59</v>
      </c>
      <c r="D393" s="3" t="s">
        <v>57</v>
      </c>
      <c r="E393" s="3">
        <v>41501.331189386576</v>
      </c>
      <c r="F393" s="3" t="e">
        <v>#VALUE!</v>
      </c>
      <c r="G393" s="3" t="e">
        <v>#VALUE!</v>
      </c>
      <c r="H393" s="144" t="e">
        <v>#N/A</v>
      </c>
      <c r="I393">
        <v>593</v>
      </c>
      <c r="J393">
        <v>8</v>
      </c>
      <c r="K393" s="143">
        <v>74.125</v>
      </c>
      <c r="L393">
        <v>74.125</v>
      </c>
    </row>
    <row r="394" spans="1:12" x14ac:dyDescent="0.3">
      <c r="A394" s="3">
        <v>850</v>
      </c>
      <c r="B394" s="3" t="s">
        <v>195</v>
      </c>
      <c r="C394" s="3" t="s">
        <v>59</v>
      </c>
      <c r="D394" s="3" t="s">
        <v>49</v>
      </c>
      <c r="E394" s="3">
        <v>41501.519414039351</v>
      </c>
      <c r="F394" s="3">
        <v>41501.58642792824</v>
      </c>
      <c r="G394" s="3">
        <v>96</v>
      </c>
      <c r="H394" s="144">
        <v>96</v>
      </c>
      <c r="I394">
        <v>593</v>
      </c>
      <c r="J394">
        <v>8</v>
      </c>
      <c r="K394" s="143">
        <v>74.125</v>
      </c>
      <c r="L394">
        <v>96</v>
      </c>
    </row>
    <row r="395" spans="1:12" x14ac:dyDescent="0.3">
      <c r="A395" s="3">
        <v>856</v>
      </c>
      <c r="B395" s="3" t="s">
        <v>196</v>
      </c>
      <c r="C395" s="3" t="s">
        <v>61</v>
      </c>
      <c r="D395" s="3" t="s">
        <v>49</v>
      </c>
      <c r="E395" s="3">
        <v>41502.520431631943</v>
      </c>
      <c r="F395" s="3">
        <v>41502.598672372689</v>
      </c>
      <c r="G395" s="3">
        <v>112</v>
      </c>
      <c r="H395" s="144">
        <v>112</v>
      </c>
      <c r="I395">
        <v>836</v>
      </c>
      <c r="J395">
        <v>9</v>
      </c>
      <c r="K395" s="143">
        <v>92.888888888888886</v>
      </c>
      <c r="L395">
        <v>112</v>
      </c>
    </row>
    <row r="396" spans="1:12" x14ac:dyDescent="0.3">
      <c r="A396" s="3">
        <v>859</v>
      </c>
      <c r="B396" s="3" t="s">
        <v>196</v>
      </c>
      <c r="C396" s="3" t="s">
        <v>61</v>
      </c>
      <c r="D396" s="3" t="s">
        <v>49</v>
      </c>
      <c r="E396" s="3">
        <v>41502.632607488427</v>
      </c>
      <c r="F396" s="3">
        <v>41502.68911211806</v>
      </c>
      <c r="G396" s="3">
        <v>81</v>
      </c>
      <c r="H396" s="144">
        <v>81</v>
      </c>
      <c r="I396">
        <v>836</v>
      </c>
      <c r="J396">
        <v>9</v>
      </c>
      <c r="K396" s="143">
        <v>92.888888888888886</v>
      </c>
      <c r="L396">
        <v>81</v>
      </c>
    </row>
    <row r="397" spans="1:12" x14ac:dyDescent="0.3">
      <c r="A397" s="3">
        <v>860</v>
      </c>
      <c r="B397" s="3" t="s">
        <v>196</v>
      </c>
      <c r="C397" s="3" t="s">
        <v>61</v>
      </c>
      <c r="D397" s="3" t="s">
        <v>49</v>
      </c>
      <c r="E397" s="3">
        <v>41502.771591747682</v>
      </c>
      <c r="F397" s="3">
        <v>41502.856105636572</v>
      </c>
      <c r="G397" s="3">
        <v>121</v>
      </c>
      <c r="H397" s="144">
        <v>121</v>
      </c>
      <c r="I397">
        <v>836</v>
      </c>
      <c r="J397">
        <v>9</v>
      </c>
      <c r="K397" s="143">
        <v>92.888888888888886</v>
      </c>
      <c r="L397">
        <v>121</v>
      </c>
    </row>
    <row r="398" spans="1:12" x14ac:dyDescent="0.3">
      <c r="A398" s="3">
        <v>865</v>
      </c>
      <c r="B398" s="3" t="s">
        <v>197</v>
      </c>
      <c r="C398" s="3" t="s">
        <v>63</v>
      </c>
      <c r="D398" s="3" t="s">
        <v>49</v>
      </c>
      <c r="E398" s="3">
        <v>41503.551219525463</v>
      </c>
      <c r="F398" s="3">
        <v>41503.611265821761</v>
      </c>
      <c r="G398" s="3">
        <v>86</v>
      </c>
      <c r="H398" s="144">
        <v>86</v>
      </c>
      <c r="I398">
        <v>764</v>
      </c>
      <c r="J398">
        <v>8</v>
      </c>
      <c r="K398" s="143">
        <v>95.5</v>
      </c>
      <c r="L398">
        <v>86</v>
      </c>
    </row>
    <row r="399" spans="1:12" x14ac:dyDescent="0.3">
      <c r="A399" s="3">
        <v>866</v>
      </c>
      <c r="B399" s="3" t="s">
        <v>197</v>
      </c>
      <c r="C399" s="3" t="s">
        <v>63</v>
      </c>
      <c r="D399" s="3" t="s">
        <v>49</v>
      </c>
      <c r="E399" s="3">
        <v>41503.639574421293</v>
      </c>
      <c r="F399" s="3">
        <v>41503.743706365734</v>
      </c>
      <c r="G399" s="3">
        <v>149</v>
      </c>
      <c r="H399" s="144">
        <v>149</v>
      </c>
      <c r="I399">
        <v>764</v>
      </c>
      <c r="J399">
        <v>8</v>
      </c>
      <c r="K399" s="143">
        <v>95.5</v>
      </c>
      <c r="L399">
        <v>149</v>
      </c>
    </row>
    <row r="400" spans="1:12" x14ac:dyDescent="0.3">
      <c r="A400" s="3">
        <v>868</v>
      </c>
      <c r="B400" s="3" t="s">
        <v>197</v>
      </c>
      <c r="C400" s="3" t="s">
        <v>63</v>
      </c>
      <c r="D400" s="3" t="s">
        <v>49</v>
      </c>
      <c r="E400" s="3">
        <v>41503.933555358795</v>
      </c>
      <c r="F400" s="3">
        <v>41503.97852063657</v>
      </c>
      <c r="G400" s="3">
        <v>64</v>
      </c>
      <c r="H400" s="144">
        <v>64</v>
      </c>
      <c r="I400">
        <v>764</v>
      </c>
      <c r="J400">
        <v>8</v>
      </c>
      <c r="K400" s="143">
        <v>95.5</v>
      </c>
      <c r="L400">
        <v>64</v>
      </c>
    </row>
    <row r="401" spans="1:12" x14ac:dyDescent="0.3">
      <c r="A401" s="3">
        <v>869</v>
      </c>
      <c r="B401" s="3" t="s">
        <v>197</v>
      </c>
      <c r="C401" s="3" t="s">
        <v>63</v>
      </c>
      <c r="D401" s="3" t="s">
        <v>49</v>
      </c>
      <c r="E401" s="3">
        <v>41503.945916631943</v>
      </c>
      <c r="F401" s="3">
        <v>41504.012444409716</v>
      </c>
      <c r="G401" s="3">
        <v>95</v>
      </c>
      <c r="H401" s="144">
        <v>95</v>
      </c>
      <c r="I401">
        <v>764</v>
      </c>
      <c r="J401">
        <v>8</v>
      </c>
      <c r="K401" s="143">
        <v>95.5</v>
      </c>
      <c r="L401">
        <v>95</v>
      </c>
    </row>
    <row r="402" spans="1:12" x14ac:dyDescent="0.3">
      <c r="A402" s="3">
        <v>870</v>
      </c>
      <c r="B402" s="3" t="s">
        <v>198</v>
      </c>
      <c r="C402" s="3" t="s">
        <v>65</v>
      </c>
      <c r="D402" s="3" t="s">
        <v>49</v>
      </c>
      <c r="E402" s="3">
        <v>41504.441279247687</v>
      </c>
      <c r="F402" s="3">
        <v>41504.533362581024</v>
      </c>
      <c r="G402" s="3">
        <v>132</v>
      </c>
      <c r="H402" s="144">
        <v>132</v>
      </c>
      <c r="I402">
        <v>229</v>
      </c>
      <c r="J402">
        <v>3</v>
      </c>
      <c r="K402" s="143">
        <v>76.333333333333329</v>
      </c>
      <c r="L402">
        <v>132</v>
      </c>
    </row>
    <row r="403" spans="1:12" x14ac:dyDescent="0.3">
      <c r="A403" s="3">
        <v>871</v>
      </c>
      <c r="B403" s="3" t="s">
        <v>198</v>
      </c>
      <c r="C403" s="3" t="s">
        <v>65</v>
      </c>
      <c r="D403" s="3" t="s">
        <v>49</v>
      </c>
      <c r="E403" s="3">
        <v>41504.573225497683</v>
      </c>
      <c r="F403" s="3" t="e">
        <v>#VALUE!</v>
      </c>
      <c r="G403" s="3" t="e">
        <v>#VALUE!</v>
      </c>
      <c r="H403" s="144" t="e">
        <v>#N/A</v>
      </c>
      <c r="I403">
        <v>229</v>
      </c>
      <c r="J403">
        <v>3</v>
      </c>
      <c r="K403" s="143">
        <v>76.333333333333329</v>
      </c>
      <c r="L403">
        <v>76.333333333333329</v>
      </c>
    </row>
    <row r="404" spans="1:12" x14ac:dyDescent="0.3">
      <c r="A404" s="3">
        <v>872</v>
      </c>
      <c r="B404" s="3" t="s">
        <v>198</v>
      </c>
      <c r="C404" s="3" t="s">
        <v>65</v>
      </c>
      <c r="D404" s="3" t="s">
        <v>49</v>
      </c>
      <c r="E404" s="3">
        <v>41504.647290856476</v>
      </c>
      <c r="F404" s="3">
        <v>41504.715091782404</v>
      </c>
      <c r="G404" s="3">
        <v>97</v>
      </c>
      <c r="H404" s="144">
        <v>97</v>
      </c>
      <c r="I404">
        <v>229</v>
      </c>
      <c r="J404">
        <v>3</v>
      </c>
      <c r="K404" s="143">
        <v>76.333333333333329</v>
      </c>
      <c r="L404">
        <v>97</v>
      </c>
    </row>
    <row r="405" spans="1:12" x14ac:dyDescent="0.3">
      <c r="A405" s="3">
        <v>873</v>
      </c>
      <c r="B405" s="3" t="s">
        <v>199</v>
      </c>
      <c r="C405" s="3" t="s">
        <v>48</v>
      </c>
      <c r="D405" s="3" t="s">
        <v>49</v>
      </c>
      <c r="E405" s="3">
        <v>41505.015078969904</v>
      </c>
      <c r="F405" s="3">
        <v>41505.097521099538</v>
      </c>
      <c r="G405" s="3">
        <v>118</v>
      </c>
      <c r="H405" s="144">
        <v>118</v>
      </c>
      <c r="I405">
        <v>568</v>
      </c>
      <c r="J405">
        <v>6</v>
      </c>
      <c r="K405" s="143">
        <v>94.666666666666671</v>
      </c>
      <c r="L405">
        <v>118</v>
      </c>
    </row>
    <row r="406" spans="1:12" x14ac:dyDescent="0.3">
      <c r="A406" s="3">
        <v>878</v>
      </c>
      <c r="B406" s="3" t="s">
        <v>199</v>
      </c>
      <c r="C406" s="3" t="s">
        <v>48</v>
      </c>
      <c r="D406" s="3" t="s">
        <v>49</v>
      </c>
      <c r="E406" s="3">
        <v>41505.795047685184</v>
      </c>
      <c r="F406" s="3">
        <v>41505.879931944444</v>
      </c>
      <c r="G406" s="3">
        <v>122</v>
      </c>
      <c r="H406" s="144">
        <v>122</v>
      </c>
      <c r="I406">
        <v>568</v>
      </c>
      <c r="J406">
        <v>6</v>
      </c>
      <c r="K406" s="143">
        <v>94.666666666666671</v>
      </c>
      <c r="L406">
        <v>122</v>
      </c>
    </row>
    <row r="407" spans="1:12" x14ac:dyDescent="0.3">
      <c r="A407" s="3">
        <v>880</v>
      </c>
      <c r="B407" s="3" t="s">
        <v>200</v>
      </c>
      <c r="C407" s="3" t="s">
        <v>53</v>
      </c>
      <c r="D407" s="3" t="s">
        <v>49</v>
      </c>
      <c r="E407" s="3">
        <v>41506.065732673611</v>
      </c>
      <c r="F407" s="3">
        <v>41506.134552118056</v>
      </c>
      <c r="G407" s="3">
        <v>99</v>
      </c>
      <c r="H407" s="144">
        <v>99</v>
      </c>
      <c r="I407">
        <v>845</v>
      </c>
      <c r="J407">
        <v>7</v>
      </c>
      <c r="K407" s="143">
        <v>120.71428571428571</v>
      </c>
      <c r="L407">
        <v>99</v>
      </c>
    </row>
    <row r="408" spans="1:12" x14ac:dyDescent="0.3">
      <c r="A408" s="3">
        <v>881</v>
      </c>
      <c r="B408" s="3" t="s">
        <v>200</v>
      </c>
      <c r="C408" s="3" t="s">
        <v>53</v>
      </c>
      <c r="D408" s="3" t="s">
        <v>57</v>
      </c>
      <c r="E408" s="3">
        <v>41506.148399108795</v>
      </c>
      <c r="F408" s="3">
        <v>41506.211431516203</v>
      </c>
      <c r="G408" s="3">
        <v>90</v>
      </c>
      <c r="H408" s="144">
        <v>90</v>
      </c>
      <c r="I408">
        <v>845</v>
      </c>
      <c r="J408">
        <v>7</v>
      </c>
      <c r="K408" s="143">
        <v>120.71428571428571</v>
      </c>
      <c r="L408">
        <v>90</v>
      </c>
    </row>
    <row r="409" spans="1:12" x14ac:dyDescent="0.3">
      <c r="A409" s="3">
        <v>882</v>
      </c>
      <c r="B409" s="3" t="s">
        <v>200</v>
      </c>
      <c r="C409" s="3" t="s">
        <v>53</v>
      </c>
      <c r="D409" s="3" t="s">
        <v>49</v>
      </c>
      <c r="E409" s="3">
        <v>41506.459607488425</v>
      </c>
      <c r="F409" s="3">
        <v>41506.540452395835</v>
      </c>
      <c r="G409" s="3">
        <v>116</v>
      </c>
      <c r="H409" s="144">
        <v>116</v>
      </c>
      <c r="I409">
        <v>845</v>
      </c>
      <c r="J409">
        <v>7</v>
      </c>
      <c r="K409" s="143">
        <v>120.71428571428571</v>
      </c>
      <c r="L409">
        <v>116</v>
      </c>
    </row>
    <row r="410" spans="1:12" x14ac:dyDescent="0.3">
      <c r="A410" s="3">
        <v>886</v>
      </c>
      <c r="B410" s="3" t="s">
        <v>201</v>
      </c>
      <c r="C410" s="3" t="s">
        <v>56</v>
      </c>
      <c r="D410" s="3" t="s">
        <v>49</v>
      </c>
      <c r="E410" s="3">
        <v>41507.190997488426</v>
      </c>
      <c r="F410" s="3">
        <v>41507.23780304398</v>
      </c>
      <c r="G410" s="3">
        <v>67</v>
      </c>
      <c r="H410" s="144">
        <v>67</v>
      </c>
      <c r="I410">
        <v>707</v>
      </c>
      <c r="J410">
        <v>7</v>
      </c>
      <c r="K410" s="143">
        <v>101</v>
      </c>
      <c r="L410">
        <v>67</v>
      </c>
    </row>
    <row r="411" spans="1:12" x14ac:dyDescent="0.3">
      <c r="A411" s="3">
        <v>889</v>
      </c>
      <c r="B411" s="3" t="s">
        <v>201</v>
      </c>
      <c r="C411" s="3" t="s">
        <v>56</v>
      </c>
      <c r="D411" s="3" t="s">
        <v>49</v>
      </c>
      <c r="E411" s="3">
        <v>41507.521167476851</v>
      </c>
      <c r="F411" s="3">
        <v>41507.605681365741</v>
      </c>
      <c r="G411" s="3">
        <v>121</v>
      </c>
      <c r="H411" s="144">
        <v>121</v>
      </c>
      <c r="I411">
        <v>707</v>
      </c>
      <c r="J411">
        <v>7</v>
      </c>
      <c r="K411" s="143">
        <v>101</v>
      </c>
      <c r="L411">
        <v>121</v>
      </c>
    </row>
    <row r="412" spans="1:12" x14ac:dyDescent="0.3">
      <c r="A412" s="3">
        <v>891</v>
      </c>
      <c r="B412" s="3" t="s">
        <v>201</v>
      </c>
      <c r="C412" s="3" t="s">
        <v>56</v>
      </c>
      <c r="D412" s="3" t="s">
        <v>49</v>
      </c>
      <c r="E412" s="3">
        <v>41507.587913541662</v>
      </c>
      <c r="F412" s="3">
        <v>41507.693133449073</v>
      </c>
      <c r="G412" s="3">
        <v>151</v>
      </c>
      <c r="H412" s="144">
        <v>151</v>
      </c>
      <c r="I412">
        <v>707</v>
      </c>
      <c r="J412">
        <v>7</v>
      </c>
      <c r="K412" s="143">
        <v>101</v>
      </c>
      <c r="L412">
        <v>151</v>
      </c>
    </row>
    <row r="413" spans="1:12" x14ac:dyDescent="0.3">
      <c r="A413" s="3">
        <v>894</v>
      </c>
      <c r="B413" s="3" t="s">
        <v>202</v>
      </c>
      <c r="C413" s="3" t="s">
        <v>59</v>
      </c>
      <c r="D413" s="3" t="s">
        <v>49</v>
      </c>
      <c r="E413" s="3">
        <v>41508.144623067128</v>
      </c>
      <c r="F413" s="3">
        <v>41508.212296678241</v>
      </c>
      <c r="G413" s="3">
        <v>97</v>
      </c>
      <c r="H413" s="144">
        <v>97</v>
      </c>
      <c r="I413">
        <v>566</v>
      </c>
      <c r="J413">
        <v>7</v>
      </c>
      <c r="K413" s="143">
        <v>80.857142857142861</v>
      </c>
      <c r="L413">
        <v>97</v>
      </c>
    </row>
    <row r="414" spans="1:12" x14ac:dyDescent="0.3">
      <c r="A414" s="3">
        <v>895</v>
      </c>
      <c r="B414" s="3" t="s">
        <v>202</v>
      </c>
      <c r="C414" s="3" t="s">
        <v>59</v>
      </c>
      <c r="D414" s="3" t="s">
        <v>49</v>
      </c>
      <c r="E414" s="3">
        <v>41508.284189351849</v>
      </c>
      <c r="F414" s="3">
        <v>41508.337719444447</v>
      </c>
      <c r="G414" s="3">
        <v>77</v>
      </c>
      <c r="H414" s="144">
        <v>77</v>
      </c>
      <c r="I414">
        <v>566</v>
      </c>
      <c r="J414">
        <v>7</v>
      </c>
      <c r="K414" s="143">
        <v>80.857142857142861</v>
      </c>
      <c r="L414">
        <v>77</v>
      </c>
    </row>
    <row r="415" spans="1:12" x14ac:dyDescent="0.3">
      <c r="A415" s="3">
        <v>896</v>
      </c>
      <c r="B415" s="3" t="s">
        <v>202</v>
      </c>
      <c r="C415" s="3" t="s">
        <v>59</v>
      </c>
      <c r="D415" s="3" t="s">
        <v>49</v>
      </c>
      <c r="E415" s="3">
        <v>41508.341935532408</v>
      </c>
      <c r="F415" s="3">
        <v>41508.410234143514</v>
      </c>
      <c r="G415" s="3">
        <v>98</v>
      </c>
      <c r="H415" s="144">
        <v>98</v>
      </c>
      <c r="I415">
        <v>566</v>
      </c>
      <c r="J415">
        <v>7</v>
      </c>
      <c r="K415" s="143">
        <v>80.857142857142861</v>
      </c>
      <c r="L415">
        <v>98</v>
      </c>
    </row>
    <row r="416" spans="1:12" x14ac:dyDescent="0.3">
      <c r="A416" s="3">
        <v>898</v>
      </c>
      <c r="B416" s="3" t="s">
        <v>202</v>
      </c>
      <c r="C416" s="3" t="s">
        <v>59</v>
      </c>
      <c r="D416" s="3" t="s">
        <v>49</v>
      </c>
      <c r="E416" s="3">
        <v>41508.599886192125</v>
      </c>
      <c r="F416" s="3">
        <v>41508.669226469909</v>
      </c>
      <c r="G416" s="3">
        <v>99</v>
      </c>
      <c r="H416" s="144">
        <v>99</v>
      </c>
      <c r="I416">
        <v>566</v>
      </c>
      <c r="J416">
        <v>7</v>
      </c>
      <c r="K416" s="143">
        <v>80.857142857142861</v>
      </c>
      <c r="L416">
        <v>99</v>
      </c>
    </row>
    <row r="417" spans="1:12" x14ac:dyDescent="0.3">
      <c r="A417" s="3">
        <v>906</v>
      </c>
      <c r="B417" s="3" t="s">
        <v>203</v>
      </c>
      <c r="C417" s="3" t="s">
        <v>61</v>
      </c>
      <c r="D417" s="3" t="s">
        <v>49</v>
      </c>
      <c r="E417" s="3">
        <v>41509.68256828704</v>
      </c>
      <c r="F417" s="3" t="e">
        <v>#VALUE!</v>
      </c>
      <c r="G417" s="3" t="e">
        <v>#VALUE!</v>
      </c>
      <c r="H417" s="144" t="e">
        <v>#N/A</v>
      </c>
      <c r="I417">
        <v>703</v>
      </c>
      <c r="J417">
        <v>9</v>
      </c>
      <c r="K417" s="143">
        <v>78.111111111111114</v>
      </c>
      <c r="L417">
        <v>78.111111111111114</v>
      </c>
    </row>
    <row r="418" spans="1:12" x14ac:dyDescent="0.3">
      <c r="A418" s="3">
        <v>907</v>
      </c>
      <c r="B418" s="3" t="s">
        <v>203</v>
      </c>
      <c r="C418" s="3" t="s">
        <v>61</v>
      </c>
      <c r="D418" s="3" t="s">
        <v>49</v>
      </c>
      <c r="E418" s="3">
        <v>41509.706357175928</v>
      </c>
      <c r="F418" s="3">
        <v>41509.811137268516</v>
      </c>
      <c r="G418" s="3">
        <v>150</v>
      </c>
      <c r="H418" s="144">
        <v>150</v>
      </c>
      <c r="I418">
        <v>703</v>
      </c>
      <c r="J418">
        <v>9</v>
      </c>
      <c r="K418" s="143">
        <v>78.111111111111114</v>
      </c>
      <c r="L418">
        <v>150</v>
      </c>
    </row>
    <row r="419" spans="1:12" x14ac:dyDescent="0.3">
      <c r="A419" s="3">
        <v>908</v>
      </c>
      <c r="B419" s="3" t="s">
        <v>203</v>
      </c>
      <c r="C419" s="3" t="s">
        <v>61</v>
      </c>
      <c r="D419" s="3" t="s">
        <v>49</v>
      </c>
      <c r="E419" s="3">
        <v>41509.840793483796</v>
      </c>
      <c r="F419" s="3">
        <v>41509.914080520837</v>
      </c>
      <c r="G419" s="3">
        <v>105</v>
      </c>
      <c r="H419" s="144">
        <v>105</v>
      </c>
      <c r="I419">
        <v>703</v>
      </c>
      <c r="J419">
        <v>9</v>
      </c>
      <c r="K419" s="143">
        <v>78.111111111111114</v>
      </c>
      <c r="L419">
        <v>105</v>
      </c>
    </row>
    <row r="420" spans="1:12" x14ac:dyDescent="0.3">
      <c r="A420" s="3">
        <v>909</v>
      </c>
      <c r="B420" s="3" t="s">
        <v>204</v>
      </c>
      <c r="C420" s="3" t="s">
        <v>63</v>
      </c>
      <c r="D420" s="3" t="s">
        <v>49</v>
      </c>
      <c r="E420" s="3">
        <v>41509.974962268519</v>
      </c>
      <c r="F420" s="3">
        <v>41510.030760879628</v>
      </c>
      <c r="G420" s="3">
        <v>80</v>
      </c>
      <c r="H420" s="144">
        <v>80</v>
      </c>
      <c r="I420">
        <v>342</v>
      </c>
      <c r="J420">
        <v>3</v>
      </c>
      <c r="K420" s="143">
        <v>114</v>
      </c>
      <c r="L420">
        <v>80</v>
      </c>
    </row>
    <row r="421" spans="1:12" x14ac:dyDescent="0.3">
      <c r="A421" s="3">
        <v>911</v>
      </c>
      <c r="B421" s="3" t="s">
        <v>204</v>
      </c>
      <c r="C421" s="3" t="s">
        <v>63</v>
      </c>
      <c r="D421" s="3" t="s">
        <v>49</v>
      </c>
      <c r="E421" s="3">
        <v>41510.83940636574</v>
      </c>
      <c r="F421" s="3">
        <v>41510.928538310181</v>
      </c>
      <c r="G421" s="3">
        <v>128</v>
      </c>
      <c r="H421" s="144">
        <v>128</v>
      </c>
      <c r="I421">
        <v>342</v>
      </c>
      <c r="J421">
        <v>3</v>
      </c>
      <c r="K421" s="143">
        <v>114</v>
      </c>
      <c r="L421">
        <v>128</v>
      </c>
    </row>
    <row r="422" spans="1:12" x14ac:dyDescent="0.3">
      <c r="A422" s="3">
        <v>912</v>
      </c>
      <c r="B422" s="3" t="s">
        <v>205</v>
      </c>
      <c r="C422" s="3" t="s">
        <v>65</v>
      </c>
      <c r="D422" s="3" t="s">
        <v>49</v>
      </c>
      <c r="E422" s="3">
        <v>41510.9616503125</v>
      </c>
      <c r="F422" s="3">
        <v>41511.02724059028</v>
      </c>
      <c r="G422" s="3">
        <v>94</v>
      </c>
      <c r="H422" s="144">
        <v>94</v>
      </c>
      <c r="I422">
        <v>219</v>
      </c>
      <c r="J422">
        <v>3</v>
      </c>
      <c r="K422" s="143">
        <v>73</v>
      </c>
      <c r="L422">
        <v>94</v>
      </c>
    </row>
    <row r="423" spans="1:12" x14ac:dyDescent="0.3">
      <c r="A423" s="3">
        <v>913</v>
      </c>
      <c r="B423" s="3" t="s">
        <v>205</v>
      </c>
      <c r="C423" s="3" t="s">
        <v>65</v>
      </c>
      <c r="D423" s="3" t="s">
        <v>49</v>
      </c>
      <c r="E423" s="3">
        <v>41511.269385613421</v>
      </c>
      <c r="F423" s="3">
        <v>41511.326827743054</v>
      </c>
      <c r="G423" s="3">
        <v>82</v>
      </c>
      <c r="H423" s="144">
        <v>82</v>
      </c>
      <c r="I423">
        <v>219</v>
      </c>
      <c r="J423">
        <v>3</v>
      </c>
      <c r="K423" s="143">
        <v>73</v>
      </c>
      <c r="L423">
        <v>82</v>
      </c>
    </row>
    <row r="424" spans="1:12" x14ac:dyDescent="0.3">
      <c r="A424" s="3">
        <v>914</v>
      </c>
      <c r="B424" s="3" t="s">
        <v>205</v>
      </c>
      <c r="C424" s="3" t="s">
        <v>65</v>
      </c>
      <c r="D424" s="3" t="s">
        <v>57</v>
      </c>
      <c r="E424" s="3">
        <v>41511.364458101853</v>
      </c>
      <c r="F424" s="3">
        <v>41511.394712731482</v>
      </c>
      <c r="G424" s="3">
        <v>43</v>
      </c>
      <c r="H424" s="144">
        <v>43</v>
      </c>
      <c r="I424">
        <v>219</v>
      </c>
      <c r="J424">
        <v>3</v>
      </c>
      <c r="K424" s="143">
        <v>73</v>
      </c>
      <c r="L424">
        <v>43</v>
      </c>
    </row>
    <row r="425" spans="1:12" x14ac:dyDescent="0.3">
      <c r="A425" s="3">
        <v>915</v>
      </c>
      <c r="B425" s="3" t="s">
        <v>206</v>
      </c>
      <c r="C425" s="3" t="s">
        <v>48</v>
      </c>
      <c r="D425" s="3" t="s">
        <v>49</v>
      </c>
      <c r="E425" s="3">
        <v>41512.137914930558</v>
      </c>
      <c r="F425" s="3">
        <v>41512.198609375002</v>
      </c>
      <c r="G425" s="3">
        <v>87</v>
      </c>
      <c r="H425" s="144">
        <v>87</v>
      </c>
      <c r="I425">
        <v>719</v>
      </c>
      <c r="J425">
        <v>9</v>
      </c>
      <c r="K425" s="143">
        <v>79.888888888888886</v>
      </c>
      <c r="L425">
        <v>87</v>
      </c>
    </row>
    <row r="426" spans="1:12" x14ac:dyDescent="0.3">
      <c r="A426" s="3">
        <v>920</v>
      </c>
      <c r="B426" s="3" t="s">
        <v>206</v>
      </c>
      <c r="C426" s="3" t="s">
        <v>48</v>
      </c>
      <c r="D426" s="3" t="s">
        <v>49</v>
      </c>
      <c r="E426" s="3">
        <v>41512.589793368061</v>
      </c>
      <c r="F426" s="3">
        <v>41512.639110497686</v>
      </c>
      <c r="G426" s="3">
        <v>71</v>
      </c>
      <c r="H426" s="144">
        <v>71</v>
      </c>
      <c r="I426">
        <v>719</v>
      </c>
      <c r="J426">
        <v>9</v>
      </c>
      <c r="K426" s="143">
        <v>79.888888888888886</v>
      </c>
      <c r="L426">
        <v>71</v>
      </c>
    </row>
    <row r="427" spans="1:12" x14ac:dyDescent="0.3">
      <c r="A427" s="3">
        <v>922</v>
      </c>
      <c r="B427" s="3" t="s">
        <v>206</v>
      </c>
      <c r="C427" s="3" t="s">
        <v>48</v>
      </c>
      <c r="D427" s="3" t="s">
        <v>49</v>
      </c>
      <c r="E427" s="3">
        <v>41512.661539664346</v>
      </c>
      <c r="F427" s="3" t="e">
        <v>#VALUE!</v>
      </c>
      <c r="G427" s="3" t="e">
        <v>#VALUE!</v>
      </c>
      <c r="H427" s="144" t="e">
        <v>#N/A</v>
      </c>
      <c r="I427">
        <v>719</v>
      </c>
      <c r="J427">
        <v>9</v>
      </c>
      <c r="K427" s="143">
        <v>79.888888888888886</v>
      </c>
      <c r="L427">
        <v>79.888888888888886</v>
      </c>
    </row>
    <row r="428" spans="1:12" x14ac:dyDescent="0.3">
      <c r="A428" s="3">
        <v>924</v>
      </c>
      <c r="B428" s="3" t="s">
        <v>207</v>
      </c>
      <c r="C428" s="3" t="s">
        <v>53</v>
      </c>
      <c r="D428" s="3" t="s">
        <v>49</v>
      </c>
      <c r="E428" s="3">
        <v>41513.211069444442</v>
      </c>
      <c r="F428" s="3">
        <v>41513.305965277781</v>
      </c>
      <c r="G428" s="3">
        <v>136</v>
      </c>
      <c r="H428" s="144">
        <v>136</v>
      </c>
      <c r="I428">
        <v>779</v>
      </c>
      <c r="J428">
        <v>7</v>
      </c>
      <c r="K428" s="143">
        <v>111.28571428571429</v>
      </c>
      <c r="L428">
        <v>136</v>
      </c>
    </row>
    <row r="429" spans="1:12" x14ac:dyDescent="0.3">
      <c r="A429" s="3">
        <v>925</v>
      </c>
      <c r="B429" s="3" t="s">
        <v>207</v>
      </c>
      <c r="C429" s="3" t="s">
        <v>53</v>
      </c>
      <c r="D429" s="3" t="s">
        <v>49</v>
      </c>
      <c r="E429" s="3">
        <v>41513.302156747683</v>
      </c>
      <c r="F429" s="3">
        <v>41513.381728506938</v>
      </c>
      <c r="G429" s="3">
        <v>114</v>
      </c>
      <c r="H429" s="144">
        <v>114</v>
      </c>
      <c r="I429">
        <v>779</v>
      </c>
      <c r="J429">
        <v>7</v>
      </c>
      <c r="K429" s="143">
        <v>111.28571428571429</v>
      </c>
      <c r="L429">
        <v>114</v>
      </c>
    </row>
    <row r="430" spans="1:12" x14ac:dyDescent="0.3">
      <c r="A430" s="3">
        <v>930</v>
      </c>
      <c r="B430" s="3" t="s">
        <v>207</v>
      </c>
      <c r="C430" s="3" t="s">
        <v>53</v>
      </c>
      <c r="D430" s="3" t="s">
        <v>49</v>
      </c>
      <c r="E430" s="3">
        <v>41513.781200347221</v>
      </c>
      <c r="F430" s="3">
        <v>41513.865042939819</v>
      </c>
      <c r="G430" s="3">
        <v>120</v>
      </c>
      <c r="H430" s="144">
        <v>120</v>
      </c>
      <c r="I430">
        <v>779</v>
      </c>
      <c r="J430">
        <v>7</v>
      </c>
      <c r="K430" s="143">
        <v>111.28571428571429</v>
      </c>
      <c r="L430">
        <v>120</v>
      </c>
    </row>
    <row r="431" spans="1:12" x14ac:dyDescent="0.3">
      <c r="A431" s="3">
        <v>931</v>
      </c>
      <c r="B431" s="3" t="s">
        <v>208</v>
      </c>
      <c r="C431" s="3" t="s">
        <v>56</v>
      </c>
      <c r="D431" s="3" t="s">
        <v>49</v>
      </c>
      <c r="E431" s="3">
        <v>41514.006817013884</v>
      </c>
      <c r="F431" s="3">
        <v>41514.069594791668</v>
      </c>
      <c r="G431" s="3">
        <v>90</v>
      </c>
      <c r="H431" s="144">
        <v>90</v>
      </c>
      <c r="I431">
        <v>1111</v>
      </c>
      <c r="J431">
        <v>11</v>
      </c>
      <c r="K431" s="143">
        <v>101</v>
      </c>
      <c r="L431">
        <v>90</v>
      </c>
    </row>
    <row r="432" spans="1:12" x14ac:dyDescent="0.3">
      <c r="A432" s="3">
        <v>932</v>
      </c>
      <c r="B432" s="3" t="s">
        <v>208</v>
      </c>
      <c r="C432" s="3" t="s">
        <v>56</v>
      </c>
      <c r="D432" s="3" t="s">
        <v>49</v>
      </c>
      <c r="E432" s="3">
        <v>41514.077850729162</v>
      </c>
      <c r="F432" s="3">
        <v>41514.170211840275</v>
      </c>
      <c r="G432" s="3">
        <v>133</v>
      </c>
      <c r="H432" s="144">
        <v>133</v>
      </c>
      <c r="I432">
        <v>1111</v>
      </c>
      <c r="J432">
        <v>11</v>
      </c>
      <c r="K432" s="143">
        <v>101</v>
      </c>
      <c r="L432">
        <v>133</v>
      </c>
    </row>
    <row r="433" spans="1:12" x14ac:dyDescent="0.3">
      <c r="A433" s="3">
        <v>933</v>
      </c>
      <c r="B433" s="3" t="s">
        <v>208</v>
      </c>
      <c r="C433" s="3" t="s">
        <v>56</v>
      </c>
      <c r="D433" s="3" t="s">
        <v>49</v>
      </c>
      <c r="E433" s="3">
        <v>41514.157787268523</v>
      </c>
      <c r="F433" s="3">
        <v>41514.209789583336</v>
      </c>
      <c r="G433" s="3">
        <v>74</v>
      </c>
      <c r="H433" s="144">
        <v>74</v>
      </c>
      <c r="I433">
        <v>1111</v>
      </c>
      <c r="J433">
        <v>11</v>
      </c>
      <c r="K433" s="143">
        <v>101</v>
      </c>
      <c r="L433">
        <v>74</v>
      </c>
    </row>
    <row r="434" spans="1:12" x14ac:dyDescent="0.3">
      <c r="A434" s="3">
        <v>940</v>
      </c>
      <c r="B434" s="3" t="s">
        <v>208</v>
      </c>
      <c r="C434" s="3" t="s">
        <v>56</v>
      </c>
      <c r="D434" s="3" t="s">
        <v>49</v>
      </c>
      <c r="E434" s="3">
        <v>41514.78220243055</v>
      </c>
      <c r="F434" s="3">
        <v>41514.872109837961</v>
      </c>
      <c r="G434" s="3">
        <v>129</v>
      </c>
      <c r="H434" s="144">
        <v>129</v>
      </c>
      <c r="I434">
        <v>1111</v>
      </c>
      <c r="J434">
        <v>11</v>
      </c>
      <c r="K434" s="143">
        <v>101</v>
      </c>
      <c r="L434">
        <v>129</v>
      </c>
    </row>
    <row r="435" spans="1:12" x14ac:dyDescent="0.3">
      <c r="A435" s="3">
        <v>942</v>
      </c>
      <c r="B435" s="3" t="s">
        <v>209</v>
      </c>
      <c r="C435" s="3" t="s">
        <v>59</v>
      </c>
      <c r="D435" s="3" t="s">
        <v>57</v>
      </c>
      <c r="E435" s="3">
        <v>41515.002556712963</v>
      </c>
      <c r="F435" s="3">
        <v>41515.061815972222</v>
      </c>
      <c r="G435" s="3">
        <v>85</v>
      </c>
      <c r="H435" s="144">
        <v>85</v>
      </c>
      <c r="I435">
        <v>397</v>
      </c>
      <c r="J435">
        <v>4</v>
      </c>
      <c r="K435" s="143">
        <v>99.25</v>
      </c>
      <c r="L435">
        <v>85</v>
      </c>
    </row>
    <row r="436" spans="1:12" x14ac:dyDescent="0.3">
      <c r="A436" s="3">
        <v>943</v>
      </c>
      <c r="B436" s="3" t="s">
        <v>209</v>
      </c>
      <c r="C436" s="3" t="s">
        <v>59</v>
      </c>
      <c r="D436" s="3" t="s">
        <v>49</v>
      </c>
      <c r="E436" s="3">
        <v>41515.10483822917</v>
      </c>
      <c r="F436" s="3">
        <v>41515.144629895833</v>
      </c>
      <c r="G436" s="3">
        <v>57</v>
      </c>
      <c r="H436" s="144">
        <v>57</v>
      </c>
      <c r="I436">
        <v>397</v>
      </c>
      <c r="J436">
        <v>4</v>
      </c>
      <c r="K436" s="143">
        <v>99.25</v>
      </c>
      <c r="L436">
        <v>57</v>
      </c>
    </row>
    <row r="437" spans="1:12" x14ac:dyDescent="0.3">
      <c r="A437" s="3">
        <v>944</v>
      </c>
      <c r="B437" s="3" t="s">
        <v>209</v>
      </c>
      <c r="C437" s="3" t="s">
        <v>59</v>
      </c>
      <c r="D437" s="3" t="s">
        <v>49</v>
      </c>
      <c r="E437" s="3">
        <v>41515.515074571755</v>
      </c>
      <c r="F437" s="3">
        <v>41515.609183368055</v>
      </c>
      <c r="G437" s="3">
        <v>135</v>
      </c>
      <c r="H437" s="144">
        <v>135</v>
      </c>
      <c r="I437">
        <v>397</v>
      </c>
      <c r="J437">
        <v>4</v>
      </c>
      <c r="K437" s="143">
        <v>99.25</v>
      </c>
      <c r="L437">
        <v>135</v>
      </c>
    </row>
    <row r="438" spans="1:12" x14ac:dyDescent="0.3">
      <c r="A438" s="3">
        <v>945</v>
      </c>
      <c r="B438" s="3" t="s">
        <v>209</v>
      </c>
      <c r="C438" s="3" t="s">
        <v>59</v>
      </c>
      <c r="D438" s="3" t="s">
        <v>49</v>
      </c>
      <c r="E438" s="3">
        <v>41515.901969641207</v>
      </c>
      <c r="F438" s="3">
        <v>41515.985337696759</v>
      </c>
      <c r="G438" s="3">
        <v>120</v>
      </c>
      <c r="H438" s="144">
        <v>120</v>
      </c>
      <c r="I438">
        <v>397</v>
      </c>
      <c r="J438">
        <v>4</v>
      </c>
      <c r="K438" s="143">
        <v>99.25</v>
      </c>
      <c r="L438">
        <v>120</v>
      </c>
    </row>
    <row r="439" spans="1:12" x14ac:dyDescent="0.3">
      <c r="A439" s="3">
        <v>946</v>
      </c>
      <c r="B439" s="3" t="s">
        <v>210</v>
      </c>
      <c r="C439" s="3" t="s">
        <v>61</v>
      </c>
      <c r="D439" s="3" t="s">
        <v>49</v>
      </c>
      <c r="E439" s="3">
        <v>41516.211892094907</v>
      </c>
      <c r="F439" s="3">
        <v>41516.297378206014</v>
      </c>
      <c r="G439" s="3">
        <v>123</v>
      </c>
      <c r="H439" s="144">
        <v>123</v>
      </c>
      <c r="I439">
        <v>786</v>
      </c>
      <c r="J439">
        <v>8</v>
      </c>
      <c r="K439" s="143">
        <v>98.25</v>
      </c>
      <c r="L439">
        <v>123</v>
      </c>
    </row>
    <row r="440" spans="1:12" x14ac:dyDescent="0.3">
      <c r="A440" s="3">
        <v>947</v>
      </c>
      <c r="B440" s="3" t="s">
        <v>210</v>
      </c>
      <c r="C440" s="3" t="s">
        <v>61</v>
      </c>
      <c r="D440" s="3" t="s">
        <v>49</v>
      </c>
      <c r="E440" s="3">
        <v>41516.336267974533</v>
      </c>
      <c r="F440" s="3">
        <v>41516.400596678242</v>
      </c>
      <c r="G440" s="3">
        <v>92</v>
      </c>
      <c r="H440" s="144">
        <v>92</v>
      </c>
      <c r="I440">
        <v>786</v>
      </c>
      <c r="J440">
        <v>8</v>
      </c>
      <c r="K440" s="143">
        <v>98.25</v>
      </c>
      <c r="L440">
        <v>92</v>
      </c>
    </row>
    <row r="441" spans="1:12" x14ac:dyDescent="0.3">
      <c r="A441" s="3">
        <v>949</v>
      </c>
      <c r="B441" s="3" t="s">
        <v>210</v>
      </c>
      <c r="C441" s="3" t="s">
        <v>61</v>
      </c>
      <c r="D441" s="3" t="s">
        <v>49</v>
      </c>
      <c r="E441" s="3">
        <v>41516.533564548605</v>
      </c>
      <c r="F441" s="3">
        <v>41516.59797427083</v>
      </c>
      <c r="G441" s="3">
        <v>92</v>
      </c>
      <c r="H441" s="144">
        <v>92</v>
      </c>
      <c r="I441">
        <v>786</v>
      </c>
      <c r="J441">
        <v>8</v>
      </c>
      <c r="K441" s="143">
        <v>98.25</v>
      </c>
      <c r="L441">
        <v>92</v>
      </c>
    </row>
    <row r="442" spans="1:12" x14ac:dyDescent="0.3">
      <c r="A442" s="3">
        <v>953</v>
      </c>
      <c r="B442" s="3" t="s">
        <v>210</v>
      </c>
      <c r="C442" s="3" t="s">
        <v>61</v>
      </c>
      <c r="D442" s="3" t="s">
        <v>49</v>
      </c>
      <c r="E442" s="3">
        <v>41516.958009340276</v>
      </c>
      <c r="F442" s="3">
        <v>41517.034676006944</v>
      </c>
      <c r="G442" s="3">
        <v>110</v>
      </c>
      <c r="H442" s="144">
        <v>110</v>
      </c>
      <c r="I442">
        <v>786</v>
      </c>
      <c r="J442">
        <v>8</v>
      </c>
      <c r="K442" s="143">
        <v>98.25</v>
      </c>
      <c r="L442">
        <v>110</v>
      </c>
    </row>
    <row r="443" spans="1:12" x14ac:dyDescent="0.3">
      <c r="A443" s="3">
        <v>955</v>
      </c>
      <c r="B443" s="3" t="s">
        <v>211</v>
      </c>
      <c r="C443" s="3" t="s">
        <v>63</v>
      </c>
      <c r="D443" s="3" t="s">
        <v>49</v>
      </c>
      <c r="E443" s="3">
        <v>41517.463534340277</v>
      </c>
      <c r="F443" s="3" t="e">
        <v>#VALUE!</v>
      </c>
      <c r="G443" s="3" t="e">
        <v>#VALUE!</v>
      </c>
      <c r="H443" s="144" t="e">
        <v>#N/A</v>
      </c>
      <c r="I443">
        <v>0</v>
      </c>
      <c r="J443">
        <v>2</v>
      </c>
      <c r="K443" s="143">
        <v>0</v>
      </c>
      <c r="L443">
        <v>0</v>
      </c>
    </row>
    <row r="444" spans="1:12" x14ac:dyDescent="0.3">
      <c r="A444" s="3">
        <v>956</v>
      </c>
      <c r="B444" s="3" t="s">
        <v>212</v>
      </c>
      <c r="C444" s="3" t="s">
        <v>65</v>
      </c>
      <c r="D444" s="3" t="s">
        <v>49</v>
      </c>
      <c r="E444" s="3">
        <v>41518.038895486112</v>
      </c>
      <c r="F444" s="3">
        <v>41518.087552893514</v>
      </c>
      <c r="G444" s="3">
        <v>70</v>
      </c>
      <c r="H444" s="144">
        <v>70</v>
      </c>
      <c r="I444">
        <v>138</v>
      </c>
      <c r="J444">
        <v>3</v>
      </c>
      <c r="K444" s="143">
        <v>46</v>
      </c>
      <c r="L444">
        <v>70</v>
      </c>
    </row>
    <row r="445" spans="1:12" x14ac:dyDescent="0.3">
      <c r="A445" s="3">
        <v>957</v>
      </c>
      <c r="B445" s="3" t="s">
        <v>212</v>
      </c>
      <c r="C445" s="3" t="s">
        <v>65</v>
      </c>
      <c r="D445" s="3" t="s">
        <v>49</v>
      </c>
      <c r="E445" s="3">
        <v>41518.70655934028</v>
      </c>
      <c r="F445" s="3">
        <v>41518.753908877312</v>
      </c>
      <c r="G445" s="3">
        <v>68</v>
      </c>
      <c r="H445" s="144">
        <v>68</v>
      </c>
      <c r="I445">
        <v>138</v>
      </c>
      <c r="J445">
        <v>3</v>
      </c>
      <c r="K445" s="143">
        <v>46</v>
      </c>
      <c r="L445">
        <v>68</v>
      </c>
    </row>
    <row r="446" spans="1:12" x14ac:dyDescent="0.3">
      <c r="A446" s="3">
        <v>959</v>
      </c>
      <c r="B446" s="3" t="s">
        <v>213</v>
      </c>
      <c r="C446" s="3" t="s">
        <v>48</v>
      </c>
      <c r="D446" s="3" t="s">
        <v>49</v>
      </c>
      <c r="E446" s="3">
        <v>41519.093543750001</v>
      </c>
      <c r="F446" s="3">
        <v>41519.135731249997</v>
      </c>
      <c r="G446" s="3">
        <v>60</v>
      </c>
      <c r="H446" s="144">
        <v>60</v>
      </c>
      <c r="I446">
        <v>274</v>
      </c>
      <c r="J446">
        <v>4</v>
      </c>
      <c r="K446" s="143">
        <v>68.5</v>
      </c>
      <c r="L446">
        <v>60</v>
      </c>
    </row>
    <row r="447" spans="1:12" x14ac:dyDescent="0.3">
      <c r="A447" s="3">
        <v>961</v>
      </c>
      <c r="B447" s="3" t="s">
        <v>213</v>
      </c>
      <c r="C447" s="3" t="s">
        <v>48</v>
      </c>
      <c r="D447" s="3" t="s">
        <v>49</v>
      </c>
      <c r="E447" s="3">
        <v>41519.871169409722</v>
      </c>
      <c r="F447" s="3">
        <v>41519.927616168978</v>
      </c>
      <c r="G447" s="3">
        <v>81</v>
      </c>
      <c r="H447" s="144">
        <v>81</v>
      </c>
      <c r="I447">
        <v>274</v>
      </c>
      <c r="J447">
        <v>4</v>
      </c>
      <c r="K447" s="143">
        <v>68.5</v>
      </c>
      <c r="L447">
        <v>81</v>
      </c>
    </row>
    <row r="448" spans="1:12" x14ac:dyDescent="0.3">
      <c r="A448" s="3">
        <v>962</v>
      </c>
      <c r="B448" s="3" t="s">
        <v>213</v>
      </c>
      <c r="C448" s="3" t="s">
        <v>48</v>
      </c>
      <c r="D448" s="3" t="s">
        <v>57</v>
      </c>
      <c r="E448" s="3">
        <v>41519.910091585647</v>
      </c>
      <c r="F448" s="3" t="e">
        <v>#VALUE!</v>
      </c>
      <c r="G448" s="3" t="e">
        <v>#VALUE!</v>
      </c>
      <c r="H448" s="144" t="e">
        <v>#N/A</v>
      </c>
      <c r="I448">
        <v>274</v>
      </c>
      <c r="J448">
        <v>4</v>
      </c>
      <c r="K448" s="143">
        <v>68.5</v>
      </c>
      <c r="L448">
        <v>68.5</v>
      </c>
    </row>
    <row r="449" spans="1:12" x14ac:dyDescent="0.3">
      <c r="A449" s="3">
        <v>963</v>
      </c>
      <c r="B449" s="3" t="s">
        <v>214</v>
      </c>
      <c r="C449" s="3" t="s">
        <v>53</v>
      </c>
      <c r="D449" s="3" t="s">
        <v>49</v>
      </c>
      <c r="E449" s="3">
        <v>41520.054339467591</v>
      </c>
      <c r="F449" s="3">
        <v>41520.090682060181</v>
      </c>
      <c r="G449" s="3">
        <v>52</v>
      </c>
      <c r="H449" s="144">
        <v>52</v>
      </c>
      <c r="I449">
        <v>362</v>
      </c>
      <c r="J449">
        <v>5</v>
      </c>
      <c r="K449" s="143">
        <v>72.400000000000006</v>
      </c>
      <c r="L449">
        <v>52</v>
      </c>
    </row>
    <row r="450" spans="1:12" x14ac:dyDescent="0.3">
      <c r="A450" s="3">
        <v>972</v>
      </c>
      <c r="B450" s="3" t="s">
        <v>215</v>
      </c>
      <c r="C450" s="3" t="s">
        <v>56</v>
      </c>
      <c r="D450" s="3" t="s">
        <v>49</v>
      </c>
      <c r="E450" s="3">
        <v>41521.815564317127</v>
      </c>
      <c r="F450" s="3">
        <v>41521.881467094907</v>
      </c>
      <c r="G450" s="3">
        <v>94</v>
      </c>
      <c r="H450" s="144">
        <v>94</v>
      </c>
      <c r="I450">
        <v>381</v>
      </c>
      <c r="J450">
        <v>5</v>
      </c>
      <c r="K450" s="143">
        <v>76.2</v>
      </c>
      <c r="L450">
        <v>94</v>
      </c>
    </row>
    <row r="451" spans="1:12" x14ac:dyDescent="0.3">
      <c r="A451" s="3">
        <v>974</v>
      </c>
      <c r="B451" s="3" t="s">
        <v>216</v>
      </c>
      <c r="C451" s="3" t="s">
        <v>59</v>
      </c>
      <c r="D451" s="3" t="s">
        <v>49</v>
      </c>
      <c r="E451" s="3">
        <v>41522.207822604163</v>
      </c>
      <c r="F451" s="3">
        <v>41522.289338807866</v>
      </c>
      <c r="G451" s="3">
        <v>117</v>
      </c>
      <c r="H451" s="144">
        <v>117</v>
      </c>
      <c r="I451">
        <v>403</v>
      </c>
      <c r="J451">
        <v>4</v>
      </c>
      <c r="K451" s="143">
        <v>100.75</v>
      </c>
      <c r="L451">
        <v>117</v>
      </c>
    </row>
    <row r="452" spans="1:12" x14ac:dyDescent="0.3">
      <c r="A452" s="3">
        <v>976</v>
      </c>
      <c r="B452" s="3" t="s">
        <v>216</v>
      </c>
      <c r="C452" s="3" t="s">
        <v>59</v>
      </c>
      <c r="D452" s="3" t="s">
        <v>49</v>
      </c>
      <c r="E452" s="3">
        <v>41522.818455289351</v>
      </c>
      <c r="F452" s="3">
        <v>41522.87355945602</v>
      </c>
      <c r="G452" s="3">
        <v>79</v>
      </c>
      <c r="H452" s="144">
        <v>79</v>
      </c>
      <c r="I452">
        <v>403</v>
      </c>
      <c r="J452">
        <v>4</v>
      </c>
      <c r="K452" s="143">
        <v>100.75</v>
      </c>
      <c r="L452">
        <v>79</v>
      </c>
    </row>
    <row r="453" spans="1:12" x14ac:dyDescent="0.3">
      <c r="A453" s="3">
        <v>977</v>
      </c>
      <c r="B453" s="3" t="s">
        <v>217</v>
      </c>
      <c r="C453" s="3" t="s">
        <v>61</v>
      </c>
      <c r="D453" s="3" t="s">
        <v>49</v>
      </c>
      <c r="E453" s="3">
        <v>41522.995281516211</v>
      </c>
      <c r="F453" s="3">
        <v>41523.091982905098</v>
      </c>
      <c r="G453" s="3">
        <v>139</v>
      </c>
      <c r="H453" s="144">
        <v>139</v>
      </c>
      <c r="I453">
        <v>949</v>
      </c>
      <c r="J453">
        <v>9</v>
      </c>
      <c r="K453" s="143">
        <v>105.44444444444444</v>
      </c>
      <c r="L453">
        <v>139</v>
      </c>
    </row>
    <row r="454" spans="1:12" x14ac:dyDescent="0.3">
      <c r="A454" s="3">
        <v>981</v>
      </c>
      <c r="B454" s="3" t="s">
        <v>217</v>
      </c>
      <c r="C454" s="3" t="s">
        <v>61</v>
      </c>
      <c r="D454" s="3" t="s">
        <v>49</v>
      </c>
      <c r="E454" s="3">
        <v>41523.494279282408</v>
      </c>
      <c r="F454" s="3">
        <v>41523.554267708329</v>
      </c>
      <c r="G454" s="3">
        <v>86</v>
      </c>
      <c r="H454" s="144">
        <v>86</v>
      </c>
      <c r="I454">
        <v>949</v>
      </c>
      <c r="J454">
        <v>9</v>
      </c>
      <c r="K454" s="143">
        <v>105.44444444444444</v>
      </c>
      <c r="L454">
        <v>86</v>
      </c>
    </row>
    <row r="455" spans="1:12" x14ac:dyDescent="0.3">
      <c r="A455" s="3">
        <v>985</v>
      </c>
      <c r="B455" s="3" t="s">
        <v>217</v>
      </c>
      <c r="C455" s="3" t="s">
        <v>61</v>
      </c>
      <c r="D455" s="3" t="s">
        <v>49</v>
      </c>
      <c r="E455" s="3">
        <v>41523.937210763892</v>
      </c>
      <c r="F455" s="3">
        <v>41524.009213078702</v>
      </c>
      <c r="G455" s="3">
        <v>103</v>
      </c>
      <c r="H455" s="144">
        <v>103</v>
      </c>
      <c r="I455">
        <v>949</v>
      </c>
      <c r="J455">
        <v>9</v>
      </c>
      <c r="K455" s="143">
        <v>105.44444444444444</v>
      </c>
      <c r="L455">
        <v>103</v>
      </c>
    </row>
    <row r="456" spans="1:12" x14ac:dyDescent="0.3">
      <c r="A456" s="3">
        <v>986</v>
      </c>
      <c r="B456" s="3" t="s">
        <v>218</v>
      </c>
      <c r="C456" s="3" t="s">
        <v>63</v>
      </c>
      <c r="D456" s="3" t="s">
        <v>49</v>
      </c>
      <c r="E456" s="3">
        <v>41523.993693171295</v>
      </c>
      <c r="F456" s="3">
        <v>41524.05323020833</v>
      </c>
      <c r="G456" s="3">
        <v>85</v>
      </c>
      <c r="H456" s="144">
        <v>85</v>
      </c>
      <c r="I456">
        <v>642</v>
      </c>
      <c r="J456">
        <v>7</v>
      </c>
      <c r="K456" s="143">
        <v>91.714285714285708</v>
      </c>
      <c r="L456">
        <v>85</v>
      </c>
    </row>
    <row r="457" spans="1:12" x14ac:dyDescent="0.3">
      <c r="A457" s="3">
        <v>987</v>
      </c>
      <c r="B457" s="3" t="s">
        <v>218</v>
      </c>
      <c r="C457" s="3" t="s">
        <v>63</v>
      </c>
      <c r="D457" s="3" t="s">
        <v>57</v>
      </c>
      <c r="E457" s="3">
        <v>41524.043763923612</v>
      </c>
      <c r="F457" s="3">
        <v>41524.096958368056</v>
      </c>
      <c r="G457" s="3">
        <v>76</v>
      </c>
      <c r="H457" s="144">
        <v>76</v>
      </c>
      <c r="I457">
        <v>642</v>
      </c>
      <c r="J457">
        <v>7</v>
      </c>
      <c r="K457" s="143">
        <v>91.714285714285708</v>
      </c>
      <c r="L457">
        <v>76</v>
      </c>
    </row>
    <row r="458" spans="1:12" x14ac:dyDescent="0.3">
      <c r="A458" s="3">
        <v>988</v>
      </c>
      <c r="B458" s="3" t="s">
        <v>218</v>
      </c>
      <c r="C458" s="3" t="s">
        <v>63</v>
      </c>
      <c r="D458" s="3" t="s">
        <v>49</v>
      </c>
      <c r="E458" s="3">
        <v>41524.107995405095</v>
      </c>
      <c r="F458" s="3">
        <v>41524.182370405091</v>
      </c>
      <c r="G458" s="3">
        <v>107</v>
      </c>
      <c r="H458" s="144">
        <v>107</v>
      </c>
      <c r="I458">
        <v>642</v>
      </c>
      <c r="J458">
        <v>7</v>
      </c>
      <c r="K458" s="143">
        <v>91.714285714285708</v>
      </c>
      <c r="L458">
        <v>107</v>
      </c>
    </row>
    <row r="459" spans="1:12" x14ac:dyDescent="0.3">
      <c r="A459" s="3">
        <v>990</v>
      </c>
      <c r="B459" s="3" t="s">
        <v>218</v>
      </c>
      <c r="C459" s="3" t="s">
        <v>63</v>
      </c>
      <c r="D459" s="3" t="s">
        <v>49</v>
      </c>
      <c r="E459" s="3">
        <v>41524.258352812503</v>
      </c>
      <c r="F459" s="3">
        <v>41524.343850497688</v>
      </c>
      <c r="G459" s="3">
        <v>123</v>
      </c>
      <c r="H459" s="144">
        <v>123</v>
      </c>
      <c r="I459">
        <v>642</v>
      </c>
      <c r="J459">
        <v>7</v>
      </c>
      <c r="K459" s="143">
        <v>91.714285714285708</v>
      </c>
      <c r="L459">
        <v>123</v>
      </c>
    </row>
    <row r="460" spans="1:12" x14ac:dyDescent="0.3">
      <c r="A460" s="3">
        <v>991</v>
      </c>
      <c r="B460" s="3" t="s">
        <v>218</v>
      </c>
      <c r="C460" s="3" t="s">
        <v>63</v>
      </c>
      <c r="D460" s="3" t="s">
        <v>49</v>
      </c>
      <c r="E460" s="3">
        <v>41524.529240706019</v>
      </c>
      <c r="F460" s="3">
        <v>41524.588280057869</v>
      </c>
      <c r="G460" s="3">
        <v>85</v>
      </c>
      <c r="H460" s="144">
        <v>85</v>
      </c>
      <c r="I460">
        <v>642</v>
      </c>
      <c r="J460">
        <v>7</v>
      </c>
      <c r="K460" s="143">
        <v>91.714285714285708</v>
      </c>
      <c r="L460">
        <v>85</v>
      </c>
    </row>
    <row r="461" spans="1:12" x14ac:dyDescent="0.3">
      <c r="A461" s="3">
        <v>992</v>
      </c>
      <c r="B461" s="3" t="s">
        <v>218</v>
      </c>
      <c r="C461" s="3" t="s">
        <v>63</v>
      </c>
      <c r="D461" s="3" t="s">
        <v>49</v>
      </c>
      <c r="E461" s="3">
        <v>41524.793815706013</v>
      </c>
      <c r="F461" s="3">
        <v>41524.850308761575</v>
      </c>
      <c r="G461" s="3">
        <v>81</v>
      </c>
      <c r="H461" s="144">
        <v>81</v>
      </c>
      <c r="I461">
        <v>642</v>
      </c>
      <c r="J461">
        <v>7</v>
      </c>
      <c r="K461" s="143">
        <v>91.714285714285708</v>
      </c>
      <c r="L461">
        <v>81</v>
      </c>
    </row>
    <row r="462" spans="1:12" x14ac:dyDescent="0.3">
      <c r="A462" s="3">
        <v>993</v>
      </c>
      <c r="B462" s="3" t="s">
        <v>219</v>
      </c>
      <c r="C462" s="3" t="s">
        <v>65</v>
      </c>
      <c r="D462" s="3" t="s">
        <v>49</v>
      </c>
      <c r="E462" s="3">
        <v>41525.08584915509</v>
      </c>
      <c r="F462" s="3">
        <v>41525.175617673609</v>
      </c>
      <c r="G462" s="3">
        <v>129</v>
      </c>
      <c r="H462" s="144">
        <v>129</v>
      </c>
      <c r="I462">
        <v>129</v>
      </c>
      <c r="J462">
        <v>1</v>
      </c>
      <c r="K462" s="143">
        <v>129</v>
      </c>
      <c r="L462">
        <v>129</v>
      </c>
    </row>
    <row r="463" spans="1:12" x14ac:dyDescent="0.3">
      <c r="A463" s="3">
        <v>994</v>
      </c>
      <c r="B463" s="3" t="s">
        <v>220</v>
      </c>
      <c r="C463" s="3" t="s">
        <v>48</v>
      </c>
      <c r="D463" s="3" t="s">
        <v>49</v>
      </c>
      <c r="E463" s="3">
        <v>41525.991440706013</v>
      </c>
      <c r="F463" s="3" t="e">
        <v>#VALUE!</v>
      </c>
      <c r="G463" s="3" t="e">
        <v>#VALUE!</v>
      </c>
      <c r="H463" s="144" t="e">
        <v>#N/A</v>
      </c>
      <c r="I463">
        <v>836</v>
      </c>
      <c r="J463">
        <v>10</v>
      </c>
      <c r="K463" s="143">
        <v>83.6</v>
      </c>
      <c r="L463">
        <v>83.6</v>
      </c>
    </row>
    <row r="464" spans="1:12" x14ac:dyDescent="0.3">
      <c r="A464" s="3">
        <v>996</v>
      </c>
      <c r="B464" s="3" t="s">
        <v>220</v>
      </c>
      <c r="C464" s="3" t="s">
        <v>48</v>
      </c>
      <c r="D464" s="3" t="s">
        <v>49</v>
      </c>
      <c r="E464" s="3">
        <v>41526.360728622691</v>
      </c>
      <c r="F464" s="3">
        <v>41526.436642974542</v>
      </c>
      <c r="G464" s="3">
        <v>109</v>
      </c>
      <c r="H464" s="144">
        <v>109</v>
      </c>
      <c r="I464">
        <v>836</v>
      </c>
      <c r="J464">
        <v>10</v>
      </c>
      <c r="K464" s="143">
        <v>83.6</v>
      </c>
      <c r="L464">
        <v>109</v>
      </c>
    </row>
    <row r="465" spans="1:12" x14ac:dyDescent="0.3">
      <c r="A465" s="3">
        <v>1003</v>
      </c>
      <c r="B465" s="3" t="s">
        <v>220</v>
      </c>
      <c r="C465" s="3" t="s">
        <v>48</v>
      </c>
      <c r="D465" s="3" t="s">
        <v>49</v>
      </c>
      <c r="E465" s="3">
        <v>41526.891475891207</v>
      </c>
      <c r="F465" s="3">
        <v>41526.963038391208</v>
      </c>
      <c r="G465" s="3">
        <v>103</v>
      </c>
      <c r="H465" s="144">
        <v>103</v>
      </c>
      <c r="I465">
        <v>836</v>
      </c>
      <c r="J465">
        <v>10</v>
      </c>
      <c r="K465" s="143">
        <v>83.6</v>
      </c>
      <c r="L465">
        <v>103</v>
      </c>
    </row>
    <row r="466" spans="1:12" x14ac:dyDescent="0.3">
      <c r="A466" s="3">
        <v>1006</v>
      </c>
      <c r="B466" s="3" t="s">
        <v>221</v>
      </c>
      <c r="C466" s="3" t="s">
        <v>53</v>
      </c>
      <c r="D466" s="3" t="s">
        <v>49</v>
      </c>
      <c r="E466" s="3">
        <v>41527.621940081022</v>
      </c>
      <c r="F466" s="3">
        <v>41527.700528043984</v>
      </c>
      <c r="G466" s="3">
        <v>113</v>
      </c>
      <c r="H466" s="144">
        <v>113</v>
      </c>
      <c r="I466">
        <v>543</v>
      </c>
      <c r="J466">
        <v>5</v>
      </c>
      <c r="K466" s="143">
        <v>108.6</v>
      </c>
      <c r="L466">
        <v>113</v>
      </c>
    </row>
    <row r="467" spans="1:12" x14ac:dyDescent="0.3">
      <c r="A467" s="3">
        <v>1007</v>
      </c>
      <c r="B467" s="3" t="s">
        <v>221</v>
      </c>
      <c r="C467" s="3" t="s">
        <v>53</v>
      </c>
      <c r="D467" s="3" t="s">
        <v>49</v>
      </c>
      <c r="E467" s="3">
        <v>41527.796604363422</v>
      </c>
      <c r="F467" s="3">
        <v>41527.82712519676</v>
      </c>
      <c r="G467" s="3">
        <v>43</v>
      </c>
      <c r="H467" s="144">
        <v>43</v>
      </c>
      <c r="I467">
        <v>543</v>
      </c>
      <c r="J467">
        <v>5</v>
      </c>
      <c r="K467" s="143">
        <v>108.6</v>
      </c>
      <c r="L467">
        <v>43</v>
      </c>
    </row>
    <row r="468" spans="1:12" x14ac:dyDescent="0.3">
      <c r="A468" s="3">
        <v>1008</v>
      </c>
      <c r="B468" s="3" t="s">
        <v>221</v>
      </c>
      <c r="C468" s="3" t="s">
        <v>53</v>
      </c>
      <c r="D468" s="3" t="s">
        <v>49</v>
      </c>
      <c r="E468" s="3">
        <v>41527.838740891202</v>
      </c>
      <c r="F468" s="3">
        <v>41527.885708483795</v>
      </c>
      <c r="G468" s="3">
        <v>67</v>
      </c>
      <c r="H468" s="144">
        <v>67</v>
      </c>
      <c r="I468">
        <v>543</v>
      </c>
      <c r="J468">
        <v>5</v>
      </c>
      <c r="K468" s="143">
        <v>108.6</v>
      </c>
      <c r="L468">
        <v>67</v>
      </c>
    </row>
    <row r="469" spans="1:12" x14ac:dyDescent="0.3">
      <c r="A469" s="3">
        <v>1009</v>
      </c>
      <c r="B469" s="3" t="s">
        <v>222</v>
      </c>
      <c r="C469" s="3" t="s">
        <v>56</v>
      </c>
      <c r="D469" s="3" t="s">
        <v>57</v>
      </c>
      <c r="E469" s="3">
        <v>41527.981804826391</v>
      </c>
      <c r="F469" s="3">
        <v>41528.029918252316</v>
      </c>
      <c r="G469" s="3">
        <v>69</v>
      </c>
      <c r="H469" s="144">
        <v>69</v>
      </c>
      <c r="I469">
        <v>945</v>
      </c>
      <c r="J469">
        <v>10</v>
      </c>
      <c r="K469" s="143">
        <v>94.5</v>
      </c>
      <c r="L469">
        <v>69</v>
      </c>
    </row>
    <row r="470" spans="1:12" x14ac:dyDescent="0.3">
      <c r="A470" s="3">
        <v>1010</v>
      </c>
      <c r="B470" s="3" t="s">
        <v>222</v>
      </c>
      <c r="C470" s="3" t="s">
        <v>56</v>
      </c>
      <c r="D470" s="3" t="s">
        <v>49</v>
      </c>
      <c r="E470" s="3">
        <v>41528.04588179398</v>
      </c>
      <c r="F470" s="3">
        <v>41528.11445818287</v>
      </c>
      <c r="G470" s="3">
        <v>98</v>
      </c>
      <c r="H470" s="144">
        <v>98</v>
      </c>
      <c r="I470">
        <v>945</v>
      </c>
      <c r="J470">
        <v>10</v>
      </c>
      <c r="K470" s="143">
        <v>94.5</v>
      </c>
      <c r="L470">
        <v>98</v>
      </c>
    </row>
    <row r="471" spans="1:12" x14ac:dyDescent="0.3">
      <c r="A471" s="3">
        <v>1017</v>
      </c>
      <c r="B471" s="3" t="s">
        <v>222</v>
      </c>
      <c r="C471" s="3" t="s">
        <v>56</v>
      </c>
      <c r="D471" s="3" t="s">
        <v>49</v>
      </c>
      <c r="E471" s="3">
        <v>41528.644137002317</v>
      </c>
      <c r="F471" s="3">
        <v>41528.711243483791</v>
      </c>
      <c r="G471" s="3">
        <v>96</v>
      </c>
      <c r="H471" s="144">
        <v>96</v>
      </c>
      <c r="I471">
        <v>945</v>
      </c>
      <c r="J471">
        <v>10</v>
      </c>
      <c r="K471" s="143">
        <v>94.5</v>
      </c>
      <c r="L471">
        <v>96</v>
      </c>
    </row>
    <row r="472" spans="1:12" x14ac:dyDescent="0.3">
      <c r="A472" s="3">
        <v>1020</v>
      </c>
      <c r="B472" s="3" t="s">
        <v>223</v>
      </c>
      <c r="C472" s="3" t="s">
        <v>59</v>
      </c>
      <c r="D472" s="3" t="s">
        <v>49</v>
      </c>
      <c r="E472" s="3">
        <v>41529.22920228009</v>
      </c>
      <c r="F472" s="3">
        <v>41529.299306446759</v>
      </c>
      <c r="G472" s="3">
        <v>100</v>
      </c>
      <c r="H472" s="144">
        <v>100</v>
      </c>
      <c r="I472">
        <v>595</v>
      </c>
      <c r="J472">
        <v>7</v>
      </c>
      <c r="K472" s="143">
        <v>85</v>
      </c>
      <c r="L472">
        <v>100</v>
      </c>
    </row>
    <row r="473" spans="1:12" x14ac:dyDescent="0.3">
      <c r="A473" s="3">
        <v>1024</v>
      </c>
      <c r="B473" s="3" t="s">
        <v>223</v>
      </c>
      <c r="C473" s="3" t="s">
        <v>59</v>
      </c>
      <c r="D473" s="3" t="s">
        <v>49</v>
      </c>
      <c r="E473" s="3">
        <v>41529.878946909725</v>
      </c>
      <c r="F473" s="3">
        <v>41529.935821909727</v>
      </c>
      <c r="G473" s="3">
        <v>81</v>
      </c>
      <c r="H473" s="144">
        <v>81</v>
      </c>
      <c r="I473">
        <v>595</v>
      </c>
      <c r="J473">
        <v>7</v>
      </c>
      <c r="K473" s="143">
        <v>85</v>
      </c>
      <c r="L473">
        <v>81</v>
      </c>
    </row>
    <row r="474" spans="1:12" x14ac:dyDescent="0.3">
      <c r="A474" s="3">
        <v>1025</v>
      </c>
      <c r="B474" s="3" t="s">
        <v>223</v>
      </c>
      <c r="C474" s="3" t="s">
        <v>59</v>
      </c>
      <c r="D474" s="3" t="s">
        <v>49</v>
      </c>
      <c r="E474" s="3">
        <v>41529.957686458336</v>
      </c>
      <c r="F474" s="3" t="e">
        <v>#VALUE!</v>
      </c>
      <c r="G474" s="3" t="e">
        <v>#VALUE!</v>
      </c>
      <c r="H474" s="144" t="e">
        <v>#N/A</v>
      </c>
      <c r="I474">
        <v>595</v>
      </c>
      <c r="J474">
        <v>7</v>
      </c>
      <c r="K474" s="143">
        <v>85</v>
      </c>
      <c r="L474">
        <v>85</v>
      </c>
    </row>
    <row r="475" spans="1:12" x14ac:dyDescent="0.3">
      <c r="A475" s="3">
        <v>1027</v>
      </c>
      <c r="B475" s="3" t="s">
        <v>224</v>
      </c>
      <c r="C475" s="3" t="s">
        <v>61</v>
      </c>
      <c r="D475" s="3" t="s">
        <v>49</v>
      </c>
      <c r="E475" s="3">
        <v>41530.281989965275</v>
      </c>
      <c r="F475" s="3">
        <v>41530.342661261573</v>
      </c>
      <c r="G475" s="3">
        <v>87</v>
      </c>
      <c r="H475" s="144">
        <v>87</v>
      </c>
      <c r="I475">
        <v>836</v>
      </c>
      <c r="J475">
        <v>10</v>
      </c>
      <c r="K475" s="143">
        <v>83.6</v>
      </c>
      <c r="L475">
        <v>87</v>
      </c>
    </row>
    <row r="476" spans="1:12" x14ac:dyDescent="0.3">
      <c r="A476" s="3">
        <v>1031</v>
      </c>
      <c r="B476" s="3" t="s">
        <v>224</v>
      </c>
      <c r="C476" s="3" t="s">
        <v>61</v>
      </c>
      <c r="D476" s="3" t="s">
        <v>49</v>
      </c>
      <c r="E476" s="3">
        <v>41530.549129398147</v>
      </c>
      <c r="F476" s="3">
        <v>41530.601166435183</v>
      </c>
      <c r="G476" s="3">
        <v>74</v>
      </c>
      <c r="H476" s="144">
        <v>74</v>
      </c>
      <c r="I476">
        <v>836</v>
      </c>
      <c r="J476">
        <v>10</v>
      </c>
      <c r="K476" s="143">
        <v>83.6</v>
      </c>
      <c r="L476">
        <v>74</v>
      </c>
    </row>
    <row r="477" spans="1:12" x14ac:dyDescent="0.3">
      <c r="A477" s="3">
        <v>1034</v>
      </c>
      <c r="B477" s="3" t="s">
        <v>224</v>
      </c>
      <c r="C477" s="3" t="s">
        <v>61</v>
      </c>
      <c r="D477" s="3" t="s">
        <v>49</v>
      </c>
      <c r="E477" s="3">
        <v>41530.657200081019</v>
      </c>
      <c r="F477" s="3">
        <v>41530.725799618056</v>
      </c>
      <c r="G477" s="3">
        <v>98</v>
      </c>
      <c r="H477" s="144">
        <v>98</v>
      </c>
      <c r="I477">
        <v>836</v>
      </c>
      <c r="J477">
        <v>10</v>
      </c>
      <c r="K477" s="143">
        <v>83.6</v>
      </c>
      <c r="L477">
        <v>98</v>
      </c>
    </row>
    <row r="478" spans="1:12" x14ac:dyDescent="0.3">
      <c r="A478" s="3">
        <v>1035</v>
      </c>
      <c r="B478" s="3" t="s">
        <v>224</v>
      </c>
      <c r="C478" s="3" t="s">
        <v>61</v>
      </c>
      <c r="D478" s="3" t="s">
        <v>49</v>
      </c>
      <c r="E478" s="3">
        <v>41530.863490625001</v>
      </c>
      <c r="F478" s="3">
        <v>41530.935249884264</v>
      </c>
      <c r="G478" s="3">
        <v>103</v>
      </c>
      <c r="H478" s="144">
        <v>103</v>
      </c>
      <c r="I478">
        <v>836</v>
      </c>
      <c r="J478">
        <v>10</v>
      </c>
      <c r="K478" s="143">
        <v>83.6</v>
      </c>
      <c r="L478">
        <v>103</v>
      </c>
    </row>
    <row r="479" spans="1:12" x14ac:dyDescent="0.3">
      <c r="A479" s="3">
        <v>1036</v>
      </c>
      <c r="B479" s="3" t="s">
        <v>225</v>
      </c>
      <c r="C479" s="3" t="s">
        <v>63</v>
      </c>
      <c r="D479" s="3" t="s">
        <v>49</v>
      </c>
      <c r="E479" s="3">
        <v>41531.025263113428</v>
      </c>
      <c r="F479" s="3">
        <v>41531.070263113426</v>
      </c>
      <c r="G479" s="3">
        <v>64</v>
      </c>
      <c r="H479" s="144">
        <v>64</v>
      </c>
      <c r="I479">
        <v>545</v>
      </c>
      <c r="J479">
        <v>8</v>
      </c>
      <c r="K479" s="143">
        <v>68.125</v>
      </c>
      <c r="L479">
        <v>64</v>
      </c>
    </row>
    <row r="480" spans="1:12" x14ac:dyDescent="0.3">
      <c r="A480" s="3">
        <v>1037</v>
      </c>
      <c r="B480" s="3" t="s">
        <v>225</v>
      </c>
      <c r="C480" s="3" t="s">
        <v>63</v>
      </c>
      <c r="D480" s="3" t="s">
        <v>49</v>
      </c>
      <c r="E480" s="3">
        <v>41531.146345057867</v>
      </c>
      <c r="F480" s="3">
        <v>41531.208995520836</v>
      </c>
      <c r="G480" s="3">
        <v>90</v>
      </c>
      <c r="H480" s="144">
        <v>90</v>
      </c>
      <c r="I480">
        <v>545</v>
      </c>
      <c r="J480">
        <v>8</v>
      </c>
      <c r="K480" s="143">
        <v>68.125</v>
      </c>
      <c r="L480">
        <v>90</v>
      </c>
    </row>
    <row r="481" spans="1:12" x14ac:dyDescent="0.3">
      <c r="A481" s="3">
        <v>1038</v>
      </c>
      <c r="B481" s="3" t="s">
        <v>225</v>
      </c>
      <c r="C481" s="3" t="s">
        <v>63</v>
      </c>
      <c r="D481" s="3" t="s">
        <v>49</v>
      </c>
      <c r="E481" s="3">
        <v>41531.315951041666</v>
      </c>
      <c r="F481" s="3">
        <v>41531.373358449076</v>
      </c>
      <c r="G481" s="3">
        <v>82</v>
      </c>
      <c r="H481" s="144">
        <v>82</v>
      </c>
      <c r="I481">
        <v>545</v>
      </c>
      <c r="J481">
        <v>8</v>
      </c>
      <c r="K481" s="143">
        <v>68.125</v>
      </c>
      <c r="L481">
        <v>82</v>
      </c>
    </row>
    <row r="482" spans="1:12" x14ac:dyDescent="0.3">
      <c r="A482" s="3">
        <v>1040</v>
      </c>
      <c r="B482" s="3" t="s">
        <v>225</v>
      </c>
      <c r="C482" s="3" t="s">
        <v>63</v>
      </c>
      <c r="D482" s="3" t="s">
        <v>49</v>
      </c>
      <c r="E482" s="3">
        <v>41531.471703668976</v>
      </c>
      <c r="F482" s="3">
        <v>41531.518624965276</v>
      </c>
      <c r="G482" s="3">
        <v>67</v>
      </c>
      <c r="H482" s="144">
        <v>67</v>
      </c>
      <c r="I482">
        <v>545</v>
      </c>
      <c r="J482">
        <v>8</v>
      </c>
      <c r="K482" s="143">
        <v>68.125</v>
      </c>
      <c r="L482">
        <v>67</v>
      </c>
    </row>
    <row r="483" spans="1:12" x14ac:dyDescent="0.3">
      <c r="A483" s="3">
        <v>1042</v>
      </c>
      <c r="B483" s="3" t="s">
        <v>225</v>
      </c>
      <c r="C483" s="3" t="s">
        <v>63</v>
      </c>
      <c r="D483" s="3" t="s">
        <v>57</v>
      </c>
      <c r="E483" s="3" t="e">
        <v>#VALUE!</v>
      </c>
      <c r="F483" s="3">
        <v>41531.77162623842</v>
      </c>
      <c r="G483" s="3" t="e">
        <v>#VALUE!</v>
      </c>
      <c r="H483" s="144" t="e">
        <v>#N/A</v>
      </c>
      <c r="I483">
        <v>545</v>
      </c>
      <c r="J483">
        <v>8</v>
      </c>
      <c r="K483" s="143">
        <v>68.125</v>
      </c>
      <c r="L483">
        <v>68.125</v>
      </c>
    </row>
    <row r="484" spans="1:12" x14ac:dyDescent="0.3">
      <c r="A484" s="3">
        <v>1043</v>
      </c>
      <c r="B484" s="3" t="s">
        <v>225</v>
      </c>
      <c r="C484" s="3" t="s">
        <v>63</v>
      </c>
      <c r="D484" s="3" t="s">
        <v>49</v>
      </c>
      <c r="E484" s="3">
        <v>41531.799565428235</v>
      </c>
      <c r="F484" s="3">
        <v>41531.881938113424</v>
      </c>
      <c r="G484" s="3">
        <v>118</v>
      </c>
      <c r="H484" s="144">
        <v>118</v>
      </c>
      <c r="I484">
        <v>545</v>
      </c>
      <c r="J484">
        <v>8</v>
      </c>
      <c r="K484" s="143">
        <v>68.125</v>
      </c>
      <c r="L484">
        <v>118</v>
      </c>
    </row>
    <row r="485" spans="1:12" x14ac:dyDescent="0.3">
      <c r="A485" s="3">
        <v>1044</v>
      </c>
      <c r="B485" s="3" t="s">
        <v>226</v>
      </c>
      <c r="C485" s="3" t="s">
        <v>65</v>
      </c>
      <c r="D485" s="3" t="s">
        <v>49</v>
      </c>
      <c r="E485" s="3">
        <v>41532.774029664353</v>
      </c>
      <c r="F485" s="3" t="e">
        <v>#VALUE!</v>
      </c>
      <c r="G485" s="3" t="e">
        <v>#VALUE!</v>
      </c>
      <c r="H485" s="144" t="e">
        <v>#N/A</v>
      </c>
      <c r="I485">
        <v>211</v>
      </c>
      <c r="J485">
        <v>3</v>
      </c>
      <c r="K485" s="143">
        <v>70.333333333333329</v>
      </c>
      <c r="L485">
        <v>70.333333333333329</v>
      </c>
    </row>
    <row r="486" spans="1:12" x14ac:dyDescent="0.3">
      <c r="A486" s="3">
        <v>1046</v>
      </c>
      <c r="B486" s="3" t="s">
        <v>226</v>
      </c>
      <c r="C486" s="3" t="s">
        <v>65</v>
      </c>
      <c r="D486" s="3" t="s">
        <v>49</v>
      </c>
      <c r="E486" s="3">
        <v>41532.953360381951</v>
      </c>
      <c r="F486" s="3">
        <v>41532.999402048612</v>
      </c>
      <c r="G486" s="3">
        <v>66</v>
      </c>
      <c r="H486" s="144">
        <v>66</v>
      </c>
      <c r="I486">
        <v>211</v>
      </c>
      <c r="J486">
        <v>3</v>
      </c>
      <c r="K486" s="143">
        <v>70.333333333333329</v>
      </c>
      <c r="L486">
        <v>66</v>
      </c>
    </row>
    <row r="487" spans="1:12" x14ac:dyDescent="0.3">
      <c r="A487" s="3">
        <v>1047</v>
      </c>
      <c r="B487" s="3" t="s">
        <v>227</v>
      </c>
      <c r="C487" s="3" t="s">
        <v>48</v>
      </c>
      <c r="D487" s="3" t="s">
        <v>49</v>
      </c>
      <c r="E487" s="3">
        <v>41533.027080243053</v>
      </c>
      <c r="F487" s="3">
        <v>41533.094314039357</v>
      </c>
      <c r="G487" s="3">
        <v>96</v>
      </c>
      <c r="H487" s="144">
        <v>96</v>
      </c>
      <c r="I487">
        <v>980</v>
      </c>
      <c r="J487">
        <v>9</v>
      </c>
      <c r="K487" s="143">
        <v>108.88888888888889</v>
      </c>
      <c r="L487">
        <v>96</v>
      </c>
    </row>
    <row r="488" spans="1:12" x14ac:dyDescent="0.3">
      <c r="A488" s="3">
        <v>1048</v>
      </c>
      <c r="B488" s="3" t="s">
        <v>227</v>
      </c>
      <c r="C488" s="3" t="s">
        <v>48</v>
      </c>
      <c r="D488" s="3" t="s">
        <v>49</v>
      </c>
      <c r="E488" s="3">
        <v>41533.244391168984</v>
      </c>
      <c r="F488" s="3">
        <v>41533.295259224535</v>
      </c>
      <c r="G488" s="3">
        <v>73</v>
      </c>
      <c r="H488" s="144">
        <v>73</v>
      </c>
      <c r="I488">
        <v>980</v>
      </c>
      <c r="J488">
        <v>9</v>
      </c>
      <c r="K488" s="143">
        <v>108.88888888888889</v>
      </c>
      <c r="L488">
        <v>73</v>
      </c>
    </row>
    <row r="489" spans="1:12" x14ac:dyDescent="0.3">
      <c r="A489" s="3">
        <v>1054</v>
      </c>
      <c r="B489" s="3" t="s">
        <v>227</v>
      </c>
      <c r="C489" s="3" t="s">
        <v>48</v>
      </c>
      <c r="D489" s="3" t="s">
        <v>49</v>
      </c>
      <c r="E489" s="3">
        <v>41533.677543020836</v>
      </c>
      <c r="F489" s="3">
        <v>41533.792137928242</v>
      </c>
      <c r="G489" s="3">
        <v>165</v>
      </c>
      <c r="H489" s="144">
        <v>165</v>
      </c>
      <c r="I489">
        <v>980</v>
      </c>
      <c r="J489">
        <v>9</v>
      </c>
      <c r="K489" s="143">
        <v>108.88888888888889</v>
      </c>
      <c r="L489">
        <v>165</v>
      </c>
    </row>
    <row r="490" spans="1:12" x14ac:dyDescent="0.3">
      <c r="A490" s="3">
        <v>1055</v>
      </c>
      <c r="B490" s="3" t="s">
        <v>227</v>
      </c>
      <c r="C490" s="3" t="s">
        <v>48</v>
      </c>
      <c r="D490" s="3" t="s">
        <v>49</v>
      </c>
      <c r="E490" s="3">
        <v>41533.802198460653</v>
      </c>
      <c r="F490" s="3">
        <v>41533.87961744213</v>
      </c>
      <c r="G490" s="3">
        <v>111</v>
      </c>
      <c r="H490" s="144">
        <v>111</v>
      </c>
      <c r="I490">
        <v>980</v>
      </c>
      <c r="J490">
        <v>9</v>
      </c>
      <c r="K490" s="143">
        <v>108.88888888888889</v>
      </c>
      <c r="L490">
        <v>111</v>
      </c>
    </row>
    <row r="491" spans="1:12" x14ac:dyDescent="0.3">
      <c r="A491" s="3">
        <v>1057</v>
      </c>
      <c r="B491" s="3" t="s">
        <v>228</v>
      </c>
      <c r="C491" s="3" t="s">
        <v>53</v>
      </c>
      <c r="D491" s="3" t="s">
        <v>49</v>
      </c>
      <c r="E491" s="3">
        <v>41534.237229432867</v>
      </c>
      <c r="F491" s="3">
        <v>41534.277125266206</v>
      </c>
      <c r="G491" s="3">
        <v>57</v>
      </c>
      <c r="H491" s="144">
        <v>57</v>
      </c>
      <c r="I491">
        <v>495</v>
      </c>
      <c r="J491">
        <v>5</v>
      </c>
      <c r="K491" s="143">
        <v>99</v>
      </c>
      <c r="L491">
        <v>57</v>
      </c>
    </row>
    <row r="492" spans="1:12" x14ac:dyDescent="0.3">
      <c r="A492" s="3">
        <v>1060</v>
      </c>
      <c r="B492" s="3" t="s">
        <v>228</v>
      </c>
      <c r="C492" s="3" t="s">
        <v>53</v>
      </c>
      <c r="D492" s="3" t="s">
        <v>49</v>
      </c>
      <c r="E492" s="3">
        <v>41534.707601041664</v>
      </c>
      <c r="F492" s="3">
        <v>41534.749857986106</v>
      </c>
      <c r="G492" s="3">
        <v>60</v>
      </c>
      <c r="H492" s="144">
        <v>60</v>
      </c>
      <c r="I492">
        <v>495</v>
      </c>
      <c r="J492">
        <v>5</v>
      </c>
      <c r="K492" s="143">
        <v>99</v>
      </c>
      <c r="L492">
        <v>60</v>
      </c>
    </row>
    <row r="493" spans="1:12" x14ac:dyDescent="0.3">
      <c r="A493" s="3">
        <v>1061</v>
      </c>
      <c r="B493" s="3" t="s">
        <v>229</v>
      </c>
      <c r="C493" s="3" t="s">
        <v>56</v>
      </c>
      <c r="D493" s="3" t="s">
        <v>49</v>
      </c>
      <c r="E493" s="3">
        <v>41534.965543749997</v>
      </c>
      <c r="F493" s="3">
        <v>41535.039698842593</v>
      </c>
      <c r="G493" s="3">
        <v>106</v>
      </c>
      <c r="H493" s="144">
        <v>106</v>
      </c>
      <c r="I493">
        <v>807</v>
      </c>
      <c r="J493">
        <v>7</v>
      </c>
      <c r="K493" s="143">
        <v>115.28571428571429</v>
      </c>
      <c r="L493">
        <v>106</v>
      </c>
    </row>
    <row r="494" spans="1:12" x14ac:dyDescent="0.3">
      <c r="A494" s="3">
        <v>1063</v>
      </c>
      <c r="B494" s="3" t="s">
        <v>229</v>
      </c>
      <c r="C494" s="3" t="s">
        <v>56</v>
      </c>
      <c r="D494" s="3" t="s">
        <v>49</v>
      </c>
      <c r="E494" s="3">
        <v>41535.358014583333</v>
      </c>
      <c r="F494" s="3">
        <v>41535.428234490741</v>
      </c>
      <c r="G494" s="3">
        <v>101</v>
      </c>
      <c r="H494" s="144">
        <v>101</v>
      </c>
      <c r="I494">
        <v>807</v>
      </c>
      <c r="J494">
        <v>7</v>
      </c>
      <c r="K494" s="143">
        <v>115.28571428571429</v>
      </c>
      <c r="L494">
        <v>101</v>
      </c>
    </row>
    <row r="495" spans="1:12" x14ac:dyDescent="0.3">
      <c r="A495" s="3">
        <v>1065</v>
      </c>
      <c r="B495" s="3" t="s">
        <v>229</v>
      </c>
      <c r="C495" s="3" t="s">
        <v>56</v>
      </c>
      <c r="D495" s="3" t="s">
        <v>49</v>
      </c>
      <c r="E495" s="3">
        <v>41535.600520567132</v>
      </c>
      <c r="F495" s="3">
        <v>41535.770694178245</v>
      </c>
      <c r="G495" s="3">
        <v>245</v>
      </c>
      <c r="H495" s="144">
        <v>245</v>
      </c>
      <c r="I495">
        <v>807</v>
      </c>
      <c r="J495">
        <v>7</v>
      </c>
      <c r="K495" s="143">
        <v>115.28571428571429</v>
      </c>
      <c r="L495">
        <v>245</v>
      </c>
    </row>
    <row r="496" spans="1:12" x14ac:dyDescent="0.3">
      <c r="A496" s="3">
        <v>1067</v>
      </c>
      <c r="B496" s="3" t="s">
        <v>229</v>
      </c>
      <c r="C496" s="3" t="s">
        <v>56</v>
      </c>
      <c r="D496" s="3" t="s">
        <v>49</v>
      </c>
      <c r="E496" s="3">
        <v>41535.845268715275</v>
      </c>
      <c r="F496" s="3">
        <v>41535.906437696758</v>
      </c>
      <c r="G496" s="3">
        <v>88</v>
      </c>
      <c r="H496" s="144">
        <v>88</v>
      </c>
      <c r="I496">
        <v>807</v>
      </c>
      <c r="J496">
        <v>7</v>
      </c>
      <c r="K496" s="143">
        <v>115.28571428571429</v>
      </c>
      <c r="L496">
        <v>88</v>
      </c>
    </row>
    <row r="497" spans="1:12" x14ac:dyDescent="0.3">
      <c r="A497" s="3">
        <v>1069</v>
      </c>
      <c r="B497" s="3" t="s">
        <v>230</v>
      </c>
      <c r="C497" s="3" t="s">
        <v>59</v>
      </c>
      <c r="D497" s="3" t="s">
        <v>49</v>
      </c>
      <c r="E497" s="3">
        <v>41536.721311261572</v>
      </c>
      <c r="F497" s="3">
        <v>41536.796345983792</v>
      </c>
      <c r="G497" s="3">
        <v>108</v>
      </c>
      <c r="H497" s="144">
        <v>108</v>
      </c>
      <c r="I497">
        <v>312</v>
      </c>
      <c r="J497">
        <v>3</v>
      </c>
      <c r="K497" s="143">
        <v>104</v>
      </c>
      <c r="L497">
        <v>108</v>
      </c>
    </row>
    <row r="498" spans="1:12" x14ac:dyDescent="0.3">
      <c r="A498" s="3">
        <v>1070</v>
      </c>
      <c r="B498" s="3" t="s">
        <v>230</v>
      </c>
      <c r="C498" s="3" t="s">
        <v>59</v>
      </c>
      <c r="D498" s="3" t="s">
        <v>49</v>
      </c>
      <c r="E498" s="3">
        <v>41536.829711655097</v>
      </c>
      <c r="F498" s="3">
        <v>41536.894387581015</v>
      </c>
      <c r="G498" s="3">
        <v>93</v>
      </c>
      <c r="H498" s="144">
        <v>93</v>
      </c>
      <c r="I498">
        <v>312</v>
      </c>
      <c r="J498">
        <v>3</v>
      </c>
      <c r="K498" s="143">
        <v>104</v>
      </c>
      <c r="L498">
        <v>93</v>
      </c>
    </row>
    <row r="499" spans="1:12" x14ac:dyDescent="0.3">
      <c r="A499" s="3">
        <v>1071</v>
      </c>
      <c r="B499" s="3" t="s">
        <v>231</v>
      </c>
      <c r="C499" s="3" t="s">
        <v>61</v>
      </c>
      <c r="D499" s="3" t="s">
        <v>49</v>
      </c>
      <c r="E499" s="3">
        <v>41537.013072650465</v>
      </c>
      <c r="F499" s="3" t="e">
        <v>#VALUE!</v>
      </c>
      <c r="G499" s="3" t="e">
        <v>#VALUE!</v>
      </c>
      <c r="H499" s="144" t="e">
        <v>#N/A</v>
      </c>
      <c r="I499">
        <v>710</v>
      </c>
      <c r="J499">
        <v>7</v>
      </c>
      <c r="K499" s="143">
        <v>101.42857142857143</v>
      </c>
      <c r="L499">
        <v>101.42857142857143</v>
      </c>
    </row>
    <row r="500" spans="1:12" x14ac:dyDescent="0.3">
      <c r="A500" s="3">
        <v>1075</v>
      </c>
      <c r="B500" s="3" t="s">
        <v>231</v>
      </c>
      <c r="C500" s="3" t="s">
        <v>61</v>
      </c>
      <c r="D500" s="3" t="s">
        <v>49</v>
      </c>
      <c r="E500" s="3">
        <v>41537.657911886577</v>
      </c>
      <c r="F500" s="3">
        <v>41537.771951238428</v>
      </c>
      <c r="G500" s="3">
        <v>164</v>
      </c>
      <c r="H500" s="144">
        <v>164</v>
      </c>
      <c r="I500">
        <v>710</v>
      </c>
      <c r="J500">
        <v>7</v>
      </c>
      <c r="K500" s="143">
        <v>101.42857142857143</v>
      </c>
      <c r="L500">
        <v>164</v>
      </c>
    </row>
    <row r="501" spans="1:12" x14ac:dyDescent="0.3">
      <c r="A501" s="3">
        <v>1077</v>
      </c>
      <c r="B501" s="3" t="s">
        <v>231</v>
      </c>
      <c r="C501" s="3" t="s">
        <v>61</v>
      </c>
      <c r="D501" s="3" t="s">
        <v>49</v>
      </c>
      <c r="E501" s="3">
        <v>41537.937214432874</v>
      </c>
      <c r="F501" s="3">
        <v>41537.998140358803</v>
      </c>
      <c r="G501" s="3">
        <v>87</v>
      </c>
      <c r="H501" s="144">
        <v>87</v>
      </c>
      <c r="I501">
        <v>710</v>
      </c>
      <c r="J501">
        <v>7</v>
      </c>
      <c r="K501" s="143">
        <v>101.42857142857143</v>
      </c>
      <c r="L501">
        <v>87</v>
      </c>
    </row>
    <row r="502" spans="1:12" x14ac:dyDescent="0.3">
      <c r="A502" s="3">
        <v>1078</v>
      </c>
      <c r="B502" s="3" t="s">
        <v>232</v>
      </c>
      <c r="C502" s="3" t="s">
        <v>63</v>
      </c>
      <c r="D502" s="3" t="s">
        <v>49</v>
      </c>
      <c r="E502" s="3">
        <v>41538.004322534718</v>
      </c>
      <c r="F502" s="3">
        <v>41538.071394293984</v>
      </c>
      <c r="G502" s="3">
        <v>96</v>
      </c>
      <c r="H502" s="144">
        <v>96</v>
      </c>
      <c r="I502">
        <v>432</v>
      </c>
      <c r="J502">
        <v>6</v>
      </c>
      <c r="K502" s="143">
        <v>72</v>
      </c>
      <c r="L502">
        <v>96</v>
      </c>
    </row>
    <row r="503" spans="1:12" x14ac:dyDescent="0.3">
      <c r="A503" s="3">
        <v>1079</v>
      </c>
      <c r="B503" s="3" t="s">
        <v>232</v>
      </c>
      <c r="C503" s="3" t="s">
        <v>63</v>
      </c>
      <c r="D503" s="3" t="s">
        <v>49</v>
      </c>
      <c r="E503" s="3">
        <v>41538.037721990739</v>
      </c>
      <c r="F503" s="3">
        <v>41538.10173819444</v>
      </c>
      <c r="G503" s="3">
        <v>92</v>
      </c>
      <c r="H503" s="144">
        <v>92</v>
      </c>
      <c r="I503">
        <v>432</v>
      </c>
      <c r="J503">
        <v>6</v>
      </c>
      <c r="K503" s="143">
        <v>72</v>
      </c>
      <c r="L503">
        <v>92</v>
      </c>
    </row>
    <row r="504" spans="1:12" x14ac:dyDescent="0.3">
      <c r="A504" s="3">
        <v>1080</v>
      </c>
      <c r="B504" s="3" t="s">
        <v>232</v>
      </c>
      <c r="C504" s="3" t="s">
        <v>63</v>
      </c>
      <c r="D504" s="3" t="s">
        <v>49</v>
      </c>
      <c r="E504" s="3">
        <v>41538.089791747683</v>
      </c>
      <c r="F504" s="3" t="e">
        <v>#VALUE!</v>
      </c>
      <c r="G504" s="3" t="e">
        <v>#VALUE!</v>
      </c>
      <c r="H504" s="144" t="e">
        <v>#N/A</v>
      </c>
      <c r="I504">
        <v>432</v>
      </c>
      <c r="J504">
        <v>6</v>
      </c>
      <c r="K504" s="143">
        <v>72</v>
      </c>
      <c r="L504">
        <v>72</v>
      </c>
    </row>
    <row r="505" spans="1:12" x14ac:dyDescent="0.3">
      <c r="A505" s="3">
        <v>1081</v>
      </c>
      <c r="B505" s="3" t="s">
        <v>232</v>
      </c>
      <c r="C505" s="3" t="s">
        <v>63</v>
      </c>
      <c r="D505" s="3" t="s">
        <v>49</v>
      </c>
      <c r="E505" s="3">
        <v>41538.153370219909</v>
      </c>
      <c r="F505" s="3">
        <v>41538.220858645836</v>
      </c>
      <c r="G505" s="3">
        <v>97</v>
      </c>
      <c r="H505" s="144">
        <v>97</v>
      </c>
      <c r="I505">
        <v>432</v>
      </c>
      <c r="J505">
        <v>6</v>
      </c>
      <c r="K505" s="143">
        <v>72</v>
      </c>
      <c r="L505">
        <v>97</v>
      </c>
    </row>
    <row r="506" spans="1:12" x14ac:dyDescent="0.3">
      <c r="A506" s="3">
        <v>1082</v>
      </c>
      <c r="B506" s="3" t="s">
        <v>232</v>
      </c>
      <c r="C506" s="3" t="s">
        <v>63</v>
      </c>
      <c r="D506" s="3" t="s">
        <v>49</v>
      </c>
      <c r="E506" s="3">
        <v>41538.223771064811</v>
      </c>
      <c r="F506" s="3">
        <v>41538.272451620367</v>
      </c>
      <c r="G506" s="3">
        <v>70</v>
      </c>
      <c r="H506" s="144">
        <v>70</v>
      </c>
      <c r="I506">
        <v>432</v>
      </c>
      <c r="J506">
        <v>6</v>
      </c>
      <c r="K506" s="143">
        <v>72</v>
      </c>
      <c r="L506">
        <v>70</v>
      </c>
    </row>
    <row r="507" spans="1:12" x14ac:dyDescent="0.3">
      <c r="A507" s="3">
        <v>1083</v>
      </c>
      <c r="B507" s="3" t="s">
        <v>232</v>
      </c>
      <c r="C507" s="3" t="s">
        <v>63</v>
      </c>
      <c r="D507" s="3" t="s">
        <v>49</v>
      </c>
      <c r="E507" s="3">
        <v>41538.484977546294</v>
      </c>
      <c r="F507" s="3">
        <v>41538.538808564816</v>
      </c>
      <c r="G507" s="3">
        <v>77</v>
      </c>
      <c r="H507" s="144">
        <v>77</v>
      </c>
      <c r="I507">
        <v>432</v>
      </c>
      <c r="J507">
        <v>6</v>
      </c>
      <c r="K507" s="143">
        <v>72</v>
      </c>
      <c r="L507">
        <v>77</v>
      </c>
    </row>
    <row r="508" spans="1:12" x14ac:dyDescent="0.3">
      <c r="A508" s="3">
        <v>1084</v>
      </c>
      <c r="B508" s="3" t="s">
        <v>233</v>
      </c>
      <c r="C508" s="3" t="s">
        <v>65</v>
      </c>
      <c r="D508" s="3" t="s">
        <v>49</v>
      </c>
      <c r="E508" s="3">
        <v>41539.091472719905</v>
      </c>
      <c r="F508" s="3">
        <v>41539.1412991088</v>
      </c>
      <c r="G508" s="3">
        <v>71</v>
      </c>
      <c r="H508" s="144">
        <v>71</v>
      </c>
      <c r="I508">
        <v>449</v>
      </c>
      <c r="J508">
        <v>6</v>
      </c>
      <c r="K508" s="143">
        <v>74.833333333333329</v>
      </c>
      <c r="L508">
        <v>71</v>
      </c>
    </row>
    <row r="509" spans="1:12" x14ac:dyDescent="0.3">
      <c r="A509" s="3">
        <v>1085</v>
      </c>
      <c r="B509" s="3" t="s">
        <v>233</v>
      </c>
      <c r="C509" s="3" t="s">
        <v>65</v>
      </c>
      <c r="D509" s="3" t="s">
        <v>49</v>
      </c>
      <c r="E509" s="3">
        <v>41539.167947685186</v>
      </c>
      <c r="F509" s="3">
        <v>41539.231929166664</v>
      </c>
      <c r="G509" s="3">
        <v>92</v>
      </c>
      <c r="H509" s="144">
        <v>92</v>
      </c>
      <c r="I509">
        <v>449</v>
      </c>
      <c r="J509">
        <v>6</v>
      </c>
      <c r="K509" s="143">
        <v>74.833333333333329</v>
      </c>
      <c r="L509">
        <v>92</v>
      </c>
    </row>
    <row r="510" spans="1:12" x14ac:dyDescent="0.3">
      <c r="A510" s="3">
        <v>1086</v>
      </c>
      <c r="B510" s="3" t="s">
        <v>233</v>
      </c>
      <c r="C510" s="3" t="s">
        <v>65</v>
      </c>
      <c r="D510" s="3" t="s">
        <v>49</v>
      </c>
      <c r="E510" s="3">
        <v>41539.251701701389</v>
      </c>
      <c r="F510" s="3">
        <v>41539.310798923609</v>
      </c>
      <c r="G510" s="3">
        <v>85</v>
      </c>
      <c r="H510" s="144">
        <v>85</v>
      </c>
      <c r="I510">
        <v>449</v>
      </c>
      <c r="J510">
        <v>6</v>
      </c>
      <c r="K510" s="143">
        <v>74.833333333333329</v>
      </c>
      <c r="L510">
        <v>85</v>
      </c>
    </row>
    <row r="511" spans="1:12" x14ac:dyDescent="0.3">
      <c r="A511" s="3">
        <v>1087</v>
      </c>
      <c r="B511" s="3" t="s">
        <v>233</v>
      </c>
      <c r="C511" s="3" t="s">
        <v>65</v>
      </c>
      <c r="D511" s="3" t="s">
        <v>49</v>
      </c>
      <c r="E511" s="3">
        <v>41539.412552743059</v>
      </c>
      <c r="F511" s="3">
        <v>41539.45318931713</v>
      </c>
      <c r="G511" s="3">
        <v>58</v>
      </c>
      <c r="H511" s="144">
        <v>58</v>
      </c>
      <c r="I511">
        <v>449</v>
      </c>
      <c r="J511">
        <v>6</v>
      </c>
      <c r="K511" s="143">
        <v>74.833333333333329</v>
      </c>
      <c r="L511">
        <v>58</v>
      </c>
    </row>
    <row r="512" spans="1:12" x14ac:dyDescent="0.3">
      <c r="A512" s="3">
        <v>1089</v>
      </c>
      <c r="B512" s="3" t="s">
        <v>233</v>
      </c>
      <c r="C512" s="3" t="s">
        <v>65</v>
      </c>
      <c r="D512" s="3" t="s">
        <v>49</v>
      </c>
      <c r="E512" s="3">
        <v>41539.936767557876</v>
      </c>
      <c r="F512" s="3">
        <v>41539.987265243049</v>
      </c>
      <c r="G512" s="3">
        <v>72</v>
      </c>
      <c r="H512" s="144">
        <v>72</v>
      </c>
      <c r="I512">
        <v>449</v>
      </c>
      <c r="J512">
        <v>6</v>
      </c>
      <c r="K512" s="143">
        <v>74.833333333333329</v>
      </c>
      <c r="L512">
        <v>72</v>
      </c>
    </row>
    <row r="513" spans="1:12" x14ac:dyDescent="0.3">
      <c r="A513" s="3">
        <v>1090</v>
      </c>
      <c r="B513" s="3" t="s">
        <v>234</v>
      </c>
      <c r="C513" s="3" t="s">
        <v>48</v>
      </c>
      <c r="D513" s="3" t="s">
        <v>49</v>
      </c>
      <c r="E513" s="3">
        <v>41540.109764699075</v>
      </c>
      <c r="F513" s="3">
        <v>41540.166072569446</v>
      </c>
      <c r="G513" s="3">
        <v>81</v>
      </c>
      <c r="H513" s="144">
        <v>81</v>
      </c>
      <c r="I513">
        <v>1013</v>
      </c>
      <c r="J513">
        <v>11</v>
      </c>
      <c r="K513" s="143">
        <v>92.090909090909093</v>
      </c>
      <c r="L513">
        <v>81</v>
      </c>
    </row>
    <row r="514" spans="1:12" x14ac:dyDescent="0.3">
      <c r="A514" s="3">
        <v>1091</v>
      </c>
      <c r="B514" s="3" t="s">
        <v>234</v>
      </c>
      <c r="C514" s="3" t="s">
        <v>48</v>
      </c>
      <c r="D514" s="3" t="s">
        <v>49</v>
      </c>
      <c r="E514" s="3">
        <v>41540.199905555557</v>
      </c>
      <c r="F514" s="3">
        <v>41540.294523611112</v>
      </c>
      <c r="G514" s="3">
        <v>136</v>
      </c>
      <c r="H514" s="144">
        <v>136</v>
      </c>
      <c r="I514">
        <v>1013</v>
      </c>
      <c r="J514">
        <v>11</v>
      </c>
      <c r="K514" s="143">
        <v>92.090909090909093</v>
      </c>
      <c r="L514">
        <v>136</v>
      </c>
    </row>
    <row r="515" spans="1:12" x14ac:dyDescent="0.3">
      <c r="A515" s="3">
        <v>1099</v>
      </c>
      <c r="B515" s="3" t="s">
        <v>234</v>
      </c>
      <c r="C515" s="3" t="s">
        <v>48</v>
      </c>
      <c r="D515" s="3" t="s">
        <v>49</v>
      </c>
      <c r="E515" s="3">
        <v>41540.649978622685</v>
      </c>
      <c r="F515" s="3">
        <v>41540.723936956019</v>
      </c>
      <c r="G515" s="3">
        <v>106</v>
      </c>
      <c r="H515" s="144">
        <v>106</v>
      </c>
      <c r="I515">
        <v>1013</v>
      </c>
      <c r="J515">
        <v>11</v>
      </c>
      <c r="K515" s="143">
        <v>92.090909090909093</v>
      </c>
      <c r="L515">
        <v>106</v>
      </c>
    </row>
    <row r="516" spans="1:12" x14ac:dyDescent="0.3">
      <c r="A516" s="3">
        <v>1101</v>
      </c>
      <c r="B516" s="3" t="s">
        <v>235</v>
      </c>
      <c r="C516" s="3" t="s">
        <v>53</v>
      </c>
      <c r="D516" s="3" t="s">
        <v>49</v>
      </c>
      <c r="E516" s="3">
        <v>41541.002746643513</v>
      </c>
      <c r="F516" s="3">
        <v>41541.049158680558</v>
      </c>
      <c r="G516" s="3">
        <v>66</v>
      </c>
      <c r="H516" s="144">
        <v>66</v>
      </c>
      <c r="I516">
        <v>928</v>
      </c>
      <c r="J516">
        <v>8</v>
      </c>
      <c r="K516" s="143">
        <v>116</v>
      </c>
      <c r="L516">
        <v>66</v>
      </c>
    </row>
    <row r="517" spans="1:12" x14ac:dyDescent="0.3">
      <c r="A517" s="3">
        <v>1106</v>
      </c>
      <c r="B517" s="3" t="s">
        <v>235</v>
      </c>
      <c r="C517" s="3" t="s">
        <v>53</v>
      </c>
      <c r="D517" s="3" t="s">
        <v>49</v>
      </c>
      <c r="E517" s="3">
        <v>41541.607609571758</v>
      </c>
      <c r="F517" s="3">
        <v>41541.677841053242</v>
      </c>
      <c r="G517" s="3">
        <v>101</v>
      </c>
      <c r="H517" s="144">
        <v>101</v>
      </c>
      <c r="I517">
        <v>928</v>
      </c>
      <c r="J517">
        <v>8</v>
      </c>
      <c r="K517" s="143">
        <v>116</v>
      </c>
      <c r="L517">
        <v>101</v>
      </c>
    </row>
    <row r="518" spans="1:12" x14ac:dyDescent="0.3">
      <c r="A518" s="3">
        <v>1108</v>
      </c>
      <c r="B518" s="3" t="s">
        <v>235</v>
      </c>
      <c r="C518" s="3" t="s">
        <v>53</v>
      </c>
      <c r="D518" s="3" t="s">
        <v>49</v>
      </c>
      <c r="E518" s="3">
        <v>41541.840358217589</v>
      </c>
      <c r="F518" s="3">
        <v>41541.912464699075</v>
      </c>
      <c r="G518" s="3">
        <v>103</v>
      </c>
      <c r="H518" s="144">
        <v>103</v>
      </c>
      <c r="I518">
        <v>928</v>
      </c>
      <c r="J518">
        <v>8</v>
      </c>
      <c r="K518" s="143">
        <v>116</v>
      </c>
      <c r="L518">
        <v>103</v>
      </c>
    </row>
    <row r="519" spans="1:12" x14ac:dyDescent="0.3">
      <c r="A519" s="3">
        <v>1112</v>
      </c>
      <c r="B519" s="3" t="s">
        <v>236</v>
      </c>
      <c r="C519" s="3" t="s">
        <v>56</v>
      </c>
      <c r="D519" s="3" t="s">
        <v>49</v>
      </c>
      <c r="E519" s="3">
        <v>41542.458330173613</v>
      </c>
      <c r="F519" s="3">
        <v>41542.516478321762</v>
      </c>
      <c r="G519" s="3">
        <v>83</v>
      </c>
      <c r="H519" s="144">
        <v>83</v>
      </c>
      <c r="I519">
        <v>770</v>
      </c>
      <c r="J519">
        <v>8</v>
      </c>
      <c r="K519" s="143">
        <v>96.25</v>
      </c>
      <c r="L519">
        <v>83</v>
      </c>
    </row>
    <row r="520" spans="1:12" x14ac:dyDescent="0.3">
      <c r="A520" s="3">
        <v>1116</v>
      </c>
      <c r="B520" s="3" t="s">
        <v>236</v>
      </c>
      <c r="C520" s="3" t="s">
        <v>56</v>
      </c>
      <c r="D520" s="3" t="s">
        <v>49</v>
      </c>
      <c r="E520" s="3">
        <v>41542.707326655087</v>
      </c>
      <c r="F520" s="3">
        <v>41542.780787303243</v>
      </c>
      <c r="G520" s="3">
        <v>105</v>
      </c>
      <c r="H520" s="144">
        <v>105</v>
      </c>
      <c r="I520">
        <v>770</v>
      </c>
      <c r="J520">
        <v>8</v>
      </c>
      <c r="K520" s="143">
        <v>96.25</v>
      </c>
      <c r="L520">
        <v>105</v>
      </c>
    </row>
    <row r="521" spans="1:12" x14ac:dyDescent="0.3">
      <c r="A521" s="3">
        <v>1120</v>
      </c>
      <c r="B521" s="3" t="s">
        <v>238</v>
      </c>
      <c r="C521" s="3" t="s">
        <v>61</v>
      </c>
      <c r="D521" s="3" t="s">
        <v>49</v>
      </c>
      <c r="E521" s="3">
        <v>41544.136272685188</v>
      </c>
      <c r="F521" s="3">
        <v>41544.205937037033</v>
      </c>
      <c r="G521" s="3">
        <v>100</v>
      </c>
      <c r="H521" s="144">
        <v>100</v>
      </c>
      <c r="I521">
        <v>578</v>
      </c>
      <c r="J521">
        <v>7</v>
      </c>
      <c r="K521" s="143">
        <v>82.571428571428569</v>
      </c>
      <c r="L521">
        <v>100</v>
      </c>
    </row>
    <row r="522" spans="1:12" x14ac:dyDescent="0.3">
      <c r="A522" s="3">
        <v>1124</v>
      </c>
      <c r="B522" s="3" t="s">
        <v>238</v>
      </c>
      <c r="C522" s="3" t="s">
        <v>61</v>
      </c>
      <c r="D522" s="3" t="s">
        <v>49</v>
      </c>
      <c r="E522" s="3">
        <v>41544.510944675923</v>
      </c>
      <c r="F522" s="3" t="e">
        <v>#VALUE!</v>
      </c>
      <c r="G522" s="3" t="e">
        <v>#VALUE!</v>
      </c>
      <c r="H522" s="144" t="e">
        <v>#N/A</v>
      </c>
      <c r="I522">
        <v>578</v>
      </c>
      <c r="J522">
        <v>7</v>
      </c>
      <c r="K522" s="143">
        <v>82.571428571428569</v>
      </c>
      <c r="L522">
        <v>82.571428571428569</v>
      </c>
    </row>
    <row r="523" spans="1:12" x14ac:dyDescent="0.3">
      <c r="A523" s="3">
        <v>1127</v>
      </c>
      <c r="B523" s="3" t="s">
        <v>239</v>
      </c>
      <c r="C523" s="3" t="s">
        <v>63</v>
      </c>
      <c r="D523" s="3" t="s">
        <v>49</v>
      </c>
      <c r="E523" s="3">
        <v>41545.446493136573</v>
      </c>
      <c r="F523" s="3">
        <v>41545.510729247682</v>
      </c>
      <c r="G523" s="3">
        <v>92</v>
      </c>
      <c r="H523" s="144">
        <v>92</v>
      </c>
      <c r="I523">
        <v>236</v>
      </c>
      <c r="J523">
        <v>3</v>
      </c>
      <c r="K523" s="143">
        <v>78.666666666666671</v>
      </c>
      <c r="L523">
        <v>92</v>
      </c>
    </row>
    <row r="524" spans="1:12" x14ac:dyDescent="0.3">
      <c r="A524" s="3">
        <v>1128</v>
      </c>
      <c r="B524" s="3" t="s">
        <v>239</v>
      </c>
      <c r="C524" s="3" t="s">
        <v>63</v>
      </c>
      <c r="D524" s="3" t="s">
        <v>49</v>
      </c>
      <c r="E524" s="3">
        <v>41545.800524270831</v>
      </c>
      <c r="F524" s="3">
        <v>41545.850998807873</v>
      </c>
      <c r="G524" s="3">
        <v>72</v>
      </c>
      <c r="H524" s="144">
        <v>72</v>
      </c>
      <c r="I524">
        <v>236</v>
      </c>
      <c r="J524">
        <v>3</v>
      </c>
      <c r="K524" s="143">
        <v>78.666666666666671</v>
      </c>
      <c r="L524">
        <v>72</v>
      </c>
    </row>
    <row r="525" spans="1:12" x14ac:dyDescent="0.3">
      <c r="A525" s="3">
        <v>1129</v>
      </c>
      <c r="B525" s="3" t="s">
        <v>239</v>
      </c>
      <c r="C525" s="3" t="s">
        <v>63</v>
      </c>
      <c r="D525" s="3" t="s">
        <v>49</v>
      </c>
      <c r="E525" s="3">
        <v>41545.859723807873</v>
      </c>
      <c r="F525" s="3">
        <v>41545.910221493054</v>
      </c>
      <c r="G525" s="3">
        <v>72</v>
      </c>
      <c r="H525" s="144">
        <v>72</v>
      </c>
      <c r="I525">
        <v>236</v>
      </c>
      <c r="J525">
        <v>3</v>
      </c>
      <c r="K525" s="143">
        <v>78.666666666666671</v>
      </c>
      <c r="L525">
        <v>72</v>
      </c>
    </row>
    <row r="526" spans="1:12" x14ac:dyDescent="0.3">
      <c r="A526" s="3">
        <v>1130</v>
      </c>
      <c r="B526" s="3" t="s">
        <v>240</v>
      </c>
      <c r="C526" s="3" t="s">
        <v>65</v>
      </c>
      <c r="D526" s="3" t="s">
        <v>49</v>
      </c>
      <c r="E526" s="3">
        <v>41546.029208333333</v>
      </c>
      <c r="F526" s="3">
        <v>41546.08663888889</v>
      </c>
      <c r="G526" s="3">
        <v>82</v>
      </c>
      <c r="H526" s="144">
        <v>82</v>
      </c>
      <c r="I526">
        <v>82</v>
      </c>
      <c r="J526">
        <v>1</v>
      </c>
      <c r="K526" s="143">
        <v>82</v>
      </c>
      <c r="L526">
        <v>82</v>
      </c>
    </row>
    <row r="527" spans="1:12" x14ac:dyDescent="0.3">
      <c r="A527" s="3">
        <v>1131</v>
      </c>
      <c r="B527" s="3" t="s">
        <v>241</v>
      </c>
      <c r="C527" s="3" t="s">
        <v>48</v>
      </c>
      <c r="D527" s="3" t="s">
        <v>49</v>
      </c>
      <c r="E527" s="3">
        <v>41546.988328738429</v>
      </c>
      <c r="F527" s="3">
        <v>41547.047344942133</v>
      </c>
      <c r="G527" s="3">
        <v>84</v>
      </c>
      <c r="H527" s="144">
        <v>84</v>
      </c>
      <c r="I527">
        <v>671</v>
      </c>
      <c r="J527">
        <v>9</v>
      </c>
      <c r="K527" s="143">
        <v>74.555555555555557</v>
      </c>
      <c r="L527">
        <v>84</v>
      </c>
    </row>
    <row r="528" spans="1:12" x14ac:dyDescent="0.3">
      <c r="A528" s="3">
        <v>1136</v>
      </c>
      <c r="B528" s="3" t="s">
        <v>241</v>
      </c>
      <c r="C528" s="3" t="s">
        <v>48</v>
      </c>
      <c r="D528" s="3" t="s">
        <v>49</v>
      </c>
      <c r="E528" s="3">
        <v>41547.663456250004</v>
      </c>
      <c r="F528" s="3">
        <v>41547.707958564817</v>
      </c>
      <c r="G528" s="3">
        <v>64</v>
      </c>
      <c r="H528" s="144">
        <v>64</v>
      </c>
      <c r="I528">
        <v>671</v>
      </c>
      <c r="J528">
        <v>9</v>
      </c>
      <c r="K528" s="143">
        <v>74.555555555555557</v>
      </c>
      <c r="L528">
        <v>64</v>
      </c>
    </row>
    <row r="529" spans="1:12" x14ac:dyDescent="0.3">
      <c r="A529" s="3">
        <v>1138</v>
      </c>
      <c r="B529" s="3" t="s">
        <v>241</v>
      </c>
      <c r="C529" s="3" t="s">
        <v>48</v>
      </c>
      <c r="D529" s="3" t="s">
        <v>49</v>
      </c>
      <c r="E529" s="3">
        <v>41547.790972650466</v>
      </c>
      <c r="F529" s="3">
        <v>41547.858206446763</v>
      </c>
      <c r="G529" s="3">
        <v>96</v>
      </c>
      <c r="H529" s="144">
        <v>96</v>
      </c>
      <c r="I529">
        <v>671</v>
      </c>
      <c r="J529">
        <v>9</v>
      </c>
      <c r="K529" s="143">
        <v>74.555555555555557</v>
      </c>
      <c r="L529">
        <v>96</v>
      </c>
    </row>
    <row r="530" spans="1:12" x14ac:dyDescent="0.3">
      <c r="A530" s="3">
        <v>1139</v>
      </c>
      <c r="B530" s="3" t="s">
        <v>241</v>
      </c>
      <c r="C530" s="3" t="s">
        <v>48</v>
      </c>
      <c r="D530" s="3" t="s">
        <v>49</v>
      </c>
      <c r="E530" s="3">
        <v>41547.959140162035</v>
      </c>
      <c r="F530" s="3" t="e">
        <v>#VALUE!</v>
      </c>
      <c r="G530" s="3" t="e">
        <v>#VALUE!</v>
      </c>
      <c r="H530" s="144" t="e">
        <v>#N/A</v>
      </c>
      <c r="I530">
        <v>671</v>
      </c>
      <c r="J530">
        <v>9</v>
      </c>
      <c r="K530" s="143">
        <v>74.555555555555557</v>
      </c>
      <c r="L530">
        <v>74.555555555555557</v>
      </c>
    </row>
    <row r="531" spans="1:12" x14ac:dyDescent="0.3">
      <c r="A531" s="3">
        <v>1140</v>
      </c>
      <c r="B531" s="3" t="s">
        <v>242</v>
      </c>
      <c r="C531" s="3" t="s">
        <v>53</v>
      </c>
      <c r="D531" s="3" t="s">
        <v>49</v>
      </c>
      <c r="E531" s="3">
        <v>41548.154363159723</v>
      </c>
      <c r="F531" s="3">
        <v>41548.232846956016</v>
      </c>
      <c r="G531" s="3">
        <v>113</v>
      </c>
      <c r="H531" s="144">
        <v>113</v>
      </c>
      <c r="I531">
        <v>585</v>
      </c>
      <c r="J531">
        <v>7</v>
      </c>
      <c r="K531" s="143">
        <v>83.571428571428569</v>
      </c>
      <c r="L531">
        <v>113</v>
      </c>
    </row>
    <row r="532" spans="1:12" x14ac:dyDescent="0.3">
      <c r="A532" s="3">
        <v>1141</v>
      </c>
      <c r="B532" s="3" t="s">
        <v>242</v>
      </c>
      <c r="C532" s="3" t="s">
        <v>53</v>
      </c>
      <c r="D532" s="3" t="s">
        <v>49</v>
      </c>
      <c r="E532" s="3">
        <v>41548.385524224541</v>
      </c>
      <c r="F532" s="3">
        <v>41548.455674687502</v>
      </c>
      <c r="G532" s="3">
        <v>101</v>
      </c>
      <c r="H532" s="144">
        <v>101</v>
      </c>
      <c r="I532">
        <v>585</v>
      </c>
      <c r="J532">
        <v>7</v>
      </c>
      <c r="K532" s="143">
        <v>83.571428571428569</v>
      </c>
      <c r="L532">
        <v>101</v>
      </c>
    </row>
    <row r="533" spans="1:12" x14ac:dyDescent="0.3">
      <c r="A533" s="3">
        <v>1145</v>
      </c>
      <c r="B533" s="3" t="s">
        <v>242</v>
      </c>
      <c r="C533" s="3" t="s">
        <v>53</v>
      </c>
      <c r="D533" s="3" t="s">
        <v>49</v>
      </c>
      <c r="E533" s="3">
        <v>41548.852321446757</v>
      </c>
      <c r="F533" s="3" t="e">
        <v>#VALUE!</v>
      </c>
      <c r="G533" s="3" t="e">
        <v>#VALUE!</v>
      </c>
      <c r="H533" s="144" t="e">
        <v>#N/A</v>
      </c>
      <c r="I533">
        <v>585</v>
      </c>
      <c r="J533">
        <v>7</v>
      </c>
      <c r="K533" s="143">
        <v>83.571428571428569</v>
      </c>
      <c r="L533">
        <v>83.571428571428569</v>
      </c>
    </row>
    <row r="534" spans="1:12" x14ac:dyDescent="0.3">
      <c r="A534" s="3">
        <v>1147</v>
      </c>
      <c r="B534" s="3" t="s">
        <v>243</v>
      </c>
      <c r="C534" s="3" t="s">
        <v>56</v>
      </c>
      <c r="D534" s="3" t="s">
        <v>49</v>
      </c>
      <c r="E534" s="3">
        <v>41549.027451469905</v>
      </c>
      <c r="F534" s="3">
        <v>41549.11529869213</v>
      </c>
      <c r="G534" s="3">
        <v>126</v>
      </c>
      <c r="H534" s="144">
        <v>126</v>
      </c>
      <c r="I534">
        <v>681</v>
      </c>
      <c r="J534">
        <v>7</v>
      </c>
      <c r="K534" s="143">
        <v>97.285714285714292</v>
      </c>
      <c r="L534">
        <v>126</v>
      </c>
    </row>
    <row r="535" spans="1:12" x14ac:dyDescent="0.3">
      <c r="A535" s="3">
        <v>1151</v>
      </c>
      <c r="B535" s="3" t="s">
        <v>243</v>
      </c>
      <c r="C535" s="3" t="s">
        <v>56</v>
      </c>
      <c r="D535" s="3" t="s">
        <v>49</v>
      </c>
      <c r="E535" s="3">
        <v>41549.495857094909</v>
      </c>
      <c r="F535" s="3">
        <v>41549.546424224536</v>
      </c>
      <c r="G535" s="3">
        <v>72</v>
      </c>
      <c r="H535" s="144">
        <v>72</v>
      </c>
      <c r="I535">
        <v>681</v>
      </c>
      <c r="J535">
        <v>7</v>
      </c>
      <c r="K535" s="143">
        <v>97.285714285714292</v>
      </c>
      <c r="L535">
        <v>72</v>
      </c>
    </row>
    <row r="536" spans="1:12" x14ac:dyDescent="0.3">
      <c r="A536" s="3">
        <v>1153</v>
      </c>
      <c r="B536" s="3" t="s">
        <v>243</v>
      </c>
      <c r="C536" s="3" t="s">
        <v>56</v>
      </c>
      <c r="D536" s="3" t="s">
        <v>49</v>
      </c>
      <c r="E536" s="3">
        <v>41549.731140312499</v>
      </c>
      <c r="F536" s="3">
        <v>41549.774415775464</v>
      </c>
      <c r="G536" s="3">
        <v>62</v>
      </c>
      <c r="H536" s="144">
        <v>62</v>
      </c>
      <c r="I536">
        <v>681</v>
      </c>
      <c r="J536">
        <v>7</v>
      </c>
      <c r="K536" s="143">
        <v>97.285714285714292</v>
      </c>
      <c r="L536">
        <v>62</v>
      </c>
    </row>
    <row r="537" spans="1:12" x14ac:dyDescent="0.3">
      <c r="A537" s="3">
        <v>1154</v>
      </c>
      <c r="B537" s="3" t="s">
        <v>244</v>
      </c>
      <c r="C537" s="3" t="s">
        <v>59</v>
      </c>
      <c r="D537" s="3" t="s">
        <v>49</v>
      </c>
      <c r="E537" s="3">
        <v>41549.981173067128</v>
      </c>
      <c r="F537" s="3">
        <v>41550.03874251157</v>
      </c>
      <c r="G537" s="3">
        <v>82</v>
      </c>
      <c r="H537" s="144">
        <v>82</v>
      </c>
      <c r="I537">
        <v>555</v>
      </c>
      <c r="J537">
        <v>7</v>
      </c>
      <c r="K537" s="143">
        <v>79.285714285714292</v>
      </c>
      <c r="L537">
        <v>82</v>
      </c>
    </row>
    <row r="538" spans="1:12" x14ac:dyDescent="0.3">
      <c r="A538" s="3">
        <v>1155</v>
      </c>
      <c r="B538" s="3" t="s">
        <v>244</v>
      </c>
      <c r="C538" s="3" t="s">
        <v>59</v>
      </c>
      <c r="D538" s="3" t="s">
        <v>49</v>
      </c>
      <c r="E538" s="3">
        <v>41550.214403506943</v>
      </c>
      <c r="F538" s="3">
        <v>41550.271915081015</v>
      </c>
      <c r="G538" s="3">
        <v>82</v>
      </c>
      <c r="H538" s="144">
        <v>82</v>
      </c>
      <c r="I538">
        <v>555</v>
      </c>
      <c r="J538">
        <v>7</v>
      </c>
      <c r="K538" s="143">
        <v>79.285714285714292</v>
      </c>
      <c r="L538">
        <v>82</v>
      </c>
    </row>
    <row r="539" spans="1:12" x14ac:dyDescent="0.3">
      <c r="A539" s="3">
        <v>1157</v>
      </c>
      <c r="B539" s="3" t="s">
        <v>244</v>
      </c>
      <c r="C539" s="3" t="s">
        <v>59</v>
      </c>
      <c r="D539" s="3" t="s">
        <v>57</v>
      </c>
      <c r="E539" s="3">
        <v>41550.592630127314</v>
      </c>
      <c r="F539" s="3">
        <v>41550.649898645832</v>
      </c>
      <c r="G539" s="3">
        <v>82</v>
      </c>
      <c r="H539" s="144">
        <v>82</v>
      </c>
      <c r="I539">
        <v>555</v>
      </c>
      <c r="J539">
        <v>7</v>
      </c>
      <c r="K539" s="143">
        <v>79.285714285714292</v>
      </c>
      <c r="L539">
        <v>82</v>
      </c>
    </row>
    <row r="540" spans="1:12" x14ac:dyDescent="0.3">
      <c r="A540" s="3">
        <v>1158</v>
      </c>
      <c r="B540" s="3" t="s">
        <v>244</v>
      </c>
      <c r="C540" s="3" t="s">
        <v>59</v>
      </c>
      <c r="D540" s="3" t="s">
        <v>49</v>
      </c>
      <c r="E540" s="3">
        <v>41550.656678935185</v>
      </c>
      <c r="F540" s="3">
        <v>41550.714850231489</v>
      </c>
      <c r="G540" s="3">
        <v>83</v>
      </c>
      <c r="H540" s="144">
        <v>83</v>
      </c>
      <c r="I540">
        <v>555</v>
      </c>
      <c r="J540">
        <v>7</v>
      </c>
      <c r="K540" s="143">
        <v>79.285714285714292</v>
      </c>
      <c r="L540">
        <v>83</v>
      </c>
    </row>
    <row r="541" spans="1:12" x14ac:dyDescent="0.3">
      <c r="A541" s="3">
        <v>1159</v>
      </c>
      <c r="B541" s="3" t="s">
        <v>244</v>
      </c>
      <c r="C541" s="3" t="s">
        <v>59</v>
      </c>
      <c r="D541" s="3" t="s">
        <v>49</v>
      </c>
      <c r="E541" s="3">
        <v>41550.727880011575</v>
      </c>
      <c r="F541" s="3">
        <v>41550.816780474532</v>
      </c>
      <c r="G541" s="3">
        <v>128</v>
      </c>
      <c r="H541" s="144">
        <v>128</v>
      </c>
      <c r="I541">
        <v>555</v>
      </c>
      <c r="J541">
        <v>7</v>
      </c>
      <c r="K541" s="143">
        <v>79.285714285714292</v>
      </c>
      <c r="L541">
        <v>128</v>
      </c>
    </row>
    <row r="542" spans="1:12" x14ac:dyDescent="0.3">
      <c r="A542" s="3">
        <v>1160</v>
      </c>
      <c r="B542" s="3" t="s">
        <v>244</v>
      </c>
      <c r="C542" s="3" t="s">
        <v>59</v>
      </c>
      <c r="D542" s="3" t="s">
        <v>49</v>
      </c>
      <c r="E542" s="3">
        <v>41550.799666319443</v>
      </c>
      <c r="F542" s="3" t="e">
        <v>#VALUE!</v>
      </c>
      <c r="G542" s="3" t="e">
        <v>#VALUE!</v>
      </c>
      <c r="H542" s="144" t="e">
        <v>#N/A</v>
      </c>
      <c r="I542">
        <v>555</v>
      </c>
      <c r="J542">
        <v>7</v>
      </c>
      <c r="K542" s="143">
        <v>79.285714285714292</v>
      </c>
      <c r="L542">
        <v>79.285714285714292</v>
      </c>
    </row>
    <row r="543" spans="1:12" x14ac:dyDescent="0.3">
      <c r="A543" s="3">
        <v>1161</v>
      </c>
      <c r="B543" s="3" t="s">
        <v>245</v>
      </c>
      <c r="C543" s="3" t="s">
        <v>61</v>
      </c>
      <c r="D543" s="3" t="s">
        <v>49</v>
      </c>
      <c r="E543" s="3">
        <v>41551.145114895837</v>
      </c>
      <c r="F543" s="3">
        <v>41551.192672766199</v>
      </c>
      <c r="G543" s="3">
        <v>68</v>
      </c>
      <c r="H543" s="144">
        <v>68</v>
      </c>
      <c r="I543">
        <v>583</v>
      </c>
      <c r="J543">
        <v>7</v>
      </c>
      <c r="K543" s="143">
        <v>83.285714285714292</v>
      </c>
      <c r="L543">
        <v>68</v>
      </c>
    </row>
    <row r="544" spans="1:12" x14ac:dyDescent="0.3">
      <c r="A544" s="3">
        <v>1162</v>
      </c>
      <c r="B544" s="3" t="s">
        <v>245</v>
      </c>
      <c r="C544" s="3" t="s">
        <v>61</v>
      </c>
      <c r="D544" s="3" t="s">
        <v>57</v>
      </c>
      <c r="E544" s="3">
        <v>41551.328417592595</v>
      </c>
      <c r="F544" s="3">
        <v>41551.389713888886</v>
      </c>
      <c r="G544" s="3">
        <v>88</v>
      </c>
      <c r="H544" s="144">
        <v>88</v>
      </c>
      <c r="I544">
        <v>583</v>
      </c>
      <c r="J544">
        <v>7</v>
      </c>
      <c r="K544" s="143">
        <v>83.285714285714292</v>
      </c>
      <c r="L544">
        <v>88</v>
      </c>
    </row>
    <row r="545" spans="1:12" x14ac:dyDescent="0.3">
      <c r="A545" s="3">
        <v>1164</v>
      </c>
      <c r="B545" s="3" t="s">
        <v>245</v>
      </c>
      <c r="C545" s="3" t="s">
        <v>61</v>
      </c>
      <c r="D545" s="3" t="s">
        <v>57</v>
      </c>
      <c r="E545" s="3">
        <v>41551.428488923615</v>
      </c>
      <c r="F545" s="3" t="e">
        <v>#VALUE!</v>
      </c>
      <c r="G545" s="3" t="e">
        <v>#VALUE!</v>
      </c>
      <c r="H545" s="144" t="e">
        <v>#N/A</v>
      </c>
      <c r="I545">
        <v>583</v>
      </c>
      <c r="J545">
        <v>7</v>
      </c>
      <c r="K545" s="143">
        <v>83.285714285714292</v>
      </c>
      <c r="L545">
        <v>83.285714285714292</v>
      </c>
    </row>
    <row r="546" spans="1:12" x14ac:dyDescent="0.3">
      <c r="A546" s="3">
        <v>1168</v>
      </c>
      <c r="B546" s="3" t="s">
        <v>246</v>
      </c>
      <c r="C546" s="3" t="s">
        <v>63</v>
      </c>
      <c r="D546" s="3" t="s">
        <v>49</v>
      </c>
      <c r="E546" s="3">
        <v>41552.711267326384</v>
      </c>
      <c r="F546" s="3">
        <v>41552.793940937503</v>
      </c>
      <c r="G546" s="3">
        <v>119</v>
      </c>
      <c r="H546" s="144">
        <v>119</v>
      </c>
      <c r="I546">
        <v>163</v>
      </c>
      <c r="J546">
        <v>2</v>
      </c>
      <c r="K546" s="143">
        <v>81.5</v>
      </c>
      <c r="L546">
        <v>119</v>
      </c>
    </row>
    <row r="547" spans="1:12" x14ac:dyDescent="0.3">
      <c r="A547" s="3">
        <v>1169</v>
      </c>
      <c r="B547" s="3" t="s">
        <v>246</v>
      </c>
      <c r="C547" s="3" t="s">
        <v>63</v>
      </c>
      <c r="D547" s="3" t="s">
        <v>49</v>
      </c>
      <c r="E547" s="3">
        <v>41552.847447997687</v>
      </c>
      <c r="F547" s="3">
        <v>41552.878142442132</v>
      </c>
      <c r="G547" s="3">
        <v>44</v>
      </c>
      <c r="H547" s="144">
        <v>44</v>
      </c>
      <c r="I547">
        <v>163</v>
      </c>
      <c r="J547">
        <v>2</v>
      </c>
      <c r="K547" s="143">
        <v>81.5</v>
      </c>
      <c r="L547">
        <v>44</v>
      </c>
    </row>
    <row r="548" spans="1:12" x14ac:dyDescent="0.3">
      <c r="A548" s="3">
        <v>1170</v>
      </c>
      <c r="B548" s="3" t="s">
        <v>247</v>
      </c>
      <c r="C548" s="3" t="s">
        <v>65</v>
      </c>
      <c r="D548" s="3" t="s">
        <v>49</v>
      </c>
      <c r="E548" s="3">
        <v>41553.199700462959</v>
      </c>
      <c r="F548" s="3">
        <v>41553.265151851847</v>
      </c>
      <c r="G548" s="3">
        <v>94</v>
      </c>
      <c r="H548" s="144">
        <v>94</v>
      </c>
      <c r="I548">
        <v>398</v>
      </c>
      <c r="J548">
        <v>5</v>
      </c>
      <c r="K548" s="143">
        <v>79.599999999999994</v>
      </c>
      <c r="L548">
        <v>94</v>
      </c>
    </row>
    <row r="549" spans="1:12" x14ac:dyDescent="0.3">
      <c r="A549" s="3">
        <v>1172</v>
      </c>
      <c r="B549" s="3" t="s">
        <v>247</v>
      </c>
      <c r="C549" s="3" t="s">
        <v>65</v>
      </c>
      <c r="D549" s="3" t="s">
        <v>49</v>
      </c>
      <c r="E549" s="3">
        <v>41553.640057604163</v>
      </c>
      <c r="F549" s="3">
        <v>41553.695161770833</v>
      </c>
      <c r="G549" s="3">
        <v>79</v>
      </c>
      <c r="H549" s="144">
        <v>79</v>
      </c>
      <c r="I549">
        <v>398</v>
      </c>
      <c r="J549">
        <v>5</v>
      </c>
      <c r="K549" s="143">
        <v>79.599999999999994</v>
      </c>
      <c r="L549">
        <v>79</v>
      </c>
    </row>
    <row r="550" spans="1:12" x14ac:dyDescent="0.3">
      <c r="A550" s="3">
        <v>1173</v>
      </c>
      <c r="B550" s="3" t="s">
        <v>247</v>
      </c>
      <c r="C550" s="3" t="s">
        <v>65</v>
      </c>
      <c r="D550" s="3" t="s">
        <v>49</v>
      </c>
      <c r="E550" s="3">
        <v>41553.692952199075</v>
      </c>
      <c r="F550" s="3">
        <v>41553.742917476848</v>
      </c>
      <c r="G550" s="3">
        <v>71</v>
      </c>
      <c r="H550" s="144">
        <v>71</v>
      </c>
      <c r="I550">
        <v>398</v>
      </c>
      <c r="J550">
        <v>5</v>
      </c>
      <c r="K550" s="143">
        <v>79.599999999999994</v>
      </c>
      <c r="L550">
        <v>71</v>
      </c>
    </row>
    <row r="551" spans="1:12" x14ac:dyDescent="0.3">
      <c r="A551" s="3">
        <v>1174</v>
      </c>
      <c r="B551" s="3" t="s">
        <v>247</v>
      </c>
      <c r="C551" s="3" t="s">
        <v>65</v>
      </c>
      <c r="D551" s="3" t="s">
        <v>49</v>
      </c>
      <c r="E551" s="3">
        <v>41553.776609409724</v>
      </c>
      <c r="F551" s="3">
        <v>41553.824479780087</v>
      </c>
      <c r="G551" s="3">
        <v>68</v>
      </c>
      <c r="H551" s="144">
        <v>68</v>
      </c>
      <c r="I551">
        <v>398</v>
      </c>
      <c r="J551">
        <v>5</v>
      </c>
      <c r="K551" s="143">
        <v>79.599999999999994</v>
      </c>
      <c r="L551">
        <v>68</v>
      </c>
    </row>
    <row r="552" spans="1:12" x14ac:dyDescent="0.3">
      <c r="A552" s="3">
        <v>1175</v>
      </c>
      <c r="B552" s="3" t="s">
        <v>248</v>
      </c>
      <c r="C552" s="3" t="s">
        <v>48</v>
      </c>
      <c r="D552" s="3" t="s">
        <v>49</v>
      </c>
      <c r="E552" s="3">
        <v>41554.108402511571</v>
      </c>
      <c r="F552" s="3">
        <v>41554.170879363424</v>
      </c>
      <c r="G552" s="3">
        <v>89</v>
      </c>
      <c r="H552" s="144">
        <v>89</v>
      </c>
      <c r="I552">
        <v>513</v>
      </c>
      <c r="J552">
        <v>5</v>
      </c>
      <c r="K552" s="143">
        <v>102.6</v>
      </c>
      <c r="L552">
        <v>89</v>
      </c>
    </row>
    <row r="553" spans="1:12" x14ac:dyDescent="0.3">
      <c r="A553" s="3">
        <v>1176</v>
      </c>
      <c r="B553" s="3" t="s">
        <v>248</v>
      </c>
      <c r="C553" s="3" t="s">
        <v>48</v>
      </c>
      <c r="D553" s="3" t="s">
        <v>49</v>
      </c>
      <c r="E553" s="3">
        <v>41554.369598460646</v>
      </c>
      <c r="F553" s="3">
        <v>41554.480744293978</v>
      </c>
      <c r="G553" s="3">
        <v>160</v>
      </c>
      <c r="H553" s="144">
        <v>160</v>
      </c>
      <c r="I553">
        <v>513</v>
      </c>
      <c r="J553">
        <v>5</v>
      </c>
      <c r="K553" s="143">
        <v>102.6</v>
      </c>
      <c r="L553">
        <v>160</v>
      </c>
    </row>
    <row r="554" spans="1:12" x14ac:dyDescent="0.3">
      <c r="A554" s="3">
        <v>1180</v>
      </c>
      <c r="B554" s="3" t="s">
        <v>249</v>
      </c>
      <c r="C554" s="3" t="s">
        <v>53</v>
      </c>
      <c r="D554" s="3" t="s">
        <v>49</v>
      </c>
      <c r="E554" s="3">
        <v>41555.042427199078</v>
      </c>
      <c r="F554" s="3">
        <v>41555.095725810184</v>
      </c>
      <c r="G554" s="3">
        <v>76</v>
      </c>
      <c r="H554" s="144">
        <v>76</v>
      </c>
      <c r="I554">
        <v>884</v>
      </c>
      <c r="J554">
        <v>10</v>
      </c>
      <c r="K554" s="143">
        <v>88.4</v>
      </c>
      <c r="L554">
        <v>76</v>
      </c>
    </row>
    <row r="555" spans="1:12" x14ac:dyDescent="0.3">
      <c r="A555" s="3">
        <v>1181</v>
      </c>
      <c r="B555" s="3" t="s">
        <v>249</v>
      </c>
      <c r="C555" s="3" t="s">
        <v>53</v>
      </c>
      <c r="D555" s="3" t="s">
        <v>49</v>
      </c>
      <c r="E555" s="3">
        <v>41555.097962731481</v>
      </c>
      <c r="F555" s="3">
        <v>41555.143159490741</v>
      </c>
      <c r="G555" s="3">
        <v>65</v>
      </c>
      <c r="H555" s="144">
        <v>65</v>
      </c>
      <c r="I555">
        <v>884</v>
      </c>
      <c r="J555">
        <v>10</v>
      </c>
      <c r="K555" s="143">
        <v>88.4</v>
      </c>
      <c r="L555">
        <v>65</v>
      </c>
    </row>
    <row r="556" spans="1:12" x14ac:dyDescent="0.3">
      <c r="A556" s="3">
        <v>1182</v>
      </c>
      <c r="B556" s="3" t="s">
        <v>249</v>
      </c>
      <c r="C556" s="3" t="s">
        <v>53</v>
      </c>
      <c r="D556" s="3" t="s">
        <v>49</v>
      </c>
      <c r="E556" s="3">
        <v>41555.270898530092</v>
      </c>
      <c r="F556" s="3">
        <v>41555.405412418986</v>
      </c>
      <c r="G556" s="3">
        <v>193</v>
      </c>
      <c r="H556" s="144">
        <v>193</v>
      </c>
      <c r="I556">
        <v>884</v>
      </c>
      <c r="J556">
        <v>10</v>
      </c>
      <c r="K556" s="143">
        <v>88.4</v>
      </c>
      <c r="L556">
        <v>193</v>
      </c>
    </row>
    <row r="557" spans="1:12" x14ac:dyDescent="0.3">
      <c r="A557" s="3">
        <v>1183</v>
      </c>
      <c r="B557" s="3" t="s">
        <v>249</v>
      </c>
      <c r="C557" s="3" t="s">
        <v>53</v>
      </c>
      <c r="D557" s="3" t="s">
        <v>49</v>
      </c>
      <c r="E557" s="3">
        <v>41555.359147303243</v>
      </c>
      <c r="F557" s="3">
        <v>41555.420721377312</v>
      </c>
      <c r="G557" s="3">
        <v>88</v>
      </c>
      <c r="H557" s="144">
        <v>88</v>
      </c>
      <c r="I557">
        <v>884</v>
      </c>
      <c r="J557">
        <v>10</v>
      </c>
      <c r="K557" s="143">
        <v>88.4</v>
      </c>
      <c r="L557">
        <v>88</v>
      </c>
    </row>
    <row r="558" spans="1:12" x14ac:dyDescent="0.3">
      <c r="A558" s="3">
        <v>1196</v>
      </c>
      <c r="B558" s="3" t="s">
        <v>250</v>
      </c>
      <c r="C558" s="3" t="s">
        <v>56</v>
      </c>
      <c r="D558" s="3" t="s">
        <v>49</v>
      </c>
      <c r="E558" s="3">
        <v>41556.659617129626</v>
      </c>
      <c r="F558" s="3">
        <v>41556.717475925929</v>
      </c>
      <c r="G558" s="3">
        <v>83</v>
      </c>
      <c r="H558" s="144">
        <v>83</v>
      </c>
      <c r="I558">
        <v>765</v>
      </c>
      <c r="J558">
        <v>8</v>
      </c>
      <c r="K558" s="143">
        <v>95.625</v>
      </c>
      <c r="L558">
        <v>83</v>
      </c>
    </row>
    <row r="559" spans="1:12" x14ac:dyDescent="0.3">
      <c r="A559" s="3">
        <v>1197</v>
      </c>
      <c r="B559" s="3" t="s">
        <v>250</v>
      </c>
      <c r="C559" s="3" t="s">
        <v>56</v>
      </c>
      <c r="D559" s="3" t="s">
        <v>49</v>
      </c>
      <c r="E559" s="3">
        <v>41556.88888032407</v>
      </c>
      <c r="F559" s="3">
        <v>41556.995107175928</v>
      </c>
      <c r="G559" s="3">
        <v>152</v>
      </c>
      <c r="H559" s="144">
        <v>152</v>
      </c>
      <c r="I559">
        <v>765</v>
      </c>
      <c r="J559">
        <v>8</v>
      </c>
      <c r="K559" s="143">
        <v>95.625</v>
      </c>
      <c r="L559">
        <v>152</v>
      </c>
    </row>
    <row r="560" spans="1:12" x14ac:dyDescent="0.3">
      <c r="A560" s="3">
        <v>1198</v>
      </c>
      <c r="B560" s="3" t="s">
        <v>251</v>
      </c>
      <c r="C560" s="3" t="s">
        <v>59</v>
      </c>
      <c r="D560" s="3" t="s">
        <v>49</v>
      </c>
      <c r="E560" s="3">
        <v>41557.276757870372</v>
      </c>
      <c r="F560" s="3">
        <v>41557.449570370372</v>
      </c>
      <c r="G560" s="3">
        <v>248</v>
      </c>
      <c r="H560" s="144">
        <v>248</v>
      </c>
      <c r="I560">
        <v>496</v>
      </c>
      <c r="J560">
        <v>3</v>
      </c>
      <c r="K560" s="143">
        <v>165.33333333333334</v>
      </c>
      <c r="L560">
        <v>248</v>
      </c>
    </row>
    <row r="561" spans="1:12" x14ac:dyDescent="0.3">
      <c r="A561" s="3">
        <v>1200</v>
      </c>
      <c r="B561" s="3" t="s">
        <v>251</v>
      </c>
      <c r="C561" s="3" t="s">
        <v>59</v>
      </c>
      <c r="D561" s="3" t="s">
        <v>49</v>
      </c>
      <c r="E561" s="3">
        <v>41557.837492048609</v>
      </c>
      <c r="F561" s="3">
        <v>41557.919459641205</v>
      </c>
      <c r="G561" s="3">
        <v>118</v>
      </c>
      <c r="H561" s="144">
        <v>118</v>
      </c>
      <c r="I561">
        <v>496</v>
      </c>
      <c r="J561">
        <v>3</v>
      </c>
      <c r="K561" s="143">
        <v>165.33333333333334</v>
      </c>
      <c r="L561">
        <v>118</v>
      </c>
    </row>
    <row r="562" spans="1:12" x14ac:dyDescent="0.3">
      <c r="A562" s="3">
        <v>1201</v>
      </c>
      <c r="B562" s="3" t="s">
        <v>252</v>
      </c>
      <c r="C562" s="3" t="s">
        <v>61</v>
      </c>
      <c r="D562" s="3" t="s">
        <v>49</v>
      </c>
      <c r="E562" s="3">
        <v>41558.059855127314</v>
      </c>
      <c r="F562" s="3">
        <v>41558.104380590274</v>
      </c>
      <c r="G562" s="3">
        <v>64</v>
      </c>
      <c r="H562" s="144">
        <v>64</v>
      </c>
      <c r="I562">
        <v>591</v>
      </c>
      <c r="J562">
        <v>7</v>
      </c>
      <c r="K562" s="143">
        <v>84.428571428571431</v>
      </c>
      <c r="L562">
        <v>64</v>
      </c>
    </row>
    <row r="563" spans="1:12" x14ac:dyDescent="0.3">
      <c r="A563" s="3">
        <v>1202</v>
      </c>
      <c r="B563" s="3" t="s">
        <v>252</v>
      </c>
      <c r="C563" s="3" t="s">
        <v>61</v>
      </c>
      <c r="D563" s="3" t="s">
        <v>49</v>
      </c>
      <c r="E563" s="3">
        <v>41558.308182256944</v>
      </c>
      <c r="F563" s="3">
        <v>41558.378853553244</v>
      </c>
      <c r="G563" s="3">
        <v>101</v>
      </c>
      <c r="H563" s="144">
        <v>101</v>
      </c>
      <c r="I563">
        <v>591</v>
      </c>
      <c r="J563">
        <v>7</v>
      </c>
      <c r="K563" s="143">
        <v>84.428571428571431</v>
      </c>
      <c r="L563">
        <v>101</v>
      </c>
    </row>
    <row r="564" spans="1:12" x14ac:dyDescent="0.3">
      <c r="A564" s="3">
        <v>1208</v>
      </c>
      <c r="B564" s="3" t="s">
        <v>253</v>
      </c>
      <c r="C564" s="3" t="s">
        <v>63</v>
      </c>
      <c r="D564" s="3" t="s">
        <v>49</v>
      </c>
      <c r="E564" s="3">
        <v>41559.233768402773</v>
      </c>
      <c r="F564" s="3" t="e">
        <v>#VALUE!</v>
      </c>
      <c r="G564" s="3" t="e">
        <v>#VALUE!</v>
      </c>
      <c r="H564" s="144" t="e">
        <v>#N/A</v>
      </c>
      <c r="I564">
        <v>152</v>
      </c>
      <c r="J564">
        <v>3</v>
      </c>
      <c r="K564" s="143">
        <v>50.666666666666664</v>
      </c>
      <c r="L564">
        <v>50.666666666666664</v>
      </c>
    </row>
    <row r="565" spans="1:12" x14ac:dyDescent="0.3">
      <c r="A565" s="3">
        <v>1209</v>
      </c>
      <c r="B565" s="3" t="s">
        <v>253</v>
      </c>
      <c r="C565" s="3" t="s">
        <v>63</v>
      </c>
      <c r="D565" s="3" t="s">
        <v>49</v>
      </c>
      <c r="E565" s="3">
        <v>41559.852355983792</v>
      </c>
      <c r="F565" s="3">
        <v>41559.8923559838</v>
      </c>
      <c r="G565" s="3">
        <v>57</v>
      </c>
      <c r="H565" s="144">
        <v>57</v>
      </c>
      <c r="I565">
        <v>152</v>
      </c>
      <c r="J565">
        <v>3</v>
      </c>
      <c r="K565" s="143">
        <v>50.666666666666664</v>
      </c>
      <c r="L565">
        <v>57</v>
      </c>
    </row>
    <row r="566" spans="1:12" x14ac:dyDescent="0.3">
      <c r="A566" s="3">
        <v>1210</v>
      </c>
      <c r="B566" s="3" t="s">
        <v>253</v>
      </c>
      <c r="C566" s="3" t="s">
        <v>63</v>
      </c>
      <c r="D566" s="3" t="s">
        <v>49</v>
      </c>
      <c r="E566" s="3">
        <v>41559.910044988428</v>
      </c>
      <c r="F566" s="3">
        <v>41559.976595914348</v>
      </c>
      <c r="G566" s="3">
        <v>95</v>
      </c>
      <c r="H566" s="144">
        <v>95</v>
      </c>
      <c r="I566">
        <v>152</v>
      </c>
      <c r="J566">
        <v>3</v>
      </c>
      <c r="K566" s="143">
        <v>50.666666666666664</v>
      </c>
      <c r="L566">
        <v>95</v>
      </c>
    </row>
    <row r="567" spans="1:12" x14ac:dyDescent="0.3">
      <c r="A567" s="3">
        <v>1211</v>
      </c>
      <c r="B567" s="3" t="s">
        <v>254</v>
      </c>
      <c r="C567" s="3" t="s">
        <v>65</v>
      </c>
      <c r="D567" s="3" t="s">
        <v>49</v>
      </c>
      <c r="E567" s="3">
        <v>41559.998120567128</v>
      </c>
      <c r="F567" s="3">
        <v>41560.050898344904</v>
      </c>
      <c r="G567" s="3">
        <v>76</v>
      </c>
      <c r="H567" s="144">
        <v>76</v>
      </c>
      <c r="I567">
        <v>479</v>
      </c>
      <c r="J567">
        <v>5</v>
      </c>
      <c r="K567" s="143">
        <v>95.8</v>
      </c>
      <c r="L567">
        <v>76</v>
      </c>
    </row>
    <row r="568" spans="1:12" x14ac:dyDescent="0.3">
      <c r="A568" s="3">
        <v>1213</v>
      </c>
      <c r="B568" s="3" t="s">
        <v>254</v>
      </c>
      <c r="C568" s="3" t="s">
        <v>65</v>
      </c>
      <c r="D568" s="3" t="s">
        <v>49</v>
      </c>
      <c r="E568" s="3">
        <v>41560.589978206015</v>
      </c>
      <c r="F568" s="3">
        <v>41560.669665706017</v>
      </c>
      <c r="G568" s="3">
        <v>114</v>
      </c>
      <c r="H568" s="144">
        <v>114</v>
      </c>
      <c r="I568">
        <v>479</v>
      </c>
      <c r="J568">
        <v>5</v>
      </c>
      <c r="K568" s="143">
        <v>95.8</v>
      </c>
      <c r="L568">
        <v>114</v>
      </c>
    </row>
    <row r="569" spans="1:12" x14ac:dyDescent="0.3">
      <c r="A569" s="3">
        <v>1214</v>
      </c>
      <c r="B569" s="3" t="s">
        <v>254</v>
      </c>
      <c r="C569" s="3" t="s">
        <v>65</v>
      </c>
      <c r="D569" s="3" t="s">
        <v>49</v>
      </c>
      <c r="E569" s="3">
        <v>41560.768017905095</v>
      </c>
      <c r="F569" s="3">
        <v>41560.8279716088</v>
      </c>
      <c r="G569" s="3">
        <v>86</v>
      </c>
      <c r="H569" s="144">
        <v>86</v>
      </c>
      <c r="I569">
        <v>479</v>
      </c>
      <c r="J569">
        <v>5</v>
      </c>
      <c r="K569" s="143">
        <v>95.8</v>
      </c>
      <c r="L569">
        <v>86</v>
      </c>
    </row>
    <row r="570" spans="1:12" x14ac:dyDescent="0.3">
      <c r="A570" s="3">
        <v>1215</v>
      </c>
      <c r="B570" s="3" t="s">
        <v>254</v>
      </c>
      <c r="C570" s="3" t="s">
        <v>65</v>
      </c>
      <c r="D570" s="3" t="s">
        <v>49</v>
      </c>
      <c r="E570" s="3">
        <v>41560.838960763889</v>
      </c>
      <c r="F570" s="3">
        <v>41560.902421412036</v>
      </c>
      <c r="G570" s="3">
        <v>91</v>
      </c>
      <c r="H570" s="144">
        <v>91</v>
      </c>
      <c r="I570">
        <v>479</v>
      </c>
      <c r="J570">
        <v>5</v>
      </c>
      <c r="K570" s="143">
        <v>95.8</v>
      </c>
      <c r="L570">
        <v>91</v>
      </c>
    </row>
    <row r="571" spans="1:12" x14ac:dyDescent="0.3">
      <c r="A571" s="3">
        <v>1216</v>
      </c>
      <c r="B571" s="3" t="s">
        <v>255</v>
      </c>
      <c r="C571" s="3" t="s">
        <v>48</v>
      </c>
      <c r="D571" s="3" t="s">
        <v>49</v>
      </c>
      <c r="E571" s="3">
        <v>41561.229744363431</v>
      </c>
      <c r="F571" s="3">
        <v>41561.305242048613</v>
      </c>
      <c r="G571" s="3">
        <v>108</v>
      </c>
      <c r="H571" s="144">
        <v>108</v>
      </c>
      <c r="I571">
        <v>470</v>
      </c>
      <c r="J571">
        <v>4</v>
      </c>
      <c r="K571" s="143">
        <v>117.5</v>
      </c>
      <c r="L571">
        <v>108</v>
      </c>
    </row>
    <row r="572" spans="1:12" x14ac:dyDescent="0.3">
      <c r="A572" s="3">
        <v>1218</v>
      </c>
      <c r="B572" s="3" t="s">
        <v>255</v>
      </c>
      <c r="C572" s="3" t="s">
        <v>48</v>
      </c>
      <c r="D572" s="3" t="s">
        <v>49</v>
      </c>
      <c r="E572" s="3">
        <v>41561.424603321757</v>
      </c>
      <c r="F572" s="3">
        <v>41561.537716747684</v>
      </c>
      <c r="G572" s="3">
        <v>162</v>
      </c>
      <c r="H572" s="144">
        <v>162</v>
      </c>
      <c r="I572">
        <v>470</v>
      </c>
      <c r="J572">
        <v>4</v>
      </c>
      <c r="K572" s="143">
        <v>117.5</v>
      </c>
      <c r="L572">
        <v>162</v>
      </c>
    </row>
    <row r="573" spans="1:12" x14ac:dyDescent="0.3">
      <c r="A573" s="3">
        <v>1220</v>
      </c>
      <c r="B573" s="3" t="s">
        <v>256</v>
      </c>
      <c r="C573" s="3" t="s">
        <v>53</v>
      </c>
      <c r="D573" s="3" t="s">
        <v>49</v>
      </c>
      <c r="E573" s="3">
        <v>41562.111910763888</v>
      </c>
      <c r="F573" s="3">
        <v>41562.156586689816</v>
      </c>
      <c r="G573" s="3">
        <v>64</v>
      </c>
      <c r="H573" s="144">
        <v>64</v>
      </c>
      <c r="I573">
        <v>1095</v>
      </c>
      <c r="J573">
        <v>11</v>
      </c>
      <c r="K573" s="143">
        <v>99.545454545454547</v>
      </c>
      <c r="L573">
        <v>64</v>
      </c>
    </row>
    <row r="574" spans="1:12" x14ac:dyDescent="0.3">
      <c r="A574" s="3">
        <v>1221</v>
      </c>
      <c r="B574" s="3" t="s">
        <v>256</v>
      </c>
      <c r="C574" s="3" t="s">
        <v>53</v>
      </c>
      <c r="D574" s="3" t="s">
        <v>49</v>
      </c>
      <c r="E574" s="3">
        <v>41562.197828854165</v>
      </c>
      <c r="F574" s="3">
        <v>41562.260930706019</v>
      </c>
      <c r="G574" s="3">
        <v>90</v>
      </c>
      <c r="H574" s="144">
        <v>90</v>
      </c>
      <c r="I574">
        <v>1095</v>
      </c>
      <c r="J574">
        <v>11</v>
      </c>
      <c r="K574" s="143">
        <v>99.545454545454547</v>
      </c>
      <c r="L574">
        <v>90</v>
      </c>
    </row>
    <row r="575" spans="1:12" x14ac:dyDescent="0.3">
      <c r="A575" s="3">
        <v>1222</v>
      </c>
      <c r="B575" s="3" t="s">
        <v>256</v>
      </c>
      <c r="C575" s="3" t="s">
        <v>53</v>
      </c>
      <c r="D575" s="3" t="s">
        <v>49</v>
      </c>
      <c r="E575" s="3">
        <v>41562.267903206019</v>
      </c>
      <c r="F575" s="3" t="e">
        <v>#VALUE!</v>
      </c>
      <c r="G575" s="3" t="e">
        <v>#VALUE!</v>
      </c>
      <c r="H575" s="144" t="e">
        <v>#N/A</v>
      </c>
      <c r="I575">
        <v>1095</v>
      </c>
      <c r="J575">
        <v>11</v>
      </c>
      <c r="K575" s="143">
        <v>99.545454545454547</v>
      </c>
      <c r="L575">
        <v>99.545454545454547</v>
      </c>
    </row>
    <row r="576" spans="1:12" x14ac:dyDescent="0.3">
      <c r="A576" s="3">
        <v>1226</v>
      </c>
      <c r="B576" s="3" t="s">
        <v>256</v>
      </c>
      <c r="C576" s="3" t="s">
        <v>53</v>
      </c>
      <c r="D576" s="3" t="s">
        <v>49</v>
      </c>
      <c r="E576" s="3">
        <v>41562.4808591088</v>
      </c>
      <c r="F576" s="3">
        <v>41562.583127627309</v>
      </c>
      <c r="G576" s="3">
        <v>147</v>
      </c>
      <c r="H576" s="144">
        <v>147</v>
      </c>
      <c r="I576">
        <v>1095</v>
      </c>
      <c r="J576">
        <v>11</v>
      </c>
      <c r="K576" s="143">
        <v>99.545454545454547</v>
      </c>
      <c r="L576">
        <v>147</v>
      </c>
    </row>
    <row r="577" spans="1:12" x14ac:dyDescent="0.3">
      <c r="A577" s="3">
        <v>1230</v>
      </c>
      <c r="B577" s="3" t="s">
        <v>256</v>
      </c>
      <c r="C577" s="3" t="s">
        <v>53</v>
      </c>
      <c r="D577" s="3" t="s">
        <v>49</v>
      </c>
      <c r="E577" s="3">
        <v>41562.938891122685</v>
      </c>
      <c r="F577" s="3">
        <v>41563.017016122685</v>
      </c>
      <c r="G577" s="3">
        <v>112</v>
      </c>
      <c r="H577" s="144">
        <v>112</v>
      </c>
      <c r="I577">
        <v>1095</v>
      </c>
      <c r="J577">
        <v>11</v>
      </c>
      <c r="K577" s="143">
        <v>99.545454545454547</v>
      </c>
      <c r="L577">
        <v>112</v>
      </c>
    </row>
    <row r="578" spans="1:12" x14ac:dyDescent="0.3">
      <c r="A578" s="3">
        <v>1233</v>
      </c>
      <c r="B578" s="3" t="s">
        <v>257</v>
      </c>
      <c r="C578" s="3" t="s">
        <v>56</v>
      </c>
      <c r="D578" s="3" t="s">
        <v>49</v>
      </c>
      <c r="E578" s="3">
        <v>41563.500938506942</v>
      </c>
      <c r="F578" s="3">
        <v>41563.547558877319</v>
      </c>
      <c r="G578" s="3">
        <v>67</v>
      </c>
      <c r="H578" s="144">
        <v>67</v>
      </c>
      <c r="I578">
        <v>489</v>
      </c>
      <c r="J578">
        <v>7</v>
      </c>
      <c r="K578" s="143">
        <v>69.857142857142861</v>
      </c>
      <c r="L578">
        <v>67</v>
      </c>
    </row>
    <row r="579" spans="1:12" x14ac:dyDescent="0.3">
      <c r="A579" s="3">
        <v>1235</v>
      </c>
      <c r="B579" s="3" t="s">
        <v>257</v>
      </c>
      <c r="C579" s="3" t="s">
        <v>56</v>
      </c>
      <c r="D579" s="3" t="s">
        <v>49</v>
      </c>
      <c r="E579" s="3">
        <v>41563.61647241898</v>
      </c>
      <c r="F579" s="3">
        <v>41563.704643715275</v>
      </c>
      <c r="G579" s="3">
        <v>126</v>
      </c>
      <c r="H579" s="144">
        <v>126</v>
      </c>
      <c r="I579">
        <v>489</v>
      </c>
      <c r="J579">
        <v>7</v>
      </c>
      <c r="K579" s="143">
        <v>69.857142857142861</v>
      </c>
      <c r="L579">
        <v>126</v>
      </c>
    </row>
    <row r="580" spans="1:12" x14ac:dyDescent="0.3">
      <c r="A580" s="3">
        <v>1238</v>
      </c>
      <c r="B580" s="3" t="s">
        <v>258</v>
      </c>
      <c r="C580" s="3" t="s">
        <v>59</v>
      </c>
      <c r="D580" s="3" t="s">
        <v>49</v>
      </c>
      <c r="E580" s="3">
        <v>41564.102817824074</v>
      </c>
      <c r="F580" s="3">
        <v>41564.168894212962</v>
      </c>
      <c r="G580" s="3">
        <v>95</v>
      </c>
      <c r="H580" s="144">
        <v>95</v>
      </c>
      <c r="I580">
        <v>428</v>
      </c>
      <c r="J580">
        <v>5</v>
      </c>
      <c r="K580" s="143">
        <v>85.6</v>
      </c>
      <c r="L580">
        <v>95</v>
      </c>
    </row>
    <row r="581" spans="1:12" x14ac:dyDescent="0.3">
      <c r="A581" s="3">
        <v>1239</v>
      </c>
      <c r="B581" s="3" t="s">
        <v>258</v>
      </c>
      <c r="C581" s="3" t="s">
        <v>59</v>
      </c>
      <c r="D581" s="3" t="s">
        <v>49</v>
      </c>
      <c r="E581" s="3">
        <v>41564.277952581018</v>
      </c>
      <c r="F581" s="3">
        <v>41564.334202581013</v>
      </c>
      <c r="G581" s="3">
        <v>81</v>
      </c>
      <c r="H581" s="144">
        <v>81</v>
      </c>
      <c r="I581">
        <v>428</v>
      </c>
      <c r="J581">
        <v>5</v>
      </c>
      <c r="K581" s="143">
        <v>85.6</v>
      </c>
      <c r="L581">
        <v>81</v>
      </c>
    </row>
    <row r="582" spans="1:12" x14ac:dyDescent="0.3">
      <c r="A582" s="3">
        <v>1241</v>
      </c>
      <c r="B582" s="3" t="s">
        <v>258</v>
      </c>
      <c r="C582" s="3" t="s">
        <v>59</v>
      </c>
      <c r="D582" s="3" t="s">
        <v>49</v>
      </c>
      <c r="E582" s="3">
        <v>41564.754538229172</v>
      </c>
      <c r="F582" s="3">
        <v>41564.804295173613</v>
      </c>
      <c r="G582" s="3">
        <v>71</v>
      </c>
      <c r="H582" s="144">
        <v>71</v>
      </c>
      <c r="I582">
        <v>428</v>
      </c>
      <c r="J582">
        <v>5</v>
      </c>
      <c r="K582" s="143">
        <v>85.6</v>
      </c>
      <c r="L582">
        <v>71</v>
      </c>
    </row>
    <row r="583" spans="1:12" x14ac:dyDescent="0.3">
      <c r="A583" s="3">
        <v>1242</v>
      </c>
      <c r="B583" s="3" t="s">
        <v>258</v>
      </c>
      <c r="C583" s="3" t="s">
        <v>59</v>
      </c>
      <c r="D583" s="3" t="s">
        <v>49</v>
      </c>
      <c r="E583" s="3">
        <v>41564.872799571764</v>
      </c>
      <c r="F583" s="3">
        <v>41564.940473182869</v>
      </c>
      <c r="G583" s="3">
        <v>97</v>
      </c>
      <c r="H583" s="144">
        <v>97</v>
      </c>
      <c r="I583">
        <v>428</v>
      </c>
      <c r="J583">
        <v>5</v>
      </c>
      <c r="K583" s="143">
        <v>85.6</v>
      </c>
      <c r="L583">
        <v>97</v>
      </c>
    </row>
    <row r="584" spans="1:12" x14ac:dyDescent="0.3">
      <c r="A584" s="3">
        <v>1243</v>
      </c>
      <c r="B584" s="3" t="s">
        <v>259</v>
      </c>
      <c r="C584" s="3" t="s">
        <v>61</v>
      </c>
      <c r="D584" s="3" t="s">
        <v>49</v>
      </c>
      <c r="E584" s="3">
        <v>41564.972258877315</v>
      </c>
      <c r="F584" s="3">
        <v>41565.050326006945</v>
      </c>
      <c r="G584" s="3">
        <v>112</v>
      </c>
      <c r="H584" s="144">
        <v>112</v>
      </c>
      <c r="I584">
        <v>631</v>
      </c>
      <c r="J584">
        <v>11</v>
      </c>
      <c r="K584" s="143">
        <v>57.363636363636367</v>
      </c>
      <c r="L584">
        <v>112</v>
      </c>
    </row>
    <row r="585" spans="1:12" x14ac:dyDescent="0.3">
      <c r="A585" s="3">
        <v>1246</v>
      </c>
      <c r="B585" s="3" t="s">
        <v>259</v>
      </c>
      <c r="C585" s="3" t="s">
        <v>61</v>
      </c>
      <c r="D585" s="3" t="s">
        <v>49</v>
      </c>
      <c r="E585" s="3">
        <v>41565.406315011576</v>
      </c>
      <c r="F585" s="3">
        <v>41565.4463034375</v>
      </c>
      <c r="G585" s="3">
        <v>57</v>
      </c>
      <c r="H585" s="144">
        <v>57</v>
      </c>
      <c r="I585">
        <v>631</v>
      </c>
      <c r="J585">
        <v>11</v>
      </c>
      <c r="K585" s="143">
        <v>57.363636363636367</v>
      </c>
      <c r="L585">
        <v>57</v>
      </c>
    </row>
    <row r="586" spans="1:12" x14ac:dyDescent="0.3">
      <c r="A586" s="3">
        <v>1249</v>
      </c>
      <c r="B586" s="3" t="s">
        <v>259</v>
      </c>
      <c r="C586" s="3" t="s">
        <v>61</v>
      </c>
      <c r="D586" s="3" t="s">
        <v>57</v>
      </c>
      <c r="E586" s="3" t="e">
        <v>#VALUE!</v>
      </c>
      <c r="F586" s="3" t="e">
        <v>#VALUE!</v>
      </c>
      <c r="G586" s="3" t="e">
        <v>#VALUE!</v>
      </c>
      <c r="H586" s="144" t="e">
        <v>#N/A</v>
      </c>
      <c r="I586">
        <v>631</v>
      </c>
      <c r="J586">
        <v>11</v>
      </c>
      <c r="K586" s="143">
        <v>57.363636363636367</v>
      </c>
      <c r="L586">
        <v>57.363636363636367</v>
      </c>
    </row>
    <row r="587" spans="1:12" x14ac:dyDescent="0.3">
      <c r="A587" s="3">
        <v>1251</v>
      </c>
      <c r="B587" s="3" t="s">
        <v>259</v>
      </c>
      <c r="C587" s="3" t="s">
        <v>61</v>
      </c>
      <c r="D587" s="3" t="s">
        <v>49</v>
      </c>
      <c r="E587" s="3">
        <v>41565.595268136574</v>
      </c>
      <c r="F587" s="3">
        <v>41565.660696377316</v>
      </c>
      <c r="G587" s="3">
        <v>94</v>
      </c>
      <c r="H587" s="144">
        <v>94</v>
      </c>
      <c r="I587">
        <v>631</v>
      </c>
      <c r="J587">
        <v>11</v>
      </c>
      <c r="K587" s="143">
        <v>57.363636363636367</v>
      </c>
      <c r="L587">
        <v>94</v>
      </c>
    </row>
    <row r="588" spans="1:12" x14ac:dyDescent="0.3">
      <c r="A588" s="3">
        <v>1254</v>
      </c>
      <c r="B588" s="3" t="s">
        <v>260</v>
      </c>
      <c r="C588" s="3" t="s">
        <v>63</v>
      </c>
      <c r="D588" s="3" t="s">
        <v>49</v>
      </c>
      <c r="E588" s="3">
        <v>41566.426190474536</v>
      </c>
      <c r="F588" s="3">
        <v>41566.481884918983</v>
      </c>
      <c r="G588" s="3">
        <v>80</v>
      </c>
      <c r="H588" s="144">
        <v>80</v>
      </c>
      <c r="I588">
        <v>440</v>
      </c>
      <c r="J588">
        <v>6</v>
      </c>
      <c r="K588" s="143">
        <v>73.333333333333329</v>
      </c>
      <c r="L588">
        <v>80</v>
      </c>
    </row>
    <row r="589" spans="1:12" x14ac:dyDescent="0.3">
      <c r="A589" s="3">
        <v>1255</v>
      </c>
      <c r="B589" s="3" t="s">
        <v>260</v>
      </c>
      <c r="C589" s="3" t="s">
        <v>63</v>
      </c>
      <c r="D589" s="3" t="s">
        <v>49</v>
      </c>
      <c r="E589" s="3">
        <v>41566.48401015046</v>
      </c>
      <c r="F589" s="3">
        <v>41566.580503206023</v>
      </c>
      <c r="G589" s="3">
        <v>138</v>
      </c>
      <c r="H589" s="144">
        <v>138</v>
      </c>
      <c r="I589">
        <v>440</v>
      </c>
      <c r="J589">
        <v>6</v>
      </c>
      <c r="K589" s="143">
        <v>73.333333333333329</v>
      </c>
      <c r="L589">
        <v>138</v>
      </c>
    </row>
    <row r="590" spans="1:12" x14ac:dyDescent="0.3">
      <c r="A590" s="3">
        <v>1256</v>
      </c>
      <c r="B590" s="3" t="s">
        <v>260</v>
      </c>
      <c r="C590" s="3" t="s">
        <v>63</v>
      </c>
      <c r="D590" s="3" t="s">
        <v>49</v>
      </c>
      <c r="E590" s="3">
        <v>41566.615198298612</v>
      </c>
      <c r="F590" s="3">
        <v>41566.649862650469</v>
      </c>
      <c r="G590" s="3">
        <v>49</v>
      </c>
      <c r="H590" s="144">
        <v>49</v>
      </c>
      <c r="I590">
        <v>440</v>
      </c>
      <c r="J590">
        <v>6</v>
      </c>
      <c r="K590" s="143">
        <v>73.333333333333329</v>
      </c>
      <c r="L590">
        <v>49</v>
      </c>
    </row>
    <row r="591" spans="1:12" x14ac:dyDescent="0.3">
      <c r="A591" s="3">
        <v>1257</v>
      </c>
      <c r="B591" s="3" t="s">
        <v>260</v>
      </c>
      <c r="C591" s="3" t="s">
        <v>63</v>
      </c>
      <c r="D591" s="3" t="s">
        <v>49</v>
      </c>
      <c r="E591" s="3">
        <v>41566.621438969909</v>
      </c>
      <c r="F591" s="3">
        <v>41566.670999155096</v>
      </c>
      <c r="G591" s="3">
        <v>71</v>
      </c>
      <c r="H591" s="144">
        <v>71</v>
      </c>
      <c r="I591">
        <v>440</v>
      </c>
      <c r="J591">
        <v>6</v>
      </c>
      <c r="K591" s="143">
        <v>73.333333333333329</v>
      </c>
      <c r="L591">
        <v>71</v>
      </c>
    </row>
    <row r="592" spans="1:12" x14ac:dyDescent="0.3">
      <c r="A592" s="3">
        <v>1258</v>
      </c>
      <c r="B592" s="3" t="s">
        <v>260</v>
      </c>
      <c r="C592" s="3" t="s">
        <v>63</v>
      </c>
      <c r="D592" s="3" t="s">
        <v>49</v>
      </c>
      <c r="E592" s="3">
        <v>41566.671074652775</v>
      </c>
      <c r="F592" s="3" t="e">
        <v>#VALUE!</v>
      </c>
      <c r="G592" s="3" t="e">
        <v>#VALUE!</v>
      </c>
      <c r="H592" s="144" t="e">
        <v>#N/A</v>
      </c>
      <c r="I592">
        <v>440</v>
      </c>
      <c r="J592">
        <v>6</v>
      </c>
      <c r="K592" s="143">
        <v>73.333333333333329</v>
      </c>
      <c r="L592">
        <v>73.333333333333329</v>
      </c>
    </row>
    <row r="593" spans="1:12" x14ac:dyDescent="0.3">
      <c r="A593" s="3">
        <v>1259</v>
      </c>
      <c r="B593" s="3" t="s">
        <v>260</v>
      </c>
      <c r="C593" s="3" t="s">
        <v>63</v>
      </c>
      <c r="D593" s="3" t="s">
        <v>49</v>
      </c>
      <c r="E593" s="3">
        <v>41566.780339965277</v>
      </c>
      <c r="F593" s="3">
        <v>41566.85172885417</v>
      </c>
      <c r="G593" s="3">
        <v>102</v>
      </c>
      <c r="H593" s="144">
        <v>102</v>
      </c>
      <c r="I593">
        <v>440</v>
      </c>
      <c r="J593">
        <v>6</v>
      </c>
      <c r="K593" s="143">
        <v>73.333333333333329</v>
      </c>
      <c r="L593">
        <v>102</v>
      </c>
    </row>
    <row r="594" spans="1:12" x14ac:dyDescent="0.3">
      <c r="A594" s="3">
        <v>1260</v>
      </c>
      <c r="B594" s="3" t="s">
        <v>261</v>
      </c>
      <c r="C594" s="3" t="s">
        <v>65</v>
      </c>
      <c r="D594" s="3" t="s">
        <v>49</v>
      </c>
      <c r="E594" s="3">
        <v>41567.010429479167</v>
      </c>
      <c r="F594" s="3">
        <v>41567.106239664354</v>
      </c>
      <c r="G594" s="3">
        <v>137</v>
      </c>
      <c r="H594" s="144">
        <v>137</v>
      </c>
      <c r="I594">
        <v>391</v>
      </c>
      <c r="J594">
        <v>4</v>
      </c>
      <c r="K594" s="143">
        <v>97.75</v>
      </c>
      <c r="L594">
        <v>137</v>
      </c>
    </row>
    <row r="595" spans="1:12" x14ac:dyDescent="0.3">
      <c r="A595" s="3">
        <v>1261</v>
      </c>
      <c r="B595" s="3" t="s">
        <v>261</v>
      </c>
      <c r="C595" s="3" t="s">
        <v>65</v>
      </c>
      <c r="D595" s="3" t="s">
        <v>49</v>
      </c>
      <c r="E595" s="3">
        <v>41567.114271331018</v>
      </c>
      <c r="F595" s="3">
        <v>41567.174711145832</v>
      </c>
      <c r="G595" s="3">
        <v>87</v>
      </c>
      <c r="H595" s="144">
        <v>87</v>
      </c>
      <c r="I595">
        <v>391</v>
      </c>
      <c r="J595">
        <v>4</v>
      </c>
      <c r="K595" s="143">
        <v>97.75</v>
      </c>
      <c r="L595">
        <v>87</v>
      </c>
    </row>
    <row r="596" spans="1:12" x14ac:dyDescent="0.3">
      <c r="A596" s="3">
        <v>1262</v>
      </c>
      <c r="B596" s="3" t="s">
        <v>261</v>
      </c>
      <c r="C596" s="3" t="s">
        <v>65</v>
      </c>
      <c r="D596" s="3" t="s">
        <v>49</v>
      </c>
      <c r="E596" s="3">
        <v>41567.30075185185</v>
      </c>
      <c r="F596" s="3">
        <v>41567.373599074075</v>
      </c>
      <c r="G596" s="3">
        <v>104</v>
      </c>
      <c r="H596" s="144">
        <v>104</v>
      </c>
      <c r="I596">
        <v>391</v>
      </c>
      <c r="J596">
        <v>4</v>
      </c>
      <c r="K596" s="143">
        <v>97.75</v>
      </c>
      <c r="L596">
        <v>104</v>
      </c>
    </row>
    <row r="597" spans="1:12" x14ac:dyDescent="0.3">
      <c r="A597" s="3">
        <v>1263</v>
      </c>
      <c r="B597" s="3" t="s">
        <v>261</v>
      </c>
      <c r="C597" s="3" t="s">
        <v>65</v>
      </c>
      <c r="D597" s="3" t="s">
        <v>49</v>
      </c>
      <c r="E597" s="3">
        <v>41567.473606481486</v>
      </c>
      <c r="F597" s="3">
        <v>41567.517796296299</v>
      </c>
      <c r="G597" s="3">
        <v>63</v>
      </c>
      <c r="H597" s="144">
        <v>63</v>
      </c>
      <c r="I597">
        <v>391</v>
      </c>
      <c r="J597">
        <v>4</v>
      </c>
      <c r="K597" s="143">
        <v>97.75</v>
      </c>
      <c r="L597">
        <v>63</v>
      </c>
    </row>
    <row r="598" spans="1:12" x14ac:dyDescent="0.3">
      <c r="A598" s="3">
        <v>1264</v>
      </c>
      <c r="B598" s="3" t="s">
        <v>262</v>
      </c>
      <c r="C598" s="3" t="s">
        <v>48</v>
      </c>
      <c r="D598" s="3" t="s">
        <v>49</v>
      </c>
      <c r="E598" s="3">
        <v>41568.237504513883</v>
      </c>
      <c r="F598" s="3">
        <v>41568.306659606482</v>
      </c>
      <c r="G598" s="3">
        <v>99</v>
      </c>
      <c r="H598" s="144">
        <v>99</v>
      </c>
      <c r="I598">
        <v>629</v>
      </c>
      <c r="J598">
        <v>9</v>
      </c>
      <c r="K598" s="143">
        <v>69.888888888888886</v>
      </c>
      <c r="L598">
        <v>99</v>
      </c>
    </row>
    <row r="599" spans="1:12" x14ac:dyDescent="0.3">
      <c r="A599" s="3">
        <v>1265</v>
      </c>
      <c r="B599" s="3" t="s">
        <v>262</v>
      </c>
      <c r="C599" s="3" t="s">
        <v>48</v>
      </c>
      <c r="D599" s="3" t="s">
        <v>57</v>
      </c>
      <c r="E599" s="3">
        <v>41568.308095219909</v>
      </c>
      <c r="F599" s="3">
        <v>41568.348338275464</v>
      </c>
      <c r="G599" s="3">
        <v>57</v>
      </c>
      <c r="H599" s="144">
        <v>57</v>
      </c>
      <c r="I599">
        <v>629</v>
      </c>
      <c r="J599">
        <v>9</v>
      </c>
      <c r="K599" s="143">
        <v>69.888888888888886</v>
      </c>
      <c r="L599">
        <v>57</v>
      </c>
    </row>
    <row r="600" spans="1:12" x14ac:dyDescent="0.3">
      <c r="A600" s="3">
        <v>1269</v>
      </c>
      <c r="B600" s="3" t="s">
        <v>262</v>
      </c>
      <c r="C600" s="3" t="s">
        <v>48</v>
      </c>
      <c r="D600" s="3" t="s">
        <v>49</v>
      </c>
      <c r="E600" s="3">
        <v>41568.535514270836</v>
      </c>
      <c r="F600" s="3">
        <v>41568.56873186343</v>
      </c>
      <c r="G600" s="3">
        <v>47</v>
      </c>
      <c r="H600" s="144">
        <v>47</v>
      </c>
      <c r="I600">
        <v>629</v>
      </c>
      <c r="J600">
        <v>9</v>
      </c>
      <c r="K600" s="143">
        <v>69.888888888888886</v>
      </c>
      <c r="L600">
        <v>47</v>
      </c>
    </row>
    <row r="601" spans="1:12" x14ac:dyDescent="0.3">
      <c r="A601" s="3">
        <v>1272</v>
      </c>
      <c r="B601" s="3" t="s">
        <v>262</v>
      </c>
      <c r="C601" s="3" t="s">
        <v>48</v>
      </c>
      <c r="D601" s="3" t="s">
        <v>57</v>
      </c>
      <c r="E601" s="3">
        <v>41568.679134918981</v>
      </c>
      <c r="F601" s="3" t="e">
        <v>#VALUE!</v>
      </c>
      <c r="G601" s="3" t="e">
        <v>#VALUE!</v>
      </c>
      <c r="H601" s="144" t="e">
        <v>#N/A</v>
      </c>
      <c r="I601">
        <v>629</v>
      </c>
      <c r="J601">
        <v>9</v>
      </c>
      <c r="K601" s="143">
        <v>69.888888888888886</v>
      </c>
      <c r="L601">
        <v>69.888888888888886</v>
      </c>
    </row>
    <row r="602" spans="1:12" x14ac:dyDescent="0.3">
      <c r="A602" s="3">
        <v>1274</v>
      </c>
      <c r="B602" s="3" t="s">
        <v>264</v>
      </c>
      <c r="C602" s="3" t="s">
        <v>56</v>
      </c>
      <c r="D602" s="3" t="s">
        <v>49</v>
      </c>
      <c r="E602" s="3">
        <v>41570.104420682866</v>
      </c>
      <c r="F602" s="3">
        <v>41570.169710034723</v>
      </c>
      <c r="G602" s="3">
        <v>94</v>
      </c>
      <c r="H602" s="144">
        <v>94</v>
      </c>
      <c r="I602">
        <v>201</v>
      </c>
      <c r="J602">
        <v>3</v>
      </c>
      <c r="K602" s="143">
        <v>67</v>
      </c>
      <c r="L602">
        <v>94</v>
      </c>
    </row>
    <row r="603" spans="1:12" x14ac:dyDescent="0.3">
      <c r="A603" s="3">
        <v>1275</v>
      </c>
      <c r="B603" s="3" t="s">
        <v>264</v>
      </c>
      <c r="C603" s="3" t="s">
        <v>56</v>
      </c>
      <c r="D603" s="3" t="s">
        <v>49</v>
      </c>
      <c r="E603" s="3">
        <v>41570.233027430557</v>
      </c>
      <c r="F603" s="3" t="e">
        <v>#VALUE!</v>
      </c>
      <c r="G603" s="3" t="e">
        <v>#VALUE!</v>
      </c>
      <c r="H603" s="144" t="e">
        <v>#N/A</v>
      </c>
      <c r="I603">
        <v>201</v>
      </c>
      <c r="J603">
        <v>3</v>
      </c>
      <c r="K603" s="143">
        <v>67</v>
      </c>
      <c r="L603">
        <v>67</v>
      </c>
    </row>
    <row r="604" spans="1:12" x14ac:dyDescent="0.3">
      <c r="A604" s="3">
        <v>1276</v>
      </c>
      <c r="B604" s="3" t="s">
        <v>264</v>
      </c>
      <c r="C604" s="3" t="s">
        <v>56</v>
      </c>
      <c r="D604" s="3" t="s">
        <v>49</v>
      </c>
      <c r="E604" s="3">
        <v>41570.854638275465</v>
      </c>
      <c r="F604" s="3">
        <v>41570.9291753125</v>
      </c>
      <c r="G604" s="3">
        <v>107</v>
      </c>
      <c r="H604" s="144">
        <v>107</v>
      </c>
      <c r="I604">
        <v>201</v>
      </c>
      <c r="J604">
        <v>3</v>
      </c>
      <c r="K604" s="143">
        <v>67</v>
      </c>
      <c r="L604">
        <v>107</v>
      </c>
    </row>
    <row r="605" spans="1:12" x14ac:dyDescent="0.3">
      <c r="A605" s="3">
        <v>1279</v>
      </c>
      <c r="B605" s="3" t="s">
        <v>265</v>
      </c>
      <c r="C605" s="3" t="s">
        <v>59</v>
      </c>
      <c r="D605" s="3" t="s">
        <v>49</v>
      </c>
      <c r="E605" s="3">
        <v>41571.247529942128</v>
      </c>
      <c r="F605" s="3" t="e">
        <v>#VALUE!</v>
      </c>
      <c r="G605" s="3" t="e">
        <v>#VALUE!</v>
      </c>
      <c r="H605" s="144" t="e">
        <v>#N/A</v>
      </c>
      <c r="I605">
        <v>812</v>
      </c>
      <c r="J605">
        <v>10</v>
      </c>
      <c r="K605" s="143">
        <v>81.2</v>
      </c>
      <c r="L605">
        <v>81.2</v>
      </c>
    </row>
    <row r="606" spans="1:12" x14ac:dyDescent="0.3">
      <c r="A606" s="3">
        <v>1280</v>
      </c>
      <c r="B606" s="3" t="s">
        <v>265</v>
      </c>
      <c r="C606" s="3" t="s">
        <v>59</v>
      </c>
      <c r="D606" s="3" t="s">
        <v>49</v>
      </c>
      <c r="E606" s="3">
        <v>41571.272825694447</v>
      </c>
      <c r="F606" s="3">
        <v>41571.365279398146</v>
      </c>
      <c r="G606" s="3">
        <v>133</v>
      </c>
      <c r="H606" s="144">
        <v>133</v>
      </c>
      <c r="I606">
        <v>812</v>
      </c>
      <c r="J606">
        <v>10</v>
      </c>
      <c r="K606" s="143">
        <v>81.2</v>
      </c>
      <c r="L606">
        <v>133</v>
      </c>
    </row>
    <row r="607" spans="1:12" x14ac:dyDescent="0.3">
      <c r="A607" s="3">
        <v>1285</v>
      </c>
      <c r="B607" s="3" t="s">
        <v>265</v>
      </c>
      <c r="C607" s="3" t="s">
        <v>59</v>
      </c>
      <c r="D607" s="3" t="s">
        <v>49</v>
      </c>
      <c r="E607" s="3">
        <v>41571.640151006941</v>
      </c>
      <c r="F607" s="3">
        <v>41571.751377858796</v>
      </c>
      <c r="G607" s="3">
        <v>160</v>
      </c>
      <c r="H607" s="144">
        <v>160</v>
      </c>
      <c r="I607">
        <v>812</v>
      </c>
      <c r="J607">
        <v>10</v>
      </c>
      <c r="K607" s="143">
        <v>81.2</v>
      </c>
      <c r="L607">
        <v>160</v>
      </c>
    </row>
    <row r="608" spans="1:12" x14ac:dyDescent="0.3">
      <c r="A608" s="3">
        <v>1287</v>
      </c>
      <c r="B608" s="3" t="s">
        <v>266</v>
      </c>
      <c r="C608" s="3" t="s">
        <v>61</v>
      </c>
      <c r="D608" s="3" t="s">
        <v>49</v>
      </c>
      <c r="E608" s="3">
        <v>41572.027404085653</v>
      </c>
      <c r="F608" s="3" t="e">
        <v>#VALUE!</v>
      </c>
      <c r="G608" s="3" t="e">
        <v>#VALUE!</v>
      </c>
      <c r="H608" s="144" t="e">
        <v>#N/A</v>
      </c>
      <c r="I608">
        <v>759</v>
      </c>
      <c r="J608">
        <v>9</v>
      </c>
      <c r="K608" s="143">
        <v>84.333333333333329</v>
      </c>
      <c r="L608">
        <v>84.333333333333329</v>
      </c>
    </row>
    <row r="609" spans="1:12" x14ac:dyDescent="0.3">
      <c r="A609" s="3">
        <v>1291</v>
      </c>
      <c r="B609" s="3" t="s">
        <v>266</v>
      </c>
      <c r="C609" s="3" t="s">
        <v>61</v>
      </c>
      <c r="D609" s="3" t="s">
        <v>49</v>
      </c>
      <c r="E609" s="3">
        <v>41572.578081134256</v>
      </c>
      <c r="F609" s="3">
        <v>41572.652421412036</v>
      </c>
      <c r="G609" s="3">
        <v>107</v>
      </c>
      <c r="H609" s="144">
        <v>107</v>
      </c>
      <c r="I609">
        <v>759</v>
      </c>
      <c r="J609">
        <v>9</v>
      </c>
      <c r="K609" s="143">
        <v>84.333333333333329</v>
      </c>
      <c r="L609">
        <v>107</v>
      </c>
    </row>
    <row r="610" spans="1:12" x14ac:dyDescent="0.3">
      <c r="A610" s="3">
        <v>1293</v>
      </c>
      <c r="B610" s="3" t="s">
        <v>266</v>
      </c>
      <c r="C610" s="3" t="s">
        <v>61</v>
      </c>
      <c r="D610" s="3" t="s">
        <v>49</v>
      </c>
      <c r="E610" s="3">
        <v>41572.665762002311</v>
      </c>
      <c r="F610" s="3">
        <v>41572.74571570602</v>
      </c>
      <c r="G610" s="3">
        <v>115</v>
      </c>
      <c r="H610" s="144">
        <v>115</v>
      </c>
      <c r="I610">
        <v>759</v>
      </c>
      <c r="J610">
        <v>9</v>
      </c>
      <c r="K610" s="143">
        <v>84.333333333333329</v>
      </c>
      <c r="L610">
        <v>115</v>
      </c>
    </row>
    <row r="611" spans="1:12" x14ac:dyDescent="0.3">
      <c r="A611" s="3">
        <v>1295</v>
      </c>
      <c r="B611" s="3" t="s">
        <v>266</v>
      </c>
      <c r="C611" s="3" t="s">
        <v>61</v>
      </c>
      <c r="D611" s="3" t="s">
        <v>49</v>
      </c>
      <c r="E611" s="3">
        <v>41572.87725795139</v>
      </c>
      <c r="F611" s="3">
        <v>41572.966818136578</v>
      </c>
      <c r="G611" s="3">
        <v>128</v>
      </c>
      <c r="H611" s="144">
        <v>128</v>
      </c>
      <c r="I611">
        <v>759</v>
      </c>
      <c r="J611">
        <v>9</v>
      </c>
      <c r="K611" s="143">
        <v>84.333333333333329</v>
      </c>
      <c r="L611">
        <v>128</v>
      </c>
    </row>
    <row r="612" spans="1:12" x14ac:dyDescent="0.3">
      <c r="A612" s="3">
        <v>1296</v>
      </c>
      <c r="B612" s="3" t="s">
        <v>267</v>
      </c>
      <c r="C612" s="3" t="s">
        <v>63</v>
      </c>
      <c r="D612" s="3" t="s">
        <v>49</v>
      </c>
      <c r="E612" s="3">
        <v>41573.549850347226</v>
      </c>
      <c r="F612" s="3">
        <v>41573.617165162039</v>
      </c>
      <c r="G612" s="3">
        <v>96</v>
      </c>
      <c r="H612" s="144">
        <v>96</v>
      </c>
      <c r="I612">
        <v>173</v>
      </c>
      <c r="J612">
        <v>2</v>
      </c>
      <c r="K612" s="143">
        <v>86.5</v>
      </c>
      <c r="L612">
        <v>96</v>
      </c>
    </row>
    <row r="613" spans="1:12" x14ac:dyDescent="0.3">
      <c r="A613" s="3">
        <v>1297</v>
      </c>
      <c r="B613" s="3" t="s">
        <v>267</v>
      </c>
      <c r="C613" s="3" t="s">
        <v>63</v>
      </c>
      <c r="D613" s="3" t="s">
        <v>49</v>
      </c>
      <c r="E613" s="3">
        <v>41573.773190081018</v>
      </c>
      <c r="F613" s="3">
        <v>41573.826963229163</v>
      </c>
      <c r="G613" s="3">
        <v>77</v>
      </c>
      <c r="H613" s="144">
        <v>77</v>
      </c>
      <c r="I613">
        <v>173</v>
      </c>
      <c r="J613">
        <v>2</v>
      </c>
      <c r="K613" s="143">
        <v>86.5</v>
      </c>
      <c r="L613">
        <v>77</v>
      </c>
    </row>
    <row r="614" spans="1:12" x14ac:dyDescent="0.3">
      <c r="A614" s="3">
        <v>1298</v>
      </c>
      <c r="B614" s="3" t="s">
        <v>268</v>
      </c>
      <c r="C614" s="3" t="s">
        <v>65</v>
      </c>
      <c r="D614" s="3" t="s">
        <v>49</v>
      </c>
      <c r="E614" s="3">
        <v>41573.991124918983</v>
      </c>
      <c r="F614" s="3" t="e">
        <v>#VALUE!</v>
      </c>
      <c r="G614" s="3" t="e">
        <v>#VALUE!</v>
      </c>
      <c r="H614" s="144" t="e">
        <v>#N/A</v>
      </c>
      <c r="I614">
        <v>300</v>
      </c>
      <c r="J614">
        <v>4</v>
      </c>
      <c r="K614" s="143">
        <v>75</v>
      </c>
      <c r="L614">
        <v>75</v>
      </c>
    </row>
    <row r="615" spans="1:12" x14ac:dyDescent="0.3">
      <c r="A615" s="3">
        <v>1299</v>
      </c>
      <c r="B615" s="3" t="s">
        <v>268</v>
      </c>
      <c r="C615" s="3" t="s">
        <v>65</v>
      </c>
      <c r="D615" s="3" t="s">
        <v>49</v>
      </c>
      <c r="E615" s="3">
        <v>41574.123294178244</v>
      </c>
      <c r="F615" s="3">
        <v>41574.205458530094</v>
      </c>
      <c r="G615" s="3">
        <v>118</v>
      </c>
      <c r="H615" s="144">
        <v>118</v>
      </c>
      <c r="I615">
        <v>300</v>
      </c>
      <c r="J615">
        <v>4</v>
      </c>
      <c r="K615" s="143">
        <v>75</v>
      </c>
      <c r="L615">
        <v>118</v>
      </c>
    </row>
    <row r="616" spans="1:12" x14ac:dyDescent="0.3">
      <c r="A616" s="3">
        <v>1300</v>
      </c>
      <c r="B616" s="3" t="s">
        <v>268</v>
      </c>
      <c r="C616" s="3" t="s">
        <v>65</v>
      </c>
      <c r="D616" s="3" t="s">
        <v>49</v>
      </c>
      <c r="E616" s="3">
        <v>41574.476292094907</v>
      </c>
      <c r="F616" s="3">
        <v>41574.546315243053</v>
      </c>
      <c r="G616" s="3">
        <v>100</v>
      </c>
      <c r="H616" s="144">
        <v>100</v>
      </c>
      <c r="I616">
        <v>300</v>
      </c>
      <c r="J616">
        <v>4</v>
      </c>
      <c r="K616" s="143">
        <v>75</v>
      </c>
      <c r="L616">
        <v>100</v>
      </c>
    </row>
    <row r="617" spans="1:12" x14ac:dyDescent="0.3">
      <c r="A617" s="3">
        <v>1301</v>
      </c>
      <c r="B617" s="3" t="s">
        <v>268</v>
      </c>
      <c r="C617" s="3" t="s">
        <v>65</v>
      </c>
      <c r="D617" s="3" t="s">
        <v>57</v>
      </c>
      <c r="E617" s="3">
        <v>41574.87937855324</v>
      </c>
      <c r="F617" s="3">
        <v>41574.936901701389</v>
      </c>
      <c r="G617" s="3">
        <v>82</v>
      </c>
      <c r="H617" s="144">
        <v>82</v>
      </c>
      <c r="I617">
        <v>300</v>
      </c>
      <c r="J617">
        <v>4</v>
      </c>
      <c r="K617" s="143">
        <v>75</v>
      </c>
      <c r="L617">
        <v>82</v>
      </c>
    </row>
    <row r="618" spans="1:12" x14ac:dyDescent="0.3">
      <c r="A618" s="3">
        <v>1314</v>
      </c>
      <c r="B618" s="3" t="s">
        <v>270</v>
      </c>
      <c r="C618" s="3" t="s">
        <v>53</v>
      </c>
      <c r="D618" s="3" t="s">
        <v>49</v>
      </c>
      <c r="E618" s="3">
        <v>41576.920052048612</v>
      </c>
      <c r="F618" s="3" t="e">
        <v>#VALUE!</v>
      </c>
      <c r="G618" s="3" t="e">
        <v>#VALUE!</v>
      </c>
      <c r="H618" s="144" t="e">
        <v>#N/A</v>
      </c>
      <c r="I618">
        <v>574</v>
      </c>
      <c r="J618">
        <v>7</v>
      </c>
      <c r="K618" s="143">
        <v>82</v>
      </c>
      <c r="L618">
        <v>82</v>
      </c>
    </row>
    <row r="619" spans="1:12" x14ac:dyDescent="0.3">
      <c r="A619" s="3">
        <v>1320</v>
      </c>
      <c r="B619" s="3" t="s">
        <v>271</v>
      </c>
      <c r="C619" s="3" t="s">
        <v>56</v>
      </c>
      <c r="D619" s="3" t="s">
        <v>49</v>
      </c>
      <c r="E619" s="3">
        <v>41577.555732175926</v>
      </c>
      <c r="F619" s="3">
        <v>41577.593787731479</v>
      </c>
      <c r="G619" s="3">
        <v>54</v>
      </c>
      <c r="H619" s="144">
        <v>54</v>
      </c>
      <c r="I619">
        <v>743</v>
      </c>
      <c r="J619">
        <v>9</v>
      </c>
      <c r="K619" s="143">
        <v>82.555555555555557</v>
      </c>
      <c r="L619">
        <v>54</v>
      </c>
    </row>
    <row r="620" spans="1:12" x14ac:dyDescent="0.3">
      <c r="A620" s="3">
        <v>1325</v>
      </c>
      <c r="B620" s="3" t="s">
        <v>272</v>
      </c>
      <c r="C620" s="3" t="s">
        <v>59</v>
      </c>
      <c r="D620" s="3" t="s">
        <v>57</v>
      </c>
      <c r="E620" s="3">
        <v>41578.142136226852</v>
      </c>
      <c r="F620" s="3">
        <v>41578.203235763889</v>
      </c>
      <c r="G620" s="3">
        <v>87</v>
      </c>
      <c r="H620" s="144">
        <v>87</v>
      </c>
      <c r="I620">
        <v>428</v>
      </c>
      <c r="J620">
        <v>6</v>
      </c>
      <c r="K620" s="143">
        <v>71.333333333333329</v>
      </c>
      <c r="L620">
        <v>87</v>
      </c>
    </row>
    <row r="621" spans="1:12" x14ac:dyDescent="0.3">
      <c r="A621" s="3">
        <v>1326</v>
      </c>
      <c r="B621" s="3" t="s">
        <v>272</v>
      </c>
      <c r="C621" s="3" t="s">
        <v>59</v>
      </c>
      <c r="D621" s="3" t="s">
        <v>49</v>
      </c>
      <c r="E621" s="3">
        <v>41578.501908368053</v>
      </c>
      <c r="F621" s="3">
        <v>41578.558841238424</v>
      </c>
      <c r="G621" s="3">
        <v>81</v>
      </c>
      <c r="H621" s="144">
        <v>81</v>
      </c>
      <c r="I621">
        <v>428</v>
      </c>
      <c r="J621">
        <v>6</v>
      </c>
      <c r="K621" s="143">
        <v>71.333333333333329</v>
      </c>
      <c r="L621">
        <v>81</v>
      </c>
    </row>
    <row r="622" spans="1:12" x14ac:dyDescent="0.3">
      <c r="A622" s="3">
        <v>1329</v>
      </c>
      <c r="B622" s="3" t="s">
        <v>272</v>
      </c>
      <c r="C622" s="3" t="s">
        <v>59</v>
      </c>
      <c r="D622" s="3" t="s">
        <v>49</v>
      </c>
      <c r="E622" s="3">
        <v>41578.941503819442</v>
      </c>
      <c r="F622" s="3">
        <v>41579.005543171297</v>
      </c>
      <c r="G622" s="3">
        <v>92</v>
      </c>
      <c r="H622" s="144">
        <v>92</v>
      </c>
      <c r="I622">
        <v>428</v>
      </c>
      <c r="J622">
        <v>6</v>
      </c>
      <c r="K622" s="143">
        <v>71.333333333333329</v>
      </c>
      <c r="L622">
        <v>92</v>
      </c>
    </row>
    <row r="623" spans="1:12" x14ac:dyDescent="0.3">
      <c r="A623" s="3">
        <v>1330</v>
      </c>
      <c r="B623" s="3" t="s">
        <v>273</v>
      </c>
      <c r="C623" s="3" t="s">
        <v>61</v>
      </c>
      <c r="D623" s="3" t="s">
        <v>49</v>
      </c>
      <c r="E623" s="3">
        <v>41579.302409143522</v>
      </c>
      <c r="F623" s="3">
        <v>41579.379191550928</v>
      </c>
      <c r="G623" s="3">
        <v>110</v>
      </c>
      <c r="H623" s="144">
        <v>110</v>
      </c>
      <c r="I623">
        <v>703</v>
      </c>
      <c r="J623">
        <v>8</v>
      </c>
      <c r="K623" s="143">
        <v>87.875</v>
      </c>
      <c r="L623">
        <v>110</v>
      </c>
    </row>
    <row r="624" spans="1:12" x14ac:dyDescent="0.3">
      <c r="A624" s="3">
        <v>1332</v>
      </c>
      <c r="B624" s="3" t="s">
        <v>273</v>
      </c>
      <c r="C624" s="3" t="s">
        <v>61</v>
      </c>
      <c r="D624" s="3" t="s">
        <v>49</v>
      </c>
      <c r="E624" s="3">
        <v>41579.451442442129</v>
      </c>
      <c r="F624" s="3">
        <v>41579.497704016205</v>
      </c>
      <c r="G624" s="3">
        <v>66</v>
      </c>
      <c r="H624" s="144">
        <v>66</v>
      </c>
      <c r="I624">
        <v>703</v>
      </c>
      <c r="J624">
        <v>8</v>
      </c>
      <c r="K624" s="143">
        <v>87.875</v>
      </c>
      <c r="L624">
        <v>66</v>
      </c>
    </row>
    <row r="625" spans="1:12" x14ac:dyDescent="0.3">
      <c r="A625" s="3">
        <v>1334</v>
      </c>
      <c r="B625" s="3" t="s">
        <v>273</v>
      </c>
      <c r="C625" s="3" t="s">
        <v>61</v>
      </c>
      <c r="D625" s="3" t="s">
        <v>49</v>
      </c>
      <c r="E625" s="3">
        <v>41579.526396145833</v>
      </c>
      <c r="F625" s="3">
        <v>41579.579486423609</v>
      </c>
      <c r="G625" s="3">
        <v>76</v>
      </c>
      <c r="H625" s="144">
        <v>76</v>
      </c>
      <c r="I625">
        <v>703</v>
      </c>
      <c r="J625">
        <v>8</v>
      </c>
      <c r="K625" s="143">
        <v>87.875</v>
      </c>
      <c r="L625">
        <v>76</v>
      </c>
    </row>
    <row r="626" spans="1:12" x14ac:dyDescent="0.3">
      <c r="A626" s="3">
        <v>1337</v>
      </c>
      <c r="B626" s="3" t="s">
        <v>273</v>
      </c>
      <c r="C626" s="3" t="s">
        <v>61</v>
      </c>
      <c r="D626" s="3" t="s">
        <v>49</v>
      </c>
      <c r="E626" s="3">
        <v>41579.882185798611</v>
      </c>
      <c r="F626" s="3">
        <v>41579.940449687499</v>
      </c>
      <c r="G626" s="3">
        <v>83</v>
      </c>
      <c r="H626" s="144">
        <v>83</v>
      </c>
      <c r="I626">
        <v>703</v>
      </c>
      <c r="J626">
        <v>8</v>
      </c>
      <c r="K626" s="143">
        <v>87.875</v>
      </c>
      <c r="L626">
        <v>83</v>
      </c>
    </row>
    <row r="627" spans="1:12" x14ac:dyDescent="0.3">
      <c r="A627" s="3">
        <v>1339</v>
      </c>
      <c r="B627" s="3" t="s">
        <v>274</v>
      </c>
      <c r="C627" s="3" t="s">
        <v>63</v>
      </c>
      <c r="D627" s="3" t="s">
        <v>49</v>
      </c>
      <c r="E627" s="3">
        <v>41580.485810300932</v>
      </c>
      <c r="F627" s="3">
        <v>41580.537673726853</v>
      </c>
      <c r="G627" s="3">
        <v>74</v>
      </c>
      <c r="H627" s="144">
        <v>74</v>
      </c>
      <c r="I627">
        <v>174</v>
      </c>
      <c r="J627">
        <v>2</v>
      </c>
      <c r="K627" s="143">
        <v>87</v>
      </c>
      <c r="L627">
        <v>74</v>
      </c>
    </row>
    <row r="628" spans="1:12" x14ac:dyDescent="0.3">
      <c r="A628" s="3">
        <v>1340</v>
      </c>
      <c r="B628" s="3" t="s">
        <v>275</v>
      </c>
      <c r="C628" s="3" t="s">
        <v>65</v>
      </c>
      <c r="D628" s="3" t="s">
        <v>49</v>
      </c>
      <c r="E628" s="3">
        <v>41581.012839895833</v>
      </c>
      <c r="F628" s="3">
        <v>41581.078140821759</v>
      </c>
      <c r="G628" s="3">
        <v>94</v>
      </c>
      <c r="H628" s="144">
        <v>94</v>
      </c>
      <c r="I628">
        <v>284</v>
      </c>
      <c r="J628">
        <v>3</v>
      </c>
      <c r="K628" s="143">
        <v>94.666666666666671</v>
      </c>
      <c r="L628">
        <v>94</v>
      </c>
    </row>
    <row r="629" spans="1:12" x14ac:dyDescent="0.3">
      <c r="A629" s="3">
        <v>1341</v>
      </c>
      <c r="B629" s="3" t="s">
        <v>275</v>
      </c>
      <c r="C629" s="3" t="s">
        <v>65</v>
      </c>
      <c r="D629" s="3" t="s">
        <v>49</v>
      </c>
      <c r="E629" s="3">
        <v>41581.120222187499</v>
      </c>
      <c r="F629" s="3">
        <v>41581.167421261576</v>
      </c>
      <c r="G629" s="3">
        <v>67</v>
      </c>
      <c r="H629" s="144">
        <v>67</v>
      </c>
      <c r="I629">
        <v>284</v>
      </c>
      <c r="J629">
        <v>3</v>
      </c>
      <c r="K629" s="143">
        <v>94.666666666666671</v>
      </c>
      <c r="L629">
        <v>67</v>
      </c>
    </row>
    <row r="630" spans="1:12" x14ac:dyDescent="0.3">
      <c r="A630" s="3">
        <v>1342</v>
      </c>
      <c r="B630" s="3" t="s">
        <v>275</v>
      </c>
      <c r="C630" s="3" t="s">
        <v>65</v>
      </c>
      <c r="D630" s="3" t="s">
        <v>49</v>
      </c>
      <c r="E630" s="3">
        <v>41581.494124502315</v>
      </c>
      <c r="F630" s="3">
        <v>41581.57987681713</v>
      </c>
      <c r="G630" s="3">
        <v>123</v>
      </c>
      <c r="H630" s="144">
        <v>123</v>
      </c>
      <c r="I630">
        <v>284</v>
      </c>
      <c r="J630">
        <v>3</v>
      </c>
      <c r="K630" s="143">
        <v>94.666666666666671</v>
      </c>
      <c r="L630">
        <v>123</v>
      </c>
    </row>
    <row r="631" spans="1:12" x14ac:dyDescent="0.3">
      <c r="A631" s="3">
        <v>1349</v>
      </c>
      <c r="B631" s="3" t="s">
        <v>276</v>
      </c>
      <c r="C631" s="3" t="s">
        <v>48</v>
      </c>
      <c r="D631" s="3" t="s">
        <v>49</v>
      </c>
      <c r="E631" s="3">
        <v>41582.696311539352</v>
      </c>
      <c r="F631" s="3">
        <v>41582.768568483792</v>
      </c>
      <c r="G631" s="3">
        <v>104</v>
      </c>
      <c r="H631" s="144">
        <v>104</v>
      </c>
      <c r="I631">
        <v>789</v>
      </c>
      <c r="J631">
        <v>8</v>
      </c>
      <c r="K631" s="143">
        <v>98.625</v>
      </c>
      <c r="L631">
        <v>104</v>
      </c>
    </row>
    <row r="632" spans="1:12" x14ac:dyDescent="0.3">
      <c r="A632" s="3">
        <v>1351</v>
      </c>
      <c r="B632" s="3" t="s">
        <v>277</v>
      </c>
      <c r="C632" s="3" t="s">
        <v>53</v>
      </c>
      <c r="D632" s="3" t="s">
        <v>49</v>
      </c>
      <c r="E632" s="3">
        <v>41583.033966631941</v>
      </c>
      <c r="F632" s="3">
        <v>41583.090471261574</v>
      </c>
      <c r="G632" s="3">
        <v>81</v>
      </c>
      <c r="H632" s="144">
        <v>81</v>
      </c>
      <c r="I632">
        <v>678</v>
      </c>
      <c r="J632">
        <v>9</v>
      </c>
      <c r="K632" s="143">
        <v>75.333333333333329</v>
      </c>
      <c r="L632">
        <v>81</v>
      </c>
    </row>
    <row r="633" spans="1:12" x14ac:dyDescent="0.3">
      <c r="A633" s="3">
        <v>1352</v>
      </c>
      <c r="B633" s="3" t="s">
        <v>277</v>
      </c>
      <c r="C633" s="3" t="s">
        <v>53</v>
      </c>
      <c r="D633" s="3" t="s">
        <v>49</v>
      </c>
      <c r="E633" s="3">
        <v>41583.105852465276</v>
      </c>
      <c r="F633" s="3">
        <v>41583.168757557876</v>
      </c>
      <c r="G633" s="3">
        <v>90</v>
      </c>
      <c r="H633" s="144">
        <v>90</v>
      </c>
      <c r="I633">
        <v>678</v>
      </c>
      <c r="J633">
        <v>9</v>
      </c>
      <c r="K633" s="143">
        <v>75.333333333333329</v>
      </c>
      <c r="L633">
        <v>90</v>
      </c>
    </row>
    <row r="634" spans="1:12" x14ac:dyDescent="0.3">
      <c r="A634" s="3">
        <v>1353</v>
      </c>
      <c r="B634" s="3" t="s">
        <v>277</v>
      </c>
      <c r="C634" s="3" t="s">
        <v>53</v>
      </c>
      <c r="D634" s="3" t="s">
        <v>49</v>
      </c>
      <c r="E634" s="3">
        <v>41583.203135613425</v>
      </c>
      <c r="F634" s="3">
        <v>41583.249744409724</v>
      </c>
      <c r="G634" s="3">
        <v>67</v>
      </c>
      <c r="H634" s="144">
        <v>67</v>
      </c>
      <c r="I634">
        <v>678</v>
      </c>
      <c r="J634">
        <v>9</v>
      </c>
      <c r="K634" s="143">
        <v>75.333333333333329</v>
      </c>
      <c r="L634">
        <v>67</v>
      </c>
    </row>
    <row r="635" spans="1:12" x14ac:dyDescent="0.3">
      <c r="A635" s="3">
        <v>1356</v>
      </c>
      <c r="B635" s="3" t="s">
        <v>277</v>
      </c>
      <c r="C635" s="3" t="s">
        <v>53</v>
      </c>
      <c r="D635" s="3" t="s">
        <v>49</v>
      </c>
      <c r="E635" s="3">
        <v>41583.571172685188</v>
      </c>
      <c r="F635" s="3" t="e">
        <v>#VALUE!</v>
      </c>
      <c r="G635" s="3" t="e">
        <v>#VALUE!</v>
      </c>
      <c r="H635" s="144" t="e">
        <v>#N/A</v>
      </c>
      <c r="I635">
        <v>678</v>
      </c>
      <c r="J635">
        <v>9</v>
      </c>
      <c r="K635" s="143">
        <v>75.333333333333329</v>
      </c>
      <c r="L635">
        <v>75.333333333333329</v>
      </c>
    </row>
    <row r="636" spans="1:12" x14ac:dyDescent="0.3">
      <c r="A636" s="3">
        <v>1359</v>
      </c>
      <c r="B636" s="3" t="s">
        <v>277</v>
      </c>
      <c r="C636" s="3" t="s">
        <v>53</v>
      </c>
      <c r="D636" s="3" t="s">
        <v>49</v>
      </c>
      <c r="E636" s="3">
        <v>41583.790816053239</v>
      </c>
      <c r="F636" s="3">
        <v>41583.848582256942</v>
      </c>
      <c r="G636" s="3">
        <v>83</v>
      </c>
      <c r="H636" s="144">
        <v>83</v>
      </c>
      <c r="I636">
        <v>678</v>
      </c>
      <c r="J636">
        <v>9</v>
      </c>
      <c r="K636" s="143">
        <v>75.333333333333329</v>
      </c>
      <c r="L636">
        <v>83</v>
      </c>
    </row>
    <row r="637" spans="1:12" x14ac:dyDescent="0.3">
      <c r="A637" s="3">
        <v>1360</v>
      </c>
      <c r="B637" s="3" t="s">
        <v>278</v>
      </c>
      <c r="C637" s="3" t="s">
        <v>56</v>
      </c>
      <c r="D637" s="3" t="s">
        <v>49</v>
      </c>
      <c r="E637" s="3">
        <v>41583.979875543977</v>
      </c>
      <c r="F637" s="3">
        <v>41584.02510702546</v>
      </c>
      <c r="G637" s="3">
        <v>65</v>
      </c>
      <c r="H637" s="144">
        <v>65</v>
      </c>
      <c r="I637">
        <v>644</v>
      </c>
      <c r="J637">
        <v>10</v>
      </c>
      <c r="K637" s="143">
        <v>64.400000000000006</v>
      </c>
      <c r="L637">
        <v>65</v>
      </c>
    </row>
    <row r="638" spans="1:12" x14ac:dyDescent="0.3">
      <c r="A638" s="3">
        <v>1363</v>
      </c>
      <c r="B638" s="3" t="s">
        <v>278</v>
      </c>
      <c r="C638" s="3" t="s">
        <v>56</v>
      </c>
      <c r="D638" s="3" t="s">
        <v>49</v>
      </c>
      <c r="E638" s="3" t="e">
        <v>#VALUE!</v>
      </c>
      <c r="F638" s="3">
        <v>41584.546200729172</v>
      </c>
      <c r="G638" s="3" t="e">
        <v>#VALUE!</v>
      </c>
      <c r="H638" s="144" t="e">
        <v>#N/A</v>
      </c>
      <c r="I638">
        <v>644</v>
      </c>
      <c r="J638">
        <v>10</v>
      </c>
      <c r="K638" s="143">
        <v>64.400000000000006</v>
      </c>
      <c r="L638">
        <v>64.400000000000006</v>
      </c>
    </row>
    <row r="639" spans="1:12" x14ac:dyDescent="0.3">
      <c r="A639" s="3">
        <v>1366</v>
      </c>
      <c r="B639" s="3" t="s">
        <v>278</v>
      </c>
      <c r="C639" s="3" t="s">
        <v>56</v>
      </c>
      <c r="D639" s="3" t="s">
        <v>49</v>
      </c>
      <c r="E639" s="3">
        <v>41584.617746759257</v>
      </c>
      <c r="F639" s="3">
        <v>41584.670246759262</v>
      </c>
      <c r="G639" s="3">
        <v>75</v>
      </c>
      <c r="H639" s="144">
        <v>75</v>
      </c>
      <c r="I639">
        <v>644</v>
      </c>
      <c r="J639">
        <v>10</v>
      </c>
      <c r="K639" s="143">
        <v>64.400000000000006</v>
      </c>
      <c r="L639">
        <v>75</v>
      </c>
    </row>
    <row r="640" spans="1:12" x14ac:dyDescent="0.3">
      <c r="A640" s="3">
        <v>1368</v>
      </c>
      <c r="B640" s="3" t="s">
        <v>278</v>
      </c>
      <c r="C640" s="3" t="s">
        <v>56</v>
      </c>
      <c r="D640" s="3" t="s">
        <v>49</v>
      </c>
      <c r="E640" s="3">
        <v>41584.845598344909</v>
      </c>
      <c r="F640" s="3">
        <v>41584.928526585652</v>
      </c>
      <c r="G640" s="3">
        <v>119</v>
      </c>
      <c r="H640" s="144">
        <v>119</v>
      </c>
      <c r="I640">
        <v>644</v>
      </c>
      <c r="J640">
        <v>10</v>
      </c>
      <c r="K640" s="143">
        <v>64.400000000000006</v>
      </c>
      <c r="L640">
        <v>119</v>
      </c>
    </row>
    <row r="641" spans="1:12" x14ac:dyDescent="0.3">
      <c r="A641" s="3">
        <v>1369</v>
      </c>
      <c r="B641" s="3" t="s">
        <v>278</v>
      </c>
      <c r="C641" s="3" t="s">
        <v>56</v>
      </c>
      <c r="D641" s="3" t="s">
        <v>49</v>
      </c>
      <c r="E641" s="3">
        <v>41584.932853472223</v>
      </c>
      <c r="F641" s="3">
        <v>41585.022205324072</v>
      </c>
      <c r="G641" s="3">
        <v>128</v>
      </c>
      <c r="H641" s="144">
        <v>128</v>
      </c>
      <c r="I641">
        <v>644</v>
      </c>
      <c r="J641">
        <v>10</v>
      </c>
      <c r="K641" s="143">
        <v>64.400000000000006</v>
      </c>
      <c r="L641">
        <v>128</v>
      </c>
    </row>
    <row r="642" spans="1:12" x14ac:dyDescent="0.3">
      <c r="A642" s="3">
        <v>1371</v>
      </c>
      <c r="B642" s="3" t="s">
        <v>279</v>
      </c>
      <c r="C642" s="3" t="s">
        <v>59</v>
      </c>
      <c r="D642" s="3" t="s">
        <v>49</v>
      </c>
      <c r="E642" s="3">
        <v>41585.506565659722</v>
      </c>
      <c r="F642" s="3" t="e">
        <v>#VALUE!</v>
      </c>
      <c r="G642" s="3" t="e">
        <v>#VALUE!</v>
      </c>
      <c r="H642" s="144" t="e">
        <v>#N/A</v>
      </c>
      <c r="I642">
        <v>295</v>
      </c>
      <c r="J642">
        <v>4</v>
      </c>
      <c r="K642" s="143">
        <v>73.75</v>
      </c>
      <c r="L642">
        <v>73.75</v>
      </c>
    </row>
    <row r="643" spans="1:12" x14ac:dyDescent="0.3">
      <c r="A643" s="3">
        <v>1372</v>
      </c>
      <c r="B643" s="3" t="s">
        <v>279</v>
      </c>
      <c r="C643" s="3" t="s">
        <v>59</v>
      </c>
      <c r="D643" s="3" t="s">
        <v>49</v>
      </c>
      <c r="E643" s="3">
        <v>41585.58087056713</v>
      </c>
      <c r="F643" s="3">
        <v>41585.622757141202</v>
      </c>
      <c r="G643" s="3">
        <v>60</v>
      </c>
      <c r="H643" s="144">
        <v>60</v>
      </c>
      <c r="I643">
        <v>295</v>
      </c>
      <c r="J643">
        <v>4</v>
      </c>
      <c r="K643" s="143">
        <v>73.75</v>
      </c>
      <c r="L643">
        <v>60</v>
      </c>
    </row>
    <row r="644" spans="1:12" x14ac:dyDescent="0.3">
      <c r="A644" s="3">
        <v>1379</v>
      </c>
      <c r="B644" s="3" t="s">
        <v>280</v>
      </c>
      <c r="C644" s="3" t="s">
        <v>61</v>
      </c>
      <c r="D644" s="3" t="s">
        <v>49</v>
      </c>
      <c r="E644" s="3">
        <v>41586.943831446762</v>
      </c>
      <c r="F644" s="3">
        <v>41586.992014317126</v>
      </c>
      <c r="G644" s="3">
        <v>69</v>
      </c>
      <c r="H644" s="144">
        <v>69</v>
      </c>
      <c r="I644">
        <v>561</v>
      </c>
      <c r="J644">
        <v>6</v>
      </c>
      <c r="K644" s="143">
        <v>93.5</v>
      </c>
      <c r="L644">
        <v>69</v>
      </c>
    </row>
    <row r="645" spans="1:12" x14ac:dyDescent="0.3">
      <c r="A645" s="3">
        <v>1380</v>
      </c>
      <c r="B645" s="3" t="s">
        <v>281</v>
      </c>
      <c r="C645" s="3" t="s">
        <v>63</v>
      </c>
      <c r="D645" s="3" t="s">
        <v>57</v>
      </c>
      <c r="E645" s="3">
        <v>41587.312511886572</v>
      </c>
      <c r="F645" s="3">
        <v>41587.39729197917</v>
      </c>
      <c r="G645" s="3">
        <v>122</v>
      </c>
      <c r="H645" s="144">
        <v>122</v>
      </c>
      <c r="I645">
        <v>238</v>
      </c>
      <c r="J645">
        <v>2</v>
      </c>
      <c r="K645" s="143">
        <v>119</v>
      </c>
      <c r="L645">
        <v>122</v>
      </c>
    </row>
    <row r="646" spans="1:12" x14ac:dyDescent="0.3">
      <c r="A646" s="3">
        <v>1382</v>
      </c>
      <c r="B646" s="3" t="s">
        <v>282</v>
      </c>
      <c r="C646" s="3" t="s">
        <v>65</v>
      </c>
      <c r="D646" s="3" t="s">
        <v>49</v>
      </c>
      <c r="E646" s="3">
        <v>41588.266134525467</v>
      </c>
      <c r="F646" s="3">
        <v>41588.305312766206</v>
      </c>
      <c r="G646" s="3">
        <v>56</v>
      </c>
      <c r="H646" s="144">
        <v>56</v>
      </c>
      <c r="I646">
        <v>337</v>
      </c>
      <c r="J646">
        <v>4</v>
      </c>
      <c r="K646" s="143">
        <v>84.25</v>
      </c>
      <c r="L646">
        <v>56</v>
      </c>
    </row>
    <row r="647" spans="1:12" x14ac:dyDescent="0.3">
      <c r="A647" s="3">
        <v>1383</v>
      </c>
      <c r="B647" s="3" t="s">
        <v>282</v>
      </c>
      <c r="C647" s="3" t="s">
        <v>65</v>
      </c>
      <c r="D647" s="3" t="s">
        <v>49</v>
      </c>
      <c r="E647" s="3">
        <v>41588.33442230324</v>
      </c>
      <c r="F647" s="3">
        <v>41588.411482488431</v>
      </c>
      <c r="G647" s="3">
        <v>110</v>
      </c>
      <c r="H647" s="144">
        <v>110</v>
      </c>
      <c r="I647">
        <v>337</v>
      </c>
      <c r="J647">
        <v>4</v>
      </c>
      <c r="K647" s="143">
        <v>84.25</v>
      </c>
      <c r="L647">
        <v>110</v>
      </c>
    </row>
    <row r="648" spans="1:12" x14ac:dyDescent="0.3">
      <c r="A648" s="3">
        <v>1384</v>
      </c>
      <c r="B648" s="3" t="s">
        <v>282</v>
      </c>
      <c r="C648" s="3" t="s">
        <v>65</v>
      </c>
      <c r="D648" s="3" t="s">
        <v>57</v>
      </c>
      <c r="E648" s="3">
        <v>41588.470777696755</v>
      </c>
      <c r="F648" s="3">
        <v>41588.510661956017</v>
      </c>
      <c r="G648" s="3">
        <v>57</v>
      </c>
      <c r="H648" s="144">
        <v>57</v>
      </c>
      <c r="I648">
        <v>337</v>
      </c>
      <c r="J648">
        <v>4</v>
      </c>
      <c r="K648" s="143">
        <v>84.25</v>
      </c>
      <c r="L648">
        <v>57</v>
      </c>
    </row>
    <row r="649" spans="1:12" x14ac:dyDescent="0.3">
      <c r="A649" s="3">
        <v>1385</v>
      </c>
      <c r="B649" s="3" t="s">
        <v>282</v>
      </c>
      <c r="C649" s="3" t="s">
        <v>65</v>
      </c>
      <c r="D649" s="3" t="s">
        <v>49</v>
      </c>
      <c r="E649" s="3">
        <v>41588.594582175931</v>
      </c>
      <c r="F649" s="3">
        <v>41588.674234953702</v>
      </c>
      <c r="G649" s="3">
        <v>114</v>
      </c>
      <c r="H649" s="144">
        <v>114</v>
      </c>
      <c r="I649">
        <v>337</v>
      </c>
      <c r="J649">
        <v>4</v>
      </c>
      <c r="K649" s="143">
        <v>84.25</v>
      </c>
      <c r="L649">
        <v>114</v>
      </c>
    </row>
    <row r="650" spans="1:12" x14ac:dyDescent="0.3">
      <c r="A650" s="3">
        <v>1386</v>
      </c>
      <c r="B650" s="3" t="s">
        <v>283</v>
      </c>
      <c r="C650" s="3" t="s">
        <v>48</v>
      </c>
      <c r="D650" s="3" t="s">
        <v>49</v>
      </c>
      <c r="E650" s="3">
        <v>41589.564902280094</v>
      </c>
      <c r="F650" s="3">
        <v>41589.614184687503</v>
      </c>
      <c r="G650" s="3">
        <v>70</v>
      </c>
      <c r="H650" s="144">
        <v>70</v>
      </c>
      <c r="I650">
        <v>235</v>
      </c>
      <c r="J650">
        <v>4</v>
      </c>
      <c r="K650" s="143">
        <v>58.75</v>
      </c>
      <c r="L650">
        <v>70</v>
      </c>
    </row>
    <row r="651" spans="1:12" x14ac:dyDescent="0.3">
      <c r="A651" s="3">
        <v>1387</v>
      </c>
      <c r="B651" s="3" t="s">
        <v>283</v>
      </c>
      <c r="C651" s="3" t="s">
        <v>48</v>
      </c>
      <c r="D651" s="3" t="s">
        <v>49</v>
      </c>
      <c r="E651" s="3">
        <v>41589.646386111111</v>
      </c>
      <c r="F651" s="3" t="e">
        <v>#VALUE!</v>
      </c>
      <c r="G651" s="3" t="e">
        <v>#VALUE!</v>
      </c>
      <c r="H651" s="144" t="e">
        <v>#N/A</v>
      </c>
      <c r="I651">
        <v>235</v>
      </c>
      <c r="J651">
        <v>4</v>
      </c>
      <c r="K651" s="143">
        <v>58.75</v>
      </c>
      <c r="L651">
        <v>58.75</v>
      </c>
    </row>
    <row r="652" spans="1:12" x14ac:dyDescent="0.3">
      <c r="A652" s="3">
        <v>1388</v>
      </c>
      <c r="B652" s="3" t="s">
        <v>283</v>
      </c>
      <c r="C652" s="3" t="s">
        <v>48</v>
      </c>
      <c r="D652" s="3" t="s">
        <v>49</v>
      </c>
      <c r="E652" s="3">
        <v>41589.778748807868</v>
      </c>
      <c r="F652" s="3">
        <v>41589.836445567133</v>
      </c>
      <c r="G652" s="3">
        <v>83</v>
      </c>
      <c r="H652" s="144">
        <v>83</v>
      </c>
      <c r="I652">
        <v>235</v>
      </c>
      <c r="J652">
        <v>4</v>
      </c>
      <c r="K652" s="143">
        <v>58.75</v>
      </c>
      <c r="L652">
        <v>83</v>
      </c>
    </row>
    <row r="653" spans="1:12" x14ac:dyDescent="0.3">
      <c r="A653" s="3">
        <v>1389</v>
      </c>
      <c r="B653" s="3" t="s">
        <v>283</v>
      </c>
      <c r="C653" s="3" t="s">
        <v>48</v>
      </c>
      <c r="D653" s="3" t="s">
        <v>49</v>
      </c>
      <c r="E653" s="3">
        <v>41589.836780787038</v>
      </c>
      <c r="F653" s="3">
        <v>41589.893910416671</v>
      </c>
      <c r="G653" s="3">
        <v>82</v>
      </c>
      <c r="H653" s="144">
        <v>82</v>
      </c>
      <c r="I653">
        <v>235</v>
      </c>
      <c r="J653">
        <v>4</v>
      </c>
      <c r="K653" s="143">
        <v>58.75</v>
      </c>
      <c r="L653">
        <v>82</v>
      </c>
    </row>
    <row r="654" spans="1:12" x14ac:dyDescent="0.3">
      <c r="A654" s="3">
        <v>1390</v>
      </c>
      <c r="B654" s="3" t="s">
        <v>284</v>
      </c>
      <c r="C654" s="3" t="s">
        <v>53</v>
      </c>
      <c r="D654" s="3" t="s">
        <v>49</v>
      </c>
      <c r="E654" s="3">
        <v>41589.988764004629</v>
      </c>
      <c r="F654" s="3">
        <v>41590.081345023151</v>
      </c>
      <c r="G654" s="3">
        <v>133</v>
      </c>
      <c r="H654" s="144">
        <v>133</v>
      </c>
      <c r="I654">
        <v>870</v>
      </c>
      <c r="J654">
        <v>9</v>
      </c>
      <c r="K654" s="143">
        <v>96.666666666666671</v>
      </c>
      <c r="L654">
        <v>133</v>
      </c>
    </row>
    <row r="655" spans="1:12" x14ac:dyDescent="0.3">
      <c r="A655" s="3">
        <v>1395</v>
      </c>
      <c r="B655" s="3" t="s">
        <v>284</v>
      </c>
      <c r="C655" s="3" t="s">
        <v>53</v>
      </c>
      <c r="D655" s="3" t="s">
        <v>49</v>
      </c>
      <c r="E655" s="3">
        <v>41590.462312268515</v>
      </c>
      <c r="F655" s="3">
        <v>41590.573469675925</v>
      </c>
      <c r="G655" s="3">
        <v>160</v>
      </c>
      <c r="H655" s="144">
        <v>160</v>
      </c>
      <c r="I655">
        <v>870</v>
      </c>
      <c r="J655">
        <v>9</v>
      </c>
      <c r="K655" s="143">
        <v>96.666666666666671</v>
      </c>
      <c r="L655">
        <v>160</v>
      </c>
    </row>
    <row r="656" spans="1:12" x14ac:dyDescent="0.3">
      <c r="A656" s="3">
        <v>1396</v>
      </c>
      <c r="B656" s="3" t="s">
        <v>284</v>
      </c>
      <c r="C656" s="3" t="s">
        <v>53</v>
      </c>
      <c r="D656" s="3" t="s">
        <v>49</v>
      </c>
      <c r="E656" s="3">
        <v>41590.556676157408</v>
      </c>
      <c r="F656" s="3" t="e">
        <v>#VALUE!</v>
      </c>
      <c r="G656" s="3" t="e">
        <v>#VALUE!</v>
      </c>
      <c r="H656" s="144" t="e">
        <v>#N/A</v>
      </c>
      <c r="I656">
        <v>870</v>
      </c>
      <c r="J656">
        <v>9</v>
      </c>
      <c r="K656" s="143">
        <v>96.666666666666671</v>
      </c>
      <c r="L656">
        <v>96.666666666666671</v>
      </c>
    </row>
    <row r="657" spans="1:12" x14ac:dyDescent="0.3">
      <c r="A657" s="3">
        <v>1399</v>
      </c>
      <c r="B657" s="3" t="s">
        <v>285</v>
      </c>
      <c r="C657" s="3" t="s">
        <v>56</v>
      </c>
      <c r="D657" s="3" t="s">
        <v>49</v>
      </c>
      <c r="E657" s="3">
        <v>41591.004132835646</v>
      </c>
      <c r="F657" s="3">
        <v>41591.062894409719</v>
      </c>
      <c r="G657" s="3">
        <v>84</v>
      </c>
      <c r="H657" s="144">
        <v>84</v>
      </c>
      <c r="I657">
        <v>809</v>
      </c>
      <c r="J657">
        <v>8</v>
      </c>
      <c r="K657" s="143">
        <v>101.125</v>
      </c>
      <c r="L657">
        <v>84</v>
      </c>
    </row>
    <row r="658" spans="1:12" x14ac:dyDescent="0.3">
      <c r="A658" s="3">
        <v>1405</v>
      </c>
      <c r="B658" s="3" t="s">
        <v>285</v>
      </c>
      <c r="C658" s="3" t="s">
        <v>56</v>
      </c>
      <c r="D658" s="3" t="s">
        <v>49</v>
      </c>
      <c r="E658" s="3">
        <v>41591.757248692127</v>
      </c>
      <c r="F658" s="3">
        <v>41591.8472602662</v>
      </c>
      <c r="G658" s="3">
        <v>129</v>
      </c>
      <c r="H658" s="144">
        <v>129</v>
      </c>
      <c r="I658">
        <v>809</v>
      </c>
      <c r="J658">
        <v>8</v>
      </c>
      <c r="K658" s="143">
        <v>101.125</v>
      </c>
      <c r="L658">
        <v>129</v>
      </c>
    </row>
    <row r="659" spans="1:12" x14ac:dyDescent="0.3">
      <c r="A659" s="3">
        <v>1406</v>
      </c>
      <c r="B659" s="3" t="s">
        <v>285</v>
      </c>
      <c r="C659" s="3" t="s">
        <v>56</v>
      </c>
      <c r="D659" s="3" t="s">
        <v>49</v>
      </c>
      <c r="E659" s="3">
        <v>41591.843976006945</v>
      </c>
      <c r="F659" s="3">
        <v>41591.920006099535</v>
      </c>
      <c r="G659" s="3">
        <v>109</v>
      </c>
      <c r="H659" s="144">
        <v>109</v>
      </c>
      <c r="I659">
        <v>809</v>
      </c>
      <c r="J659">
        <v>8</v>
      </c>
      <c r="K659" s="143">
        <v>101.125</v>
      </c>
      <c r="L659">
        <v>109</v>
      </c>
    </row>
    <row r="660" spans="1:12" x14ac:dyDescent="0.3">
      <c r="A660" s="3">
        <v>1407</v>
      </c>
      <c r="B660" s="3" t="s">
        <v>286</v>
      </c>
      <c r="C660" s="3" t="s">
        <v>59</v>
      </c>
      <c r="D660" s="3" t="s">
        <v>49</v>
      </c>
      <c r="E660" s="3">
        <v>41591.985852083337</v>
      </c>
      <c r="F660" s="3">
        <v>41592.069845138889</v>
      </c>
      <c r="G660" s="3">
        <v>120</v>
      </c>
      <c r="H660" s="144">
        <v>120</v>
      </c>
      <c r="I660">
        <v>797</v>
      </c>
      <c r="J660">
        <v>8</v>
      </c>
      <c r="K660" s="143">
        <v>99.625</v>
      </c>
      <c r="L660">
        <v>120</v>
      </c>
    </row>
    <row r="661" spans="1:12" x14ac:dyDescent="0.3">
      <c r="A661" s="3">
        <v>1408</v>
      </c>
      <c r="B661" s="3" t="s">
        <v>286</v>
      </c>
      <c r="C661" s="3" t="s">
        <v>59</v>
      </c>
      <c r="D661" s="3" t="s">
        <v>49</v>
      </c>
      <c r="E661" s="3">
        <v>41592.045959803239</v>
      </c>
      <c r="F661" s="3">
        <v>41592.137452858798</v>
      </c>
      <c r="G661" s="3">
        <v>131</v>
      </c>
      <c r="H661" s="144">
        <v>131</v>
      </c>
      <c r="I661">
        <v>797</v>
      </c>
      <c r="J661">
        <v>8</v>
      </c>
      <c r="K661" s="143">
        <v>99.625</v>
      </c>
      <c r="L661">
        <v>131</v>
      </c>
    </row>
    <row r="662" spans="1:12" x14ac:dyDescent="0.3">
      <c r="A662" s="3">
        <v>1409</v>
      </c>
      <c r="B662" s="3" t="s">
        <v>286</v>
      </c>
      <c r="C662" s="3" t="s">
        <v>59</v>
      </c>
      <c r="D662" s="3" t="s">
        <v>49</v>
      </c>
      <c r="E662" s="3">
        <v>41592.102053784722</v>
      </c>
      <c r="F662" s="3">
        <v>41592.176428784718</v>
      </c>
      <c r="G662" s="3">
        <v>107</v>
      </c>
      <c r="H662" s="144">
        <v>107</v>
      </c>
      <c r="I662">
        <v>797</v>
      </c>
      <c r="J662">
        <v>8</v>
      </c>
      <c r="K662" s="143">
        <v>99.625</v>
      </c>
      <c r="L662">
        <v>107</v>
      </c>
    </row>
    <row r="663" spans="1:12" x14ac:dyDescent="0.3">
      <c r="A663" s="3">
        <v>1410</v>
      </c>
      <c r="B663" s="3" t="s">
        <v>286</v>
      </c>
      <c r="C663" s="3" t="s">
        <v>59</v>
      </c>
      <c r="D663" s="3" t="s">
        <v>49</v>
      </c>
      <c r="E663" s="3">
        <v>41592.216148645835</v>
      </c>
      <c r="F663" s="3" t="e">
        <v>#VALUE!</v>
      </c>
      <c r="G663" s="3" t="e">
        <v>#VALUE!</v>
      </c>
      <c r="H663" s="144" t="e">
        <v>#N/A</v>
      </c>
      <c r="I663">
        <v>797</v>
      </c>
      <c r="J663">
        <v>8</v>
      </c>
      <c r="K663" s="143">
        <v>99.625</v>
      </c>
      <c r="L663">
        <v>99.625</v>
      </c>
    </row>
    <row r="664" spans="1:12" x14ac:dyDescent="0.3">
      <c r="A664" s="3">
        <v>1413</v>
      </c>
      <c r="B664" s="3" t="s">
        <v>286</v>
      </c>
      <c r="C664" s="3" t="s">
        <v>59</v>
      </c>
      <c r="D664" s="3" t="s">
        <v>49</v>
      </c>
      <c r="E664" s="3">
        <v>41592.618714849537</v>
      </c>
      <c r="F664" s="3">
        <v>41592.6589116088</v>
      </c>
      <c r="G664" s="3">
        <v>57</v>
      </c>
      <c r="H664" s="144">
        <v>57</v>
      </c>
      <c r="I664">
        <v>797</v>
      </c>
      <c r="J664">
        <v>8</v>
      </c>
      <c r="K664" s="143">
        <v>99.625</v>
      </c>
      <c r="L664">
        <v>57</v>
      </c>
    </row>
    <row r="665" spans="1:12" x14ac:dyDescent="0.3">
      <c r="A665" s="3">
        <v>1414</v>
      </c>
      <c r="B665" s="3" t="s">
        <v>286</v>
      </c>
      <c r="C665" s="3" t="s">
        <v>59</v>
      </c>
      <c r="D665" s="3" t="s">
        <v>57</v>
      </c>
      <c r="E665" s="3">
        <v>41592.835170451392</v>
      </c>
      <c r="F665" s="3">
        <v>41592.963654247687</v>
      </c>
      <c r="G665" s="3">
        <v>185</v>
      </c>
      <c r="H665" s="144">
        <v>185</v>
      </c>
      <c r="I665">
        <v>797</v>
      </c>
      <c r="J665">
        <v>8</v>
      </c>
      <c r="K665" s="143">
        <v>99.625</v>
      </c>
      <c r="L665">
        <v>185</v>
      </c>
    </row>
    <row r="666" spans="1:12" x14ac:dyDescent="0.3">
      <c r="A666" s="3">
        <v>1415</v>
      </c>
      <c r="B666" s="3" t="s">
        <v>287</v>
      </c>
      <c r="C666" s="3" t="s">
        <v>61</v>
      </c>
      <c r="D666" s="3" t="s">
        <v>57</v>
      </c>
      <c r="E666" s="3">
        <v>41593.163404317129</v>
      </c>
      <c r="F666" s="3">
        <v>41593.21630940972</v>
      </c>
      <c r="G666" s="3">
        <v>76</v>
      </c>
      <c r="H666" s="144">
        <v>76</v>
      </c>
      <c r="I666">
        <v>1033</v>
      </c>
      <c r="J666">
        <v>10</v>
      </c>
      <c r="K666" s="143">
        <v>103.3</v>
      </c>
      <c r="L666">
        <v>76</v>
      </c>
    </row>
    <row r="667" spans="1:12" x14ac:dyDescent="0.3">
      <c r="A667" s="3">
        <v>1416</v>
      </c>
      <c r="B667" s="3" t="s">
        <v>287</v>
      </c>
      <c r="C667" s="3" t="s">
        <v>61</v>
      </c>
      <c r="D667" s="3" t="s">
        <v>49</v>
      </c>
      <c r="E667" s="3">
        <v>41593.257637349539</v>
      </c>
      <c r="F667" s="3">
        <v>41593.325299386575</v>
      </c>
      <c r="G667" s="3">
        <v>97</v>
      </c>
      <c r="H667" s="144">
        <v>97</v>
      </c>
      <c r="I667">
        <v>1033</v>
      </c>
      <c r="J667">
        <v>10</v>
      </c>
      <c r="K667" s="143">
        <v>103.3</v>
      </c>
      <c r="L667">
        <v>97</v>
      </c>
    </row>
    <row r="668" spans="1:12" x14ac:dyDescent="0.3">
      <c r="A668" s="3">
        <v>1422</v>
      </c>
      <c r="B668" s="3" t="s">
        <v>287</v>
      </c>
      <c r="C668" s="3" t="s">
        <v>61</v>
      </c>
      <c r="D668" s="3" t="s">
        <v>49</v>
      </c>
      <c r="E668" s="3">
        <v>41593.662448530093</v>
      </c>
      <c r="F668" s="3">
        <v>41593.738096678244</v>
      </c>
      <c r="G668" s="3">
        <v>108</v>
      </c>
      <c r="H668" s="144">
        <v>108</v>
      </c>
      <c r="I668">
        <v>1033</v>
      </c>
      <c r="J668">
        <v>10</v>
      </c>
      <c r="K668" s="143">
        <v>103.3</v>
      </c>
      <c r="L668">
        <v>108</v>
      </c>
    </row>
    <row r="669" spans="1:12" x14ac:dyDescent="0.3">
      <c r="A669" s="3">
        <v>1423</v>
      </c>
      <c r="B669" s="3" t="s">
        <v>287</v>
      </c>
      <c r="C669" s="3" t="s">
        <v>61</v>
      </c>
      <c r="D669" s="3" t="s">
        <v>49</v>
      </c>
      <c r="E669" s="3">
        <v>41593.760824224541</v>
      </c>
      <c r="F669" s="3">
        <v>41593.872166817127</v>
      </c>
      <c r="G669" s="3">
        <v>160</v>
      </c>
      <c r="H669" s="144">
        <v>160</v>
      </c>
      <c r="I669">
        <v>1033</v>
      </c>
      <c r="J669">
        <v>10</v>
      </c>
      <c r="K669" s="143">
        <v>103.3</v>
      </c>
      <c r="L669">
        <v>160</v>
      </c>
    </row>
    <row r="670" spans="1:12" x14ac:dyDescent="0.3">
      <c r="A670" s="3">
        <v>1424</v>
      </c>
      <c r="B670" s="3" t="s">
        <v>287</v>
      </c>
      <c r="C670" s="3" t="s">
        <v>61</v>
      </c>
      <c r="D670" s="3" t="s">
        <v>49</v>
      </c>
      <c r="E670" s="3">
        <v>41593.922238576393</v>
      </c>
      <c r="F670" s="3">
        <v>41593.985305706017</v>
      </c>
      <c r="G670" s="3">
        <v>90</v>
      </c>
      <c r="H670" s="144">
        <v>90</v>
      </c>
      <c r="I670">
        <v>1033</v>
      </c>
      <c r="J670">
        <v>10</v>
      </c>
      <c r="K670" s="143">
        <v>103.3</v>
      </c>
      <c r="L670">
        <v>90</v>
      </c>
    </row>
    <row r="671" spans="1:12" x14ac:dyDescent="0.3">
      <c r="A671" s="3">
        <v>1425</v>
      </c>
      <c r="B671" s="3" t="s">
        <v>288</v>
      </c>
      <c r="C671" s="3" t="s">
        <v>63</v>
      </c>
      <c r="D671" s="3" t="s">
        <v>49</v>
      </c>
      <c r="E671" s="3">
        <v>41594.264729166665</v>
      </c>
      <c r="F671" s="3">
        <v>41594.376129629629</v>
      </c>
      <c r="G671" s="3">
        <v>160</v>
      </c>
      <c r="H671" s="144">
        <v>160</v>
      </c>
      <c r="I671">
        <v>294</v>
      </c>
      <c r="J671">
        <v>2</v>
      </c>
      <c r="K671" s="143">
        <v>147</v>
      </c>
      <c r="L671">
        <v>160</v>
      </c>
    </row>
    <row r="672" spans="1:12" x14ac:dyDescent="0.3">
      <c r="A672" s="3">
        <v>1428</v>
      </c>
      <c r="B672" s="3" t="s">
        <v>289</v>
      </c>
      <c r="C672" s="3" t="s">
        <v>65</v>
      </c>
      <c r="D672" s="3" t="s">
        <v>49</v>
      </c>
      <c r="E672" s="3">
        <v>41595.262314930558</v>
      </c>
      <c r="F672" s="3">
        <v>41595.354838078703</v>
      </c>
      <c r="G672" s="3">
        <v>133</v>
      </c>
      <c r="H672" s="144">
        <v>133</v>
      </c>
      <c r="I672">
        <v>521</v>
      </c>
      <c r="J672">
        <v>5</v>
      </c>
      <c r="K672" s="143">
        <v>104.2</v>
      </c>
      <c r="L672">
        <v>133</v>
      </c>
    </row>
    <row r="673" spans="1:12" x14ac:dyDescent="0.3">
      <c r="A673" s="3">
        <v>1429</v>
      </c>
      <c r="B673" s="3" t="s">
        <v>289</v>
      </c>
      <c r="C673" s="3" t="s">
        <v>65</v>
      </c>
      <c r="D673" s="3" t="s">
        <v>49</v>
      </c>
      <c r="E673" s="3">
        <v>41595.308537418983</v>
      </c>
      <c r="F673" s="3">
        <v>41595.387727233792</v>
      </c>
      <c r="G673" s="3">
        <v>114</v>
      </c>
      <c r="H673" s="144">
        <v>114</v>
      </c>
      <c r="I673">
        <v>521</v>
      </c>
      <c r="J673">
        <v>5</v>
      </c>
      <c r="K673" s="143">
        <v>104.2</v>
      </c>
      <c r="L673">
        <v>114</v>
      </c>
    </row>
    <row r="674" spans="1:12" x14ac:dyDescent="0.3">
      <c r="A674" s="3">
        <v>1430</v>
      </c>
      <c r="B674" s="3" t="s">
        <v>289</v>
      </c>
      <c r="C674" s="3" t="s">
        <v>65</v>
      </c>
      <c r="D674" s="3" t="s">
        <v>49</v>
      </c>
      <c r="E674" s="3">
        <v>41595.513664733793</v>
      </c>
      <c r="F674" s="3">
        <v>41595.571245752319</v>
      </c>
      <c r="G674" s="3">
        <v>82</v>
      </c>
      <c r="H674" s="144">
        <v>82</v>
      </c>
      <c r="I674">
        <v>521</v>
      </c>
      <c r="J674">
        <v>5</v>
      </c>
      <c r="K674" s="143">
        <v>104.2</v>
      </c>
      <c r="L674">
        <v>82</v>
      </c>
    </row>
    <row r="675" spans="1:12" x14ac:dyDescent="0.3">
      <c r="A675" s="3">
        <v>1431</v>
      </c>
      <c r="B675" s="3" t="s">
        <v>289</v>
      </c>
      <c r="C675" s="3" t="s">
        <v>65</v>
      </c>
      <c r="D675" s="3" t="s">
        <v>49</v>
      </c>
      <c r="E675" s="3">
        <v>41595.823205590277</v>
      </c>
      <c r="F675" s="3">
        <v>41595.88265003472</v>
      </c>
      <c r="G675" s="3">
        <v>85</v>
      </c>
      <c r="H675" s="144">
        <v>85</v>
      </c>
      <c r="I675">
        <v>521</v>
      </c>
      <c r="J675">
        <v>5</v>
      </c>
      <c r="K675" s="143">
        <v>104.2</v>
      </c>
      <c r="L675">
        <v>85</v>
      </c>
    </row>
    <row r="676" spans="1:12" x14ac:dyDescent="0.3">
      <c r="A676" s="3">
        <v>1432</v>
      </c>
      <c r="B676" s="3" t="s">
        <v>290</v>
      </c>
      <c r="C676" s="3" t="s">
        <v>48</v>
      </c>
      <c r="D676" s="3" t="s">
        <v>49</v>
      </c>
      <c r="E676" s="3">
        <v>41596.010144293978</v>
      </c>
      <c r="F676" s="3">
        <v>41596.059125775464</v>
      </c>
      <c r="G676" s="3">
        <v>70</v>
      </c>
      <c r="H676" s="144">
        <v>70</v>
      </c>
      <c r="I676">
        <v>827</v>
      </c>
      <c r="J676">
        <v>10</v>
      </c>
      <c r="K676" s="143">
        <v>82.7</v>
      </c>
      <c r="L676">
        <v>70</v>
      </c>
    </row>
    <row r="677" spans="1:12" x14ac:dyDescent="0.3">
      <c r="A677" s="3">
        <v>1436</v>
      </c>
      <c r="B677" s="3" t="s">
        <v>290</v>
      </c>
      <c r="C677" s="3" t="s">
        <v>48</v>
      </c>
      <c r="D677" s="3" t="s">
        <v>49</v>
      </c>
      <c r="E677" s="3">
        <v>41596.555380289348</v>
      </c>
      <c r="F677" s="3" t="e">
        <v>#VALUE!</v>
      </c>
      <c r="G677" s="3" t="e">
        <v>#VALUE!</v>
      </c>
      <c r="H677" s="144" t="e">
        <v>#N/A</v>
      </c>
      <c r="I677">
        <v>827</v>
      </c>
      <c r="J677">
        <v>10</v>
      </c>
      <c r="K677" s="143">
        <v>82.7</v>
      </c>
      <c r="L677">
        <v>82.7</v>
      </c>
    </row>
    <row r="678" spans="1:12" x14ac:dyDescent="0.3">
      <c r="A678" s="3">
        <v>1438</v>
      </c>
      <c r="B678" s="3" t="s">
        <v>290</v>
      </c>
      <c r="C678" s="3" t="s">
        <v>48</v>
      </c>
      <c r="D678" s="3" t="s">
        <v>49</v>
      </c>
      <c r="E678" s="3">
        <v>41596.632911689812</v>
      </c>
      <c r="F678" s="3">
        <v>41596.681650115745</v>
      </c>
      <c r="G678" s="3">
        <v>70</v>
      </c>
      <c r="H678" s="144">
        <v>70</v>
      </c>
      <c r="I678">
        <v>827</v>
      </c>
      <c r="J678">
        <v>10</v>
      </c>
      <c r="K678" s="143">
        <v>82.7</v>
      </c>
      <c r="L678">
        <v>70</v>
      </c>
    </row>
    <row r="679" spans="1:12" x14ac:dyDescent="0.3">
      <c r="A679" s="3">
        <v>1441</v>
      </c>
      <c r="B679" s="3" t="s">
        <v>290</v>
      </c>
      <c r="C679" s="3" t="s">
        <v>48</v>
      </c>
      <c r="D679" s="3" t="s">
        <v>49</v>
      </c>
      <c r="E679" s="3">
        <v>41596.910477777776</v>
      </c>
      <c r="F679" s="3">
        <v>41596.993058796295</v>
      </c>
      <c r="G679" s="3">
        <v>118</v>
      </c>
      <c r="H679" s="144">
        <v>118</v>
      </c>
      <c r="I679">
        <v>827</v>
      </c>
      <c r="J679">
        <v>10</v>
      </c>
      <c r="K679" s="143">
        <v>82.7</v>
      </c>
      <c r="L679">
        <v>118</v>
      </c>
    </row>
    <row r="680" spans="1:12" x14ac:dyDescent="0.3">
      <c r="A680" s="3">
        <v>1443</v>
      </c>
      <c r="B680" s="3" t="s">
        <v>291</v>
      </c>
      <c r="C680" s="3" t="s">
        <v>53</v>
      </c>
      <c r="D680" s="3" t="s">
        <v>57</v>
      </c>
      <c r="E680" s="3">
        <v>41597.317601157411</v>
      </c>
      <c r="F680" s="3">
        <v>41597.360969212961</v>
      </c>
      <c r="G680" s="3">
        <v>62</v>
      </c>
      <c r="H680" s="144">
        <v>62</v>
      </c>
      <c r="I680">
        <v>314</v>
      </c>
      <c r="J680">
        <v>4</v>
      </c>
      <c r="K680" s="143">
        <v>78.5</v>
      </c>
      <c r="L680">
        <v>62</v>
      </c>
    </row>
    <row r="681" spans="1:12" x14ac:dyDescent="0.3">
      <c r="A681" s="3">
        <v>1447</v>
      </c>
      <c r="B681" s="3" t="s">
        <v>292</v>
      </c>
      <c r="C681" s="3" t="s">
        <v>56</v>
      </c>
      <c r="D681" s="3" t="s">
        <v>49</v>
      </c>
      <c r="E681" s="3">
        <v>41598.209866087964</v>
      </c>
      <c r="F681" s="3">
        <v>41598.263072106478</v>
      </c>
      <c r="G681" s="3">
        <v>76</v>
      </c>
      <c r="H681" s="144">
        <v>76</v>
      </c>
      <c r="I681">
        <v>758</v>
      </c>
      <c r="J681">
        <v>8</v>
      </c>
      <c r="K681" s="143">
        <v>94.75</v>
      </c>
      <c r="L681">
        <v>76</v>
      </c>
    </row>
    <row r="682" spans="1:12" x14ac:dyDescent="0.3">
      <c r="A682" s="3">
        <v>1452</v>
      </c>
      <c r="B682" s="3" t="s">
        <v>292</v>
      </c>
      <c r="C682" s="3" t="s">
        <v>56</v>
      </c>
      <c r="D682" s="3" t="s">
        <v>49</v>
      </c>
      <c r="E682" s="3">
        <v>41598.761635451388</v>
      </c>
      <c r="F682" s="3" t="e">
        <v>#VALUE!</v>
      </c>
      <c r="G682" s="3" t="e">
        <v>#VALUE!</v>
      </c>
      <c r="H682" s="144" t="e">
        <v>#N/A</v>
      </c>
      <c r="I682">
        <v>758</v>
      </c>
      <c r="J682">
        <v>8</v>
      </c>
      <c r="K682" s="143">
        <v>94.75</v>
      </c>
      <c r="L682">
        <v>94.75</v>
      </c>
    </row>
    <row r="683" spans="1:12" x14ac:dyDescent="0.3">
      <c r="A683" s="3">
        <v>1453</v>
      </c>
      <c r="B683" s="3" t="s">
        <v>292</v>
      </c>
      <c r="C683" s="3" t="s">
        <v>56</v>
      </c>
      <c r="D683" s="3" t="s">
        <v>49</v>
      </c>
      <c r="E683" s="3">
        <v>41598.878022719909</v>
      </c>
      <c r="F683" s="3">
        <v>41598.974481053236</v>
      </c>
      <c r="G683" s="3">
        <v>138</v>
      </c>
      <c r="H683" s="144">
        <v>138</v>
      </c>
      <c r="I683">
        <v>758</v>
      </c>
      <c r="J683">
        <v>8</v>
      </c>
      <c r="K683" s="143">
        <v>94.75</v>
      </c>
      <c r="L683">
        <v>138</v>
      </c>
    </row>
    <row r="684" spans="1:12" x14ac:dyDescent="0.3">
      <c r="A684" s="3">
        <v>1455</v>
      </c>
      <c r="B684" s="3" t="s">
        <v>293</v>
      </c>
      <c r="C684" s="3" t="s">
        <v>59</v>
      </c>
      <c r="D684" s="3" t="s">
        <v>49</v>
      </c>
      <c r="E684" s="3">
        <v>41599.220525081015</v>
      </c>
      <c r="F684" s="3">
        <v>41599.281520451383</v>
      </c>
      <c r="G684" s="3">
        <v>87</v>
      </c>
      <c r="H684" s="144">
        <v>87</v>
      </c>
      <c r="I684">
        <v>312</v>
      </c>
      <c r="J684">
        <v>5</v>
      </c>
      <c r="K684" s="143">
        <v>62.4</v>
      </c>
      <c r="L684">
        <v>87</v>
      </c>
    </row>
    <row r="685" spans="1:12" x14ac:dyDescent="0.3">
      <c r="A685" s="3">
        <v>1457</v>
      </c>
      <c r="B685" s="3" t="s">
        <v>293</v>
      </c>
      <c r="C685" s="3" t="s">
        <v>59</v>
      </c>
      <c r="D685" s="3" t="s">
        <v>49</v>
      </c>
      <c r="E685" s="3">
        <v>41599.581626504631</v>
      </c>
      <c r="F685" s="3">
        <v>41599.629485300924</v>
      </c>
      <c r="G685" s="3">
        <v>68</v>
      </c>
      <c r="H685" s="144">
        <v>68</v>
      </c>
      <c r="I685">
        <v>312</v>
      </c>
      <c r="J685">
        <v>5</v>
      </c>
      <c r="K685" s="143">
        <v>62.4</v>
      </c>
      <c r="L685">
        <v>68</v>
      </c>
    </row>
    <row r="686" spans="1:12" x14ac:dyDescent="0.3">
      <c r="A686" s="3">
        <v>1458</v>
      </c>
      <c r="B686" s="3" t="s">
        <v>293</v>
      </c>
      <c r="C686" s="3" t="s">
        <v>59</v>
      </c>
      <c r="D686" s="3" t="s">
        <v>49</v>
      </c>
      <c r="E686" s="3">
        <v>41599.780605636573</v>
      </c>
      <c r="F686" s="3">
        <v>41599.839610266208</v>
      </c>
      <c r="G686" s="3">
        <v>84</v>
      </c>
      <c r="H686" s="144">
        <v>84</v>
      </c>
      <c r="I686">
        <v>312</v>
      </c>
      <c r="J686">
        <v>5</v>
      </c>
      <c r="K686" s="143">
        <v>62.4</v>
      </c>
      <c r="L686">
        <v>84</v>
      </c>
    </row>
    <row r="687" spans="1:12" x14ac:dyDescent="0.3">
      <c r="A687" s="3">
        <v>1462</v>
      </c>
      <c r="B687" s="3" t="s">
        <v>294</v>
      </c>
      <c r="C687" s="3" t="s">
        <v>61</v>
      </c>
      <c r="D687" s="3" t="s">
        <v>49</v>
      </c>
      <c r="E687" s="3">
        <v>41600.516670567129</v>
      </c>
      <c r="F687" s="3">
        <v>41600.586103437505</v>
      </c>
      <c r="G687" s="3">
        <v>99</v>
      </c>
      <c r="H687" s="144">
        <v>99</v>
      </c>
      <c r="I687">
        <v>824</v>
      </c>
      <c r="J687">
        <v>9</v>
      </c>
      <c r="K687" s="143">
        <v>91.555555555555557</v>
      </c>
      <c r="L687">
        <v>99</v>
      </c>
    </row>
    <row r="688" spans="1:12" x14ac:dyDescent="0.3">
      <c r="A688" s="3">
        <v>1466</v>
      </c>
      <c r="B688" s="3" t="s">
        <v>294</v>
      </c>
      <c r="C688" s="3" t="s">
        <v>61</v>
      </c>
      <c r="D688" s="3" t="s">
        <v>49</v>
      </c>
      <c r="E688" s="3">
        <v>41600.724664085654</v>
      </c>
      <c r="F688" s="3">
        <v>41600.784166400459</v>
      </c>
      <c r="G688" s="3">
        <v>85</v>
      </c>
      <c r="H688" s="144">
        <v>85</v>
      </c>
      <c r="I688">
        <v>824</v>
      </c>
      <c r="J688">
        <v>9</v>
      </c>
      <c r="K688" s="143">
        <v>91.555555555555557</v>
      </c>
      <c r="L688">
        <v>85</v>
      </c>
    </row>
    <row r="689" spans="1:12" x14ac:dyDescent="0.3">
      <c r="A689" s="3">
        <v>1467</v>
      </c>
      <c r="B689" s="3" t="s">
        <v>294</v>
      </c>
      <c r="C689" s="3" t="s">
        <v>61</v>
      </c>
      <c r="D689" s="3" t="s">
        <v>49</v>
      </c>
      <c r="E689" s="3">
        <v>41600.862427812499</v>
      </c>
      <c r="F689" s="3">
        <v>41600.904487997686</v>
      </c>
      <c r="G689" s="3">
        <v>60</v>
      </c>
      <c r="H689" s="144">
        <v>60</v>
      </c>
      <c r="I689">
        <v>824</v>
      </c>
      <c r="J689">
        <v>9</v>
      </c>
      <c r="K689" s="143">
        <v>91.555555555555557</v>
      </c>
      <c r="L689">
        <v>60</v>
      </c>
    </row>
    <row r="690" spans="1:12" x14ac:dyDescent="0.3">
      <c r="A690" s="3">
        <v>1478</v>
      </c>
      <c r="B690" s="3" t="s">
        <v>297</v>
      </c>
      <c r="C690" s="3" t="s">
        <v>48</v>
      </c>
      <c r="D690" s="3" t="s">
        <v>49</v>
      </c>
      <c r="E690" s="3">
        <v>41603.90042056713</v>
      </c>
      <c r="F690" s="3">
        <v>41603.941971493055</v>
      </c>
      <c r="G690" s="3">
        <v>59</v>
      </c>
      <c r="H690" s="144">
        <v>59</v>
      </c>
      <c r="I690">
        <v>811</v>
      </c>
      <c r="J690">
        <v>8</v>
      </c>
      <c r="K690" s="143">
        <v>101.375</v>
      </c>
      <c r="L690">
        <v>59</v>
      </c>
    </row>
    <row r="691" spans="1:12" x14ac:dyDescent="0.3">
      <c r="A691" s="3">
        <v>1483</v>
      </c>
      <c r="B691" s="3" t="s">
        <v>298</v>
      </c>
      <c r="C691" s="3" t="s">
        <v>53</v>
      </c>
      <c r="D691" s="3" t="s">
        <v>49</v>
      </c>
      <c r="E691" s="3">
        <v>41604.858552696758</v>
      </c>
      <c r="F691" s="3">
        <v>41604.9327309375</v>
      </c>
      <c r="G691" s="3">
        <v>106</v>
      </c>
      <c r="H691" s="144">
        <v>106</v>
      </c>
      <c r="I691">
        <v>555</v>
      </c>
      <c r="J691">
        <v>6</v>
      </c>
      <c r="K691" s="143">
        <v>92.5</v>
      </c>
      <c r="L691">
        <v>106</v>
      </c>
    </row>
    <row r="692" spans="1:12" x14ac:dyDescent="0.3">
      <c r="A692" s="3">
        <v>1484</v>
      </c>
      <c r="B692" s="3" t="s">
        <v>298</v>
      </c>
      <c r="C692" s="3" t="s">
        <v>53</v>
      </c>
      <c r="D692" s="3" t="s">
        <v>49</v>
      </c>
      <c r="E692" s="3">
        <v>41604.931242708335</v>
      </c>
      <c r="F692" s="3">
        <v>41604.977828356481</v>
      </c>
      <c r="G692" s="3">
        <v>67</v>
      </c>
      <c r="H692" s="144">
        <v>67</v>
      </c>
      <c r="I692">
        <v>555</v>
      </c>
      <c r="J692">
        <v>6</v>
      </c>
      <c r="K692" s="143">
        <v>92.5</v>
      </c>
      <c r="L692">
        <v>67</v>
      </c>
    </row>
    <row r="693" spans="1:12" x14ac:dyDescent="0.3">
      <c r="A693" s="3">
        <v>1485</v>
      </c>
      <c r="B693" s="3" t="s">
        <v>299</v>
      </c>
      <c r="C693" s="3" t="s">
        <v>56</v>
      </c>
      <c r="D693" s="3" t="s">
        <v>49</v>
      </c>
      <c r="E693" s="3">
        <v>41604.985285648145</v>
      </c>
      <c r="F693" s="3">
        <v>41605.024162962967</v>
      </c>
      <c r="G693" s="3">
        <v>55</v>
      </c>
      <c r="H693" s="144">
        <v>55</v>
      </c>
      <c r="I693">
        <v>405</v>
      </c>
      <c r="J693">
        <v>6</v>
      </c>
      <c r="K693" s="143">
        <v>67.5</v>
      </c>
      <c r="L693">
        <v>55</v>
      </c>
    </row>
    <row r="694" spans="1:12" x14ac:dyDescent="0.3">
      <c r="A694" s="3">
        <v>1486</v>
      </c>
      <c r="B694" s="3" t="s">
        <v>299</v>
      </c>
      <c r="C694" s="3" t="s">
        <v>56</v>
      </c>
      <c r="D694" s="3" t="s">
        <v>49</v>
      </c>
      <c r="E694" s="3">
        <v>41605.191316284727</v>
      </c>
      <c r="F694" s="3">
        <v>41605.26675609954</v>
      </c>
      <c r="G694" s="3">
        <v>108</v>
      </c>
      <c r="H694" s="144">
        <v>108</v>
      </c>
      <c r="I694">
        <v>405</v>
      </c>
      <c r="J694">
        <v>6</v>
      </c>
      <c r="K694" s="143">
        <v>67.5</v>
      </c>
      <c r="L694">
        <v>108</v>
      </c>
    </row>
    <row r="695" spans="1:12" x14ac:dyDescent="0.3">
      <c r="A695" s="3">
        <v>1489</v>
      </c>
      <c r="B695" s="3" t="s">
        <v>299</v>
      </c>
      <c r="C695" s="3" t="s">
        <v>56</v>
      </c>
      <c r="D695" s="3" t="s">
        <v>49</v>
      </c>
      <c r="E695" s="3">
        <v>41605.511859224534</v>
      </c>
      <c r="F695" s="3" t="e">
        <v>#VALUE!</v>
      </c>
      <c r="G695" s="3" t="e">
        <v>#VALUE!</v>
      </c>
      <c r="H695" s="144" t="e">
        <v>#N/A</v>
      </c>
      <c r="I695">
        <v>405</v>
      </c>
      <c r="J695">
        <v>6</v>
      </c>
      <c r="K695" s="143">
        <v>67.5</v>
      </c>
      <c r="L695">
        <v>67.5</v>
      </c>
    </row>
    <row r="696" spans="1:12" x14ac:dyDescent="0.3">
      <c r="A696" s="3">
        <v>1492</v>
      </c>
      <c r="B696" s="3" t="s">
        <v>300</v>
      </c>
      <c r="C696" s="3" t="s">
        <v>59</v>
      </c>
      <c r="D696" s="3" t="s">
        <v>49</v>
      </c>
      <c r="E696" s="3">
        <v>41606.28453665509</v>
      </c>
      <c r="F696" s="3">
        <v>41606.331018136574</v>
      </c>
      <c r="G696" s="3">
        <v>66</v>
      </c>
      <c r="H696" s="144">
        <v>66</v>
      </c>
      <c r="I696">
        <v>753</v>
      </c>
      <c r="J696">
        <v>7</v>
      </c>
      <c r="K696" s="143">
        <v>107.57142857142857</v>
      </c>
      <c r="L696">
        <v>66</v>
      </c>
    </row>
    <row r="697" spans="1:12" x14ac:dyDescent="0.3">
      <c r="A697" s="3">
        <v>1494</v>
      </c>
      <c r="B697" s="3" t="s">
        <v>300</v>
      </c>
      <c r="C697" s="3" t="s">
        <v>59</v>
      </c>
      <c r="D697" s="3" t="s">
        <v>49</v>
      </c>
      <c r="E697" s="3">
        <v>41606.432867210642</v>
      </c>
      <c r="F697" s="3">
        <v>41606.515089432869</v>
      </c>
      <c r="G697" s="3">
        <v>118</v>
      </c>
      <c r="H697" s="144">
        <v>118</v>
      </c>
      <c r="I697">
        <v>753</v>
      </c>
      <c r="J697">
        <v>7</v>
      </c>
      <c r="K697" s="143">
        <v>107.57142857142857</v>
      </c>
      <c r="L697">
        <v>118</v>
      </c>
    </row>
    <row r="698" spans="1:12" x14ac:dyDescent="0.3">
      <c r="A698" s="3">
        <v>1495</v>
      </c>
      <c r="B698" s="3" t="s">
        <v>300</v>
      </c>
      <c r="C698" s="3" t="s">
        <v>59</v>
      </c>
      <c r="D698" s="3" t="s">
        <v>49</v>
      </c>
      <c r="E698" s="3">
        <v>41606.532084293984</v>
      </c>
      <c r="F698" s="3">
        <v>41606.606285682872</v>
      </c>
      <c r="G698" s="3">
        <v>106</v>
      </c>
      <c r="H698" s="144">
        <v>106</v>
      </c>
      <c r="I698">
        <v>753</v>
      </c>
      <c r="J698">
        <v>7</v>
      </c>
      <c r="K698" s="143">
        <v>107.57142857142857</v>
      </c>
      <c r="L698">
        <v>106</v>
      </c>
    </row>
    <row r="699" spans="1:12" x14ac:dyDescent="0.3">
      <c r="A699" s="3">
        <v>1498</v>
      </c>
      <c r="B699" s="3" t="s">
        <v>301</v>
      </c>
      <c r="C699" s="3" t="s">
        <v>61</v>
      </c>
      <c r="D699" s="3" t="s">
        <v>49</v>
      </c>
      <c r="E699" s="3">
        <v>41607.237662465275</v>
      </c>
      <c r="F699" s="3">
        <v>41607.290590706019</v>
      </c>
      <c r="G699" s="3">
        <v>76</v>
      </c>
      <c r="H699" s="144">
        <v>76</v>
      </c>
      <c r="I699">
        <v>243</v>
      </c>
      <c r="J699">
        <v>3</v>
      </c>
      <c r="K699" s="143">
        <v>81</v>
      </c>
      <c r="L699">
        <v>76</v>
      </c>
    </row>
    <row r="700" spans="1:12" x14ac:dyDescent="0.3">
      <c r="A700" s="3">
        <v>1499</v>
      </c>
      <c r="B700" s="3" t="s">
        <v>301</v>
      </c>
      <c r="C700" s="3" t="s">
        <v>61</v>
      </c>
      <c r="D700" s="3" t="s">
        <v>49</v>
      </c>
      <c r="E700" s="3">
        <v>41607.683688229161</v>
      </c>
      <c r="F700" s="3">
        <v>41607.742079432872</v>
      </c>
      <c r="G700" s="3">
        <v>84</v>
      </c>
      <c r="H700" s="144">
        <v>84</v>
      </c>
      <c r="I700">
        <v>243</v>
      </c>
      <c r="J700">
        <v>3</v>
      </c>
      <c r="K700" s="143">
        <v>81</v>
      </c>
      <c r="L700">
        <v>84</v>
      </c>
    </row>
    <row r="701" spans="1:12" x14ac:dyDescent="0.3">
      <c r="A701" s="3">
        <v>1500</v>
      </c>
      <c r="B701" s="3" t="s">
        <v>301</v>
      </c>
      <c r="C701" s="3" t="s">
        <v>61</v>
      </c>
      <c r="D701" s="3" t="s">
        <v>49</v>
      </c>
      <c r="E701" s="3">
        <v>41607.878261307873</v>
      </c>
      <c r="F701" s="3">
        <v>41607.936444178238</v>
      </c>
      <c r="G701" s="3">
        <v>83</v>
      </c>
      <c r="H701" s="144">
        <v>83</v>
      </c>
      <c r="I701">
        <v>243</v>
      </c>
      <c r="J701">
        <v>3</v>
      </c>
      <c r="K701" s="143">
        <v>81</v>
      </c>
      <c r="L701">
        <v>83</v>
      </c>
    </row>
    <row r="702" spans="1:12" x14ac:dyDescent="0.3">
      <c r="A702" s="3">
        <v>1501</v>
      </c>
      <c r="B702" s="3" t="s">
        <v>302</v>
      </c>
      <c r="C702" s="3" t="s">
        <v>63</v>
      </c>
      <c r="D702" s="3" t="s">
        <v>57</v>
      </c>
      <c r="E702" s="3">
        <v>41608.612357986116</v>
      </c>
      <c r="F702" s="3">
        <v>41608.66756631944</v>
      </c>
      <c r="G702" s="3">
        <v>79</v>
      </c>
      <c r="H702" s="144">
        <v>79</v>
      </c>
      <c r="I702">
        <v>79</v>
      </c>
      <c r="J702">
        <v>2</v>
      </c>
      <c r="K702" s="143">
        <v>39.5</v>
      </c>
      <c r="L702">
        <v>79</v>
      </c>
    </row>
    <row r="703" spans="1:12" x14ac:dyDescent="0.3">
      <c r="A703" s="3">
        <v>1503</v>
      </c>
      <c r="B703" s="3" t="s">
        <v>303</v>
      </c>
      <c r="C703" s="3" t="s">
        <v>65</v>
      </c>
      <c r="D703" s="3" t="s">
        <v>49</v>
      </c>
      <c r="E703" s="3">
        <v>41609.218174456022</v>
      </c>
      <c r="F703" s="3">
        <v>41609.265581863423</v>
      </c>
      <c r="G703" s="3">
        <v>68</v>
      </c>
      <c r="H703" s="144">
        <v>68</v>
      </c>
      <c r="I703">
        <v>339</v>
      </c>
      <c r="J703">
        <v>4</v>
      </c>
      <c r="K703" s="143">
        <v>84.75</v>
      </c>
      <c r="L703">
        <v>68</v>
      </c>
    </row>
    <row r="704" spans="1:12" x14ac:dyDescent="0.3">
      <c r="A704" s="3">
        <v>1504</v>
      </c>
      <c r="B704" s="3" t="s">
        <v>303</v>
      </c>
      <c r="C704" s="3" t="s">
        <v>65</v>
      </c>
      <c r="D704" s="3" t="s">
        <v>49</v>
      </c>
      <c r="E704" s="3">
        <v>41609.275759062504</v>
      </c>
      <c r="F704" s="3">
        <v>41609.325562303246</v>
      </c>
      <c r="G704" s="3">
        <v>71</v>
      </c>
      <c r="H704" s="144">
        <v>71</v>
      </c>
      <c r="I704">
        <v>339</v>
      </c>
      <c r="J704">
        <v>4</v>
      </c>
      <c r="K704" s="143">
        <v>84.75</v>
      </c>
      <c r="L704">
        <v>71</v>
      </c>
    </row>
    <row r="705" spans="1:12" x14ac:dyDescent="0.3">
      <c r="A705" s="3">
        <v>1506</v>
      </c>
      <c r="B705" s="3" t="s">
        <v>303</v>
      </c>
      <c r="C705" s="3" t="s">
        <v>65</v>
      </c>
      <c r="D705" s="3" t="s">
        <v>49</v>
      </c>
      <c r="E705" s="3">
        <v>41609.909920335645</v>
      </c>
      <c r="F705" s="3">
        <v>41609.96729302084</v>
      </c>
      <c r="G705" s="3">
        <v>82</v>
      </c>
      <c r="H705" s="144">
        <v>82</v>
      </c>
      <c r="I705">
        <v>339</v>
      </c>
      <c r="J705">
        <v>4</v>
      </c>
      <c r="K705" s="143">
        <v>84.75</v>
      </c>
      <c r="L705">
        <v>82</v>
      </c>
    </row>
    <row r="706" spans="1:12" x14ac:dyDescent="0.3">
      <c r="A706" s="3">
        <v>1507</v>
      </c>
      <c r="B706" s="3" t="s">
        <v>304</v>
      </c>
      <c r="C706" s="3" t="s">
        <v>48</v>
      </c>
      <c r="D706" s="3" t="s">
        <v>49</v>
      </c>
      <c r="E706" s="3">
        <v>41610.276820636573</v>
      </c>
      <c r="F706" s="3" t="e">
        <v>#VALUE!</v>
      </c>
      <c r="G706" s="3" t="e">
        <v>#VALUE!</v>
      </c>
      <c r="H706" s="144" t="e">
        <v>#N/A</v>
      </c>
      <c r="I706">
        <v>824</v>
      </c>
      <c r="J706">
        <v>8</v>
      </c>
      <c r="K706" s="143">
        <v>103</v>
      </c>
      <c r="L706">
        <v>103</v>
      </c>
    </row>
    <row r="707" spans="1:12" x14ac:dyDescent="0.3">
      <c r="A707" s="3">
        <v>1513</v>
      </c>
      <c r="B707" s="3" t="s">
        <v>304</v>
      </c>
      <c r="C707" s="3" t="s">
        <v>48</v>
      </c>
      <c r="D707" s="3" t="s">
        <v>49</v>
      </c>
      <c r="E707" s="3">
        <v>41610.848788969903</v>
      </c>
      <c r="F707" s="3">
        <v>41610.915930173607</v>
      </c>
      <c r="G707" s="3">
        <v>96</v>
      </c>
      <c r="H707" s="144">
        <v>96</v>
      </c>
      <c r="I707">
        <v>824</v>
      </c>
      <c r="J707">
        <v>8</v>
      </c>
      <c r="K707" s="143">
        <v>103</v>
      </c>
      <c r="L707">
        <v>96</v>
      </c>
    </row>
    <row r="708" spans="1:12" x14ac:dyDescent="0.3">
      <c r="A708" s="3">
        <v>1514</v>
      </c>
      <c r="B708" s="3" t="s">
        <v>304</v>
      </c>
      <c r="C708" s="3" t="s">
        <v>48</v>
      </c>
      <c r="D708" s="3" t="s">
        <v>49</v>
      </c>
      <c r="E708" s="3">
        <v>41610.916971724531</v>
      </c>
      <c r="F708" s="3">
        <v>41611.001983298615</v>
      </c>
      <c r="G708" s="3">
        <v>122</v>
      </c>
      <c r="H708" s="144">
        <v>122</v>
      </c>
      <c r="I708">
        <v>824</v>
      </c>
      <c r="J708">
        <v>8</v>
      </c>
      <c r="K708" s="143">
        <v>103</v>
      </c>
      <c r="L708">
        <v>122</v>
      </c>
    </row>
    <row r="709" spans="1:12" x14ac:dyDescent="0.3">
      <c r="A709" s="3">
        <v>1515</v>
      </c>
      <c r="B709" s="3" t="s">
        <v>305</v>
      </c>
      <c r="C709" s="3" t="s">
        <v>53</v>
      </c>
      <c r="D709" s="3" t="s">
        <v>49</v>
      </c>
      <c r="E709" s="3">
        <v>41610.98713927083</v>
      </c>
      <c r="F709" s="3">
        <v>41611.063863807874</v>
      </c>
      <c r="G709" s="3">
        <v>110</v>
      </c>
      <c r="H709" s="144">
        <v>110</v>
      </c>
      <c r="I709">
        <v>1073</v>
      </c>
      <c r="J709">
        <v>10</v>
      </c>
      <c r="K709" s="143">
        <v>107.3</v>
      </c>
      <c r="L709">
        <v>110</v>
      </c>
    </row>
    <row r="710" spans="1:12" x14ac:dyDescent="0.3">
      <c r="A710" s="3">
        <v>1516</v>
      </c>
      <c r="B710" s="3" t="s">
        <v>305</v>
      </c>
      <c r="C710" s="3" t="s">
        <v>53</v>
      </c>
      <c r="D710" s="3" t="s">
        <v>49</v>
      </c>
      <c r="E710" s="3">
        <v>41611.070488923608</v>
      </c>
      <c r="F710" s="3">
        <v>41611.127653275464</v>
      </c>
      <c r="G710" s="3">
        <v>82</v>
      </c>
      <c r="H710" s="144">
        <v>82</v>
      </c>
      <c r="I710">
        <v>1073</v>
      </c>
      <c r="J710">
        <v>10</v>
      </c>
      <c r="K710" s="143">
        <v>107.3</v>
      </c>
      <c r="L710">
        <v>82</v>
      </c>
    </row>
    <row r="711" spans="1:12" x14ac:dyDescent="0.3">
      <c r="A711" s="3">
        <v>1517</v>
      </c>
      <c r="B711" s="3" t="s">
        <v>305</v>
      </c>
      <c r="C711" s="3" t="s">
        <v>53</v>
      </c>
      <c r="D711" s="3" t="s">
        <v>49</v>
      </c>
      <c r="E711" s="3">
        <v>41611.275999270831</v>
      </c>
      <c r="F711" s="3">
        <v>41611.359205289351</v>
      </c>
      <c r="G711" s="3">
        <v>119</v>
      </c>
      <c r="H711" s="144">
        <v>119</v>
      </c>
      <c r="I711">
        <v>1073</v>
      </c>
      <c r="J711">
        <v>10</v>
      </c>
      <c r="K711" s="143">
        <v>107.3</v>
      </c>
      <c r="L711">
        <v>119</v>
      </c>
    </row>
    <row r="712" spans="1:12" x14ac:dyDescent="0.3">
      <c r="A712" s="3">
        <v>1524</v>
      </c>
      <c r="B712" s="3" t="s">
        <v>305</v>
      </c>
      <c r="C712" s="3" t="s">
        <v>53</v>
      </c>
      <c r="D712" s="3" t="s">
        <v>57</v>
      </c>
      <c r="E712" s="3">
        <v>41611.974049039352</v>
      </c>
      <c r="F712" s="3">
        <v>41612.027752743059</v>
      </c>
      <c r="G712" s="3">
        <v>77</v>
      </c>
      <c r="H712" s="144">
        <v>77</v>
      </c>
      <c r="I712">
        <v>1073</v>
      </c>
      <c r="J712">
        <v>10</v>
      </c>
      <c r="K712" s="143">
        <v>107.3</v>
      </c>
      <c r="L712">
        <v>77</v>
      </c>
    </row>
    <row r="713" spans="1:12" x14ac:dyDescent="0.3">
      <c r="A713" s="3">
        <v>1525</v>
      </c>
      <c r="B713" s="3" t="s">
        <v>306</v>
      </c>
      <c r="C713" s="3" t="s">
        <v>56</v>
      </c>
      <c r="D713" s="3" t="s">
        <v>49</v>
      </c>
      <c r="E713" s="3">
        <v>41612.247890706014</v>
      </c>
      <c r="F713" s="3">
        <v>41612.299059687502</v>
      </c>
      <c r="G713" s="3">
        <v>73</v>
      </c>
      <c r="H713" s="144">
        <v>73</v>
      </c>
      <c r="I713">
        <v>662</v>
      </c>
      <c r="J713">
        <v>9</v>
      </c>
      <c r="K713" s="143">
        <v>73.555555555555557</v>
      </c>
      <c r="L713">
        <v>73</v>
      </c>
    </row>
    <row r="714" spans="1:12" x14ac:dyDescent="0.3">
      <c r="A714" s="3">
        <v>1529</v>
      </c>
      <c r="B714" s="3" t="s">
        <v>306</v>
      </c>
      <c r="C714" s="3" t="s">
        <v>56</v>
      </c>
      <c r="D714" s="3" t="s">
        <v>49</v>
      </c>
      <c r="E714" s="3">
        <v>41612.457531365741</v>
      </c>
      <c r="F714" s="3">
        <v>41612.501617013892</v>
      </c>
      <c r="G714" s="3">
        <v>63</v>
      </c>
      <c r="H714" s="144">
        <v>63</v>
      </c>
      <c r="I714">
        <v>662</v>
      </c>
      <c r="J714">
        <v>9</v>
      </c>
      <c r="K714" s="143">
        <v>73.555555555555557</v>
      </c>
      <c r="L714">
        <v>63</v>
      </c>
    </row>
    <row r="715" spans="1:12" x14ac:dyDescent="0.3">
      <c r="A715" s="3">
        <v>1533</v>
      </c>
      <c r="B715" s="3" t="s">
        <v>306</v>
      </c>
      <c r="C715" s="3" t="s">
        <v>56</v>
      </c>
      <c r="D715" s="3" t="s">
        <v>57</v>
      </c>
      <c r="E715" s="3">
        <v>41612.728167592591</v>
      </c>
      <c r="F715" s="3">
        <v>41612.74258888889</v>
      </c>
      <c r="G715" s="3">
        <v>20</v>
      </c>
      <c r="H715" s="144">
        <v>20</v>
      </c>
      <c r="I715">
        <v>662</v>
      </c>
      <c r="J715">
        <v>9</v>
      </c>
      <c r="K715" s="143">
        <v>73.555555555555557</v>
      </c>
      <c r="L715">
        <v>20</v>
      </c>
    </row>
    <row r="716" spans="1:12" x14ac:dyDescent="0.3">
      <c r="A716" s="3">
        <v>1534</v>
      </c>
      <c r="B716" s="3" t="s">
        <v>307</v>
      </c>
      <c r="C716" s="3" t="s">
        <v>59</v>
      </c>
      <c r="D716" s="3" t="s">
        <v>49</v>
      </c>
      <c r="E716" s="3">
        <v>41612.99278839121</v>
      </c>
      <c r="F716" s="3" t="e">
        <v>#VALUE!</v>
      </c>
      <c r="G716" s="3" t="e">
        <v>#VALUE!</v>
      </c>
      <c r="H716" s="144" t="e">
        <v>#N/A</v>
      </c>
      <c r="I716">
        <v>775</v>
      </c>
      <c r="J716">
        <v>9</v>
      </c>
      <c r="K716" s="143">
        <v>86.111111111111114</v>
      </c>
      <c r="L716">
        <v>86.111111111111114</v>
      </c>
    </row>
    <row r="717" spans="1:12" x14ac:dyDescent="0.3">
      <c r="A717" s="3">
        <v>1535</v>
      </c>
      <c r="B717" s="3" t="s">
        <v>307</v>
      </c>
      <c r="C717" s="3" t="s">
        <v>59</v>
      </c>
      <c r="D717" s="3" t="s">
        <v>49</v>
      </c>
      <c r="E717" s="3">
        <v>41613.222028472221</v>
      </c>
      <c r="F717" s="3">
        <v>41613.258695138888</v>
      </c>
      <c r="G717" s="3">
        <v>52</v>
      </c>
      <c r="H717" s="144">
        <v>52</v>
      </c>
      <c r="I717">
        <v>775</v>
      </c>
      <c r="J717">
        <v>9</v>
      </c>
      <c r="K717" s="143">
        <v>86.111111111111114</v>
      </c>
      <c r="L717">
        <v>52</v>
      </c>
    </row>
    <row r="718" spans="1:12" x14ac:dyDescent="0.3">
      <c r="A718" s="3">
        <v>1538</v>
      </c>
      <c r="B718" s="3" t="s">
        <v>307</v>
      </c>
      <c r="C718" s="3" t="s">
        <v>59</v>
      </c>
      <c r="D718" s="3" t="s">
        <v>49</v>
      </c>
      <c r="E718" s="3">
        <v>41613.514227164349</v>
      </c>
      <c r="F718" s="3">
        <v>41613.583416979163</v>
      </c>
      <c r="G718" s="3">
        <v>99</v>
      </c>
      <c r="H718" s="144">
        <v>99</v>
      </c>
      <c r="I718">
        <v>775</v>
      </c>
      <c r="J718">
        <v>9</v>
      </c>
      <c r="K718" s="143">
        <v>86.111111111111114</v>
      </c>
      <c r="L718">
        <v>99</v>
      </c>
    </row>
    <row r="719" spans="1:12" x14ac:dyDescent="0.3">
      <c r="A719" s="3">
        <v>1540</v>
      </c>
      <c r="B719" s="3" t="s">
        <v>307</v>
      </c>
      <c r="C719" s="3" t="s">
        <v>59</v>
      </c>
      <c r="D719" s="3" t="s">
        <v>49</v>
      </c>
      <c r="E719" s="3">
        <v>41613.647468946758</v>
      </c>
      <c r="F719" s="3">
        <v>41613.706948113431</v>
      </c>
      <c r="G719" s="3">
        <v>85</v>
      </c>
      <c r="H719" s="144">
        <v>85</v>
      </c>
      <c r="I719">
        <v>775</v>
      </c>
      <c r="J719">
        <v>9</v>
      </c>
      <c r="K719" s="143">
        <v>86.111111111111114</v>
      </c>
      <c r="L719">
        <v>85</v>
      </c>
    </row>
    <row r="720" spans="1:12" x14ac:dyDescent="0.3">
      <c r="A720" s="3">
        <v>1541</v>
      </c>
      <c r="B720" s="3" t="s">
        <v>307</v>
      </c>
      <c r="C720" s="3" t="s">
        <v>59</v>
      </c>
      <c r="D720" s="3" t="s">
        <v>49</v>
      </c>
      <c r="E720" s="3">
        <v>41613.832647106487</v>
      </c>
      <c r="F720" s="3">
        <v>41613.902380902779</v>
      </c>
      <c r="G720" s="3">
        <v>100</v>
      </c>
      <c r="H720" s="144">
        <v>100</v>
      </c>
      <c r="I720">
        <v>775</v>
      </c>
      <c r="J720">
        <v>9</v>
      </c>
      <c r="K720" s="143">
        <v>86.111111111111114</v>
      </c>
      <c r="L720">
        <v>100</v>
      </c>
    </row>
    <row r="721" spans="1:12" x14ac:dyDescent="0.3">
      <c r="A721" s="3">
        <v>1543</v>
      </c>
      <c r="B721" s="3" t="s">
        <v>308</v>
      </c>
      <c r="C721" s="3" t="s">
        <v>61</v>
      </c>
      <c r="D721" s="3" t="s">
        <v>49</v>
      </c>
      <c r="E721" s="3">
        <v>41614.227071527777</v>
      </c>
      <c r="F721" s="3">
        <v>41614.293356249997</v>
      </c>
      <c r="G721" s="3">
        <v>95</v>
      </c>
      <c r="H721" s="144">
        <v>95</v>
      </c>
      <c r="I721">
        <v>709</v>
      </c>
      <c r="J721">
        <v>9</v>
      </c>
      <c r="K721" s="143">
        <v>78.777777777777771</v>
      </c>
      <c r="L721">
        <v>95</v>
      </c>
    </row>
    <row r="722" spans="1:12" x14ac:dyDescent="0.3">
      <c r="A722" s="3">
        <v>1548</v>
      </c>
      <c r="B722" s="3" t="s">
        <v>308</v>
      </c>
      <c r="C722" s="3" t="s">
        <v>61</v>
      </c>
      <c r="D722" s="3" t="s">
        <v>49</v>
      </c>
      <c r="E722" s="3">
        <v>41614.627806597222</v>
      </c>
      <c r="F722" s="3">
        <v>41614.721591319445</v>
      </c>
      <c r="G722" s="3">
        <v>135</v>
      </c>
      <c r="H722" s="144">
        <v>135</v>
      </c>
      <c r="I722">
        <v>709</v>
      </c>
      <c r="J722">
        <v>9</v>
      </c>
      <c r="K722" s="143">
        <v>78.777777777777771</v>
      </c>
      <c r="L722">
        <v>135</v>
      </c>
    </row>
    <row r="723" spans="1:12" x14ac:dyDescent="0.3">
      <c r="A723" s="3">
        <v>1549</v>
      </c>
      <c r="B723" s="3" t="s">
        <v>308</v>
      </c>
      <c r="C723" s="3" t="s">
        <v>61</v>
      </c>
      <c r="D723" s="3" t="s">
        <v>57</v>
      </c>
      <c r="E723" s="3">
        <v>41614.709809571759</v>
      </c>
      <c r="F723" s="3" t="e">
        <v>#VALUE!</v>
      </c>
      <c r="G723" s="3" t="e">
        <v>#VALUE!</v>
      </c>
      <c r="H723" s="144" t="e">
        <v>#N/A</v>
      </c>
      <c r="I723">
        <v>709</v>
      </c>
      <c r="J723">
        <v>9</v>
      </c>
      <c r="K723" s="143">
        <v>78.777777777777771</v>
      </c>
      <c r="L723">
        <v>78.777777777777771</v>
      </c>
    </row>
    <row r="724" spans="1:12" x14ac:dyDescent="0.3">
      <c r="A724" s="3">
        <v>1550</v>
      </c>
      <c r="B724" s="3" t="s">
        <v>308</v>
      </c>
      <c r="C724" s="3" t="s">
        <v>61</v>
      </c>
      <c r="D724" s="3" t="s">
        <v>49</v>
      </c>
      <c r="E724" s="3">
        <v>41614.798619942128</v>
      </c>
      <c r="F724" s="3">
        <v>41614.838515775467</v>
      </c>
      <c r="G724" s="3">
        <v>57</v>
      </c>
      <c r="H724" s="144">
        <v>57</v>
      </c>
      <c r="I724">
        <v>709</v>
      </c>
      <c r="J724">
        <v>9</v>
      </c>
      <c r="K724" s="143">
        <v>78.777777777777771</v>
      </c>
      <c r="L724">
        <v>57</v>
      </c>
    </row>
    <row r="725" spans="1:12" x14ac:dyDescent="0.3">
      <c r="A725" s="3">
        <v>1551</v>
      </c>
      <c r="B725" s="3" t="s">
        <v>308</v>
      </c>
      <c r="C725" s="3" t="s">
        <v>61</v>
      </c>
      <c r="D725" s="3" t="s">
        <v>49</v>
      </c>
      <c r="E725" s="3">
        <v>41614.901468483797</v>
      </c>
      <c r="F725" s="3">
        <v>41615.019836539352</v>
      </c>
      <c r="G725" s="3">
        <v>170</v>
      </c>
      <c r="H725" s="144">
        <v>170</v>
      </c>
      <c r="I725">
        <v>709</v>
      </c>
      <c r="J725">
        <v>9</v>
      </c>
      <c r="K725" s="143">
        <v>78.777777777777771</v>
      </c>
      <c r="L725">
        <v>170</v>
      </c>
    </row>
    <row r="726" spans="1:12" x14ac:dyDescent="0.3">
      <c r="A726" s="3">
        <v>1552</v>
      </c>
      <c r="B726" s="3" t="s">
        <v>309</v>
      </c>
      <c r="C726" s="3" t="s">
        <v>63</v>
      </c>
      <c r="D726" s="3" t="s">
        <v>49</v>
      </c>
      <c r="E726" s="3">
        <v>41615.817775150463</v>
      </c>
      <c r="F726" s="3">
        <v>41615.866062187502</v>
      </c>
      <c r="G726" s="3">
        <v>69</v>
      </c>
      <c r="H726" s="144">
        <v>69</v>
      </c>
      <c r="I726">
        <v>69</v>
      </c>
      <c r="J726">
        <v>1</v>
      </c>
      <c r="K726" s="143">
        <v>69</v>
      </c>
      <c r="L726">
        <v>69</v>
      </c>
    </row>
    <row r="727" spans="1:12" x14ac:dyDescent="0.3">
      <c r="A727" s="3">
        <v>1553</v>
      </c>
      <c r="B727" s="3" t="s">
        <v>310</v>
      </c>
      <c r="C727" s="3" t="s">
        <v>65</v>
      </c>
      <c r="D727" s="3" t="s">
        <v>49</v>
      </c>
      <c r="E727" s="3">
        <v>41616.050221875004</v>
      </c>
      <c r="F727" s="3">
        <v>41616.122282060183</v>
      </c>
      <c r="G727" s="3">
        <v>103</v>
      </c>
      <c r="H727" s="144">
        <v>103</v>
      </c>
      <c r="I727">
        <v>286</v>
      </c>
      <c r="J727">
        <v>4</v>
      </c>
      <c r="K727" s="143">
        <v>71.5</v>
      </c>
      <c r="L727">
        <v>103</v>
      </c>
    </row>
    <row r="728" spans="1:12" x14ac:dyDescent="0.3">
      <c r="A728" s="3">
        <v>1554</v>
      </c>
      <c r="B728" s="3" t="s">
        <v>310</v>
      </c>
      <c r="C728" s="3" t="s">
        <v>65</v>
      </c>
      <c r="D728" s="3" t="s">
        <v>49</v>
      </c>
      <c r="E728" s="3">
        <v>41616.198727048606</v>
      </c>
      <c r="F728" s="3">
        <v>41616.282708530096</v>
      </c>
      <c r="G728" s="3">
        <v>120</v>
      </c>
      <c r="H728" s="144">
        <v>120</v>
      </c>
      <c r="I728">
        <v>286</v>
      </c>
      <c r="J728">
        <v>4</v>
      </c>
      <c r="K728" s="143">
        <v>71.5</v>
      </c>
      <c r="L728">
        <v>120</v>
      </c>
    </row>
    <row r="729" spans="1:12" x14ac:dyDescent="0.3">
      <c r="A729" s="3">
        <v>1556</v>
      </c>
      <c r="B729" s="3" t="s">
        <v>310</v>
      </c>
      <c r="C729" s="3" t="s">
        <v>65</v>
      </c>
      <c r="D729" s="3" t="s">
        <v>49</v>
      </c>
      <c r="E729" s="3">
        <v>41616.937935034723</v>
      </c>
      <c r="F729" s="3">
        <v>41616.982032256943</v>
      </c>
      <c r="G729" s="3">
        <v>63</v>
      </c>
      <c r="H729" s="144">
        <v>63</v>
      </c>
      <c r="I729">
        <v>286</v>
      </c>
      <c r="J729">
        <v>4</v>
      </c>
      <c r="K729" s="143">
        <v>71.5</v>
      </c>
      <c r="L729">
        <v>63</v>
      </c>
    </row>
    <row r="730" spans="1:12" x14ac:dyDescent="0.3">
      <c r="A730" s="3">
        <v>1559</v>
      </c>
      <c r="B730" s="3" t="s">
        <v>311</v>
      </c>
      <c r="C730" s="3" t="s">
        <v>48</v>
      </c>
      <c r="D730" s="3" t="s">
        <v>49</v>
      </c>
      <c r="E730" s="3">
        <v>41617.479002349537</v>
      </c>
      <c r="F730" s="3">
        <v>41617.540402812498</v>
      </c>
      <c r="G730" s="3">
        <v>88</v>
      </c>
      <c r="H730" s="144">
        <v>88</v>
      </c>
      <c r="I730">
        <v>527</v>
      </c>
      <c r="J730">
        <v>6</v>
      </c>
      <c r="K730" s="143">
        <v>87.833333333333329</v>
      </c>
      <c r="L730">
        <v>88</v>
      </c>
    </row>
    <row r="731" spans="1:12" x14ac:dyDescent="0.3">
      <c r="A731" s="3">
        <v>1566</v>
      </c>
      <c r="B731" s="3" t="s">
        <v>312</v>
      </c>
      <c r="C731" s="3" t="s">
        <v>53</v>
      </c>
      <c r="D731" s="3" t="s">
        <v>49</v>
      </c>
      <c r="E731" s="3">
        <v>41618.783941400463</v>
      </c>
      <c r="F731" s="3">
        <v>41618.837158993061</v>
      </c>
      <c r="G731" s="3">
        <v>76</v>
      </c>
      <c r="H731" s="144">
        <v>76</v>
      </c>
      <c r="I731">
        <v>360</v>
      </c>
      <c r="J731">
        <v>4</v>
      </c>
      <c r="K731" s="143">
        <v>90</v>
      </c>
      <c r="L731">
        <v>76</v>
      </c>
    </row>
    <row r="732" spans="1:12" x14ac:dyDescent="0.3">
      <c r="A732" s="3">
        <v>1567</v>
      </c>
      <c r="B732" s="3" t="s">
        <v>313</v>
      </c>
      <c r="C732" s="3" t="s">
        <v>56</v>
      </c>
      <c r="D732" s="3" t="s">
        <v>49</v>
      </c>
      <c r="E732" s="3">
        <v>41619.187068831023</v>
      </c>
      <c r="F732" s="3">
        <v>41619.237392905088</v>
      </c>
      <c r="G732" s="3">
        <v>72</v>
      </c>
      <c r="H732" s="144">
        <v>72</v>
      </c>
      <c r="I732">
        <v>595</v>
      </c>
      <c r="J732">
        <v>7</v>
      </c>
      <c r="K732" s="143">
        <v>85</v>
      </c>
      <c r="L732">
        <v>72</v>
      </c>
    </row>
    <row r="733" spans="1:12" x14ac:dyDescent="0.3">
      <c r="A733" s="3">
        <v>1569</v>
      </c>
      <c r="B733" s="3" t="s">
        <v>313</v>
      </c>
      <c r="C733" s="3" t="s">
        <v>56</v>
      </c>
      <c r="D733" s="3" t="s">
        <v>49</v>
      </c>
      <c r="E733" s="3">
        <v>41619.3981909375</v>
      </c>
      <c r="F733" s="3">
        <v>41619.475852974538</v>
      </c>
      <c r="G733" s="3">
        <v>111</v>
      </c>
      <c r="H733" s="144">
        <v>111</v>
      </c>
      <c r="I733">
        <v>595</v>
      </c>
      <c r="J733">
        <v>7</v>
      </c>
      <c r="K733" s="143">
        <v>85</v>
      </c>
      <c r="L733">
        <v>111</v>
      </c>
    </row>
    <row r="734" spans="1:12" x14ac:dyDescent="0.3">
      <c r="A734" s="3">
        <v>1574</v>
      </c>
      <c r="B734" s="3" t="s">
        <v>314</v>
      </c>
      <c r="C734" s="3" t="s">
        <v>59</v>
      </c>
      <c r="D734" s="3" t="s">
        <v>49</v>
      </c>
      <c r="E734" s="3">
        <v>41620.063929664349</v>
      </c>
      <c r="F734" s="3">
        <v>41620.124068553239</v>
      </c>
      <c r="G734" s="3">
        <v>86</v>
      </c>
      <c r="H734" s="144">
        <v>86</v>
      </c>
      <c r="I734">
        <v>839</v>
      </c>
      <c r="J734">
        <v>7</v>
      </c>
      <c r="K734" s="143">
        <v>119.85714285714286</v>
      </c>
      <c r="L734">
        <v>86</v>
      </c>
    </row>
    <row r="735" spans="1:12" x14ac:dyDescent="0.3">
      <c r="A735" s="3">
        <v>1575</v>
      </c>
      <c r="B735" s="3" t="s">
        <v>314</v>
      </c>
      <c r="C735" s="3" t="s">
        <v>59</v>
      </c>
      <c r="D735" s="3" t="s">
        <v>49</v>
      </c>
      <c r="E735" s="3">
        <v>41620.04925447917</v>
      </c>
      <c r="F735" s="3">
        <v>41620.132946608799</v>
      </c>
      <c r="G735" s="3">
        <v>120</v>
      </c>
      <c r="H735" s="144">
        <v>120</v>
      </c>
      <c r="I735">
        <v>839</v>
      </c>
      <c r="J735">
        <v>7</v>
      </c>
      <c r="K735" s="143">
        <v>119.85714285714286</v>
      </c>
      <c r="L735">
        <v>120</v>
      </c>
    </row>
    <row r="736" spans="1:12" x14ac:dyDescent="0.3">
      <c r="A736" s="3">
        <v>1576</v>
      </c>
      <c r="B736" s="3" t="s">
        <v>314</v>
      </c>
      <c r="C736" s="3" t="s">
        <v>59</v>
      </c>
      <c r="D736" s="3" t="s">
        <v>49</v>
      </c>
      <c r="E736" s="3">
        <v>41620.287632835643</v>
      </c>
      <c r="F736" s="3">
        <v>41620.382528668983</v>
      </c>
      <c r="G736" s="3">
        <v>136</v>
      </c>
      <c r="H736" s="144">
        <v>136</v>
      </c>
      <c r="I736">
        <v>839</v>
      </c>
      <c r="J736">
        <v>7</v>
      </c>
      <c r="K736" s="143">
        <v>119.85714285714286</v>
      </c>
      <c r="L736">
        <v>136</v>
      </c>
    </row>
    <row r="737" spans="1:12" x14ac:dyDescent="0.3">
      <c r="A737" s="3">
        <v>1577</v>
      </c>
      <c r="B737" s="3" t="s">
        <v>314</v>
      </c>
      <c r="C737" s="3" t="s">
        <v>59</v>
      </c>
      <c r="D737" s="3" t="s">
        <v>49</v>
      </c>
      <c r="E737" s="3">
        <v>41620.311633877318</v>
      </c>
      <c r="F737" s="3">
        <v>41620.369735729168</v>
      </c>
      <c r="G737" s="3">
        <v>83</v>
      </c>
      <c r="H737" s="144">
        <v>83</v>
      </c>
      <c r="I737">
        <v>839</v>
      </c>
      <c r="J737">
        <v>7</v>
      </c>
      <c r="K737" s="143">
        <v>119.85714285714286</v>
      </c>
      <c r="L737">
        <v>83</v>
      </c>
    </row>
    <row r="738" spans="1:12" x14ac:dyDescent="0.3">
      <c r="A738" s="3">
        <v>1578</v>
      </c>
      <c r="B738" s="3" t="s">
        <v>314</v>
      </c>
      <c r="C738" s="3" t="s">
        <v>59</v>
      </c>
      <c r="D738" s="3" t="s">
        <v>49</v>
      </c>
      <c r="E738" s="3">
        <v>41620.404310069447</v>
      </c>
      <c r="F738" s="3">
        <v>41620.469761458335</v>
      </c>
      <c r="G738" s="3">
        <v>94</v>
      </c>
      <c r="H738" s="144">
        <v>94</v>
      </c>
      <c r="I738">
        <v>839</v>
      </c>
      <c r="J738">
        <v>7</v>
      </c>
      <c r="K738" s="143">
        <v>119.85714285714286</v>
      </c>
      <c r="L738">
        <v>94</v>
      </c>
    </row>
    <row r="739" spans="1:12" x14ac:dyDescent="0.3">
      <c r="A739" s="3">
        <v>1581</v>
      </c>
      <c r="B739" s="3" t="s">
        <v>315</v>
      </c>
      <c r="C739" s="3" t="s">
        <v>61</v>
      </c>
      <c r="D739" s="3" t="s">
        <v>49</v>
      </c>
      <c r="E739" s="3">
        <v>41621.156591782412</v>
      </c>
      <c r="F739" s="3">
        <v>41621.226325578704</v>
      </c>
      <c r="G739" s="3">
        <v>100</v>
      </c>
      <c r="H739" s="144">
        <v>100</v>
      </c>
      <c r="I739">
        <v>593</v>
      </c>
      <c r="J739">
        <v>7</v>
      </c>
      <c r="K739" s="143">
        <v>84.714285714285708</v>
      </c>
      <c r="L739">
        <v>100</v>
      </c>
    </row>
    <row r="740" spans="1:12" x14ac:dyDescent="0.3">
      <c r="A740" s="3">
        <v>1582</v>
      </c>
      <c r="B740" s="3" t="s">
        <v>315</v>
      </c>
      <c r="C740" s="3" t="s">
        <v>61</v>
      </c>
      <c r="D740" s="3" t="s">
        <v>49</v>
      </c>
      <c r="E740" s="3">
        <v>41621.217623576384</v>
      </c>
      <c r="F740" s="3">
        <v>41621.279533298606</v>
      </c>
      <c r="G740" s="3">
        <v>89</v>
      </c>
      <c r="H740" s="144">
        <v>89</v>
      </c>
      <c r="I740">
        <v>593</v>
      </c>
      <c r="J740">
        <v>7</v>
      </c>
      <c r="K740" s="143">
        <v>84.714285714285708</v>
      </c>
      <c r="L740">
        <v>89</v>
      </c>
    </row>
    <row r="741" spans="1:12" x14ac:dyDescent="0.3">
      <c r="A741" s="3">
        <v>1583</v>
      </c>
      <c r="B741" s="3" t="s">
        <v>315</v>
      </c>
      <c r="C741" s="3" t="s">
        <v>61</v>
      </c>
      <c r="D741" s="3" t="s">
        <v>49</v>
      </c>
      <c r="E741" s="3">
        <v>41621.344889120366</v>
      </c>
      <c r="F741" s="3">
        <v>41621.417979398146</v>
      </c>
      <c r="G741" s="3">
        <v>105</v>
      </c>
      <c r="H741" s="144">
        <v>105</v>
      </c>
      <c r="I741">
        <v>593</v>
      </c>
      <c r="J741">
        <v>7</v>
      </c>
      <c r="K741" s="143">
        <v>84.714285714285708</v>
      </c>
      <c r="L741">
        <v>105</v>
      </c>
    </row>
    <row r="742" spans="1:12" x14ac:dyDescent="0.3">
      <c r="A742" s="3">
        <v>1586</v>
      </c>
      <c r="B742" s="3" t="s">
        <v>315</v>
      </c>
      <c r="C742" s="3" t="s">
        <v>61</v>
      </c>
      <c r="D742" s="3" t="s">
        <v>49</v>
      </c>
      <c r="E742" s="3">
        <v>41621.50906478009</v>
      </c>
      <c r="F742" s="3" t="e">
        <v>#VALUE!</v>
      </c>
      <c r="G742" s="3" t="e">
        <v>#VALUE!</v>
      </c>
      <c r="H742" s="144" t="e">
        <v>#N/A</v>
      </c>
      <c r="I742">
        <v>593</v>
      </c>
      <c r="J742">
        <v>7</v>
      </c>
      <c r="K742" s="143">
        <v>84.714285714285708</v>
      </c>
      <c r="L742">
        <v>84.714285714285708</v>
      </c>
    </row>
    <row r="743" spans="1:12" x14ac:dyDescent="0.3">
      <c r="A743" s="3">
        <v>1589</v>
      </c>
      <c r="B743" s="3" t="s">
        <v>316</v>
      </c>
      <c r="C743" s="3" t="s">
        <v>63</v>
      </c>
      <c r="D743" s="3" t="s">
        <v>49</v>
      </c>
      <c r="E743" s="3">
        <v>41622.714766238423</v>
      </c>
      <c r="F743" s="3">
        <v>41622.805923645836</v>
      </c>
      <c r="G743" s="3">
        <v>131</v>
      </c>
      <c r="H743" s="144">
        <v>131</v>
      </c>
      <c r="I743">
        <v>470</v>
      </c>
      <c r="J743">
        <v>4</v>
      </c>
      <c r="K743" s="143">
        <v>117.5</v>
      </c>
      <c r="L743">
        <v>131</v>
      </c>
    </row>
    <row r="744" spans="1:12" x14ac:dyDescent="0.3">
      <c r="A744" s="3">
        <v>1590</v>
      </c>
      <c r="B744" s="3" t="s">
        <v>316</v>
      </c>
      <c r="C744" s="3" t="s">
        <v>63</v>
      </c>
      <c r="D744" s="3" t="s">
        <v>49</v>
      </c>
      <c r="E744" s="3">
        <v>41622.823546493062</v>
      </c>
      <c r="F744" s="3">
        <v>41622.903731678241</v>
      </c>
      <c r="G744" s="3">
        <v>115</v>
      </c>
      <c r="H744" s="144">
        <v>115</v>
      </c>
      <c r="I744">
        <v>470</v>
      </c>
      <c r="J744">
        <v>4</v>
      </c>
      <c r="K744" s="143">
        <v>117.5</v>
      </c>
      <c r="L744">
        <v>115</v>
      </c>
    </row>
    <row r="745" spans="1:12" x14ac:dyDescent="0.3">
      <c r="A745" s="3">
        <v>1592</v>
      </c>
      <c r="B745" s="3" t="s">
        <v>317</v>
      </c>
      <c r="C745" s="3" t="s">
        <v>65</v>
      </c>
      <c r="D745" s="3" t="s">
        <v>49</v>
      </c>
      <c r="E745" s="3">
        <v>41623.477365590275</v>
      </c>
      <c r="F745" s="3">
        <v>41623.521844756942</v>
      </c>
      <c r="G745" s="3">
        <v>64</v>
      </c>
      <c r="H745" s="144">
        <v>64</v>
      </c>
      <c r="I745">
        <v>64</v>
      </c>
      <c r="J745">
        <v>1</v>
      </c>
      <c r="K745" s="143">
        <v>64</v>
      </c>
      <c r="L745">
        <v>64</v>
      </c>
    </row>
    <row r="746" spans="1:12" x14ac:dyDescent="0.3">
      <c r="A746" s="3">
        <v>1596</v>
      </c>
      <c r="B746" s="3" t="s">
        <v>318</v>
      </c>
      <c r="C746" s="3" t="s">
        <v>48</v>
      </c>
      <c r="D746" s="3" t="s">
        <v>49</v>
      </c>
      <c r="E746" s="3">
        <v>41624.696378668981</v>
      </c>
      <c r="F746" s="3">
        <v>41624.773149502311</v>
      </c>
      <c r="G746" s="3">
        <v>110</v>
      </c>
      <c r="H746" s="144">
        <v>110</v>
      </c>
      <c r="I746">
        <v>543</v>
      </c>
      <c r="J746">
        <v>6</v>
      </c>
      <c r="K746" s="143">
        <v>90.5</v>
      </c>
      <c r="L746">
        <v>110</v>
      </c>
    </row>
    <row r="747" spans="1:12" x14ac:dyDescent="0.3">
      <c r="A747" s="3">
        <v>1597</v>
      </c>
      <c r="B747" s="3" t="s">
        <v>318</v>
      </c>
      <c r="C747" s="3" t="s">
        <v>48</v>
      </c>
      <c r="D747" s="3" t="s">
        <v>49</v>
      </c>
      <c r="E747" s="3">
        <v>41624.880584224535</v>
      </c>
      <c r="F747" s="3">
        <v>41624.925225428247</v>
      </c>
      <c r="G747" s="3">
        <v>64</v>
      </c>
      <c r="H747" s="144">
        <v>64</v>
      </c>
      <c r="I747">
        <v>543</v>
      </c>
      <c r="J747">
        <v>6</v>
      </c>
      <c r="K747" s="143">
        <v>90.5</v>
      </c>
      <c r="L747">
        <v>64</v>
      </c>
    </row>
    <row r="748" spans="1:12" x14ac:dyDescent="0.3">
      <c r="A748" s="3">
        <v>1598</v>
      </c>
      <c r="B748" s="3" t="s">
        <v>318</v>
      </c>
      <c r="C748" s="3" t="s">
        <v>48</v>
      </c>
      <c r="D748" s="3" t="s">
        <v>57</v>
      </c>
      <c r="E748" s="3">
        <v>41624.912377465276</v>
      </c>
      <c r="F748" s="3">
        <v>41625.015004780093</v>
      </c>
      <c r="G748" s="3">
        <v>147</v>
      </c>
      <c r="H748" s="144">
        <v>147</v>
      </c>
      <c r="I748">
        <v>543</v>
      </c>
      <c r="J748">
        <v>6</v>
      </c>
      <c r="K748" s="143">
        <v>90.5</v>
      </c>
      <c r="L748">
        <v>147</v>
      </c>
    </row>
    <row r="749" spans="1:12" x14ac:dyDescent="0.3">
      <c r="A749" s="3">
        <v>1606</v>
      </c>
      <c r="B749" s="3" t="s">
        <v>320</v>
      </c>
      <c r="C749" s="3" t="s">
        <v>56</v>
      </c>
      <c r="D749" s="3" t="s">
        <v>49</v>
      </c>
      <c r="E749" s="3">
        <v>41626.49100790509</v>
      </c>
      <c r="F749" s="3">
        <v>41626.553936145829</v>
      </c>
      <c r="G749" s="3">
        <v>90</v>
      </c>
      <c r="H749" s="144">
        <v>90</v>
      </c>
      <c r="I749">
        <v>613</v>
      </c>
      <c r="J749">
        <v>7</v>
      </c>
      <c r="K749" s="143">
        <v>87.571428571428569</v>
      </c>
      <c r="L749">
        <v>90</v>
      </c>
    </row>
    <row r="750" spans="1:12" x14ac:dyDescent="0.3">
      <c r="A750" s="3">
        <v>1607</v>
      </c>
      <c r="B750" s="3" t="s">
        <v>320</v>
      </c>
      <c r="C750" s="3" t="s">
        <v>56</v>
      </c>
      <c r="D750" s="3" t="s">
        <v>57</v>
      </c>
      <c r="E750" s="3">
        <v>41626.630429050922</v>
      </c>
      <c r="F750" s="3" t="e">
        <v>#VALUE!</v>
      </c>
      <c r="G750" s="3" t="e">
        <v>#VALUE!</v>
      </c>
      <c r="H750" s="144" t="e">
        <v>#N/A</v>
      </c>
      <c r="I750">
        <v>613</v>
      </c>
      <c r="J750">
        <v>7</v>
      </c>
      <c r="K750" s="143">
        <v>87.571428571428569</v>
      </c>
      <c r="L750">
        <v>87.571428571428569</v>
      </c>
    </row>
    <row r="751" spans="1:12" x14ac:dyDescent="0.3">
      <c r="A751" s="3">
        <v>1609</v>
      </c>
      <c r="B751" s="3" t="s">
        <v>320</v>
      </c>
      <c r="C751" s="3" t="s">
        <v>56</v>
      </c>
      <c r="D751" s="3" t="s">
        <v>49</v>
      </c>
      <c r="E751" s="3">
        <v>41626.869012118055</v>
      </c>
      <c r="F751" s="3">
        <v>41626.930667210647</v>
      </c>
      <c r="G751" s="3">
        <v>88</v>
      </c>
      <c r="H751" s="144">
        <v>88</v>
      </c>
      <c r="I751">
        <v>613</v>
      </c>
      <c r="J751">
        <v>7</v>
      </c>
      <c r="K751" s="143">
        <v>87.571428571428569</v>
      </c>
      <c r="L751">
        <v>88</v>
      </c>
    </row>
    <row r="752" spans="1:12" x14ac:dyDescent="0.3">
      <c r="A752" s="3">
        <v>1610</v>
      </c>
      <c r="B752" s="3" t="s">
        <v>321</v>
      </c>
      <c r="C752" s="3" t="s">
        <v>59</v>
      </c>
      <c r="D752" s="3" t="s">
        <v>49</v>
      </c>
      <c r="E752" s="3">
        <v>41627.030131400468</v>
      </c>
      <c r="F752" s="3" t="e">
        <v>#VALUE!</v>
      </c>
      <c r="G752" s="3" t="e">
        <v>#VALUE!</v>
      </c>
      <c r="H752" s="144" t="e">
        <v>#N/A</v>
      </c>
      <c r="I752">
        <v>266</v>
      </c>
      <c r="J752">
        <v>4</v>
      </c>
      <c r="K752" s="143">
        <v>66.5</v>
      </c>
      <c r="L752">
        <v>66.5</v>
      </c>
    </row>
    <row r="753" spans="1:12" x14ac:dyDescent="0.3">
      <c r="A753" s="3">
        <v>1611</v>
      </c>
      <c r="B753" s="3" t="s">
        <v>321</v>
      </c>
      <c r="C753" s="3" t="s">
        <v>59</v>
      </c>
      <c r="D753" s="3" t="s">
        <v>49</v>
      </c>
      <c r="E753" s="3">
        <v>41627.247376192128</v>
      </c>
      <c r="F753" s="3">
        <v>41627.296184062499</v>
      </c>
      <c r="G753" s="3">
        <v>70</v>
      </c>
      <c r="H753" s="144">
        <v>70</v>
      </c>
      <c r="I753">
        <v>266</v>
      </c>
      <c r="J753">
        <v>4</v>
      </c>
      <c r="K753" s="143">
        <v>66.5</v>
      </c>
      <c r="L753">
        <v>70</v>
      </c>
    </row>
    <row r="754" spans="1:12" x14ac:dyDescent="0.3">
      <c r="A754" s="3">
        <v>1612</v>
      </c>
      <c r="B754" s="3" t="s">
        <v>321</v>
      </c>
      <c r="C754" s="3" t="s">
        <v>59</v>
      </c>
      <c r="D754" s="3" t="s">
        <v>49</v>
      </c>
      <c r="E754" s="3">
        <v>41627.583269097224</v>
      </c>
      <c r="F754" s="3">
        <v>41627.670618634256</v>
      </c>
      <c r="G754" s="3">
        <v>125</v>
      </c>
      <c r="H754" s="144">
        <v>125</v>
      </c>
      <c r="I754">
        <v>266</v>
      </c>
      <c r="J754">
        <v>4</v>
      </c>
      <c r="K754" s="143">
        <v>66.5</v>
      </c>
      <c r="L754">
        <v>125</v>
      </c>
    </row>
    <row r="755" spans="1:12" x14ac:dyDescent="0.3">
      <c r="A755" s="3">
        <v>1614</v>
      </c>
      <c r="B755" s="3" t="s">
        <v>322</v>
      </c>
      <c r="C755" s="3" t="s">
        <v>61</v>
      </c>
      <c r="D755" s="3" t="s">
        <v>49</v>
      </c>
      <c r="E755" s="3">
        <v>41628.008779745374</v>
      </c>
      <c r="F755" s="3">
        <v>41628.053455671296</v>
      </c>
      <c r="G755" s="3">
        <v>64</v>
      </c>
      <c r="H755" s="144">
        <v>64</v>
      </c>
      <c r="I755">
        <v>879</v>
      </c>
      <c r="J755">
        <v>9</v>
      </c>
      <c r="K755" s="143">
        <v>97.666666666666671</v>
      </c>
      <c r="L755">
        <v>64</v>
      </c>
    </row>
    <row r="756" spans="1:12" x14ac:dyDescent="0.3">
      <c r="A756" s="3">
        <v>1617</v>
      </c>
      <c r="B756" s="3" t="s">
        <v>322</v>
      </c>
      <c r="C756" s="3" t="s">
        <v>61</v>
      </c>
      <c r="D756" s="3" t="s">
        <v>49</v>
      </c>
      <c r="E756" s="3">
        <v>41628.500628784721</v>
      </c>
      <c r="F756" s="3">
        <v>41628.579737581022</v>
      </c>
      <c r="G756" s="3">
        <v>113</v>
      </c>
      <c r="H756" s="144">
        <v>113</v>
      </c>
      <c r="I756">
        <v>879</v>
      </c>
      <c r="J756">
        <v>9</v>
      </c>
      <c r="K756" s="143">
        <v>97.666666666666671</v>
      </c>
      <c r="L756">
        <v>113</v>
      </c>
    </row>
    <row r="757" spans="1:12" x14ac:dyDescent="0.3">
      <c r="A757" s="3">
        <v>1619</v>
      </c>
      <c r="B757" s="3" t="s">
        <v>322</v>
      </c>
      <c r="C757" s="3" t="s">
        <v>61</v>
      </c>
      <c r="D757" s="3" t="s">
        <v>49</v>
      </c>
      <c r="E757" s="3">
        <v>41628.558506747686</v>
      </c>
      <c r="F757" s="3">
        <v>41628.622742858795</v>
      </c>
      <c r="G757" s="3">
        <v>92</v>
      </c>
      <c r="H757" s="144">
        <v>92</v>
      </c>
      <c r="I757">
        <v>879</v>
      </c>
      <c r="J757">
        <v>9</v>
      </c>
      <c r="K757" s="143">
        <v>97.666666666666671</v>
      </c>
      <c r="L757">
        <v>92</v>
      </c>
    </row>
    <row r="758" spans="1:12" x14ac:dyDescent="0.3">
      <c r="A758" s="3">
        <v>1622</v>
      </c>
      <c r="B758" s="3" t="s">
        <v>322</v>
      </c>
      <c r="C758" s="3" t="s">
        <v>61</v>
      </c>
      <c r="D758" s="3" t="s">
        <v>323</v>
      </c>
      <c r="E758" s="3">
        <v>41628.848319479162</v>
      </c>
      <c r="F758" s="3">
        <v>41628.882844942127</v>
      </c>
      <c r="G758" s="3">
        <v>49</v>
      </c>
      <c r="H758" s="144">
        <v>49</v>
      </c>
      <c r="I758">
        <v>879</v>
      </c>
      <c r="J758">
        <v>9</v>
      </c>
      <c r="K758" s="143">
        <v>97.666666666666671</v>
      </c>
      <c r="L758">
        <v>49</v>
      </c>
    </row>
    <row r="759" spans="1:12" x14ac:dyDescent="0.3">
      <c r="A759" s="3">
        <v>1623</v>
      </c>
      <c r="B759" s="3" t="s">
        <v>324</v>
      </c>
      <c r="C759" s="3" t="s">
        <v>63</v>
      </c>
      <c r="D759" s="3" t="s">
        <v>57</v>
      </c>
      <c r="E759" s="3">
        <v>41629.146258414352</v>
      </c>
      <c r="F759" s="3">
        <v>41629.208526932875</v>
      </c>
      <c r="G759" s="3">
        <v>89</v>
      </c>
      <c r="H759" s="144">
        <v>89</v>
      </c>
      <c r="I759">
        <v>161</v>
      </c>
      <c r="J759">
        <v>2</v>
      </c>
      <c r="K759" s="143">
        <v>80.5</v>
      </c>
      <c r="L759">
        <v>89</v>
      </c>
    </row>
    <row r="760" spans="1:12" x14ac:dyDescent="0.3">
      <c r="A760" s="3">
        <v>1624</v>
      </c>
      <c r="B760" s="3" t="s">
        <v>324</v>
      </c>
      <c r="C760" s="3" t="s">
        <v>63</v>
      </c>
      <c r="D760" s="3" t="s">
        <v>49</v>
      </c>
      <c r="E760" s="3">
        <v>41629.841434178241</v>
      </c>
      <c r="F760" s="3">
        <v>41629.891688807875</v>
      </c>
      <c r="G760" s="3">
        <v>72</v>
      </c>
      <c r="H760" s="144">
        <v>72</v>
      </c>
      <c r="I760">
        <v>161</v>
      </c>
      <c r="J760">
        <v>2</v>
      </c>
      <c r="K760" s="143">
        <v>80.5</v>
      </c>
      <c r="L760">
        <v>72</v>
      </c>
    </row>
    <row r="761" spans="1:12" x14ac:dyDescent="0.3">
      <c r="A761" s="3">
        <v>1625</v>
      </c>
      <c r="B761" s="3" t="s">
        <v>325</v>
      </c>
      <c r="C761" s="3" t="s">
        <v>65</v>
      </c>
      <c r="D761" s="3" t="s">
        <v>49</v>
      </c>
      <c r="E761" s="3">
        <v>41630.10977855324</v>
      </c>
      <c r="F761" s="3">
        <v>41630.180669756941</v>
      </c>
      <c r="G761" s="3">
        <v>102</v>
      </c>
      <c r="H761" s="144">
        <v>102</v>
      </c>
      <c r="I761">
        <v>416</v>
      </c>
      <c r="J761">
        <v>4</v>
      </c>
      <c r="K761" s="143">
        <v>104</v>
      </c>
      <c r="L761">
        <v>102</v>
      </c>
    </row>
    <row r="762" spans="1:12" x14ac:dyDescent="0.3">
      <c r="A762" s="3">
        <v>1626</v>
      </c>
      <c r="B762" s="3" t="s">
        <v>325</v>
      </c>
      <c r="C762" s="3" t="s">
        <v>65</v>
      </c>
      <c r="D762" s="3" t="s">
        <v>49</v>
      </c>
      <c r="E762" s="3">
        <v>41630.399706215278</v>
      </c>
      <c r="F762" s="3">
        <v>41630.483421493052</v>
      </c>
      <c r="G762" s="3">
        <v>120</v>
      </c>
      <c r="H762" s="144">
        <v>120</v>
      </c>
      <c r="I762">
        <v>416</v>
      </c>
      <c r="J762">
        <v>4</v>
      </c>
      <c r="K762" s="143">
        <v>104</v>
      </c>
      <c r="L762">
        <v>120</v>
      </c>
    </row>
    <row r="763" spans="1:12" x14ac:dyDescent="0.3">
      <c r="A763" s="3">
        <v>1627</v>
      </c>
      <c r="B763" s="3" t="s">
        <v>325</v>
      </c>
      <c r="C763" s="3" t="s">
        <v>65</v>
      </c>
      <c r="D763" s="3" t="s">
        <v>57</v>
      </c>
      <c r="E763" s="3">
        <v>41630.692854247689</v>
      </c>
      <c r="F763" s="3">
        <v>41630.778583414351</v>
      </c>
      <c r="G763" s="3">
        <v>123</v>
      </c>
      <c r="H763" s="144">
        <v>123</v>
      </c>
      <c r="I763">
        <v>416</v>
      </c>
      <c r="J763">
        <v>4</v>
      </c>
      <c r="K763" s="143">
        <v>104</v>
      </c>
      <c r="L763">
        <v>123</v>
      </c>
    </row>
    <row r="764" spans="1:12" x14ac:dyDescent="0.3">
      <c r="A764" s="3">
        <v>1628</v>
      </c>
      <c r="B764" s="3" t="s">
        <v>325</v>
      </c>
      <c r="C764" s="3" t="s">
        <v>65</v>
      </c>
      <c r="D764" s="3" t="s">
        <v>49</v>
      </c>
      <c r="E764" s="3">
        <v>41630.774440196765</v>
      </c>
      <c r="F764" s="3">
        <v>41630.824150844906</v>
      </c>
      <c r="G764" s="3">
        <v>71</v>
      </c>
      <c r="H764" s="144">
        <v>71</v>
      </c>
      <c r="I764">
        <v>416</v>
      </c>
      <c r="J764">
        <v>4</v>
      </c>
      <c r="K764" s="143">
        <v>104</v>
      </c>
      <c r="L764">
        <v>71</v>
      </c>
    </row>
    <row r="765" spans="1:12" x14ac:dyDescent="0.3">
      <c r="A765" s="3">
        <v>1630</v>
      </c>
      <c r="B765" s="3" t="s">
        <v>326</v>
      </c>
      <c r="C765" s="3" t="s">
        <v>48</v>
      </c>
      <c r="D765" s="3" t="s">
        <v>49</v>
      </c>
      <c r="E765" s="3">
        <v>41631.359608217594</v>
      </c>
      <c r="F765" s="3">
        <v>41631.429492476855</v>
      </c>
      <c r="G765" s="3">
        <v>100</v>
      </c>
      <c r="H765" s="144">
        <v>100</v>
      </c>
      <c r="I765">
        <v>756</v>
      </c>
      <c r="J765">
        <v>9</v>
      </c>
      <c r="K765" s="143">
        <v>84</v>
      </c>
      <c r="L765">
        <v>100</v>
      </c>
    </row>
    <row r="766" spans="1:12" x14ac:dyDescent="0.3">
      <c r="A766" s="3">
        <v>1633</v>
      </c>
      <c r="B766" s="3" t="s">
        <v>326</v>
      </c>
      <c r="C766" s="3" t="s">
        <v>48</v>
      </c>
      <c r="D766" s="3" t="s">
        <v>49</v>
      </c>
      <c r="E766" s="3">
        <v>41631.548571608801</v>
      </c>
      <c r="F766" s="3">
        <v>41631.60359475694</v>
      </c>
      <c r="G766" s="3">
        <v>79</v>
      </c>
      <c r="H766" s="144">
        <v>79</v>
      </c>
      <c r="I766">
        <v>756</v>
      </c>
      <c r="J766">
        <v>9</v>
      </c>
      <c r="K766" s="143">
        <v>84</v>
      </c>
      <c r="L766">
        <v>79</v>
      </c>
    </row>
    <row r="767" spans="1:12" x14ac:dyDescent="0.3">
      <c r="A767" s="3">
        <v>1637</v>
      </c>
      <c r="B767" s="3" t="s">
        <v>326</v>
      </c>
      <c r="C767" s="3" t="s">
        <v>48</v>
      </c>
      <c r="D767" s="3" t="s">
        <v>49</v>
      </c>
      <c r="E767" s="3">
        <v>41631.830878703702</v>
      </c>
      <c r="F767" s="3">
        <v>41631.899721296293</v>
      </c>
      <c r="G767" s="3">
        <v>99</v>
      </c>
      <c r="H767" s="144">
        <v>99</v>
      </c>
      <c r="I767">
        <v>756</v>
      </c>
      <c r="J767">
        <v>9</v>
      </c>
      <c r="K767" s="143">
        <v>84</v>
      </c>
      <c r="L767">
        <v>99</v>
      </c>
    </row>
    <row r="768" spans="1:12" x14ac:dyDescent="0.3">
      <c r="A768" s="3">
        <v>1638</v>
      </c>
      <c r="B768" s="3" t="s">
        <v>327</v>
      </c>
      <c r="C768" s="3" t="s">
        <v>53</v>
      </c>
      <c r="D768" s="3" t="s">
        <v>49</v>
      </c>
      <c r="E768" s="3">
        <v>41632.231080289355</v>
      </c>
      <c r="F768" s="3">
        <v>41632.268800196754</v>
      </c>
      <c r="G768" s="3">
        <v>54</v>
      </c>
      <c r="H768" s="144">
        <v>54</v>
      </c>
      <c r="I768">
        <v>516</v>
      </c>
      <c r="J768">
        <v>6</v>
      </c>
      <c r="K768" s="143">
        <v>86</v>
      </c>
      <c r="L768">
        <v>54</v>
      </c>
    </row>
    <row r="769" spans="1:12" x14ac:dyDescent="0.3">
      <c r="A769" s="3">
        <v>1640</v>
      </c>
      <c r="B769" s="3" t="s">
        <v>327</v>
      </c>
      <c r="C769" s="3" t="s">
        <v>53</v>
      </c>
      <c r="D769" s="3" t="s">
        <v>323</v>
      </c>
      <c r="E769" s="3">
        <v>41632.362632442128</v>
      </c>
      <c r="F769" s="3">
        <v>41632.411868553238</v>
      </c>
      <c r="G769" s="3">
        <v>70</v>
      </c>
      <c r="H769" s="144">
        <v>70</v>
      </c>
      <c r="I769">
        <v>516</v>
      </c>
      <c r="J769">
        <v>6</v>
      </c>
      <c r="K769" s="143">
        <v>86</v>
      </c>
      <c r="L769">
        <v>70</v>
      </c>
    </row>
    <row r="770" spans="1:12" x14ac:dyDescent="0.3">
      <c r="A770" s="3">
        <v>1642</v>
      </c>
      <c r="B770" s="3" t="s">
        <v>327</v>
      </c>
      <c r="C770" s="3" t="s">
        <v>53</v>
      </c>
      <c r="D770" s="3" t="s">
        <v>49</v>
      </c>
      <c r="E770" s="3">
        <v>41632.447900659725</v>
      </c>
      <c r="F770" s="3">
        <v>41632.512808067127</v>
      </c>
      <c r="G770" s="3">
        <v>93</v>
      </c>
      <c r="H770" s="144">
        <v>93</v>
      </c>
      <c r="I770">
        <v>516</v>
      </c>
      <c r="J770">
        <v>6</v>
      </c>
      <c r="K770" s="143">
        <v>86</v>
      </c>
      <c r="L770">
        <v>93</v>
      </c>
    </row>
    <row r="771" spans="1:12" x14ac:dyDescent="0.3">
      <c r="A771" s="3">
        <v>1644</v>
      </c>
      <c r="B771" s="3" t="s">
        <v>328</v>
      </c>
      <c r="C771" s="3" t="s">
        <v>56</v>
      </c>
      <c r="D771" s="3" t="s">
        <v>49</v>
      </c>
      <c r="E771" s="3">
        <v>41633.135721493054</v>
      </c>
      <c r="F771" s="3">
        <v>41633.242573344913</v>
      </c>
      <c r="G771" s="3">
        <v>153</v>
      </c>
      <c r="H771" s="144">
        <v>153</v>
      </c>
      <c r="I771">
        <v>366</v>
      </c>
      <c r="J771">
        <v>5</v>
      </c>
      <c r="K771" s="143">
        <v>73.2</v>
      </c>
      <c r="L771">
        <v>153</v>
      </c>
    </row>
    <row r="772" spans="1:12" x14ac:dyDescent="0.3">
      <c r="A772" s="3">
        <v>1645</v>
      </c>
      <c r="B772" s="3" t="s">
        <v>328</v>
      </c>
      <c r="C772" s="3" t="s">
        <v>56</v>
      </c>
      <c r="D772" s="3" t="s">
        <v>57</v>
      </c>
      <c r="E772" s="3" t="e">
        <v>#VALUE!</v>
      </c>
      <c r="F772" s="3">
        <v>41633.209366979165</v>
      </c>
      <c r="G772" s="3" t="e">
        <v>#VALUE!</v>
      </c>
      <c r="H772" s="144" t="e">
        <v>#N/A</v>
      </c>
      <c r="I772">
        <v>366</v>
      </c>
      <c r="J772">
        <v>5</v>
      </c>
      <c r="K772" s="143">
        <v>73.2</v>
      </c>
      <c r="L772">
        <v>73.2</v>
      </c>
    </row>
    <row r="773" spans="1:12" x14ac:dyDescent="0.3">
      <c r="A773" s="3">
        <v>1646</v>
      </c>
      <c r="B773" s="3" t="s">
        <v>328</v>
      </c>
      <c r="C773" s="3" t="s">
        <v>56</v>
      </c>
      <c r="D773" s="3" t="s">
        <v>49</v>
      </c>
      <c r="E773" s="3">
        <v>41633.427946956021</v>
      </c>
      <c r="F773" s="3">
        <v>41633.474868252313</v>
      </c>
      <c r="G773" s="3">
        <v>67</v>
      </c>
      <c r="H773" s="144">
        <v>67</v>
      </c>
      <c r="I773">
        <v>366</v>
      </c>
      <c r="J773">
        <v>5</v>
      </c>
      <c r="K773" s="143">
        <v>73.2</v>
      </c>
      <c r="L773">
        <v>67</v>
      </c>
    </row>
    <row r="774" spans="1:12" x14ac:dyDescent="0.3">
      <c r="A774" s="3">
        <v>1647</v>
      </c>
      <c r="B774" s="3" t="s">
        <v>328</v>
      </c>
      <c r="C774" s="3" t="s">
        <v>56</v>
      </c>
      <c r="D774" s="3" t="s">
        <v>49</v>
      </c>
      <c r="E774" s="3">
        <v>41633.497816006944</v>
      </c>
      <c r="F774" s="3">
        <v>41633.537434062506</v>
      </c>
      <c r="G774" s="3">
        <v>57</v>
      </c>
      <c r="H774" s="144">
        <v>57</v>
      </c>
      <c r="I774">
        <v>366</v>
      </c>
      <c r="J774">
        <v>5</v>
      </c>
      <c r="K774" s="143">
        <v>73.2</v>
      </c>
      <c r="L774">
        <v>57</v>
      </c>
    </row>
    <row r="775" spans="1:12" x14ac:dyDescent="0.3">
      <c r="A775" s="3">
        <v>1648</v>
      </c>
      <c r="B775" s="3" t="s">
        <v>328</v>
      </c>
      <c r="C775" s="3" t="s">
        <v>56</v>
      </c>
      <c r="D775" s="3" t="s">
        <v>49</v>
      </c>
      <c r="E775" s="3">
        <v>41633.563437418983</v>
      </c>
      <c r="F775" s="3">
        <v>41633.625648067136</v>
      </c>
      <c r="G775" s="3">
        <v>89</v>
      </c>
      <c r="H775" s="144">
        <v>89</v>
      </c>
      <c r="I775">
        <v>366</v>
      </c>
      <c r="J775">
        <v>5</v>
      </c>
      <c r="K775" s="143">
        <v>73.2</v>
      </c>
      <c r="L775">
        <v>89</v>
      </c>
    </row>
    <row r="776" spans="1:12" x14ac:dyDescent="0.3">
      <c r="A776" s="3">
        <v>1650</v>
      </c>
      <c r="B776" s="3" t="s">
        <v>329</v>
      </c>
      <c r="C776" s="3" t="s">
        <v>59</v>
      </c>
      <c r="D776" s="3" t="s">
        <v>49</v>
      </c>
      <c r="E776" s="3">
        <v>41634.745922766204</v>
      </c>
      <c r="F776" s="3">
        <v>41634.841883414352</v>
      </c>
      <c r="G776" s="3">
        <v>138</v>
      </c>
      <c r="H776" s="144">
        <v>138</v>
      </c>
      <c r="I776">
        <v>138</v>
      </c>
      <c r="J776">
        <v>2</v>
      </c>
      <c r="K776" s="143">
        <v>69</v>
      </c>
      <c r="L776">
        <v>138</v>
      </c>
    </row>
    <row r="777" spans="1:12" x14ac:dyDescent="0.3">
      <c r="A777" s="3">
        <v>1651</v>
      </c>
      <c r="B777" s="3" t="s">
        <v>330</v>
      </c>
      <c r="C777" s="3" t="s">
        <v>61</v>
      </c>
      <c r="D777" s="3" t="s">
        <v>49</v>
      </c>
      <c r="E777" s="3">
        <v>41635.072253969905</v>
      </c>
      <c r="F777" s="3">
        <v>41635.129047951385</v>
      </c>
      <c r="G777" s="3">
        <v>81</v>
      </c>
      <c r="H777" s="144">
        <v>81</v>
      </c>
      <c r="I777">
        <v>809</v>
      </c>
      <c r="J777">
        <v>8</v>
      </c>
      <c r="K777" s="143">
        <v>101.125</v>
      </c>
      <c r="L777">
        <v>81</v>
      </c>
    </row>
    <row r="778" spans="1:12" x14ac:dyDescent="0.3">
      <c r="A778" s="3">
        <v>1652</v>
      </c>
      <c r="B778" s="3" t="s">
        <v>330</v>
      </c>
      <c r="C778" s="3" t="s">
        <v>61</v>
      </c>
      <c r="D778" s="3" t="s">
        <v>49</v>
      </c>
      <c r="E778" s="3">
        <v>41635.15638680556</v>
      </c>
      <c r="F778" s="3">
        <v>41635.23991689815</v>
      </c>
      <c r="G778" s="3">
        <v>120</v>
      </c>
      <c r="H778" s="144">
        <v>120</v>
      </c>
      <c r="I778">
        <v>809</v>
      </c>
      <c r="J778">
        <v>8</v>
      </c>
      <c r="K778" s="143">
        <v>101.125</v>
      </c>
      <c r="L778">
        <v>120</v>
      </c>
    </row>
    <row r="779" spans="1:12" x14ac:dyDescent="0.3">
      <c r="A779" s="3">
        <v>1657</v>
      </c>
      <c r="B779" s="3" t="s">
        <v>330</v>
      </c>
      <c r="C779" s="3" t="s">
        <v>61</v>
      </c>
      <c r="D779" s="3" t="s">
        <v>49</v>
      </c>
      <c r="E779" s="3">
        <v>41635.749110185185</v>
      </c>
      <c r="F779" s="3">
        <v>41635.837188888887</v>
      </c>
      <c r="G779" s="3">
        <v>126</v>
      </c>
      <c r="H779" s="144">
        <v>126</v>
      </c>
      <c r="I779">
        <v>809</v>
      </c>
      <c r="J779">
        <v>8</v>
      </c>
      <c r="K779" s="143">
        <v>101.125</v>
      </c>
      <c r="L779">
        <v>126</v>
      </c>
    </row>
    <row r="780" spans="1:12" x14ac:dyDescent="0.3">
      <c r="A780" s="3">
        <v>1658</v>
      </c>
      <c r="B780" s="3" t="s">
        <v>330</v>
      </c>
      <c r="C780" s="3" t="s">
        <v>61</v>
      </c>
      <c r="D780" s="3" t="s">
        <v>49</v>
      </c>
      <c r="E780" s="3">
        <v>41635.900541585652</v>
      </c>
      <c r="F780" s="3">
        <v>41635.954580937505</v>
      </c>
      <c r="G780" s="3">
        <v>77</v>
      </c>
      <c r="H780" s="144">
        <v>77</v>
      </c>
      <c r="I780">
        <v>809</v>
      </c>
      <c r="J780">
        <v>8</v>
      </c>
      <c r="K780" s="143">
        <v>101.125</v>
      </c>
      <c r="L780">
        <v>77</v>
      </c>
    </row>
    <row r="781" spans="1:12" x14ac:dyDescent="0.3">
      <c r="A781" s="3">
        <v>1659</v>
      </c>
      <c r="B781" s="3" t="s">
        <v>331</v>
      </c>
      <c r="C781" s="3" t="s">
        <v>63</v>
      </c>
      <c r="D781" s="3" t="s">
        <v>49</v>
      </c>
      <c r="E781" s="3">
        <v>41635.996665740742</v>
      </c>
      <c r="F781" s="3">
        <v>41636.06442037037</v>
      </c>
      <c r="G781" s="3">
        <v>97</v>
      </c>
      <c r="H781" s="144">
        <v>97</v>
      </c>
      <c r="I781">
        <v>645</v>
      </c>
      <c r="J781">
        <v>8</v>
      </c>
      <c r="K781" s="143">
        <v>80.625</v>
      </c>
      <c r="L781">
        <v>97</v>
      </c>
    </row>
    <row r="782" spans="1:12" x14ac:dyDescent="0.3">
      <c r="A782" s="3">
        <v>1661</v>
      </c>
      <c r="B782" s="3" t="s">
        <v>331</v>
      </c>
      <c r="C782" s="3" t="s">
        <v>63</v>
      </c>
      <c r="D782" s="3" t="s">
        <v>49</v>
      </c>
      <c r="E782" s="3">
        <v>41636.233482141201</v>
      </c>
      <c r="F782" s="3">
        <v>41636.269639548613</v>
      </c>
      <c r="G782" s="3">
        <v>52</v>
      </c>
      <c r="H782" s="144">
        <v>52</v>
      </c>
      <c r="I782">
        <v>645</v>
      </c>
      <c r="J782">
        <v>8</v>
      </c>
      <c r="K782" s="143">
        <v>80.625</v>
      </c>
      <c r="L782">
        <v>52</v>
      </c>
    </row>
    <row r="783" spans="1:12" x14ac:dyDescent="0.3">
      <c r="A783" s="3">
        <v>1662</v>
      </c>
      <c r="B783" s="3" t="s">
        <v>331</v>
      </c>
      <c r="C783" s="3" t="s">
        <v>63</v>
      </c>
      <c r="D783" s="3" t="s">
        <v>49</v>
      </c>
      <c r="E783" s="3">
        <v>41636.259237615741</v>
      </c>
      <c r="F783" s="3">
        <v>41636.326459837968</v>
      </c>
      <c r="G783" s="3">
        <v>96</v>
      </c>
      <c r="H783" s="144">
        <v>96</v>
      </c>
      <c r="I783">
        <v>645</v>
      </c>
      <c r="J783">
        <v>8</v>
      </c>
      <c r="K783" s="143">
        <v>80.625</v>
      </c>
      <c r="L783">
        <v>96</v>
      </c>
    </row>
    <row r="784" spans="1:12" x14ac:dyDescent="0.3">
      <c r="A784" s="3">
        <v>1664</v>
      </c>
      <c r="B784" s="3" t="s">
        <v>331</v>
      </c>
      <c r="C784" s="3" t="s">
        <v>63</v>
      </c>
      <c r="D784" s="3" t="s">
        <v>49</v>
      </c>
      <c r="E784" s="3">
        <v>41636.464852314813</v>
      </c>
      <c r="F784" s="3">
        <v>41636.53922731481</v>
      </c>
      <c r="G784" s="3">
        <v>107</v>
      </c>
      <c r="H784" s="144">
        <v>107</v>
      </c>
      <c r="I784">
        <v>645</v>
      </c>
      <c r="J784">
        <v>8</v>
      </c>
      <c r="K784" s="143">
        <v>80.625</v>
      </c>
      <c r="L784">
        <v>107</v>
      </c>
    </row>
    <row r="785" spans="1:12" x14ac:dyDescent="0.3">
      <c r="A785" s="3">
        <v>1666</v>
      </c>
      <c r="B785" s="3" t="s">
        <v>331</v>
      </c>
      <c r="C785" s="3" t="s">
        <v>63</v>
      </c>
      <c r="D785" s="3" t="s">
        <v>49</v>
      </c>
      <c r="E785" s="3">
        <v>41636.874969525466</v>
      </c>
      <c r="F785" s="3">
        <v>41636.944703321758</v>
      </c>
      <c r="G785" s="3">
        <v>100</v>
      </c>
      <c r="H785" s="144">
        <v>100</v>
      </c>
      <c r="I785">
        <v>645</v>
      </c>
      <c r="J785">
        <v>8</v>
      </c>
      <c r="K785" s="143">
        <v>80.625</v>
      </c>
      <c r="L785">
        <v>100</v>
      </c>
    </row>
    <row r="786" spans="1:12" x14ac:dyDescent="0.3">
      <c r="A786" s="3">
        <v>1667</v>
      </c>
      <c r="B786" s="3" t="s">
        <v>332</v>
      </c>
      <c r="C786" s="3" t="s">
        <v>65</v>
      </c>
      <c r="D786" s="3" t="s">
        <v>49</v>
      </c>
      <c r="E786" s="3">
        <v>41637.018339085647</v>
      </c>
      <c r="F786" s="3">
        <v>41637.053373807874</v>
      </c>
      <c r="G786" s="3">
        <v>50</v>
      </c>
      <c r="H786" s="144">
        <v>50</v>
      </c>
      <c r="I786">
        <v>373</v>
      </c>
      <c r="J786">
        <v>4</v>
      </c>
      <c r="K786" s="143">
        <v>93.25</v>
      </c>
      <c r="L786">
        <v>50</v>
      </c>
    </row>
    <row r="787" spans="1:12" x14ac:dyDescent="0.3">
      <c r="A787" s="3">
        <v>1668</v>
      </c>
      <c r="B787" s="3" t="s">
        <v>332</v>
      </c>
      <c r="C787" s="3" t="s">
        <v>65</v>
      </c>
      <c r="D787" s="3" t="s">
        <v>49</v>
      </c>
      <c r="E787" s="3">
        <v>41637.07079293982</v>
      </c>
      <c r="F787" s="3">
        <v>41637.145781365747</v>
      </c>
      <c r="G787" s="3">
        <v>107</v>
      </c>
      <c r="H787" s="144">
        <v>107</v>
      </c>
      <c r="I787">
        <v>373</v>
      </c>
      <c r="J787">
        <v>4</v>
      </c>
      <c r="K787" s="143">
        <v>93.25</v>
      </c>
      <c r="L787">
        <v>107</v>
      </c>
    </row>
    <row r="788" spans="1:12" x14ac:dyDescent="0.3">
      <c r="A788" s="3">
        <v>1670</v>
      </c>
      <c r="B788" s="3" t="s">
        <v>332</v>
      </c>
      <c r="C788" s="3" t="s">
        <v>65</v>
      </c>
      <c r="D788" s="3" t="s">
        <v>49</v>
      </c>
      <c r="E788" s="3">
        <v>41637.628277696756</v>
      </c>
      <c r="F788" s="3">
        <v>41637.711402696754</v>
      </c>
      <c r="G788" s="3">
        <v>119</v>
      </c>
      <c r="H788" s="144">
        <v>119</v>
      </c>
      <c r="I788">
        <v>373</v>
      </c>
      <c r="J788">
        <v>4</v>
      </c>
      <c r="K788" s="143">
        <v>93.25</v>
      </c>
      <c r="L788">
        <v>119</v>
      </c>
    </row>
    <row r="789" spans="1:12" x14ac:dyDescent="0.3">
      <c r="A789" s="3">
        <v>1677</v>
      </c>
      <c r="B789" s="3" t="s">
        <v>334</v>
      </c>
      <c r="C789" s="3" t="s">
        <v>53</v>
      </c>
      <c r="D789" s="3" t="s">
        <v>57</v>
      </c>
      <c r="E789" s="3">
        <v>41639.069989270829</v>
      </c>
      <c r="F789" s="3">
        <v>41639.102639733799</v>
      </c>
      <c r="G789" s="3">
        <v>47</v>
      </c>
      <c r="H789" s="144">
        <v>47</v>
      </c>
      <c r="I789">
        <v>502</v>
      </c>
      <c r="J789">
        <v>8</v>
      </c>
      <c r="K789" s="143">
        <v>62.75</v>
      </c>
      <c r="L789">
        <v>47</v>
      </c>
    </row>
    <row r="790" spans="1:12" x14ac:dyDescent="0.3">
      <c r="A790" s="3">
        <v>1678</v>
      </c>
      <c r="B790" s="3" t="s">
        <v>334</v>
      </c>
      <c r="C790" s="3" t="s">
        <v>53</v>
      </c>
      <c r="D790" s="3" t="s">
        <v>49</v>
      </c>
      <c r="E790" s="3">
        <v>41639.191560995365</v>
      </c>
      <c r="F790" s="3">
        <v>41639.243667476854</v>
      </c>
      <c r="G790" s="3">
        <v>75</v>
      </c>
      <c r="H790" s="144">
        <v>75</v>
      </c>
      <c r="I790">
        <v>502</v>
      </c>
      <c r="J790">
        <v>8</v>
      </c>
      <c r="K790" s="143">
        <v>62.75</v>
      </c>
      <c r="L790">
        <v>75</v>
      </c>
    </row>
    <row r="791" spans="1:12" x14ac:dyDescent="0.3">
      <c r="A791" s="3">
        <v>1679</v>
      </c>
      <c r="B791" s="3" t="s">
        <v>334</v>
      </c>
      <c r="C791" s="3" t="s">
        <v>53</v>
      </c>
      <c r="D791" s="3" t="s">
        <v>49</v>
      </c>
      <c r="E791" s="3">
        <v>41639.228725462963</v>
      </c>
      <c r="F791" s="3">
        <v>41639.270588888889</v>
      </c>
      <c r="G791" s="3">
        <v>60</v>
      </c>
      <c r="H791" s="144">
        <v>60</v>
      </c>
      <c r="I791">
        <v>502</v>
      </c>
      <c r="J791">
        <v>8</v>
      </c>
      <c r="K791" s="143">
        <v>62.75</v>
      </c>
      <c r="L791">
        <v>60</v>
      </c>
    </row>
    <row r="792" spans="1:12" x14ac:dyDescent="0.3">
      <c r="A792" s="3">
        <v>1680</v>
      </c>
      <c r="B792" s="3" t="s">
        <v>334</v>
      </c>
      <c r="C792" s="3" t="s">
        <v>53</v>
      </c>
      <c r="D792" s="3" t="s">
        <v>49</v>
      </c>
      <c r="E792" s="3">
        <v>41639.2722053588</v>
      </c>
      <c r="F792" s="3">
        <v>41639.320804895833</v>
      </c>
      <c r="G792" s="3">
        <v>69</v>
      </c>
      <c r="H792" s="144">
        <v>69</v>
      </c>
      <c r="I792">
        <v>502</v>
      </c>
      <c r="J792">
        <v>8</v>
      </c>
      <c r="K792" s="143">
        <v>62.75</v>
      </c>
      <c r="L792">
        <v>69</v>
      </c>
    </row>
    <row r="793" spans="1:12" x14ac:dyDescent="0.3">
      <c r="A793" s="3">
        <v>1684</v>
      </c>
      <c r="B793" s="3" t="s">
        <v>334</v>
      </c>
      <c r="C793" s="3" t="s">
        <v>53</v>
      </c>
      <c r="D793" s="3" t="s">
        <v>49</v>
      </c>
      <c r="E793" s="3">
        <v>41639.875971608795</v>
      </c>
      <c r="F793" s="3">
        <v>41639.935774849539</v>
      </c>
      <c r="G793" s="3">
        <v>86</v>
      </c>
      <c r="H793" s="144">
        <v>86</v>
      </c>
      <c r="I793">
        <v>502</v>
      </c>
      <c r="J793">
        <v>8</v>
      </c>
      <c r="K793" s="143">
        <v>62.75</v>
      </c>
      <c r="L793">
        <v>86</v>
      </c>
    </row>
    <row r="794" spans="1:12" x14ac:dyDescent="0.3">
      <c r="A794" s="3">
        <v>1685</v>
      </c>
      <c r="B794" s="3" t="s">
        <v>335</v>
      </c>
      <c r="C794" s="3" t="s">
        <v>56</v>
      </c>
      <c r="D794" s="3" t="s">
        <v>49</v>
      </c>
      <c r="E794" s="3">
        <v>41640.443285682872</v>
      </c>
      <c r="F794" s="3">
        <v>41640.488042627316</v>
      </c>
      <c r="G794" s="3">
        <v>64</v>
      </c>
      <c r="H794" s="144">
        <v>64</v>
      </c>
      <c r="I794">
        <v>417</v>
      </c>
      <c r="J794">
        <v>4</v>
      </c>
      <c r="K794" s="143">
        <v>104.25</v>
      </c>
      <c r="L794">
        <v>64</v>
      </c>
    </row>
    <row r="795" spans="1:12" x14ac:dyDescent="0.3">
      <c r="A795" s="3">
        <v>1687</v>
      </c>
      <c r="B795" s="3" t="s">
        <v>335</v>
      </c>
      <c r="C795" s="3" t="s">
        <v>56</v>
      </c>
      <c r="D795" s="3" t="s">
        <v>49</v>
      </c>
      <c r="E795" s="3">
        <v>41640.700602002318</v>
      </c>
      <c r="F795" s="3">
        <v>41640.78097237269</v>
      </c>
      <c r="G795" s="3">
        <v>115</v>
      </c>
      <c r="H795" s="144">
        <v>115</v>
      </c>
      <c r="I795">
        <v>417</v>
      </c>
      <c r="J795">
        <v>4</v>
      </c>
      <c r="K795" s="143">
        <v>104.25</v>
      </c>
      <c r="L795">
        <v>115</v>
      </c>
    </row>
    <row r="796" spans="1:12" x14ac:dyDescent="0.3">
      <c r="A796" s="3">
        <v>1688</v>
      </c>
      <c r="B796" s="3" t="s">
        <v>335</v>
      </c>
      <c r="C796" s="3" t="s">
        <v>56</v>
      </c>
      <c r="D796" s="3" t="s">
        <v>49</v>
      </c>
      <c r="E796" s="3">
        <v>41640.765467627309</v>
      </c>
      <c r="F796" s="3">
        <v>41640.842724571754</v>
      </c>
      <c r="G796" s="3">
        <v>111</v>
      </c>
      <c r="H796" s="144">
        <v>111</v>
      </c>
      <c r="I796">
        <v>417</v>
      </c>
      <c r="J796">
        <v>4</v>
      </c>
      <c r="K796" s="143">
        <v>104.25</v>
      </c>
      <c r="L796">
        <v>111</v>
      </c>
    </row>
    <row r="797" spans="1:12" x14ac:dyDescent="0.3">
      <c r="A797" s="3">
        <v>1689</v>
      </c>
      <c r="B797" s="3" t="s">
        <v>336</v>
      </c>
      <c r="C797" s="3" t="s">
        <v>59</v>
      </c>
      <c r="D797" s="3" t="s">
        <v>49</v>
      </c>
      <c r="E797" s="3">
        <v>41641.304673726852</v>
      </c>
      <c r="F797" s="3">
        <v>41641.357520949074</v>
      </c>
      <c r="G797" s="3">
        <v>76</v>
      </c>
      <c r="H797" s="144">
        <v>76</v>
      </c>
      <c r="I797">
        <v>492</v>
      </c>
      <c r="J797">
        <v>4</v>
      </c>
      <c r="K797" s="143">
        <v>123</v>
      </c>
      <c r="L797">
        <v>76</v>
      </c>
    </row>
    <row r="798" spans="1:12" x14ac:dyDescent="0.3">
      <c r="A798" s="3">
        <v>1698</v>
      </c>
      <c r="B798" s="3" t="s">
        <v>338</v>
      </c>
      <c r="C798" s="3" t="s">
        <v>63</v>
      </c>
      <c r="D798" s="3" t="s">
        <v>49</v>
      </c>
      <c r="E798" s="3">
        <v>41643.274741469904</v>
      </c>
      <c r="F798" s="3">
        <v>41643.372901192124</v>
      </c>
      <c r="G798" s="3">
        <v>141</v>
      </c>
      <c r="H798" s="144">
        <v>141</v>
      </c>
      <c r="I798">
        <v>141</v>
      </c>
      <c r="J798">
        <v>1</v>
      </c>
      <c r="K798" s="143">
        <v>141</v>
      </c>
      <c r="L798">
        <v>141</v>
      </c>
    </row>
    <row r="799" spans="1:12" x14ac:dyDescent="0.3">
      <c r="A799" s="3">
        <v>1700</v>
      </c>
      <c r="B799" s="3" t="s">
        <v>340</v>
      </c>
      <c r="C799" s="3" t="s">
        <v>48</v>
      </c>
      <c r="D799" s="3" t="s">
        <v>49</v>
      </c>
      <c r="E799" s="3">
        <v>41645.179600312505</v>
      </c>
      <c r="F799" s="3">
        <v>41645.22630170139</v>
      </c>
      <c r="G799" s="3">
        <v>67</v>
      </c>
      <c r="H799" s="144">
        <v>67</v>
      </c>
      <c r="I799">
        <v>1181</v>
      </c>
      <c r="J799">
        <v>12</v>
      </c>
      <c r="K799" s="143">
        <v>98.416666666666671</v>
      </c>
      <c r="L799">
        <v>67</v>
      </c>
    </row>
    <row r="800" spans="1:12" x14ac:dyDescent="0.3">
      <c r="A800" s="3">
        <v>1701</v>
      </c>
      <c r="B800" s="3" t="s">
        <v>340</v>
      </c>
      <c r="C800" s="3" t="s">
        <v>48</v>
      </c>
      <c r="D800" s="3" t="s">
        <v>49</v>
      </c>
      <c r="E800" s="3">
        <v>41645.251963888892</v>
      </c>
      <c r="F800" s="3">
        <v>41645.289105092597</v>
      </c>
      <c r="G800" s="3">
        <v>53</v>
      </c>
      <c r="H800" s="144">
        <v>53</v>
      </c>
      <c r="I800">
        <v>1181</v>
      </c>
      <c r="J800">
        <v>12</v>
      </c>
      <c r="K800" s="143">
        <v>98.416666666666671</v>
      </c>
      <c r="L800">
        <v>53</v>
      </c>
    </row>
    <row r="801" spans="1:12" x14ac:dyDescent="0.3">
      <c r="A801" s="3">
        <v>1707</v>
      </c>
      <c r="B801" s="3" t="s">
        <v>340</v>
      </c>
      <c r="C801" s="3" t="s">
        <v>48</v>
      </c>
      <c r="D801" s="3" t="s">
        <v>49</v>
      </c>
      <c r="E801" s="3">
        <v>41645.64538707176</v>
      </c>
      <c r="F801" s="3">
        <v>41645.678222719907</v>
      </c>
      <c r="G801" s="3">
        <v>47</v>
      </c>
      <c r="H801" s="144">
        <v>47</v>
      </c>
      <c r="I801">
        <v>1181</v>
      </c>
      <c r="J801">
        <v>12</v>
      </c>
      <c r="K801" s="143">
        <v>98.416666666666671</v>
      </c>
      <c r="L801">
        <v>47</v>
      </c>
    </row>
    <row r="802" spans="1:12" x14ac:dyDescent="0.3">
      <c r="A802" s="3">
        <v>1708</v>
      </c>
      <c r="B802" s="3" t="s">
        <v>340</v>
      </c>
      <c r="C802" s="3" t="s">
        <v>48</v>
      </c>
      <c r="D802" s="3" t="s">
        <v>57</v>
      </c>
      <c r="E802" s="3">
        <v>41645.663980671299</v>
      </c>
      <c r="F802" s="3">
        <v>41645.708841782405</v>
      </c>
      <c r="G802" s="3">
        <v>64</v>
      </c>
      <c r="H802" s="144">
        <v>64</v>
      </c>
      <c r="I802">
        <v>1181</v>
      </c>
      <c r="J802">
        <v>12</v>
      </c>
      <c r="K802" s="143">
        <v>98.416666666666671</v>
      </c>
      <c r="L802">
        <v>64</v>
      </c>
    </row>
    <row r="803" spans="1:12" x14ac:dyDescent="0.3">
      <c r="A803" s="3">
        <v>1712</v>
      </c>
      <c r="B803" s="3" t="s">
        <v>341</v>
      </c>
      <c r="C803" s="3" t="s">
        <v>53</v>
      </c>
      <c r="D803" s="3" t="s">
        <v>49</v>
      </c>
      <c r="E803" s="3">
        <v>41646.106281712964</v>
      </c>
      <c r="F803" s="3">
        <v>41646.150760879624</v>
      </c>
      <c r="G803" s="3">
        <v>64</v>
      </c>
      <c r="H803" s="144">
        <v>64</v>
      </c>
      <c r="I803">
        <v>827</v>
      </c>
      <c r="J803">
        <v>10</v>
      </c>
      <c r="K803" s="143">
        <v>82.7</v>
      </c>
      <c r="L803">
        <v>64</v>
      </c>
    </row>
    <row r="804" spans="1:12" x14ac:dyDescent="0.3">
      <c r="A804" s="3">
        <v>1713</v>
      </c>
      <c r="B804" s="3" t="s">
        <v>341</v>
      </c>
      <c r="C804" s="3" t="s">
        <v>53</v>
      </c>
      <c r="D804" s="3" t="s">
        <v>49</v>
      </c>
      <c r="E804" s="3">
        <v>41646.145838506942</v>
      </c>
      <c r="F804" s="3">
        <v>41646.197574618054</v>
      </c>
      <c r="G804" s="3">
        <v>74</v>
      </c>
      <c r="H804" s="144">
        <v>74</v>
      </c>
      <c r="I804">
        <v>827</v>
      </c>
      <c r="J804">
        <v>10</v>
      </c>
      <c r="K804" s="143">
        <v>82.7</v>
      </c>
      <c r="L804">
        <v>74</v>
      </c>
    </row>
    <row r="805" spans="1:12" x14ac:dyDescent="0.3">
      <c r="A805" s="3">
        <v>1718</v>
      </c>
      <c r="B805" s="3" t="s">
        <v>341</v>
      </c>
      <c r="C805" s="3" t="s">
        <v>53</v>
      </c>
      <c r="D805" s="3" t="s">
        <v>49</v>
      </c>
      <c r="E805" s="3">
        <v>41646.573325844911</v>
      </c>
      <c r="F805" s="3">
        <v>41646.637735567136</v>
      </c>
      <c r="G805" s="3">
        <v>92</v>
      </c>
      <c r="H805" s="144">
        <v>92</v>
      </c>
      <c r="I805">
        <v>827</v>
      </c>
      <c r="J805">
        <v>10</v>
      </c>
      <c r="K805" s="143">
        <v>82.7</v>
      </c>
      <c r="L805">
        <v>92</v>
      </c>
    </row>
    <row r="806" spans="1:12" x14ac:dyDescent="0.3">
      <c r="A806" s="3">
        <v>1720</v>
      </c>
      <c r="B806" s="3" t="s">
        <v>341</v>
      </c>
      <c r="C806" s="3" t="s">
        <v>53</v>
      </c>
      <c r="D806" s="3" t="s">
        <v>49</v>
      </c>
      <c r="E806" s="3">
        <v>41646.772677858797</v>
      </c>
      <c r="F806" s="3" t="e">
        <v>#VALUE!</v>
      </c>
      <c r="G806" s="3" t="e">
        <v>#VALUE!</v>
      </c>
      <c r="H806" s="144" t="e">
        <v>#N/A</v>
      </c>
      <c r="I806">
        <v>827</v>
      </c>
      <c r="J806">
        <v>10</v>
      </c>
      <c r="K806" s="143">
        <v>82.7</v>
      </c>
      <c r="L806">
        <v>82.7</v>
      </c>
    </row>
    <row r="807" spans="1:12" x14ac:dyDescent="0.3">
      <c r="A807" s="3">
        <v>1721</v>
      </c>
      <c r="B807" s="3" t="s">
        <v>341</v>
      </c>
      <c r="C807" s="3" t="s">
        <v>53</v>
      </c>
      <c r="D807" s="3" t="s">
        <v>49</v>
      </c>
      <c r="E807" s="3">
        <v>41646.909124270831</v>
      </c>
      <c r="F807" s="3">
        <v>41647.022793252319</v>
      </c>
      <c r="G807" s="3">
        <v>163</v>
      </c>
      <c r="H807" s="144">
        <v>163</v>
      </c>
      <c r="I807">
        <v>827</v>
      </c>
      <c r="J807">
        <v>10</v>
      </c>
      <c r="K807" s="143">
        <v>82.7</v>
      </c>
      <c r="L807">
        <v>163</v>
      </c>
    </row>
    <row r="808" spans="1:12" x14ac:dyDescent="0.3">
      <c r="A808" s="3">
        <v>1722</v>
      </c>
      <c r="B808" s="3" t="s">
        <v>342</v>
      </c>
      <c r="C808" s="3" t="s">
        <v>56</v>
      </c>
      <c r="D808" s="3" t="s">
        <v>49</v>
      </c>
      <c r="E808" s="3">
        <v>41647.029994641205</v>
      </c>
      <c r="F808" s="3">
        <v>41647.122587233796</v>
      </c>
      <c r="G808" s="3">
        <v>133</v>
      </c>
      <c r="H808" s="144">
        <v>133</v>
      </c>
      <c r="I808">
        <v>1063</v>
      </c>
      <c r="J808">
        <v>10</v>
      </c>
      <c r="K808" s="143">
        <v>106.3</v>
      </c>
      <c r="L808">
        <v>133</v>
      </c>
    </row>
    <row r="809" spans="1:12" x14ac:dyDescent="0.3">
      <c r="A809" s="3">
        <v>1726</v>
      </c>
      <c r="B809" s="3" t="s">
        <v>342</v>
      </c>
      <c r="C809" s="3" t="s">
        <v>56</v>
      </c>
      <c r="D809" s="3" t="s">
        <v>49</v>
      </c>
      <c r="E809" s="3">
        <v>41647.561441782411</v>
      </c>
      <c r="F809" s="3">
        <v>41647.602842245367</v>
      </c>
      <c r="G809" s="3">
        <v>59</v>
      </c>
      <c r="H809" s="144">
        <v>59</v>
      </c>
      <c r="I809">
        <v>1063</v>
      </c>
      <c r="J809">
        <v>10</v>
      </c>
      <c r="K809" s="143">
        <v>106.3</v>
      </c>
      <c r="L809">
        <v>59</v>
      </c>
    </row>
    <row r="810" spans="1:12" x14ac:dyDescent="0.3">
      <c r="A810" s="3">
        <v>1728</v>
      </c>
      <c r="B810" s="3" t="s">
        <v>342</v>
      </c>
      <c r="C810" s="3" t="s">
        <v>56</v>
      </c>
      <c r="D810" s="3" t="s">
        <v>49</v>
      </c>
      <c r="E810" s="3">
        <v>41647.618372534722</v>
      </c>
      <c r="F810" s="3">
        <v>41647.677377164349</v>
      </c>
      <c r="G810" s="3">
        <v>84</v>
      </c>
      <c r="H810" s="144">
        <v>84</v>
      </c>
      <c r="I810">
        <v>1063</v>
      </c>
      <c r="J810">
        <v>10</v>
      </c>
      <c r="K810" s="143">
        <v>106.3</v>
      </c>
      <c r="L810">
        <v>84</v>
      </c>
    </row>
    <row r="811" spans="1:12" x14ac:dyDescent="0.3">
      <c r="A811" s="3">
        <v>1731</v>
      </c>
      <c r="B811" s="3" t="s">
        <v>342</v>
      </c>
      <c r="C811" s="3" t="s">
        <v>56</v>
      </c>
      <c r="D811" s="3" t="s">
        <v>49</v>
      </c>
      <c r="E811" s="3">
        <v>41647.940058912041</v>
      </c>
      <c r="F811" s="3">
        <v>41648.003230208335</v>
      </c>
      <c r="G811" s="3">
        <v>90</v>
      </c>
      <c r="H811" s="144">
        <v>90</v>
      </c>
      <c r="I811">
        <v>1063</v>
      </c>
      <c r="J811">
        <v>10</v>
      </c>
      <c r="K811" s="143">
        <v>106.3</v>
      </c>
      <c r="L811">
        <v>90</v>
      </c>
    </row>
    <row r="812" spans="1:12" x14ac:dyDescent="0.3">
      <c r="A812" s="3">
        <v>1732</v>
      </c>
      <c r="B812" s="3" t="s">
        <v>343</v>
      </c>
      <c r="C812" s="3" t="s">
        <v>59</v>
      </c>
      <c r="D812" s="3" t="s">
        <v>49</v>
      </c>
      <c r="E812" s="3">
        <v>41648.178815196756</v>
      </c>
      <c r="F812" s="3">
        <v>41648.252715659721</v>
      </c>
      <c r="G812" s="3">
        <v>106</v>
      </c>
      <c r="H812" s="144">
        <v>106</v>
      </c>
      <c r="I812">
        <v>441</v>
      </c>
      <c r="J812">
        <v>4</v>
      </c>
      <c r="K812" s="143">
        <v>110.25</v>
      </c>
      <c r="L812">
        <v>106</v>
      </c>
    </row>
    <row r="813" spans="1:12" x14ac:dyDescent="0.3">
      <c r="A813" s="3">
        <v>1739</v>
      </c>
      <c r="B813" s="3" t="s">
        <v>345</v>
      </c>
      <c r="C813" s="3" t="s">
        <v>63</v>
      </c>
      <c r="D813" s="3" t="s">
        <v>49</v>
      </c>
      <c r="E813" s="3">
        <v>41650.018534178242</v>
      </c>
      <c r="F813" s="3">
        <v>41650.121207789358</v>
      </c>
      <c r="G813" s="3">
        <v>147</v>
      </c>
      <c r="H813" s="144">
        <v>147</v>
      </c>
      <c r="I813">
        <v>210</v>
      </c>
      <c r="J813">
        <v>2</v>
      </c>
      <c r="K813" s="143">
        <v>105</v>
      </c>
      <c r="L813">
        <v>147</v>
      </c>
    </row>
    <row r="814" spans="1:12" x14ac:dyDescent="0.3">
      <c r="A814" s="3">
        <v>1740</v>
      </c>
      <c r="B814" s="3" t="s">
        <v>345</v>
      </c>
      <c r="C814" s="3" t="s">
        <v>63</v>
      </c>
      <c r="D814" s="3" t="s">
        <v>49</v>
      </c>
      <c r="E814" s="3">
        <v>41650.617777164349</v>
      </c>
      <c r="F814" s="3">
        <v>41650.661585034723</v>
      </c>
      <c r="G814" s="3">
        <v>63</v>
      </c>
      <c r="H814" s="144">
        <v>63</v>
      </c>
      <c r="I814">
        <v>210</v>
      </c>
      <c r="J814">
        <v>2</v>
      </c>
      <c r="K814" s="143">
        <v>105</v>
      </c>
      <c r="L814">
        <v>63</v>
      </c>
    </row>
    <row r="815" spans="1:12" x14ac:dyDescent="0.3">
      <c r="A815" s="3">
        <v>1741</v>
      </c>
      <c r="B815" s="3" t="s">
        <v>346</v>
      </c>
      <c r="C815" s="3" t="s">
        <v>65</v>
      </c>
      <c r="D815" s="3" t="s">
        <v>49</v>
      </c>
      <c r="E815" s="3">
        <v>41651.061351157412</v>
      </c>
      <c r="F815" s="3">
        <v>41651.133746990745</v>
      </c>
      <c r="G815" s="3">
        <v>104</v>
      </c>
      <c r="H815" s="144">
        <v>104</v>
      </c>
      <c r="I815">
        <v>234</v>
      </c>
      <c r="J815">
        <v>2</v>
      </c>
      <c r="K815" s="143">
        <v>117</v>
      </c>
      <c r="L815">
        <v>104</v>
      </c>
    </row>
    <row r="816" spans="1:12" x14ac:dyDescent="0.3">
      <c r="A816" s="3">
        <v>1742</v>
      </c>
      <c r="B816" s="3" t="s">
        <v>346</v>
      </c>
      <c r="C816" s="3" t="s">
        <v>65</v>
      </c>
      <c r="D816" s="3" t="s">
        <v>49</v>
      </c>
      <c r="E816" s="3">
        <v>41651.855016400463</v>
      </c>
      <c r="F816" s="3">
        <v>41651.945977048606</v>
      </c>
      <c r="G816" s="3">
        <v>130</v>
      </c>
      <c r="H816" s="144">
        <v>130</v>
      </c>
      <c r="I816">
        <v>234</v>
      </c>
      <c r="J816">
        <v>2</v>
      </c>
      <c r="K816" s="143">
        <v>117</v>
      </c>
      <c r="L816">
        <v>130</v>
      </c>
    </row>
    <row r="817" spans="1:12" x14ac:dyDescent="0.3">
      <c r="A817" s="3">
        <v>1743</v>
      </c>
      <c r="B817" s="3" t="s">
        <v>347</v>
      </c>
      <c r="C817" s="3" t="s">
        <v>48</v>
      </c>
      <c r="D817" s="3" t="s">
        <v>49</v>
      </c>
      <c r="E817" s="3">
        <v>41652.085340972219</v>
      </c>
      <c r="F817" s="3">
        <v>41652.160445138892</v>
      </c>
      <c r="G817" s="3">
        <v>108</v>
      </c>
      <c r="H817" s="144">
        <v>108</v>
      </c>
      <c r="I817">
        <v>397</v>
      </c>
      <c r="J817">
        <v>3</v>
      </c>
      <c r="K817" s="143">
        <v>132.33333333333334</v>
      </c>
      <c r="L817">
        <v>108</v>
      </c>
    </row>
    <row r="818" spans="1:12" x14ac:dyDescent="0.3">
      <c r="A818" s="3">
        <v>1744</v>
      </c>
      <c r="B818" s="3" t="s">
        <v>347</v>
      </c>
      <c r="C818" s="3" t="s">
        <v>48</v>
      </c>
      <c r="D818" s="3" t="s">
        <v>49</v>
      </c>
      <c r="E818" s="3">
        <v>41652.292303206021</v>
      </c>
      <c r="F818" s="3">
        <v>41652.403506909715</v>
      </c>
      <c r="G818" s="3">
        <v>160</v>
      </c>
      <c r="H818" s="144">
        <v>160</v>
      </c>
      <c r="I818">
        <v>397</v>
      </c>
      <c r="J818">
        <v>3</v>
      </c>
      <c r="K818" s="143">
        <v>132.33333333333334</v>
      </c>
      <c r="L818">
        <v>160</v>
      </c>
    </row>
    <row r="819" spans="1:12" x14ac:dyDescent="0.3">
      <c r="A819" s="3">
        <v>1748</v>
      </c>
      <c r="B819" s="3" t="s">
        <v>348</v>
      </c>
      <c r="C819" s="3" t="s">
        <v>53</v>
      </c>
      <c r="D819" s="3" t="s">
        <v>49</v>
      </c>
      <c r="E819" s="3">
        <v>41653.436484456019</v>
      </c>
      <c r="F819" s="3">
        <v>41653.512306215278</v>
      </c>
      <c r="G819" s="3">
        <v>109</v>
      </c>
      <c r="H819" s="144">
        <v>109</v>
      </c>
      <c r="I819">
        <v>672</v>
      </c>
      <c r="J819">
        <v>7</v>
      </c>
      <c r="K819" s="143">
        <v>96</v>
      </c>
      <c r="L819">
        <v>109</v>
      </c>
    </row>
    <row r="820" spans="1:12" x14ac:dyDescent="0.3">
      <c r="A820" s="3">
        <v>1751</v>
      </c>
      <c r="B820" s="3" t="s">
        <v>348</v>
      </c>
      <c r="C820" s="3" t="s">
        <v>53</v>
      </c>
      <c r="D820" s="3" t="s">
        <v>49</v>
      </c>
      <c r="E820" s="3">
        <v>41653.564978935181</v>
      </c>
      <c r="F820" s="3">
        <v>41653.648196527778</v>
      </c>
      <c r="G820" s="3">
        <v>119</v>
      </c>
      <c r="H820" s="144">
        <v>119</v>
      </c>
      <c r="I820">
        <v>672</v>
      </c>
      <c r="J820">
        <v>7</v>
      </c>
      <c r="K820" s="143">
        <v>96</v>
      </c>
      <c r="L820">
        <v>119</v>
      </c>
    </row>
    <row r="821" spans="1:12" x14ac:dyDescent="0.3">
      <c r="A821" s="3">
        <v>1752</v>
      </c>
      <c r="B821" s="3" t="s">
        <v>348</v>
      </c>
      <c r="C821" s="3" t="s">
        <v>53</v>
      </c>
      <c r="D821" s="3" t="s">
        <v>49</v>
      </c>
      <c r="E821" s="3">
        <v>41653.754188506944</v>
      </c>
      <c r="F821" s="3" t="e">
        <v>#VALUE!</v>
      </c>
      <c r="G821" s="3" t="e">
        <v>#VALUE!</v>
      </c>
      <c r="H821" s="144" t="e">
        <v>#N/A</v>
      </c>
      <c r="I821">
        <v>672</v>
      </c>
      <c r="J821">
        <v>7</v>
      </c>
      <c r="K821" s="143">
        <v>96</v>
      </c>
      <c r="L821">
        <v>96</v>
      </c>
    </row>
    <row r="822" spans="1:12" x14ac:dyDescent="0.3">
      <c r="A822" s="3">
        <v>1753</v>
      </c>
      <c r="B822" s="3" t="s">
        <v>349</v>
      </c>
      <c r="C822" s="3" t="s">
        <v>56</v>
      </c>
      <c r="D822" s="3" t="s">
        <v>49</v>
      </c>
      <c r="E822" s="3">
        <v>41654.004544907402</v>
      </c>
      <c r="F822" s="3">
        <v>41654.066373611109</v>
      </c>
      <c r="G822" s="3">
        <v>89</v>
      </c>
      <c r="H822" s="144">
        <v>89</v>
      </c>
      <c r="I822">
        <v>822</v>
      </c>
      <c r="J822">
        <v>9</v>
      </c>
      <c r="K822" s="143">
        <v>91.333333333333329</v>
      </c>
      <c r="L822">
        <v>89</v>
      </c>
    </row>
    <row r="823" spans="1:12" x14ac:dyDescent="0.3">
      <c r="A823" s="3">
        <v>1757</v>
      </c>
      <c r="B823" s="3" t="s">
        <v>349</v>
      </c>
      <c r="C823" s="3" t="s">
        <v>56</v>
      </c>
      <c r="D823" s="3" t="s">
        <v>49</v>
      </c>
      <c r="E823" s="3">
        <v>41654.483153819441</v>
      </c>
      <c r="F823" s="3">
        <v>41654.556325115736</v>
      </c>
      <c r="G823" s="3">
        <v>105</v>
      </c>
      <c r="H823" s="144">
        <v>105</v>
      </c>
      <c r="I823">
        <v>822</v>
      </c>
      <c r="J823">
        <v>9</v>
      </c>
      <c r="K823" s="143">
        <v>91.333333333333329</v>
      </c>
      <c r="L823">
        <v>105</v>
      </c>
    </row>
    <row r="824" spans="1:12" x14ac:dyDescent="0.3">
      <c r="A824" s="3">
        <v>1761</v>
      </c>
      <c r="B824" s="3" t="s">
        <v>349</v>
      </c>
      <c r="C824" s="3" t="s">
        <v>56</v>
      </c>
      <c r="D824" s="3" t="s">
        <v>49</v>
      </c>
      <c r="E824" s="3">
        <v>41654.883768368054</v>
      </c>
      <c r="F824" s="3">
        <v>41654.932587812502</v>
      </c>
      <c r="G824" s="3">
        <v>70</v>
      </c>
      <c r="H824" s="144">
        <v>70</v>
      </c>
      <c r="I824">
        <v>822</v>
      </c>
      <c r="J824">
        <v>9</v>
      </c>
      <c r="K824" s="143">
        <v>91.333333333333329</v>
      </c>
      <c r="L824">
        <v>70</v>
      </c>
    </row>
    <row r="825" spans="1:12" x14ac:dyDescent="0.3">
      <c r="A825" s="3">
        <v>1762</v>
      </c>
      <c r="B825" s="3" t="s">
        <v>350</v>
      </c>
      <c r="C825" s="3" t="s">
        <v>59</v>
      </c>
      <c r="D825" s="3" t="s">
        <v>49</v>
      </c>
      <c r="E825" s="3">
        <v>41655.225230671298</v>
      </c>
      <c r="F825" s="3">
        <v>41655.282707523147</v>
      </c>
      <c r="G825" s="3">
        <v>82</v>
      </c>
      <c r="H825" s="144">
        <v>82</v>
      </c>
      <c r="I825">
        <v>294</v>
      </c>
      <c r="J825">
        <v>3</v>
      </c>
      <c r="K825" s="143">
        <v>98</v>
      </c>
      <c r="L825">
        <v>82</v>
      </c>
    </row>
    <row r="826" spans="1:12" x14ac:dyDescent="0.3">
      <c r="A826" s="3">
        <v>1765</v>
      </c>
      <c r="B826" s="3" t="s">
        <v>351</v>
      </c>
      <c r="C826" s="3" t="s">
        <v>61</v>
      </c>
      <c r="D826" s="3" t="s">
        <v>49</v>
      </c>
      <c r="E826" s="3">
        <v>41656.006435844909</v>
      </c>
      <c r="F826" s="3">
        <v>41656.07669047454</v>
      </c>
      <c r="G826" s="3">
        <v>101</v>
      </c>
      <c r="H826" s="144">
        <v>101</v>
      </c>
      <c r="I826">
        <v>680</v>
      </c>
      <c r="J826">
        <v>8</v>
      </c>
      <c r="K826" s="143">
        <v>85</v>
      </c>
      <c r="L826">
        <v>101</v>
      </c>
    </row>
    <row r="827" spans="1:12" x14ac:dyDescent="0.3">
      <c r="A827" s="3">
        <v>1766</v>
      </c>
      <c r="B827" s="3" t="s">
        <v>351</v>
      </c>
      <c r="C827" s="3" t="s">
        <v>61</v>
      </c>
      <c r="D827" s="3" t="s">
        <v>49</v>
      </c>
      <c r="E827" s="3">
        <v>41656.085488738427</v>
      </c>
      <c r="F827" s="3">
        <v>41656.146507256941</v>
      </c>
      <c r="G827" s="3">
        <v>87</v>
      </c>
      <c r="H827" s="144">
        <v>87</v>
      </c>
      <c r="I827">
        <v>680</v>
      </c>
      <c r="J827">
        <v>8</v>
      </c>
      <c r="K827" s="143">
        <v>85</v>
      </c>
      <c r="L827">
        <v>87</v>
      </c>
    </row>
    <row r="828" spans="1:12" x14ac:dyDescent="0.3">
      <c r="A828" s="3">
        <v>1767</v>
      </c>
      <c r="B828" s="3" t="s">
        <v>351</v>
      </c>
      <c r="C828" s="3" t="s">
        <v>61</v>
      </c>
      <c r="D828" s="3" t="s">
        <v>49</v>
      </c>
      <c r="E828" s="3">
        <v>41656.205981712963</v>
      </c>
      <c r="F828" s="3">
        <v>41656.274882175923</v>
      </c>
      <c r="G828" s="3">
        <v>99</v>
      </c>
      <c r="H828" s="144">
        <v>99</v>
      </c>
      <c r="I828">
        <v>680</v>
      </c>
      <c r="J828">
        <v>8</v>
      </c>
      <c r="K828" s="143">
        <v>85</v>
      </c>
      <c r="L828">
        <v>99</v>
      </c>
    </row>
    <row r="829" spans="1:12" x14ac:dyDescent="0.3">
      <c r="A829" s="3">
        <v>1770</v>
      </c>
      <c r="B829" s="3" t="s">
        <v>351</v>
      </c>
      <c r="C829" s="3" t="s">
        <v>61</v>
      </c>
      <c r="D829" s="3" t="s">
        <v>49</v>
      </c>
      <c r="E829" s="3">
        <v>41656.495485914347</v>
      </c>
      <c r="F829" s="3">
        <v>41656.552719710649</v>
      </c>
      <c r="G829" s="3">
        <v>82</v>
      </c>
      <c r="H829" s="144">
        <v>82</v>
      </c>
      <c r="I829">
        <v>680</v>
      </c>
      <c r="J829">
        <v>8</v>
      </c>
      <c r="K829" s="143">
        <v>85</v>
      </c>
      <c r="L829">
        <v>82</v>
      </c>
    </row>
    <row r="830" spans="1:12" x14ac:dyDescent="0.3">
      <c r="A830" s="3">
        <v>1772</v>
      </c>
      <c r="B830" s="3" t="s">
        <v>351</v>
      </c>
      <c r="C830" s="3" t="s">
        <v>61</v>
      </c>
      <c r="D830" s="3" t="s">
        <v>49</v>
      </c>
      <c r="E830" s="3">
        <v>41656.701951817129</v>
      </c>
      <c r="F830" s="3">
        <v>41656.754648576389</v>
      </c>
      <c r="G830" s="3">
        <v>75</v>
      </c>
      <c r="H830" s="144">
        <v>75</v>
      </c>
      <c r="I830">
        <v>680</v>
      </c>
      <c r="J830">
        <v>8</v>
      </c>
      <c r="K830" s="143">
        <v>85</v>
      </c>
      <c r="L830">
        <v>75</v>
      </c>
    </row>
    <row r="831" spans="1:12" x14ac:dyDescent="0.3">
      <c r="A831" s="3">
        <v>1773</v>
      </c>
      <c r="B831" s="3" t="s">
        <v>352</v>
      </c>
      <c r="C831" s="3" t="s">
        <v>63</v>
      </c>
      <c r="D831" s="3" t="s">
        <v>49</v>
      </c>
      <c r="E831" s="3">
        <v>41656.998775775464</v>
      </c>
      <c r="F831" s="3">
        <v>41657.048509571759</v>
      </c>
      <c r="G831" s="3">
        <v>71</v>
      </c>
      <c r="H831" s="144">
        <v>71</v>
      </c>
      <c r="I831">
        <v>245</v>
      </c>
      <c r="J831">
        <v>4</v>
      </c>
      <c r="K831" s="143">
        <v>61.25</v>
      </c>
      <c r="L831">
        <v>71</v>
      </c>
    </row>
    <row r="832" spans="1:12" x14ac:dyDescent="0.3">
      <c r="A832" s="3">
        <v>1774</v>
      </c>
      <c r="B832" s="3" t="s">
        <v>352</v>
      </c>
      <c r="C832" s="3" t="s">
        <v>63</v>
      </c>
      <c r="D832" s="3" t="s">
        <v>49</v>
      </c>
      <c r="E832" s="3">
        <v>41657.062982291667</v>
      </c>
      <c r="F832" s="3">
        <v>41657.122310995372</v>
      </c>
      <c r="G832" s="3">
        <v>85</v>
      </c>
      <c r="H832" s="144">
        <v>85</v>
      </c>
      <c r="I832">
        <v>245</v>
      </c>
      <c r="J832">
        <v>4</v>
      </c>
      <c r="K832" s="143">
        <v>61.25</v>
      </c>
      <c r="L832">
        <v>85</v>
      </c>
    </row>
    <row r="833" spans="1:12" x14ac:dyDescent="0.3">
      <c r="A833" s="3">
        <v>1776</v>
      </c>
      <c r="B833" s="3" t="s">
        <v>352</v>
      </c>
      <c r="C833" s="3" t="s">
        <v>63</v>
      </c>
      <c r="D833" s="3" t="s">
        <v>49</v>
      </c>
      <c r="E833" s="3">
        <v>41657.80398665509</v>
      </c>
      <c r="F833" s="3">
        <v>41657.866232025466</v>
      </c>
      <c r="G833" s="3">
        <v>89</v>
      </c>
      <c r="H833" s="144">
        <v>89</v>
      </c>
      <c r="I833">
        <v>245</v>
      </c>
      <c r="J833">
        <v>4</v>
      </c>
      <c r="K833" s="143">
        <v>61.25</v>
      </c>
      <c r="L833">
        <v>89</v>
      </c>
    </row>
    <row r="834" spans="1:12" x14ac:dyDescent="0.3">
      <c r="A834" s="3">
        <v>1778</v>
      </c>
      <c r="B834" s="3" t="s">
        <v>353</v>
      </c>
      <c r="C834" s="3" t="s">
        <v>65</v>
      </c>
      <c r="D834" s="3" t="s">
        <v>49</v>
      </c>
      <c r="E834" s="3">
        <v>41658.832537731483</v>
      </c>
      <c r="F834" s="3">
        <v>41658.903729861115</v>
      </c>
      <c r="G834" s="3">
        <v>102</v>
      </c>
      <c r="H834" s="144">
        <v>102</v>
      </c>
      <c r="I834">
        <v>276</v>
      </c>
      <c r="J834">
        <v>3</v>
      </c>
      <c r="K834" s="143">
        <v>92</v>
      </c>
      <c r="L834">
        <v>102</v>
      </c>
    </row>
    <row r="835" spans="1:12" x14ac:dyDescent="0.3">
      <c r="A835" s="3">
        <v>1779</v>
      </c>
      <c r="B835" s="3" t="s">
        <v>353</v>
      </c>
      <c r="C835" s="3" t="s">
        <v>65</v>
      </c>
      <c r="D835" s="3" t="s">
        <v>49</v>
      </c>
      <c r="E835" s="3">
        <v>41658.915696724536</v>
      </c>
      <c r="F835" s="3">
        <v>41658.985291631943</v>
      </c>
      <c r="G835" s="3">
        <v>100</v>
      </c>
      <c r="H835" s="144">
        <v>100</v>
      </c>
      <c r="I835">
        <v>276</v>
      </c>
      <c r="J835">
        <v>3</v>
      </c>
      <c r="K835" s="143">
        <v>92</v>
      </c>
      <c r="L835">
        <v>100</v>
      </c>
    </row>
    <row r="836" spans="1:12" x14ac:dyDescent="0.3">
      <c r="A836" s="3">
        <v>1780</v>
      </c>
      <c r="B836" s="3" t="s">
        <v>354</v>
      </c>
      <c r="C836" s="3" t="s">
        <v>48</v>
      </c>
      <c r="D836" s="3" t="s">
        <v>57</v>
      </c>
      <c r="E836" s="3">
        <v>41659.300603969903</v>
      </c>
      <c r="F836" s="3">
        <v>41659.370893321757</v>
      </c>
      <c r="G836" s="3">
        <v>101</v>
      </c>
      <c r="H836" s="144">
        <v>101</v>
      </c>
      <c r="I836">
        <v>609</v>
      </c>
      <c r="J836">
        <v>6</v>
      </c>
      <c r="K836" s="143">
        <v>101.5</v>
      </c>
      <c r="L836">
        <v>101</v>
      </c>
    </row>
    <row r="837" spans="1:12" x14ac:dyDescent="0.3">
      <c r="A837" s="3">
        <v>1788</v>
      </c>
      <c r="B837" s="3" t="s">
        <v>355</v>
      </c>
      <c r="C837" s="3" t="s">
        <v>53</v>
      </c>
      <c r="D837" s="3" t="s">
        <v>49</v>
      </c>
      <c r="E837" s="3">
        <v>41660.632537233796</v>
      </c>
      <c r="F837" s="3">
        <v>41660.712247881944</v>
      </c>
      <c r="G837" s="3">
        <v>114</v>
      </c>
      <c r="H837" s="144">
        <v>114</v>
      </c>
      <c r="I837">
        <v>441</v>
      </c>
      <c r="J837">
        <v>6</v>
      </c>
      <c r="K837" s="143">
        <v>73.5</v>
      </c>
      <c r="L837">
        <v>114</v>
      </c>
    </row>
    <row r="838" spans="1:12" x14ac:dyDescent="0.3">
      <c r="A838" s="3">
        <v>1789</v>
      </c>
      <c r="B838" s="3" t="s">
        <v>355</v>
      </c>
      <c r="C838" s="3" t="s">
        <v>53</v>
      </c>
      <c r="D838" s="3" t="s">
        <v>49</v>
      </c>
      <c r="E838" s="3">
        <v>41660.777550775463</v>
      </c>
      <c r="F838" s="3">
        <v>41660.81934475695</v>
      </c>
      <c r="G838" s="3">
        <v>60</v>
      </c>
      <c r="H838" s="144">
        <v>60</v>
      </c>
      <c r="I838">
        <v>441</v>
      </c>
      <c r="J838">
        <v>6</v>
      </c>
      <c r="K838" s="143">
        <v>73.5</v>
      </c>
      <c r="L838">
        <v>60</v>
      </c>
    </row>
    <row r="839" spans="1:12" x14ac:dyDescent="0.3">
      <c r="A839" s="3">
        <v>1790</v>
      </c>
      <c r="B839" s="3" t="s">
        <v>355</v>
      </c>
      <c r="C839" s="3" t="s">
        <v>53</v>
      </c>
      <c r="D839" s="3" t="s">
        <v>49</v>
      </c>
      <c r="E839" s="3">
        <v>41660.884712534724</v>
      </c>
      <c r="F839" s="3">
        <v>41660.950499571765</v>
      </c>
      <c r="G839" s="3">
        <v>94</v>
      </c>
      <c r="H839" s="144">
        <v>94</v>
      </c>
      <c r="I839">
        <v>441</v>
      </c>
      <c r="J839">
        <v>6</v>
      </c>
      <c r="K839" s="143">
        <v>73.5</v>
      </c>
      <c r="L839">
        <v>94</v>
      </c>
    </row>
    <row r="840" spans="1:12" x14ac:dyDescent="0.3">
      <c r="A840" s="3">
        <v>1791</v>
      </c>
      <c r="B840" s="3" t="s">
        <v>355</v>
      </c>
      <c r="C840" s="3" t="s">
        <v>53</v>
      </c>
      <c r="D840" s="3" t="s">
        <v>49</v>
      </c>
      <c r="E840" s="3">
        <v>41660.945180243056</v>
      </c>
      <c r="F840" s="3" t="e">
        <v>#VALUE!</v>
      </c>
      <c r="G840" s="3" t="e">
        <v>#VALUE!</v>
      </c>
      <c r="H840" s="144" t="e">
        <v>#N/A</v>
      </c>
      <c r="I840">
        <v>441</v>
      </c>
      <c r="J840">
        <v>6</v>
      </c>
      <c r="K840" s="143">
        <v>73.5</v>
      </c>
      <c r="L840">
        <v>73.5</v>
      </c>
    </row>
    <row r="841" spans="1:12" x14ac:dyDescent="0.3">
      <c r="A841" s="3">
        <v>1792</v>
      </c>
      <c r="B841" s="3" t="s">
        <v>356</v>
      </c>
      <c r="C841" s="3" t="s">
        <v>56</v>
      </c>
      <c r="D841" s="3" t="s">
        <v>49</v>
      </c>
      <c r="E841" s="3">
        <v>41661.023373263895</v>
      </c>
      <c r="F841" s="3" t="e">
        <v>#VALUE!</v>
      </c>
      <c r="G841" s="3" t="e">
        <v>#VALUE!</v>
      </c>
      <c r="H841" s="144" t="e">
        <v>#N/A</v>
      </c>
      <c r="I841">
        <v>913</v>
      </c>
      <c r="J841">
        <v>10</v>
      </c>
      <c r="K841" s="143">
        <v>91.3</v>
      </c>
      <c r="L841">
        <v>91.3</v>
      </c>
    </row>
    <row r="842" spans="1:12" x14ac:dyDescent="0.3">
      <c r="A842" s="3">
        <v>1793</v>
      </c>
      <c r="B842" s="3" t="s">
        <v>356</v>
      </c>
      <c r="C842" s="3" t="s">
        <v>56</v>
      </c>
      <c r="D842" s="3" t="s">
        <v>49</v>
      </c>
      <c r="E842" s="3">
        <v>41661.109312384258</v>
      </c>
      <c r="F842" s="3">
        <v>41661.160597106486</v>
      </c>
      <c r="G842" s="3">
        <v>73</v>
      </c>
      <c r="H842" s="144">
        <v>73</v>
      </c>
      <c r="I842">
        <v>913</v>
      </c>
      <c r="J842">
        <v>10</v>
      </c>
      <c r="K842" s="143">
        <v>91.3</v>
      </c>
      <c r="L842">
        <v>73</v>
      </c>
    </row>
    <row r="843" spans="1:12" x14ac:dyDescent="0.3">
      <c r="A843" s="3">
        <v>1794</v>
      </c>
      <c r="B843" s="3" t="s">
        <v>356</v>
      </c>
      <c r="C843" s="3" t="s">
        <v>56</v>
      </c>
      <c r="D843" s="3" t="s">
        <v>49</v>
      </c>
      <c r="E843" s="3">
        <v>41661.182977164346</v>
      </c>
      <c r="F843" s="3">
        <v>41661.262155405093</v>
      </c>
      <c r="G843" s="3">
        <v>114</v>
      </c>
      <c r="H843" s="144">
        <v>114</v>
      </c>
      <c r="I843">
        <v>913</v>
      </c>
      <c r="J843">
        <v>10</v>
      </c>
      <c r="K843" s="143">
        <v>91.3</v>
      </c>
      <c r="L843">
        <v>114</v>
      </c>
    </row>
    <row r="844" spans="1:12" x14ac:dyDescent="0.3">
      <c r="A844" s="3">
        <v>1801</v>
      </c>
      <c r="B844" s="3" t="s">
        <v>356</v>
      </c>
      <c r="C844" s="3" t="s">
        <v>56</v>
      </c>
      <c r="D844" s="3" t="s">
        <v>49</v>
      </c>
      <c r="E844" s="3">
        <v>41661.89915315972</v>
      </c>
      <c r="F844" s="3">
        <v>41661.993065196766</v>
      </c>
      <c r="G844" s="3">
        <v>135</v>
      </c>
      <c r="H844" s="144">
        <v>135</v>
      </c>
      <c r="I844">
        <v>913</v>
      </c>
      <c r="J844">
        <v>10</v>
      </c>
      <c r="K844" s="143">
        <v>91.3</v>
      </c>
      <c r="L844">
        <v>135</v>
      </c>
    </row>
    <row r="845" spans="1:12" x14ac:dyDescent="0.3">
      <c r="A845" s="3">
        <v>1802</v>
      </c>
      <c r="B845" s="3" t="s">
        <v>357</v>
      </c>
      <c r="C845" s="3" t="s">
        <v>59</v>
      </c>
      <c r="D845" s="3" t="s">
        <v>49</v>
      </c>
      <c r="E845" s="3">
        <v>41662.04426195602</v>
      </c>
      <c r="F845" s="3">
        <v>41662.110847604163</v>
      </c>
      <c r="G845" s="3">
        <v>95</v>
      </c>
      <c r="H845" s="144">
        <v>95</v>
      </c>
      <c r="I845">
        <v>702</v>
      </c>
      <c r="J845">
        <v>7</v>
      </c>
      <c r="K845" s="143">
        <v>100.28571428571429</v>
      </c>
      <c r="L845">
        <v>95</v>
      </c>
    </row>
    <row r="846" spans="1:12" x14ac:dyDescent="0.3">
      <c r="A846" s="3">
        <v>1803</v>
      </c>
      <c r="B846" s="3" t="s">
        <v>357</v>
      </c>
      <c r="C846" s="3" t="s">
        <v>59</v>
      </c>
      <c r="D846" s="3" t="s">
        <v>49</v>
      </c>
      <c r="E846" s="3">
        <v>41662.10439876157</v>
      </c>
      <c r="F846" s="3">
        <v>41662.198287650463</v>
      </c>
      <c r="G846" s="3">
        <v>135</v>
      </c>
      <c r="H846" s="144">
        <v>135</v>
      </c>
      <c r="I846">
        <v>702</v>
      </c>
      <c r="J846">
        <v>7</v>
      </c>
      <c r="K846" s="143">
        <v>100.28571428571429</v>
      </c>
      <c r="L846">
        <v>135</v>
      </c>
    </row>
    <row r="847" spans="1:12" x14ac:dyDescent="0.3">
      <c r="A847" s="3">
        <v>1804</v>
      </c>
      <c r="B847" s="3" t="s">
        <v>357</v>
      </c>
      <c r="C847" s="3" t="s">
        <v>59</v>
      </c>
      <c r="D847" s="3" t="s">
        <v>49</v>
      </c>
      <c r="E847" s="3">
        <v>41662.247719826388</v>
      </c>
      <c r="F847" s="3">
        <v>41662.350023067127</v>
      </c>
      <c r="G847" s="3">
        <v>147</v>
      </c>
      <c r="H847" s="144">
        <v>147</v>
      </c>
      <c r="I847">
        <v>702</v>
      </c>
      <c r="J847">
        <v>7</v>
      </c>
      <c r="K847" s="143">
        <v>100.28571428571429</v>
      </c>
      <c r="L847">
        <v>147</v>
      </c>
    </row>
    <row r="848" spans="1:12" x14ac:dyDescent="0.3">
      <c r="A848" s="3">
        <v>1805</v>
      </c>
      <c r="B848" s="3" t="s">
        <v>357</v>
      </c>
      <c r="C848" s="3" t="s">
        <v>59</v>
      </c>
      <c r="D848" s="3" t="s">
        <v>49</v>
      </c>
      <c r="E848" s="3">
        <v>41662.353762534716</v>
      </c>
      <c r="F848" s="3">
        <v>41662.403253275465</v>
      </c>
      <c r="G848" s="3">
        <v>71</v>
      </c>
      <c r="H848" s="144">
        <v>71</v>
      </c>
      <c r="I848">
        <v>702</v>
      </c>
      <c r="J848">
        <v>7</v>
      </c>
      <c r="K848" s="143">
        <v>100.28571428571429</v>
      </c>
      <c r="L848">
        <v>71</v>
      </c>
    </row>
    <row r="849" spans="1:12" x14ac:dyDescent="0.3">
      <c r="A849" s="3">
        <v>1807</v>
      </c>
      <c r="B849" s="3" t="s">
        <v>357</v>
      </c>
      <c r="C849" s="3" t="s">
        <v>59</v>
      </c>
      <c r="D849" s="3" t="s">
        <v>49</v>
      </c>
      <c r="E849" s="3">
        <v>41662.652133217591</v>
      </c>
      <c r="F849" s="3">
        <v>41662.710350810186</v>
      </c>
      <c r="G849" s="3">
        <v>83</v>
      </c>
      <c r="H849" s="144">
        <v>83</v>
      </c>
      <c r="I849">
        <v>702</v>
      </c>
      <c r="J849">
        <v>7</v>
      </c>
      <c r="K849" s="143">
        <v>100.28571428571429</v>
      </c>
      <c r="L849">
        <v>83</v>
      </c>
    </row>
    <row r="850" spans="1:12" x14ac:dyDescent="0.3">
      <c r="A850" s="3">
        <v>1808</v>
      </c>
      <c r="B850" s="3" t="s">
        <v>357</v>
      </c>
      <c r="C850" s="3" t="s">
        <v>59</v>
      </c>
      <c r="D850" s="3" t="s">
        <v>49</v>
      </c>
      <c r="E850" s="3">
        <v>41662.943494409723</v>
      </c>
      <c r="F850" s="3">
        <v>41662.998563854169</v>
      </c>
      <c r="G850" s="3">
        <v>79</v>
      </c>
      <c r="H850" s="144">
        <v>79</v>
      </c>
      <c r="I850">
        <v>702</v>
      </c>
      <c r="J850">
        <v>7</v>
      </c>
      <c r="K850" s="143">
        <v>100.28571428571429</v>
      </c>
      <c r="L850">
        <v>79</v>
      </c>
    </row>
    <row r="851" spans="1:12" x14ac:dyDescent="0.3">
      <c r="A851" s="3">
        <v>1815</v>
      </c>
      <c r="B851" s="3" t="s">
        <v>359</v>
      </c>
      <c r="C851" s="3" t="s">
        <v>63</v>
      </c>
      <c r="D851" s="3" t="s">
        <v>49</v>
      </c>
      <c r="E851" s="3">
        <v>41663.996486805554</v>
      </c>
      <c r="F851" s="3">
        <v>41664.072331712967</v>
      </c>
      <c r="G851" s="3">
        <v>109</v>
      </c>
      <c r="H851" s="144">
        <v>109</v>
      </c>
      <c r="I851">
        <v>252</v>
      </c>
      <c r="J851">
        <v>4</v>
      </c>
      <c r="K851" s="143">
        <v>63</v>
      </c>
      <c r="L851">
        <v>109</v>
      </c>
    </row>
    <row r="852" spans="1:12" x14ac:dyDescent="0.3">
      <c r="A852" s="3">
        <v>1816</v>
      </c>
      <c r="B852" s="3" t="s">
        <v>359</v>
      </c>
      <c r="C852" s="3" t="s">
        <v>63</v>
      </c>
      <c r="D852" s="3" t="s">
        <v>49</v>
      </c>
      <c r="E852" s="3">
        <v>41664.117645636572</v>
      </c>
      <c r="F852" s="3">
        <v>41664.158062303235</v>
      </c>
      <c r="G852" s="3">
        <v>58</v>
      </c>
      <c r="H852" s="144">
        <v>58</v>
      </c>
      <c r="I852">
        <v>252</v>
      </c>
      <c r="J852">
        <v>4</v>
      </c>
      <c r="K852" s="143">
        <v>63</v>
      </c>
      <c r="L852">
        <v>58</v>
      </c>
    </row>
    <row r="853" spans="1:12" x14ac:dyDescent="0.3">
      <c r="A853" s="3">
        <v>1817</v>
      </c>
      <c r="B853" s="3" t="s">
        <v>359</v>
      </c>
      <c r="C853" s="3" t="s">
        <v>63</v>
      </c>
      <c r="D853" s="3" t="s">
        <v>49</v>
      </c>
      <c r="E853" s="3">
        <v>41664.653114583336</v>
      </c>
      <c r="F853" s="3" t="e">
        <v>#VALUE!</v>
      </c>
      <c r="G853" s="3" t="e">
        <v>#VALUE!</v>
      </c>
      <c r="H853" s="144" t="e">
        <v>#N/A</v>
      </c>
      <c r="I853">
        <v>252</v>
      </c>
      <c r="J853">
        <v>4</v>
      </c>
      <c r="K853" s="143">
        <v>63</v>
      </c>
      <c r="L853">
        <v>63</v>
      </c>
    </row>
    <row r="854" spans="1:12" x14ac:dyDescent="0.3">
      <c r="A854" s="3">
        <v>1818</v>
      </c>
      <c r="B854" s="3" t="s">
        <v>359</v>
      </c>
      <c r="C854" s="3" t="s">
        <v>63</v>
      </c>
      <c r="D854" s="3" t="s">
        <v>49</v>
      </c>
      <c r="E854" s="3">
        <v>41664.92118449074</v>
      </c>
      <c r="F854" s="3">
        <v>41664.980258564821</v>
      </c>
      <c r="G854" s="3">
        <v>85</v>
      </c>
      <c r="H854" s="144">
        <v>85</v>
      </c>
      <c r="I854">
        <v>252</v>
      </c>
      <c r="J854">
        <v>4</v>
      </c>
      <c r="K854" s="143">
        <v>63</v>
      </c>
      <c r="L854">
        <v>85</v>
      </c>
    </row>
    <row r="855" spans="1:12" x14ac:dyDescent="0.3">
      <c r="A855" s="3">
        <v>1819</v>
      </c>
      <c r="B855" s="3" t="s">
        <v>360</v>
      </c>
      <c r="C855" s="3" t="s">
        <v>65</v>
      </c>
      <c r="D855" s="3" t="s">
        <v>49</v>
      </c>
      <c r="E855" s="3">
        <v>41664.99294502315</v>
      </c>
      <c r="F855" s="3">
        <v>41665.051174189815</v>
      </c>
      <c r="G855" s="3">
        <v>83</v>
      </c>
      <c r="H855" s="144">
        <v>83</v>
      </c>
      <c r="I855">
        <v>527</v>
      </c>
      <c r="J855">
        <v>6</v>
      </c>
      <c r="K855" s="143">
        <v>87.833333333333329</v>
      </c>
      <c r="L855">
        <v>83</v>
      </c>
    </row>
    <row r="856" spans="1:12" x14ac:dyDescent="0.3">
      <c r="A856" s="3">
        <v>1820</v>
      </c>
      <c r="B856" s="3" t="s">
        <v>360</v>
      </c>
      <c r="C856" s="3" t="s">
        <v>65</v>
      </c>
      <c r="D856" s="3" t="s">
        <v>49</v>
      </c>
      <c r="E856" s="3">
        <v>41665.060340277778</v>
      </c>
      <c r="F856" s="3">
        <v>41665.114865740747</v>
      </c>
      <c r="G856" s="3">
        <v>78</v>
      </c>
      <c r="H856" s="144">
        <v>78</v>
      </c>
      <c r="I856">
        <v>527</v>
      </c>
      <c r="J856">
        <v>6</v>
      </c>
      <c r="K856" s="143">
        <v>87.833333333333329</v>
      </c>
      <c r="L856">
        <v>78</v>
      </c>
    </row>
    <row r="857" spans="1:12" x14ac:dyDescent="0.3">
      <c r="A857" s="3">
        <v>1821</v>
      </c>
      <c r="B857" s="3" t="s">
        <v>360</v>
      </c>
      <c r="C857" s="3" t="s">
        <v>65</v>
      </c>
      <c r="D857" s="3" t="s">
        <v>49</v>
      </c>
      <c r="E857" s="3">
        <v>41665.448963854171</v>
      </c>
      <c r="F857" s="3">
        <v>41665.523848113429</v>
      </c>
      <c r="G857" s="3">
        <v>107</v>
      </c>
      <c r="H857" s="144">
        <v>107</v>
      </c>
      <c r="I857">
        <v>527</v>
      </c>
      <c r="J857">
        <v>6</v>
      </c>
      <c r="K857" s="143">
        <v>87.833333333333329</v>
      </c>
      <c r="L857">
        <v>107</v>
      </c>
    </row>
    <row r="858" spans="1:12" x14ac:dyDescent="0.3">
      <c r="A858" s="3">
        <v>1822</v>
      </c>
      <c r="B858" s="3" t="s">
        <v>360</v>
      </c>
      <c r="C858" s="3" t="s">
        <v>65</v>
      </c>
      <c r="D858" s="3" t="s">
        <v>49</v>
      </c>
      <c r="E858" s="3">
        <v>41665.578587002317</v>
      </c>
      <c r="F858" s="3">
        <v>41665.63736015046</v>
      </c>
      <c r="G858" s="3">
        <v>84</v>
      </c>
      <c r="H858" s="144">
        <v>84</v>
      </c>
      <c r="I858">
        <v>527</v>
      </c>
      <c r="J858">
        <v>6</v>
      </c>
      <c r="K858" s="143">
        <v>87.833333333333329</v>
      </c>
      <c r="L858">
        <v>84</v>
      </c>
    </row>
    <row r="859" spans="1:12" x14ac:dyDescent="0.3">
      <c r="A859" s="3">
        <v>1823</v>
      </c>
      <c r="B859" s="3" t="s">
        <v>360</v>
      </c>
      <c r="C859" s="3" t="s">
        <v>65</v>
      </c>
      <c r="D859" s="3" t="s">
        <v>49</v>
      </c>
      <c r="E859" s="3">
        <v>41665.870575428242</v>
      </c>
      <c r="F859" s="3">
        <v>41665.921825428239</v>
      </c>
      <c r="G859" s="3">
        <v>73</v>
      </c>
      <c r="H859" s="144">
        <v>73</v>
      </c>
      <c r="I859">
        <v>527</v>
      </c>
      <c r="J859">
        <v>6</v>
      </c>
      <c r="K859" s="143">
        <v>87.833333333333329</v>
      </c>
      <c r="L859">
        <v>73</v>
      </c>
    </row>
    <row r="860" spans="1:12" x14ac:dyDescent="0.3">
      <c r="A860" s="3">
        <v>1824</v>
      </c>
      <c r="B860" s="3" t="s">
        <v>360</v>
      </c>
      <c r="C860" s="3" t="s">
        <v>65</v>
      </c>
      <c r="D860" s="3" t="s">
        <v>49</v>
      </c>
      <c r="E860" s="3">
        <v>41665.963403819449</v>
      </c>
      <c r="F860" s="3">
        <v>41666.034584374996</v>
      </c>
      <c r="G860" s="3">
        <v>102</v>
      </c>
      <c r="H860" s="144">
        <v>102</v>
      </c>
      <c r="I860">
        <v>527</v>
      </c>
      <c r="J860">
        <v>6</v>
      </c>
      <c r="K860" s="143">
        <v>87.833333333333329</v>
      </c>
      <c r="L860">
        <v>102</v>
      </c>
    </row>
    <row r="861" spans="1:12" x14ac:dyDescent="0.3">
      <c r="A861" s="3">
        <v>1825</v>
      </c>
      <c r="B861" s="3" t="s">
        <v>361</v>
      </c>
      <c r="C861" s="3" t="s">
        <v>48</v>
      </c>
      <c r="D861" s="3" t="s">
        <v>49</v>
      </c>
      <c r="E861" s="3">
        <v>41666.164170219905</v>
      </c>
      <c r="F861" s="3">
        <v>41666.235258182875</v>
      </c>
      <c r="G861" s="3">
        <v>102</v>
      </c>
      <c r="H861" s="144">
        <v>102</v>
      </c>
      <c r="I861">
        <v>539</v>
      </c>
      <c r="J861">
        <v>8</v>
      </c>
      <c r="K861" s="143">
        <v>67.375</v>
      </c>
      <c r="L861">
        <v>102</v>
      </c>
    </row>
    <row r="862" spans="1:12" x14ac:dyDescent="0.3">
      <c r="A862" s="3">
        <v>1826</v>
      </c>
      <c r="B862" s="3" t="s">
        <v>361</v>
      </c>
      <c r="C862" s="3" t="s">
        <v>48</v>
      </c>
      <c r="D862" s="3" t="s">
        <v>49</v>
      </c>
      <c r="E862" s="3">
        <v>41666.260150231486</v>
      </c>
      <c r="F862" s="3">
        <v>41666.321134027778</v>
      </c>
      <c r="G862" s="3">
        <v>87</v>
      </c>
      <c r="H862" s="144">
        <v>87</v>
      </c>
      <c r="I862">
        <v>539</v>
      </c>
      <c r="J862">
        <v>8</v>
      </c>
      <c r="K862" s="143">
        <v>67.375</v>
      </c>
      <c r="L862">
        <v>87</v>
      </c>
    </row>
    <row r="863" spans="1:12" x14ac:dyDescent="0.3">
      <c r="A863" s="3">
        <v>1832</v>
      </c>
      <c r="B863" s="3" t="s">
        <v>361</v>
      </c>
      <c r="C863" s="3" t="s">
        <v>48</v>
      </c>
      <c r="D863" s="3" t="s">
        <v>49</v>
      </c>
      <c r="E863" s="3">
        <v>41666.61609131944</v>
      </c>
      <c r="F863" s="3" t="e">
        <v>#VALUE!</v>
      </c>
      <c r="G863" s="3" t="e">
        <v>#VALUE!</v>
      </c>
      <c r="H863" s="144" t="e">
        <v>#N/A</v>
      </c>
      <c r="I863">
        <v>539</v>
      </c>
      <c r="J863">
        <v>8</v>
      </c>
      <c r="K863" s="143">
        <v>67.375</v>
      </c>
      <c r="L863">
        <v>67.375</v>
      </c>
    </row>
    <row r="864" spans="1:12" x14ac:dyDescent="0.3">
      <c r="A864" s="3">
        <v>1833</v>
      </c>
      <c r="B864" s="3" t="s">
        <v>362</v>
      </c>
      <c r="C864" s="3" t="s">
        <v>53</v>
      </c>
      <c r="D864" s="3" t="s">
        <v>49</v>
      </c>
      <c r="E864" s="3">
        <v>41667.115145682867</v>
      </c>
      <c r="F864" s="3">
        <v>41667.187310034722</v>
      </c>
      <c r="G864" s="3">
        <v>103</v>
      </c>
      <c r="H864" s="144">
        <v>103</v>
      </c>
      <c r="I864">
        <v>517</v>
      </c>
      <c r="J864">
        <v>8</v>
      </c>
      <c r="K864" s="143">
        <v>64.625</v>
      </c>
      <c r="L864">
        <v>103</v>
      </c>
    </row>
    <row r="865" spans="1:12" x14ac:dyDescent="0.3">
      <c r="A865" s="3">
        <v>1837</v>
      </c>
      <c r="B865" s="3" t="s">
        <v>362</v>
      </c>
      <c r="C865" s="3" t="s">
        <v>53</v>
      </c>
      <c r="D865" s="3" t="s">
        <v>49</v>
      </c>
      <c r="E865" s="3">
        <v>41667.473982141208</v>
      </c>
      <c r="F865" s="3" t="e">
        <v>#VALUE!</v>
      </c>
      <c r="G865" s="3" t="e">
        <v>#VALUE!</v>
      </c>
      <c r="H865" s="144" t="e">
        <v>#N/A</v>
      </c>
      <c r="I865">
        <v>517</v>
      </c>
      <c r="J865">
        <v>8</v>
      </c>
      <c r="K865" s="143">
        <v>64.625</v>
      </c>
      <c r="L865">
        <v>64.625</v>
      </c>
    </row>
    <row r="866" spans="1:12" x14ac:dyDescent="0.3">
      <c r="A866" s="3">
        <v>1841</v>
      </c>
      <c r="B866" s="3" t="s">
        <v>363</v>
      </c>
      <c r="C866" s="3" t="s">
        <v>56</v>
      </c>
      <c r="D866" s="3" t="s">
        <v>49</v>
      </c>
      <c r="E866" s="3" t="e">
        <v>#VALUE!</v>
      </c>
      <c r="F866" s="3">
        <v>41668.065916701387</v>
      </c>
      <c r="G866" s="3" t="e">
        <v>#VALUE!</v>
      </c>
      <c r="H866" s="144" t="e">
        <v>#N/A</v>
      </c>
      <c r="I866">
        <v>866</v>
      </c>
      <c r="J866">
        <v>10</v>
      </c>
      <c r="K866" s="143">
        <v>86.6</v>
      </c>
      <c r="L866">
        <v>86.6</v>
      </c>
    </row>
    <row r="867" spans="1:12" x14ac:dyDescent="0.3">
      <c r="A867" s="3">
        <v>1842</v>
      </c>
      <c r="B867" s="3" t="s">
        <v>363</v>
      </c>
      <c r="C867" s="3" t="s">
        <v>56</v>
      </c>
      <c r="D867" s="3" t="s">
        <v>49</v>
      </c>
      <c r="E867" s="3">
        <v>41668.164549270834</v>
      </c>
      <c r="F867" s="3" t="e">
        <v>#VALUE!</v>
      </c>
      <c r="G867" s="3" t="e">
        <v>#VALUE!</v>
      </c>
      <c r="H867" s="144" t="e">
        <v>#N/A</v>
      </c>
      <c r="I867">
        <v>866</v>
      </c>
      <c r="J867">
        <v>10</v>
      </c>
      <c r="K867" s="143">
        <v>86.6</v>
      </c>
      <c r="L867">
        <v>86.6</v>
      </c>
    </row>
    <row r="868" spans="1:12" x14ac:dyDescent="0.3">
      <c r="A868" s="3">
        <v>1847</v>
      </c>
      <c r="B868" s="3" t="s">
        <v>363</v>
      </c>
      <c r="C868" s="3" t="s">
        <v>56</v>
      </c>
      <c r="D868" s="3" t="s">
        <v>49</v>
      </c>
      <c r="E868" s="3">
        <v>41668.535947951386</v>
      </c>
      <c r="F868" s="3" t="e">
        <v>#VALUE!</v>
      </c>
      <c r="G868" s="3" t="e">
        <v>#VALUE!</v>
      </c>
      <c r="H868" s="144" t="e">
        <v>#N/A</v>
      </c>
      <c r="I868">
        <v>866</v>
      </c>
      <c r="J868">
        <v>10</v>
      </c>
      <c r="K868" s="143">
        <v>86.6</v>
      </c>
      <c r="L868">
        <v>86.6</v>
      </c>
    </row>
    <row r="869" spans="1:12" x14ac:dyDescent="0.3">
      <c r="A869" s="3">
        <v>1851</v>
      </c>
      <c r="B869" s="3" t="s">
        <v>364</v>
      </c>
      <c r="C869" s="3" t="s">
        <v>59</v>
      </c>
      <c r="D869" s="3" t="s">
        <v>49</v>
      </c>
      <c r="E869" s="3">
        <v>41669.271754363428</v>
      </c>
      <c r="F869" s="3">
        <v>41669.336719641207</v>
      </c>
      <c r="G869" s="3">
        <v>93</v>
      </c>
      <c r="H869" s="144">
        <v>93</v>
      </c>
      <c r="I869">
        <v>404</v>
      </c>
      <c r="J869">
        <v>4</v>
      </c>
      <c r="K869" s="143">
        <v>101</v>
      </c>
      <c r="L869">
        <v>93</v>
      </c>
    </row>
    <row r="870" spans="1:12" x14ac:dyDescent="0.3">
      <c r="A870" s="3">
        <v>1854</v>
      </c>
      <c r="B870" s="3" t="s">
        <v>364</v>
      </c>
      <c r="C870" s="3" t="s">
        <v>59</v>
      </c>
      <c r="D870" s="3" t="s">
        <v>57</v>
      </c>
      <c r="E870" s="3">
        <v>41669.975168483797</v>
      </c>
      <c r="F870" s="3">
        <v>41670.023154594906</v>
      </c>
      <c r="G870" s="3">
        <v>69</v>
      </c>
      <c r="H870" s="144">
        <v>69</v>
      </c>
      <c r="I870">
        <v>404</v>
      </c>
      <c r="J870">
        <v>4</v>
      </c>
      <c r="K870" s="143">
        <v>101</v>
      </c>
      <c r="L870">
        <v>69</v>
      </c>
    </row>
    <row r="871" spans="1:12" x14ac:dyDescent="0.3">
      <c r="A871" s="3">
        <v>1855</v>
      </c>
      <c r="B871" s="3" t="s">
        <v>365</v>
      </c>
      <c r="C871" s="3" t="s">
        <v>61</v>
      </c>
      <c r="D871" s="3" t="s">
        <v>49</v>
      </c>
      <c r="E871" s="3">
        <v>41670.066766053242</v>
      </c>
      <c r="F871" s="3">
        <v>41670.10805077546</v>
      </c>
      <c r="G871" s="3">
        <v>59</v>
      </c>
      <c r="H871" s="144">
        <v>59</v>
      </c>
      <c r="I871">
        <v>441</v>
      </c>
      <c r="J871">
        <v>6</v>
      </c>
      <c r="K871" s="143">
        <v>73.5</v>
      </c>
      <c r="L871">
        <v>59</v>
      </c>
    </row>
    <row r="872" spans="1:12" x14ac:dyDescent="0.3">
      <c r="A872" s="3">
        <v>1860</v>
      </c>
      <c r="B872" s="3" t="s">
        <v>365</v>
      </c>
      <c r="C872" s="3" t="s">
        <v>61</v>
      </c>
      <c r="D872" s="3" t="s">
        <v>49</v>
      </c>
      <c r="E872" s="3" t="e">
        <v>#VALUE!</v>
      </c>
      <c r="F872" s="3" t="e">
        <v>#VALUE!</v>
      </c>
      <c r="G872" s="3" t="e">
        <v>#VALUE!</v>
      </c>
      <c r="H872" s="144" t="e">
        <v>#N/A</v>
      </c>
      <c r="I872">
        <v>441</v>
      </c>
      <c r="J872">
        <v>6</v>
      </c>
      <c r="K872" s="143">
        <v>73.5</v>
      </c>
      <c r="L872">
        <v>73.5</v>
      </c>
    </row>
    <row r="873" spans="1:12" x14ac:dyDescent="0.3">
      <c r="A873" s="3">
        <v>1861</v>
      </c>
      <c r="B873" s="3" t="s">
        <v>366</v>
      </c>
      <c r="C873" s="3" t="s">
        <v>63</v>
      </c>
      <c r="D873" s="3" t="s">
        <v>49</v>
      </c>
      <c r="E873" s="3" t="e">
        <v>#VALUE!</v>
      </c>
      <c r="F873" s="3">
        <v>41671.3669568287</v>
      </c>
      <c r="G873" s="3" t="e">
        <v>#VALUE!</v>
      </c>
      <c r="H873" s="144" t="e">
        <v>#N/A</v>
      </c>
      <c r="I873">
        <v>360</v>
      </c>
      <c r="J873">
        <v>5</v>
      </c>
      <c r="K873" s="143">
        <v>72</v>
      </c>
      <c r="L873">
        <v>72</v>
      </c>
    </row>
    <row r="874" spans="1:12" x14ac:dyDescent="0.3">
      <c r="A874" s="3">
        <v>1862</v>
      </c>
      <c r="B874" s="3" t="s">
        <v>366</v>
      </c>
      <c r="C874" s="3" t="s">
        <v>63</v>
      </c>
      <c r="D874" s="3" t="s">
        <v>49</v>
      </c>
      <c r="E874" s="3">
        <v>41671.369712002313</v>
      </c>
      <c r="F874" s="3">
        <v>41671.452906446764</v>
      </c>
      <c r="G874" s="3">
        <v>119</v>
      </c>
      <c r="H874" s="144">
        <v>119</v>
      </c>
      <c r="I874">
        <v>360</v>
      </c>
      <c r="J874">
        <v>5</v>
      </c>
      <c r="K874" s="143">
        <v>72</v>
      </c>
      <c r="L874">
        <v>119</v>
      </c>
    </row>
    <row r="875" spans="1:12" x14ac:dyDescent="0.3">
      <c r="A875" s="3">
        <v>1863</v>
      </c>
      <c r="B875" s="3" t="s">
        <v>366</v>
      </c>
      <c r="C875" s="3" t="s">
        <v>63</v>
      </c>
      <c r="D875" s="3" t="s">
        <v>49</v>
      </c>
      <c r="E875" s="3">
        <v>41671.652290474536</v>
      </c>
      <c r="F875" s="3">
        <v>41671.702487233801</v>
      </c>
      <c r="G875" s="3">
        <v>72</v>
      </c>
      <c r="H875" s="144">
        <v>72</v>
      </c>
      <c r="I875">
        <v>360</v>
      </c>
      <c r="J875">
        <v>5</v>
      </c>
      <c r="K875" s="143">
        <v>72</v>
      </c>
      <c r="L875">
        <v>72</v>
      </c>
    </row>
    <row r="876" spans="1:12" x14ac:dyDescent="0.3">
      <c r="A876" s="3">
        <v>1864</v>
      </c>
      <c r="B876" s="3" t="s">
        <v>366</v>
      </c>
      <c r="C876" s="3" t="s">
        <v>63</v>
      </c>
      <c r="D876" s="3" t="s">
        <v>49</v>
      </c>
      <c r="E876" s="3">
        <v>41671.822111076392</v>
      </c>
      <c r="F876" s="3">
        <v>41671.898245335651</v>
      </c>
      <c r="G876" s="3">
        <v>109</v>
      </c>
      <c r="H876" s="144">
        <v>109</v>
      </c>
      <c r="I876">
        <v>360</v>
      </c>
      <c r="J876">
        <v>5</v>
      </c>
      <c r="K876" s="143">
        <v>72</v>
      </c>
      <c r="L876">
        <v>109</v>
      </c>
    </row>
    <row r="877" spans="1:12" x14ac:dyDescent="0.3">
      <c r="A877" s="3">
        <v>1865</v>
      </c>
      <c r="B877" s="3" t="s">
        <v>366</v>
      </c>
      <c r="C877" s="3" t="s">
        <v>63</v>
      </c>
      <c r="D877" s="3" t="s">
        <v>49</v>
      </c>
      <c r="E877" s="3">
        <v>41671.977777743057</v>
      </c>
      <c r="F877" s="3">
        <v>41672.019768483799</v>
      </c>
      <c r="G877" s="3">
        <v>60</v>
      </c>
      <c r="H877" s="144">
        <v>60</v>
      </c>
      <c r="I877">
        <v>360</v>
      </c>
      <c r="J877">
        <v>5</v>
      </c>
      <c r="K877" s="143">
        <v>72</v>
      </c>
      <c r="L877">
        <v>60</v>
      </c>
    </row>
    <row r="878" spans="1:12" x14ac:dyDescent="0.3">
      <c r="A878" s="3">
        <v>1867</v>
      </c>
      <c r="B878" s="3" t="s">
        <v>367</v>
      </c>
      <c r="C878" s="3" t="s">
        <v>65</v>
      </c>
      <c r="D878" s="3" t="s">
        <v>49</v>
      </c>
      <c r="E878" s="3">
        <v>41672.316919826393</v>
      </c>
      <c r="F878" s="3">
        <v>41672.361352696753</v>
      </c>
      <c r="G878" s="3">
        <v>63</v>
      </c>
      <c r="H878" s="144">
        <v>63</v>
      </c>
      <c r="I878">
        <v>218</v>
      </c>
      <c r="J878">
        <v>3</v>
      </c>
      <c r="K878" s="143">
        <v>72.666666666666671</v>
      </c>
      <c r="L878">
        <v>63</v>
      </c>
    </row>
    <row r="879" spans="1:12" x14ac:dyDescent="0.3">
      <c r="A879" s="3">
        <v>1868</v>
      </c>
      <c r="B879" s="3" t="s">
        <v>367</v>
      </c>
      <c r="C879" s="3" t="s">
        <v>65</v>
      </c>
      <c r="D879" s="3" t="s">
        <v>49</v>
      </c>
      <c r="E879" s="3">
        <v>41672.817298182876</v>
      </c>
      <c r="F879" s="3">
        <v>41672.868895405096</v>
      </c>
      <c r="G879" s="3">
        <v>74</v>
      </c>
      <c r="H879" s="144">
        <v>74</v>
      </c>
      <c r="I879">
        <v>218</v>
      </c>
      <c r="J879">
        <v>3</v>
      </c>
      <c r="K879" s="143">
        <v>72.666666666666671</v>
      </c>
      <c r="L879">
        <v>74</v>
      </c>
    </row>
    <row r="880" spans="1:12" x14ac:dyDescent="0.3">
      <c r="A880" s="3">
        <v>1875</v>
      </c>
      <c r="B880" s="3" t="s">
        <v>368</v>
      </c>
      <c r="C880" s="3" t="s">
        <v>48</v>
      </c>
      <c r="D880" s="3" t="s">
        <v>49</v>
      </c>
      <c r="E880" s="3">
        <v>41673.792170567125</v>
      </c>
      <c r="F880" s="3">
        <v>41673.869902048609</v>
      </c>
      <c r="G880" s="3">
        <v>111</v>
      </c>
      <c r="H880" s="144">
        <v>111</v>
      </c>
      <c r="I880">
        <v>735</v>
      </c>
      <c r="J880">
        <v>7</v>
      </c>
      <c r="K880" s="143">
        <v>105</v>
      </c>
      <c r="L880">
        <v>111</v>
      </c>
    </row>
    <row r="881" spans="1:12" x14ac:dyDescent="0.3">
      <c r="A881" s="3">
        <v>1876</v>
      </c>
      <c r="B881" s="3" t="s">
        <v>369</v>
      </c>
      <c r="C881" s="3" t="s">
        <v>53</v>
      </c>
      <c r="D881" s="3" t="s">
        <v>49</v>
      </c>
      <c r="E881" s="3">
        <v>41674.181672256949</v>
      </c>
      <c r="F881" s="3">
        <v>41674.232065775461</v>
      </c>
      <c r="G881" s="3">
        <v>72</v>
      </c>
      <c r="H881" s="144">
        <v>72</v>
      </c>
      <c r="I881">
        <v>72</v>
      </c>
      <c r="J881">
        <v>3</v>
      </c>
      <c r="K881" s="143">
        <v>24</v>
      </c>
      <c r="L881">
        <v>72</v>
      </c>
    </row>
    <row r="882" spans="1:12" x14ac:dyDescent="0.3">
      <c r="A882" s="3">
        <v>1877</v>
      </c>
      <c r="B882" s="3" t="s">
        <v>369</v>
      </c>
      <c r="C882" s="3" t="s">
        <v>53</v>
      </c>
      <c r="D882" s="3" t="s">
        <v>57</v>
      </c>
      <c r="E882" s="3">
        <v>41674.246158020833</v>
      </c>
      <c r="F882" s="3" t="e">
        <v>#VALUE!</v>
      </c>
      <c r="G882" s="3" t="e">
        <v>#VALUE!</v>
      </c>
      <c r="H882" s="144" t="e">
        <v>#N/A</v>
      </c>
      <c r="I882">
        <v>72</v>
      </c>
      <c r="J882">
        <v>3</v>
      </c>
      <c r="K882" s="143">
        <v>24</v>
      </c>
      <c r="L882">
        <v>24</v>
      </c>
    </row>
    <row r="883" spans="1:12" x14ac:dyDescent="0.3">
      <c r="A883" s="3">
        <v>1881</v>
      </c>
      <c r="B883" s="3" t="s">
        <v>370</v>
      </c>
      <c r="C883" s="3" t="s">
        <v>56</v>
      </c>
      <c r="D883" s="3" t="s">
        <v>49</v>
      </c>
      <c r="E883" s="3">
        <v>41675.395773379634</v>
      </c>
      <c r="F883" s="3">
        <v>41675.476514120368</v>
      </c>
      <c r="G883" s="3">
        <v>116</v>
      </c>
      <c r="H883" s="144">
        <v>116</v>
      </c>
      <c r="I883">
        <v>1015</v>
      </c>
      <c r="J883">
        <v>10</v>
      </c>
      <c r="K883" s="143">
        <v>101.5</v>
      </c>
      <c r="L883">
        <v>116</v>
      </c>
    </row>
    <row r="884" spans="1:12" x14ac:dyDescent="0.3">
      <c r="A884" s="3">
        <v>1882</v>
      </c>
      <c r="B884" s="3" t="s">
        <v>370</v>
      </c>
      <c r="C884" s="3" t="s">
        <v>56</v>
      </c>
      <c r="D884" s="3" t="s">
        <v>49</v>
      </c>
      <c r="E884" s="3">
        <v>41675.483133136579</v>
      </c>
      <c r="F884" s="3">
        <v>41675.548862303243</v>
      </c>
      <c r="G884" s="3">
        <v>94</v>
      </c>
      <c r="H884" s="144">
        <v>94</v>
      </c>
      <c r="I884">
        <v>1015</v>
      </c>
      <c r="J884">
        <v>10</v>
      </c>
      <c r="K884" s="143">
        <v>101.5</v>
      </c>
      <c r="L884">
        <v>94</v>
      </c>
    </row>
    <row r="885" spans="1:12" x14ac:dyDescent="0.3">
      <c r="A885" s="3">
        <v>1884</v>
      </c>
      <c r="B885" s="3" t="s">
        <v>370</v>
      </c>
      <c r="C885" s="3" t="s">
        <v>56</v>
      </c>
      <c r="D885" s="3" t="s">
        <v>49</v>
      </c>
      <c r="E885" s="3">
        <v>41675.557645868052</v>
      </c>
      <c r="F885" s="3">
        <v>41675.640157442132</v>
      </c>
      <c r="G885" s="3">
        <v>118</v>
      </c>
      <c r="H885" s="144">
        <v>118</v>
      </c>
      <c r="I885">
        <v>1015</v>
      </c>
      <c r="J885">
        <v>10</v>
      </c>
      <c r="K885" s="143">
        <v>101.5</v>
      </c>
      <c r="L885">
        <v>118</v>
      </c>
    </row>
    <row r="886" spans="1:12" x14ac:dyDescent="0.3">
      <c r="A886" s="3">
        <v>1889</v>
      </c>
      <c r="B886" s="3" t="s">
        <v>371</v>
      </c>
      <c r="C886" s="3" t="s">
        <v>59</v>
      </c>
      <c r="D886" s="3" t="s">
        <v>49</v>
      </c>
      <c r="E886" s="3">
        <v>41676.01783336806</v>
      </c>
      <c r="F886" s="3">
        <v>41676.07337734953</v>
      </c>
      <c r="G886" s="3">
        <v>79</v>
      </c>
      <c r="H886" s="144">
        <v>79</v>
      </c>
      <c r="I886">
        <v>565</v>
      </c>
      <c r="J886">
        <v>5</v>
      </c>
      <c r="K886" s="143">
        <v>113</v>
      </c>
      <c r="L886">
        <v>79</v>
      </c>
    </row>
    <row r="887" spans="1:12" x14ac:dyDescent="0.3">
      <c r="A887" s="3">
        <v>1890</v>
      </c>
      <c r="B887" s="3" t="s">
        <v>371</v>
      </c>
      <c r="C887" s="3" t="s">
        <v>59</v>
      </c>
      <c r="D887" s="3" t="s">
        <v>49</v>
      </c>
      <c r="E887" s="3">
        <v>41676.100307523149</v>
      </c>
      <c r="F887" s="3">
        <v>41676.192657060186</v>
      </c>
      <c r="G887" s="3">
        <v>132</v>
      </c>
      <c r="H887" s="144">
        <v>132</v>
      </c>
      <c r="I887">
        <v>565</v>
      </c>
      <c r="J887">
        <v>5</v>
      </c>
      <c r="K887" s="143">
        <v>113</v>
      </c>
      <c r="L887">
        <v>132</v>
      </c>
    </row>
    <row r="888" spans="1:12" x14ac:dyDescent="0.3">
      <c r="A888" s="3">
        <v>1891</v>
      </c>
      <c r="B888" s="3" t="s">
        <v>371</v>
      </c>
      <c r="C888" s="3" t="s">
        <v>59</v>
      </c>
      <c r="D888" s="3" t="s">
        <v>49</v>
      </c>
      <c r="E888" s="3">
        <v>41676.317294363427</v>
      </c>
      <c r="F888" s="3">
        <v>41676.404204085651</v>
      </c>
      <c r="G888" s="3">
        <v>125</v>
      </c>
      <c r="H888" s="144">
        <v>125</v>
      </c>
      <c r="I888">
        <v>565</v>
      </c>
      <c r="J888">
        <v>5</v>
      </c>
      <c r="K888" s="143">
        <v>113</v>
      </c>
      <c r="L888">
        <v>125</v>
      </c>
    </row>
    <row r="889" spans="1:12" x14ac:dyDescent="0.3">
      <c r="A889" s="3">
        <v>1894</v>
      </c>
      <c r="B889" s="3" t="s">
        <v>372</v>
      </c>
      <c r="C889" s="3" t="s">
        <v>61</v>
      </c>
      <c r="D889" s="3" t="s">
        <v>49</v>
      </c>
      <c r="E889" s="3">
        <v>41677.0534315162</v>
      </c>
      <c r="F889" s="3">
        <v>41677.127262534719</v>
      </c>
      <c r="G889" s="3">
        <v>106</v>
      </c>
      <c r="H889" s="144">
        <v>106</v>
      </c>
      <c r="I889">
        <v>1128</v>
      </c>
      <c r="J889">
        <v>13</v>
      </c>
      <c r="K889" s="143">
        <v>86.769230769230774</v>
      </c>
      <c r="L889">
        <v>106</v>
      </c>
    </row>
    <row r="890" spans="1:12" x14ac:dyDescent="0.3">
      <c r="A890" s="3">
        <v>1895</v>
      </c>
      <c r="B890" s="3" t="s">
        <v>372</v>
      </c>
      <c r="C890" s="3" t="s">
        <v>61</v>
      </c>
      <c r="D890" s="3" t="s">
        <v>49</v>
      </c>
      <c r="E890" s="3">
        <v>41677.067736076388</v>
      </c>
      <c r="F890" s="3">
        <v>41677.157203668983</v>
      </c>
      <c r="G890" s="3">
        <v>128</v>
      </c>
      <c r="H890" s="144">
        <v>128</v>
      </c>
      <c r="I890">
        <v>1128</v>
      </c>
      <c r="J890">
        <v>13</v>
      </c>
      <c r="K890" s="143">
        <v>86.769230769230774</v>
      </c>
      <c r="L890">
        <v>128</v>
      </c>
    </row>
    <row r="891" spans="1:12" x14ac:dyDescent="0.3">
      <c r="A891" s="3">
        <v>1897</v>
      </c>
      <c r="B891" s="3" t="s">
        <v>372</v>
      </c>
      <c r="C891" s="3" t="s">
        <v>61</v>
      </c>
      <c r="D891" s="3" t="s">
        <v>49</v>
      </c>
      <c r="E891" s="3">
        <v>41677.326754710652</v>
      </c>
      <c r="F891" s="3">
        <v>41677.396997766205</v>
      </c>
      <c r="G891" s="3">
        <v>101</v>
      </c>
      <c r="H891" s="144">
        <v>101</v>
      </c>
      <c r="I891">
        <v>1128</v>
      </c>
      <c r="J891">
        <v>13</v>
      </c>
      <c r="K891" s="143">
        <v>86.769230769230774</v>
      </c>
      <c r="L891">
        <v>101</v>
      </c>
    </row>
    <row r="892" spans="1:12" x14ac:dyDescent="0.3">
      <c r="A892" s="3">
        <v>1902</v>
      </c>
      <c r="B892" s="3" t="s">
        <v>372</v>
      </c>
      <c r="C892" s="3" t="s">
        <v>61</v>
      </c>
      <c r="D892" s="3" t="s">
        <v>49</v>
      </c>
      <c r="E892" s="3">
        <v>41677.580713043986</v>
      </c>
      <c r="F892" s="3">
        <v>41677.687692210646</v>
      </c>
      <c r="G892" s="3">
        <v>154</v>
      </c>
      <c r="H892" s="144">
        <v>154</v>
      </c>
      <c r="I892">
        <v>1128</v>
      </c>
      <c r="J892">
        <v>13</v>
      </c>
      <c r="K892" s="143">
        <v>86.769230769230774</v>
      </c>
      <c r="L892">
        <v>154</v>
      </c>
    </row>
    <row r="893" spans="1:12" x14ac:dyDescent="0.3">
      <c r="A893" s="3">
        <v>1904</v>
      </c>
      <c r="B893" s="3" t="s">
        <v>372</v>
      </c>
      <c r="C893" s="3" t="s">
        <v>61</v>
      </c>
      <c r="D893" s="3" t="s">
        <v>49</v>
      </c>
      <c r="E893" s="3">
        <v>41677.676815856481</v>
      </c>
      <c r="F893" s="3">
        <v>41677.772950115745</v>
      </c>
      <c r="G893" s="3">
        <v>138</v>
      </c>
      <c r="H893" s="144">
        <v>138</v>
      </c>
      <c r="I893">
        <v>1128</v>
      </c>
      <c r="J893">
        <v>13</v>
      </c>
      <c r="K893" s="143">
        <v>86.769230769230774</v>
      </c>
      <c r="L893">
        <v>138</v>
      </c>
    </row>
    <row r="894" spans="1:12" x14ac:dyDescent="0.3">
      <c r="A894" s="3">
        <v>1905</v>
      </c>
      <c r="B894" s="3" t="s">
        <v>372</v>
      </c>
      <c r="C894" s="3" t="s">
        <v>61</v>
      </c>
      <c r="D894" s="3" t="s">
        <v>49</v>
      </c>
      <c r="E894" s="3">
        <v>41677.756589733799</v>
      </c>
      <c r="F894" s="3" t="e">
        <v>#VALUE!</v>
      </c>
      <c r="G894" s="3" t="e">
        <v>#VALUE!</v>
      </c>
      <c r="H894" s="144" t="e">
        <v>#N/A</v>
      </c>
      <c r="I894">
        <v>1128</v>
      </c>
      <c r="J894">
        <v>13</v>
      </c>
      <c r="K894" s="143">
        <v>86.769230769230774</v>
      </c>
      <c r="L894">
        <v>86.769230769230774</v>
      </c>
    </row>
    <row r="895" spans="1:12" x14ac:dyDescent="0.3">
      <c r="A895" s="3">
        <v>1906</v>
      </c>
      <c r="B895" s="3" t="s">
        <v>372</v>
      </c>
      <c r="C895" s="3" t="s">
        <v>61</v>
      </c>
      <c r="D895" s="3" t="s">
        <v>49</v>
      </c>
      <c r="E895" s="3">
        <v>41677.843841817128</v>
      </c>
      <c r="F895" s="3">
        <v>41677.918506168979</v>
      </c>
      <c r="G895" s="3">
        <v>107</v>
      </c>
      <c r="H895" s="144">
        <v>107</v>
      </c>
      <c r="I895">
        <v>1128</v>
      </c>
      <c r="J895">
        <v>13</v>
      </c>
      <c r="K895" s="143">
        <v>86.769230769230774</v>
      </c>
      <c r="L895">
        <v>107</v>
      </c>
    </row>
    <row r="896" spans="1:12" x14ac:dyDescent="0.3">
      <c r="A896" s="3">
        <v>1907</v>
      </c>
      <c r="B896" s="3" t="s">
        <v>373</v>
      </c>
      <c r="C896" s="3" t="s">
        <v>63</v>
      </c>
      <c r="D896" s="3" t="s">
        <v>49</v>
      </c>
      <c r="E896" s="3">
        <v>41678.168011689821</v>
      </c>
      <c r="F896" s="3">
        <v>41678.248231597223</v>
      </c>
      <c r="G896" s="3">
        <v>115</v>
      </c>
      <c r="H896" s="144">
        <v>115</v>
      </c>
      <c r="I896">
        <v>460</v>
      </c>
      <c r="J896">
        <v>6</v>
      </c>
      <c r="K896" s="143">
        <v>76.666666666666671</v>
      </c>
      <c r="L896">
        <v>115</v>
      </c>
    </row>
    <row r="897" spans="1:12" x14ac:dyDescent="0.3">
      <c r="A897" s="3">
        <v>1908</v>
      </c>
      <c r="B897" s="3" t="s">
        <v>373</v>
      </c>
      <c r="C897" s="3" t="s">
        <v>63</v>
      </c>
      <c r="D897" s="3" t="s">
        <v>49</v>
      </c>
      <c r="E897" s="3">
        <v>41678.499351238432</v>
      </c>
      <c r="F897" s="3">
        <v>41678.546816516209</v>
      </c>
      <c r="G897" s="3">
        <v>68</v>
      </c>
      <c r="H897" s="144">
        <v>68</v>
      </c>
      <c r="I897">
        <v>460</v>
      </c>
      <c r="J897">
        <v>6</v>
      </c>
      <c r="K897" s="143">
        <v>76.666666666666671</v>
      </c>
      <c r="L897">
        <v>68</v>
      </c>
    </row>
    <row r="898" spans="1:12" x14ac:dyDescent="0.3">
      <c r="A898" s="3">
        <v>1909</v>
      </c>
      <c r="B898" s="3" t="s">
        <v>373</v>
      </c>
      <c r="C898" s="3" t="s">
        <v>63</v>
      </c>
      <c r="D898" s="3" t="s">
        <v>49</v>
      </c>
      <c r="E898" s="3">
        <v>41678.567539699077</v>
      </c>
      <c r="F898" s="3">
        <v>41678.62903275463</v>
      </c>
      <c r="G898" s="3">
        <v>88</v>
      </c>
      <c r="H898" s="144">
        <v>88</v>
      </c>
      <c r="I898">
        <v>460</v>
      </c>
      <c r="J898">
        <v>6</v>
      </c>
      <c r="K898" s="143">
        <v>76.666666666666671</v>
      </c>
      <c r="L898">
        <v>88</v>
      </c>
    </row>
    <row r="899" spans="1:12" x14ac:dyDescent="0.3">
      <c r="A899" s="3">
        <v>1910</v>
      </c>
      <c r="B899" s="3" t="s">
        <v>373</v>
      </c>
      <c r="C899" s="3" t="s">
        <v>63</v>
      </c>
      <c r="D899" s="3" t="s">
        <v>49</v>
      </c>
      <c r="E899" s="3">
        <v>41678.711545405095</v>
      </c>
      <c r="F899" s="3">
        <v>41678.778640312499</v>
      </c>
      <c r="G899" s="3">
        <v>96</v>
      </c>
      <c r="H899" s="144">
        <v>96</v>
      </c>
      <c r="I899">
        <v>460</v>
      </c>
      <c r="J899">
        <v>6</v>
      </c>
      <c r="K899" s="143">
        <v>76.666666666666671</v>
      </c>
      <c r="L899">
        <v>96</v>
      </c>
    </row>
    <row r="900" spans="1:12" x14ac:dyDescent="0.3">
      <c r="A900" s="3">
        <v>1911</v>
      </c>
      <c r="B900" s="3" t="s">
        <v>373</v>
      </c>
      <c r="C900" s="3" t="s">
        <v>63</v>
      </c>
      <c r="D900" s="3" t="s">
        <v>49</v>
      </c>
      <c r="E900" s="3">
        <v>41678.853750150469</v>
      </c>
      <c r="F900" s="3" t="e">
        <v>#VALUE!</v>
      </c>
      <c r="G900" s="3" t="e">
        <v>#VALUE!</v>
      </c>
      <c r="H900" s="144" t="e">
        <v>#N/A</v>
      </c>
      <c r="I900">
        <v>460</v>
      </c>
      <c r="J900">
        <v>6</v>
      </c>
      <c r="K900" s="143">
        <v>76.666666666666671</v>
      </c>
      <c r="L900">
        <v>76.666666666666671</v>
      </c>
    </row>
    <row r="901" spans="1:12" x14ac:dyDescent="0.3">
      <c r="A901" s="3">
        <v>1912</v>
      </c>
      <c r="B901" s="3" t="s">
        <v>373</v>
      </c>
      <c r="C901" s="3" t="s">
        <v>63</v>
      </c>
      <c r="D901" s="3" t="s">
        <v>49</v>
      </c>
      <c r="E901" s="3">
        <v>41678.926635104166</v>
      </c>
      <c r="F901" s="3">
        <v>41678.991681400461</v>
      </c>
      <c r="G901" s="3">
        <v>93</v>
      </c>
      <c r="H901" s="144">
        <v>93</v>
      </c>
      <c r="I901">
        <v>460</v>
      </c>
      <c r="J901">
        <v>6</v>
      </c>
      <c r="K901" s="143">
        <v>76.666666666666671</v>
      </c>
      <c r="L901">
        <v>93</v>
      </c>
    </row>
    <row r="902" spans="1:12" x14ac:dyDescent="0.3">
      <c r="A902" s="3">
        <v>1914</v>
      </c>
      <c r="B902" s="3" t="s">
        <v>374</v>
      </c>
      <c r="C902" s="3" t="s">
        <v>65</v>
      </c>
      <c r="D902" s="3" t="s">
        <v>49</v>
      </c>
      <c r="E902" s="3">
        <v>41679.205887847223</v>
      </c>
      <c r="F902" s="3">
        <v>41679.26845729167</v>
      </c>
      <c r="G902" s="3">
        <v>90</v>
      </c>
      <c r="H902" s="144">
        <v>90</v>
      </c>
      <c r="I902">
        <v>303</v>
      </c>
      <c r="J902">
        <v>3</v>
      </c>
      <c r="K902" s="143">
        <v>101</v>
      </c>
      <c r="L902">
        <v>90</v>
      </c>
    </row>
    <row r="903" spans="1:12" x14ac:dyDescent="0.3">
      <c r="A903" s="3">
        <v>1915</v>
      </c>
      <c r="B903" s="3" t="s">
        <v>374</v>
      </c>
      <c r="C903" s="3" t="s">
        <v>65</v>
      </c>
      <c r="D903" s="3" t="s">
        <v>49</v>
      </c>
      <c r="E903" s="3">
        <v>41679.422778043983</v>
      </c>
      <c r="F903" s="3">
        <v>41679.479398414347</v>
      </c>
      <c r="G903" s="3">
        <v>81</v>
      </c>
      <c r="H903" s="144">
        <v>81</v>
      </c>
      <c r="I903">
        <v>303</v>
      </c>
      <c r="J903">
        <v>3</v>
      </c>
      <c r="K903" s="143">
        <v>101</v>
      </c>
      <c r="L903">
        <v>81</v>
      </c>
    </row>
    <row r="904" spans="1:12" x14ac:dyDescent="0.3">
      <c r="A904" s="3">
        <v>1916</v>
      </c>
      <c r="B904" s="3" t="s">
        <v>375</v>
      </c>
      <c r="C904" s="3" t="s">
        <v>48</v>
      </c>
      <c r="D904" s="3" t="s">
        <v>49</v>
      </c>
      <c r="E904" s="3">
        <v>41680.000899502316</v>
      </c>
      <c r="F904" s="3">
        <v>41680.050563854165</v>
      </c>
      <c r="G904" s="3">
        <v>71</v>
      </c>
      <c r="H904" s="144">
        <v>71</v>
      </c>
      <c r="I904">
        <v>611</v>
      </c>
      <c r="J904">
        <v>7</v>
      </c>
      <c r="K904" s="143">
        <v>87.285714285714292</v>
      </c>
      <c r="L904">
        <v>71</v>
      </c>
    </row>
    <row r="905" spans="1:12" x14ac:dyDescent="0.3">
      <c r="A905" s="3">
        <v>1917</v>
      </c>
      <c r="B905" s="3" t="s">
        <v>375</v>
      </c>
      <c r="C905" s="3" t="s">
        <v>48</v>
      </c>
      <c r="D905" s="3" t="s">
        <v>49</v>
      </c>
      <c r="E905" s="3">
        <v>41680.265028124995</v>
      </c>
      <c r="F905" s="3">
        <v>41680.31999340278</v>
      </c>
      <c r="G905" s="3">
        <v>79</v>
      </c>
      <c r="H905" s="144">
        <v>79</v>
      </c>
      <c r="I905">
        <v>611</v>
      </c>
      <c r="J905">
        <v>7</v>
      </c>
      <c r="K905" s="143">
        <v>87.285714285714292</v>
      </c>
      <c r="L905">
        <v>79</v>
      </c>
    </row>
    <row r="906" spans="1:12" x14ac:dyDescent="0.3">
      <c r="A906" s="3">
        <v>1921</v>
      </c>
      <c r="B906" s="3" t="s">
        <v>375</v>
      </c>
      <c r="C906" s="3" t="s">
        <v>48</v>
      </c>
      <c r="D906" s="3" t="s">
        <v>49</v>
      </c>
      <c r="E906" s="3">
        <v>41680.909391400462</v>
      </c>
      <c r="F906" s="3">
        <v>41680.959646030089</v>
      </c>
      <c r="G906" s="3">
        <v>72</v>
      </c>
      <c r="H906" s="144">
        <v>72</v>
      </c>
      <c r="I906">
        <v>611</v>
      </c>
      <c r="J906">
        <v>7</v>
      </c>
      <c r="K906" s="143">
        <v>87.285714285714292</v>
      </c>
      <c r="L906">
        <v>72</v>
      </c>
    </row>
    <row r="907" spans="1:12" x14ac:dyDescent="0.3">
      <c r="A907" s="3">
        <v>1922</v>
      </c>
      <c r="B907" s="3" t="s">
        <v>375</v>
      </c>
      <c r="C907" s="3" t="s">
        <v>48</v>
      </c>
      <c r="D907" s="3" t="s">
        <v>49</v>
      </c>
      <c r="E907" s="3">
        <v>41680.967386192133</v>
      </c>
      <c r="F907" s="3">
        <v>41681.034805173615</v>
      </c>
      <c r="G907" s="3">
        <v>97</v>
      </c>
      <c r="H907" s="144">
        <v>97</v>
      </c>
      <c r="I907">
        <v>611</v>
      </c>
      <c r="J907">
        <v>7</v>
      </c>
      <c r="K907" s="143">
        <v>87.285714285714292</v>
      </c>
      <c r="L907">
        <v>97</v>
      </c>
    </row>
    <row r="908" spans="1:12" x14ac:dyDescent="0.3">
      <c r="A908" s="3">
        <v>1925</v>
      </c>
      <c r="B908" s="3" t="s">
        <v>376</v>
      </c>
      <c r="C908" s="3" t="s">
        <v>53</v>
      </c>
      <c r="D908" s="3" t="s">
        <v>49</v>
      </c>
      <c r="E908" s="3">
        <v>41681.583875312499</v>
      </c>
      <c r="F908" s="3">
        <v>41681.642463275464</v>
      </c>
      <c r="G908" s="3">
        <v>84</v>
      </c>
      <c r="H908" s="144">
        <v>84</v>
      </c>
      <c r="I908">
        <v>635</v>
      </c>
      <c r="J908">
        <v>5</v>
      </c>
      <c r="K908" s="143">
        <v>127</v>
      </c>
      <c r="L908">
        <v>84</v>
      </c>
    </row>
    <row r="909" spans="1:12" x14ac:dyDescent="0.3">
      <c r="A909" s="3">
        <v>1927</v>
      </c>
      <c r="B909" s="3" t="s">
        <v>376</v>
      </c>
      <c r="C909" s="3" t="s">
        <v>53</v>
      </c>
      <c r="D909" s="3" t="s">
        <v>49</v>
      </c>
      <c r="E909" s="3">
        <v>41681.936631944445</v>
      </c>
      <c r="F909" s="3">
        <v>41682.010960648149</v>
      </c>
      <c r="G909" s="3">
        <v>107</v>
      </c>
      <c r="H909" s="144">
        <v>107</v>
      </c>
      <c r="I909">
        <v>635</v>
      </c>
      <c r="J909">
        <v>5</v>
      </c>
      <c r="K909" s="143">
        <v>127</v>
      </c>
      <c r="L909">
        <v>107</v>
      </c>
    </row>
    <row r="910" spans="1:12" x14ac:dyDescent="0.3">
      <c r="A910" s="3">
        <v>1932</v>
      </c>
      <c r="B910" s="3" t="s">
        <v>377</v>
      </c>
      <c r="C910" s="3" t="s">
        <v>56</v>
      </c>
      <c r="D910" s="3" t="s">
        <v>49</v>
      </c>
      <c r="E910" s="3">
        <v>41682.836769525464</v>
      </c>
      <c r="F910" s="3">
        <v>41682.881804247685</v>
      </c>
      <c r="G910" s="3">
        <v>64</v>
      </c>
      <c r="H910" s="144">
        <v>64</v>
      </c>
      <c r="I910">
        <v>309</v>
      </c>
      <c r="J910">
        <v>5</v>
      </c>
      <c r="K910" s="143">
        <v>61.8</v>
      </c>
      <c r="L910">
        <v>64</v>
      </c>
    </row>
    <row r="911" spans="1:12" x14ac:dyDescent="0.3">
      <c r="A911" s="3">
        <v>1933</v>
      </c>
      <c r="B911" s="3" t="s">
        <v>378</v>
      </c>
      <c r="C911" s="3" t="s">
        <v>59</v>
      </c>
      <c r="D911" s="3" t="s">
        <v>49</v>
      </c>
      <c r="E911" s="3">
        <v>41683.092902430559</v>
      </c>
      <c r="F911" s="3">
        <v>41683.157717245376</v>
      </c>
      <c r="G911" s="3">
        <v>93</v>
      </c>
      <c r="H911" s="144">
        <v>93</v>
      </c>
      <c r="I911">
        <v>527</v>
      </c>
      <c r="J911">
        <v>6</v>
      </c>
      <c r="K911" s="143">
        <v>87.833333333333329</v>
      </c>
      <c r="L911">
        <v>93</v>
      </c>
    </row>
    <row r="912" spans="1:12" x14ac:dyDescent="0.3">
      <c r="A912" s="3">
        <v>1934</v>
      </c>
      <c r="B912" s="3" t="s">
        <v>378</v>
      </c>
      <c r="C912" s="3" t="s">
        <v>59</v>
      </c>
      <c r="D912" s="3" t="s">
        <v>49</v>
      </c>
      <c r="E912" s="3">
        <v>41683.27894128472</v>
      </c>
      <c r="F912" s="3">
        <v>41683.361013043977</v>
      </c>
      <c r="G912" s="3">
        <v>118</v>
      </c>
      <c r="H912" s="144">
        <v>118</v>
      </c>
      <c r="I912">
        <v>527</v>
      </c>
      <c r="J912">
        <v>6</v>
      </c>
      <c r="K912" s="143">
        <v>87.833333333333329</v>
      </c>
      <c r="L912">
        <v>118</v>
      </c>
    </row>
    <row r="913" spans="1:12" x14ac:dyDescent="0.3">
      <c r="A913" s="3">
        <v>1935</v>
      </c>
      <c r="B913" s="3" t="s">
        <v>378</v>
      </c>
      <c r="C913" s="3" t="s">
        <v>59</v>
      </c>
      <c r="D913" s="3" t="s">
        <v>49</v>
      </c>
      <c r="E913" s="3">
        <v>41683.354553935184</v>
      </c>
      <c r="F913" s="3" t="e">
        <v>#VALUE!</v>
      </c>
      <c r="G913" s="3" t="e">
        <v>#VALUE!</v>
      </c>
      <c r="H913" s="144" t="e">
        <v>#N/A</v>
      </c>
      <c r="I913">
        <v>527</v>
      </c>
      <c r="J913">
        <v>6</v>
      </c>
      <c r="K913" s="143">
        <v>87.833333333333329</v>
      </c>
      <c r="L913">
        <v>87.833333333333329</v>
      </c>
    </row>
    <row r="914" spans="1:12" x14ac:dyDescent="0.3">
      <c r="A914" s="3">
        <v>1937</v>
      </c>
      <c r="B914" s="3" t="s">
        <v>378</v>
      </c>
      <c r="C914" s="3" t="s">
        <v>59</v>
      </c>
      <c r="D914" s="3" t="s">
        <v>57</v>
      </c>
      <c r="E914" s="3" t="e">
        <v>#VALUE!</v>
      </c>
      <c r="F914" s="3" t="e">
        <v>#VALUE!</v>
      </c>
      <c r="G914" s="3" t="e">
        <v>#VALUE!</v>
      </c>
      <c r="H914" s="144" t="e">
        <v>#N/A</v>
      </c>
      <c r="I914">
        <v>527</v>
      </c>
      <c r="J914">
        <v>6</v>
      </c>
      <c r="K914" s="143">
        <v>87.833333333333329</v>
      </c>
      <c r="L914">
        <v>87.833333333333329</v>
      </c>
    </row>
    <row r="915" spans="1:12" x14ac:dyDescent="0.3">
      <c r="A915" s="3">
        <v>1938</v>
      </c>
      <c r="B915" s="3" t="s">
        <v>378</v>
      </c>
      <c r="C915" s="3" t="s">
        <v>59</v>
      </c>
      <c r="D915" s="3" t="s">
        <v>49</v>
      </c>
      <c r="E915" s="3">
        <v>41683.796656099534</v>
      </c>
      <c r="F915" s="3">
        <v>41683.935788043978</v>
      </c>
      <c r="G915" s="3">
        <v>200</v>
      </c>
      <c r="H915" s="144">
        <v>200</v>
      </c>
      <c r="I915">
        <v>527</v>
      </c>
      <c r="J915">
        <v>6</v>
      </c>
      <c r="K915" s="143">
        <v>87.833333333333329</v>
      </c>
      <c r="L915">
        <v>200</v>
      </c>
    </row>
    <row r="916" spans="1:12" x14ac:dyDescent="0.3">
      <c r="A916" s="3">
        <v>1940</v>
      </c>
      <c r="B916" s="3" t="s">
        <v>379</v>
      </c>
      <c r="C916" s="3" t="s">
        <v>61</v>
      </c>
      <c r="D916" s="3" t="s">
        <v>49</v>
      </c>
      <c r="E916" s="3">
        <v>41684.224909340279</v>
      </c>
      <c r="F916" s="3">
        <v>41684.277698692124</v>
      </c>
      <c r="G916" s="3">
        <v>76</v>
      </c>
      <c r="H916" s="144">
        <v>76</v>
      </c>
      <c r="I916">
        <v>1178</v>
      </c>
      <c r="J916">
        <v>12</v>
      </c>
      <c r="K916" s="143">
        <v>98.166666666666671</v>
      </c>
      <c r="L916">
        <v>76</v>
      </c>
    </row>
    <row r="917" spans="1:12" x14ac:dyDescent="0.3">
      <c r="A917" s="3">
        <v>1944</v>
      </c>
      <c r="B917" s="3" t="s">
        <v>379</v>
      </c>
      <c r="C917" s="3" t="s">
        <v>61</v>
      </c>
      <c r="D917" s="3" t="s">
        <v>49</v>
      </c>
      <c r="E917" s="3">
        <v>41684.48876724537</v>
      </c>
      <c r="F917" s="3" t="e">
        <v>#VALUE!</v>
      </c>
      <c r="G917" s="3" t="e">
        <v>#VALUE!</v>
      </c>
      <c r="H917" s="144" t="e">
        <v>#N/A</v>
      </c>
      <c r="I917">
        <v>1178</v>
      </c>
      <c r="J917">
        <v>12</v>
      </c>
      <c r="K917" s="143">
        <v>98.166666666666671</v>
      </c>
      <c r="L917">
        <v>98.166666666666671</v>
      </c>
    </row>
    <row r="918" spans="1:12" x14ac:dyDescent="0.3">
      <c r="A918" s="3">
        <v>1948</v>
      </c>
      <c r="B918" s="3" t="s">
        <v>379</v>
      </c>
      <c r="C918" s="3" t="s">
        <v>61</v>
      </c>
      <c r="D918" s="3" t="s">
        <v>49</v>
      </c>
      <c r="E918" s="3">
        <v>41684.754921990738</v>
      </c>
      <c r="F918" s="3">
        <v>41684.800269212967</v>
      </c>
      <c r="G918" s="3">
        <v>65</v>
      </c>
      <c r="H918" s="144">
        <v>65</v>
      </c>
      <c r="I918">
        <v>1178</v>
      </c>
      <c r="J918">
        <v>12</v>
      </c>
      <c r="K918" s="143">
        <v>98.166666666666671</v>
      </c>
      <c r="L918">
        <v>65</v>
      </c>
    </row>
    <row r="919" spans="1:12" x14ac:dyDescent="0.3">
      <c r="A919" s="3">
        <v>1949</v>
      </c>
      <c r="B919" s="3" t="s">
        <v>379</v>
      </c>
      <c r="C919" s="3" t="s">
        <v>61</v>
      </c>
      <c r="D919" s="3" t="s">
        <v>49</v>
      </c>
      <c r="E919" s="3">
        <v>41684.80788206018</v>
      </c>
      <c r="F919" s="3" t="e">
        <v>#VALUE!</v>
      </c>
      <c r="G919" s="3" t="e">
        <v>#VALUE!</v>
      </c>
      <c r="H919" s="144" t="e">
        <v>#N/A</v>
      </c>
      <c r="I919">
        <v>1178</v>
      </c>
      <c r="J919">
        <v>12</v>
      </c>
      <c r="K919" s="143">
        <v>98.166666666666671</v>
      </c>
      <c r="L919">
        <v>98.166666666666671</v>
      </c>
    </row>
    <row r="920" spans="1:12" x14ac:dyDescent="0.3">
      <c r="A920" s="3">
        <v>1950</v>
      </c>
      <c r="B920" s="3" t="s">
        <v>379</v>
      </c>
      <c r="C920" s="3" t="s">
        <v>61</v>
      </c>
      <c r="D920" s="3" t="s">
        <v>49</v>
      </c>
      <c r="E920" s="3">
        <v>41684.926756516201</v>
      </c>
      <c r="F920" s="3">
        <v>41684.998654664356</v>
      </c>
      <c r="G920" s="3">
        <v>103</v>
      </c>
      <c r="H920" s="144">
        <v>103</v>
      </c>
      <c r="I920">
        <v>1178</v>
      </c>
      <c r="J920">
        <v>12</v>
      </c>
      <c r="K920" s="143">
        <v>98.166666666666671</v>
      </c>
      <c r="L920">
        <v>103</v>
      </c>
    </row>
    <row r="921" spans="1:12" x14ac:dyDescent="0.3">
      <c r="A921" s="3">
        <v>1952</v>
      </c>
      <c r="B921" s="3" t="s">
        <v>380</v>
      </c>
      <c r="C921" s="3" t="s">
        <v>63</v>
      </c>
      <c r="D921" s="3" t="s">
        <v>49</v>
      </c>
      <c r="E921" s="3">
        <v>41685.13562361111</v>
      </c>
      <c r="F921" s="3">
        <v>41685.202463888891</v>
      </c>
      <c r="G921" s="3">
        <v>96</v>
      </c>
      <c r="H921" s="144">
        <v>96</v>
      </c>
      <c r="I921">
        <v>607</v>
      </c>
      <c r="J921">
        <v>6</v>
      </c>
      <c r="K921" s="143">
        <v>101.16666666666667</v>
      </c>
      <c r="L921">
        <v>96</v>
      </c>
    </row>
    <row r="922" spans="1:12" x14ac:dyDescent="0.3">
      <c r="A922" s="3">
        <v>1953</v>
      </c>
      <c r="B922" s="3" t="s">
        <v>380</v>
      </c>
      <c r="C922" s="3" t="s">
        <v>63</v>
      </c>
      <c r="D922" s="3" t="s">
        <v>49</v>
      </c>
      <c r="E922" s="3">
        <v>41685.665658761573</v>
      </c>
      <c r="F922" s="3">
        <v>41685.733505983793</v>
      </c>
      <c r="G922" s="3">
        <v>97</v>
      </c>
      <c r="H922" s="144">
        <v>97</v>
      </c>
      <c r="I922">
        <v>607</v>
      </c>
      <c r="J922">
        <v>6</v>
      </c>
      <c r="K922" s="143">
        <v>101.16666666666667</v>
      </c>
      <c r="L922">
        <v>97</v>
      </c>
    </row>
    <row r="923" spans="1:12" x14ac:dyDescent="0.3">
      <c r="A923" s="3">
        <v>1955</v>
      </c>
      <c r="B923" s="3" t="s">
        <v>380</v>
      </c>
      <c r="C923" s="3" t="s">
        <v>63</v>
      </c>
      <c r="D923" s="3" t="s">
        <v>49</v>
      </c>
      <c r="E923" s="3">
        <v>41685.84604123843</v>
      </c>
      <c r="F923" s="3">
        <v>41685.920682442127</v>
      </c>
      <c r="G923" s="3">
        <v>107</v>
      </c>
      <c r="H923" s="144">
        <v>107</v>
      </c>
      <c r="I923">
        <v>607</v>
      </c>
      <c r="J923">
        <v>6</v>
      </c>
      <c r="K923" s="143">
        <v>101.16666666666667</v>
      </c>
      <c r="L923">
        <v>107</v>
      </c>
    </row>
    <row r="924" spans="1:12" x14ac:dyDescent="0.3">
      <c r="A924" s="3">
        <v>1956</v>
      </c>
      <c r="B924" s="3" t="s">
        <v>380</v>
      </c>
      <c r="C924" s="3" t="s">
        <v>63</v>
      </c>
      <c r="D924" s="3" t="s">
        <v>49</v>
      </c>
      <c r="E924" s="3">
        <v>41685.924410150466</v>
      </c>
      <c r="F924" s="3">
        <v>41686.002685613428</v>
      </c>
      <c r="G924" s="3">
        <v>112</v>
      </c>
      <c r="H924" s="144">
        <v>112</v>
      </c>
      <c r="I924">
        <v>607</v>
      </c>
      <c r="J924">
        <v>6</v>
      </c>
      <c r="K924" s="143">
        <v>101.16666666666667</v>
      </c>
      <c r="L924">
        <v>112</v>
      </c>
    </row>
    <row r="925" spans="1:12" x14ac:dyDescent="0.3">
      <c r="A925" s="3">
        <v>1957</v>
      </c>
      <c r="B925" s="3" t="s">
        <v>381</v>
      </c>
      <c r="C925" s="3" t="s">
        <v>48</v>
      </c>
      <c r="D925" s="3" t="s">
        <v>57</v>
      </c>
      <c r="E925" s="3">
        <v>41687.131552280094</v>
      </c>
      <c r="F925" s="3">
        <v>41687.17945737268</v>
      </c>
      <c r="G925" s="3">
        <v>68</v>
      </c>
      <c r="H925" s="144">
        <v>68</v>
      </c>
      <c r="I925">
        <v>285</v>
      </c>
      <c r="J925">
        <v>4</v>
      </c>
      <c r="K925" s="143">
        <v>71.25</v>
      </c>
      <c r="L925">
        <v>68</v>
      </c>
    </row>
    <row r="926" spans="1:12" x14ac:dyDescent="0.3">
      <c r="A926" s="3">
        <v>1958</v>
      </c>
      <c r="B926" s="3" t="s">
        <v>381</v>
      </c>
      <c r="C926" s="3" t="s">
        <v>48</v>
      </c>
      <c r="D926" s="3" t="s">
        <v>49</v>
      </c>
      <c r="E926" s="3">
        <v>41687.250804479168</v>
      </c>
      <c r="F926" s="3">
        <v>41687.29179984954</v>
      </c>
      <c r="G926" s="3">
        <v>59</v>
      </c>
      <c r="H926" s="144">
        <v>59</v>
      </c>
      <c r="I926">
        <v>285</v>
      </c>
      <c r="J926">
        <v>4</v>
      </c>
      <c r="K926" s="143">
        <v>71.25</v>
      </c>
      <c r="L926">
        <v>59</v>
      </c>
    </row>
    <row r="927" spans="1:12" x14ac:dyDescent="0.3">
      <c r="A927" s="3">
        <v>1959</v>
      </c>
      <c r="B927" s="3" t="s">
        <v>381</v>
      </c>
      <c r="C927" s="3" t="s">
        <v>48</v>
      </c>
      <c r="D927" s="3" t="s">
        <v>49</v>
      </c>
      <c r="E927" s="3">
        <v>41687.595365046291</v>
      </c>
      <c r="F927" s="3">
        <v>41687.643918287038</v>
      </c>
      <c r="G927" s="3">
        <v>69</v>
      </c>
      <c r="H927" s="144">
        <v>69</v>
      </c>
      <c r="I927">
        <v>285</v>
      </c>
      <c r="J927">
        <v>4</v>
      </c>
      <c r="K927" s="143">
        <v>71.25</v>
      </c>
      <c r="L927">
        <v>69</v>
      </c>
    </row>
    <row r="928" spans="1:12" x14ac:dyDescent="0.3">
      <c r="A928" s="3">
        <v>1960</v>
      </c>
      <c r="B928" s="3" t="s">
        <v>381</v>
      </c>
      <c r="C928" s="3" t="s">
        <v>48</v>
      </c>
      <c r="D928" s="3" t="s">
        <v>49</v>
      </c>
      <c r="E928" s="3">
        <v>41687.866981400461</v>
      </c>
      <c r="F928" s="3">
        <v>41687.92927306713</v>
      </c>
      <c r="G928" s="3">
        <v>89</v>
      </c>
      <c r="H928" s="144">
        <v>89</v>
      </c>
      <c r="I928">
        <v>285</v>
      </c>
      <c r="J928">
        <v>4</v>
      </c>
      <c r="K928" s="143">
        <v>71.25</v>
      </c>
      <c r="L928">
        <v>89</v>
      </c>
    </row>
    <row r="929" spans="1:12" x14ac:dyDescent="0.3">
      <c r="A929" s="3">
        <v>1961</v>
      </c>
      <c r="B929" s="3" t="s">
        <v>382</v>
      </c>
      <c r="C929" s="3" t="s">
        <v>53</v>
      </c>
      <c r="D929" s="3" t="s">
        <v>49</v>
      </c>
      <c r="E929" s="3">
        <v>41688.002876423612</v>
      </c>
      <c r="F929" s="3">
        <v>41688.061105590277</v>
      </c>
      <c r="G929" s="3">
        <v>83</v>
      </c>
      <c r="H929" s="144">
        <v>83</v>
      </c>
      <c r="I929">
        <v>293</v>
      </c>
      <c r="J929">
        <v>3</v>
      </c>
      <c r="K929" s="143">
        <v>97.666666666666671</v>
      </c>
      <c r="L929">
        <v>83</v>
      </c>
    </row>
    <row r="930" spans="1:12" x14ac:dyDescent="0.3">
      <c r="A930" s="3">
        <v>1963</v>
      </c>
      <c r="B930" s="3" t="s">
        <v>382</v>
      </c>
      <c r="C930" s="3" t="s">
        <v>53</v>
      </c>
      <c r="D930" s="3" t="s">
        <v>49</v>
      </c>
      <c r="E930" s="3">
        <v>41688.750198993061</v>
      </c>
      <c r="F930" s="3">
        <v>41688.798613344909</v>
      </c>
      <c r="G930" s="3">
        <v>69</v>
      </c>
      <c r="H930" s="144">
        <v>69</v>
      </c>
      <c r="I930">
        <v>293</v>
      </c>
      <c r="J930">
        <v>3</v>
      </c>
      <c r="K930" s="143">
        <v>97.666666666666671</v>
      </c>
      <c r="L930">
        <v>69</v>
      </c>
    </row>
    <row r="931" spans="1:12" x14ac:dyDescent="0.3">
      <c r="A931" s="3">
        <v>1964</v>
      </c>
      <c r="B931" s="3" t="s">
        <v>383</v>
      </c>
      <c r="C931" s="3" t="s">
        <v>56</v>
      </c>
      <c r="D931" s="3" t="s">
        <v>49</v>
      </c>
      <c r="E931" s="3">
        <v>41689.067505011575</v>
      </c>
      <c r="F931" s="3">
        <v>41689.166752696758</v>
      </c>
      <c r="G931" s="3">
        <v>142</v>
      </c>
      <c r="H931" s="144">
        <v>142</v>
      </c>
      <c r="I931">
        <v>876</v>
      </c>
      <c r="J931">
        <v>9</v>
      </c>
      <c r="K931" s="143">
        <v>97.333333333333329</v>
      </c>
      <c r="L931">
        <v>142</v>
      </c>
    </row>
    <row r="932" spans="1:12" x14ac:dyDescent="0.3">
      <c r="A932" s="3">
        <v>1965</v>
      </c>
      <c r="B932" s="3" t="s">
        <v>383</v>
      </c>
      <c r="C932" s="3" t="s">
        <v>56</v>
      </c>
      <c r="D932" s="3" t="s">
        <v>49</v>
      </c>
      <c r="E932" s="3">
        <v>41689.340822916667</v>
      </c>
      <c r="F932" s="3">
        <v>41689.394931712966</v>
      </c>
      <c r="G932" s="3">
        <v>77</v>
      </c>
      <c r="H932" s="144">
        <v>77</v>
      </c>
      <c r="I932">
        <v>876</v>
      </c>
      <c r="J932">
        <v>9</v>
      </c>
      <c r="K932" s="143">
        <v>97.333333333333329</v>
      </c>
      <c r="L932">
        <v>77</v>
      </c>
    </row>
    <row r="933" spans="1:12" x14ac:dyDescent="0.3">
      <c r="A933" s="3">
        <v>1967</v>
      </c>
      <c r="B933" s="3" t="s">
        <v>383</v>
      </c>
      <c r="C933" s="3" t="s">
        <v>56</v>
      </c>
      <c r="D933" s="3" t="s">
        <v>49</v>
      </c>
      <c r="E933" s="3">
        <v>41689.415552465274</v>
      </c>
      <c r="F933" s="3">
        <v>41689.494950613429</v>
      </c>
      <c r="G933" s="3">
        <v>114</v>
      </c>
      <c r="H933" s="144">
        <v>114</v>
      </c>
      <c r="I933">
        <v>876</v>
      </c>
      <c r="J933">
        <v>9</v>
      </c>
      <c r="K933" s="143">
        <v>97.333333333333329</v>
      </c>
      <c r="L933">
        <v>114</v>
      </c>
    </row>
    <row r="934" spans="1:12" x14ac:dyDescent="0.3">
      <c r="A934" s="3">
        <v>1972</v>
      </c>
      <c r="B934" s="3" t="s">
        <v>383</v>
      </c>
      <c r="C934" s="3" t="s">
        <v>56</v>
      </c>
      <c r="D934" s="3" t="s">
        <v>49</v>
      </c>
      <c r="E934" s="3">
        <v>41689.747077349537</v>
      </c>
      <c r="F934" s="3">
        <v>41689.804056516201</v>
      </c>
      <c r="G934" s="3">
        <v>82</v>
      </c>
      <c r="H934" s="144">
        <v>82</v>
      </c>
      <c r="I934">
        <v>876</v>
      </c>
      <c r="J934">
        <v>9</v>
      </c>
      <c r="K934" s="143">
        <v>97.333333333333329</v>
      </c>
      <c r="L934">
        <v>82</v>
      </c>
    </row>
    <row r="935" spans="1:12" x14ac:dyDescent="0.3">
      <c r="A935" s="3">
        <v>1977</v>
      </c>
      <c r="B935" s="3" t="s">
        <v>385</v>
      </c>
      <c r="C935" s="3" t="s">
        <v>61</v>
      </c>
      <c r="D935" s="3" t="s">
        <v>49</v>
      </c>
      <c r="E935" s="3">
        <v>41691.664194097226</v>
      </c>
      <c r="F935" s="3" t="e">
        <v>#VALUE!</v>
      </c>
      <c r="G935" s="3" t="e">
        <v>#VALUE!</v>
      </c>
      <c r="H935" s="144" t="e">
        <v>#N/A</v>
      </c>
      <c r="I935">
        <v>805</v>
      </c>
      <c r="J935">
        <v>10</v>
      </c>
      <c r="K935" s="143">
        <v>80.5</v>
      </c>
      <c r="L935">
        <v>80.5</v>
      </c>
    </row>
    <row r="936" spans="1:12" x14ac:dyDescent="0.3">
      <c r="A936" s="3">
        <v>1978</v>
      </c>
      <c r="B936" s="3" t="s">
        <v>385</v>
      </c>
      <c r="C936" s="3" t="s">
        <v>61</v>
      </c>
      <c r="D936" s="3" t="s">
        <v>49</v>
      </c>
      <c r="E936" s="3">
        <v>41691.128295682873</v>
      </c>
      <c r="F936" s="3">
        <v>41691.211814201386</v>
      </c>
      <c r="G936" s="3">
        <v>120</v>
      </c>
      <c r="H936" s="144">
        <v>120</v>
      </c>
      <c r="I936">
        <v>805</v>
      </c>
      <c r="J936">
        <v>10</v>
      </c>
      <c r="K936" s="143">
        <v>80.5</v>
      </c>
      <c r="L936">
        <v>120</v>
      </c>
    </row>
    <row r="937" spans="1:12" x14ac:dyDescent="0.3">
      <c r="A937" s="3">
        <v>1979</v>
      </c>
      <c r="B937" s="3" t="s">
        <v>385</v>
      </c>
      <c r="C937" s="3" t="s">
        <v>61</v>
      </c>
      <c r="D937" s="3" t="s">
        <v>49</v>
      </c>
      <c r="E937" s="3">
        <v>41691.248616469908</v>
      </c>
      <c r="F937" s="3" t="e">
        <v>#VALUE!</v>
      </c>
      <c r="G937" s="3" t="e">
        <v>#VALUE!</v>
      </c>
      <c r="H937" s="144" t="e">
        <v>#N/A</v>
      </c>
      <c r="I937">
        <v>805</v>
      </c>
      <c r="J937">
        <v>10</v>
      </c>
      <c r="K937" s="143">
        <v>80.5</v>
      </c>
      <c r="L937">
        <v>80.5</v>
      </c>
    </row>
    <row r="938" spans="1:12" x14ac:dyDescent="0.3">
      <c r="A938" s="3">
        <v>1981</v>
      </c>
      <c r="B938" s="3" t="s">
        <v>385</v>
      </c>
      <c r="C938" s="3" t="s">
        <v>61</v>
      </c>
      <c r="D938" s="3" t="s">
        <v>49</v>
      </c>
      <c r="E938" s="3">
        <v>41691.384962349533</v>
      </c>
      <c r="F938" s="3">
        <v>41691.474939201391</v>
      </c>
      <c r="G938" s="3">
        <v>129</v>
      </c>
      <c r="H938" s="144">
        <v>129</v>
      </c>
      <c r="I938">
        <v>805</v>
      </c>
      <c r="J938">
        <v>10</v>
      </c>
      <c r="K938" s="143">
        <v>80.5</v>
      </c>
      <c r="L938">
        <v>129</v>
      </c>
    </row>
    <row r="939" spans="1:12" x14ac:dyDescent="0.3">
      <c r="A939" s="3">
        <v>1984</v>
      </c>
      <c r="B939" s="3" t="s">
        <v>385</v>
      </c>
      <c r="C939" s="3" t="s">
        <v>61</v>
      </c>
      <c r="D939" s="3" t="s">
        <v>49</v>
      </c>
      <c r="E939" s="3">
        <v>41691.659906400462</v>
      </c>
      <c r="F939" s="3">
        <v>41691.739987418987</v>
      </c>
      <c r="G939" s="3">
        <v>115</v>
      </c>
      <c r="H939" s="144">
        <v>115</v>
      </c>
      <c r="I939">
        <v>805</v>
      </c>
      <c r="J939">
        <v>10</v>
      </c>
      <c r="K939" s="143">
        <v>80.5</v>
      </c>
      <c r="L939">
        <v>115</v>
      </c>
    </row>
    <row r="940" spans="1:12" x14ac:dyDescent="0.3">
      <c r="A940" s="3">
        <v>1985</v>
      </c>
      <c r="B940" s="3" t="s">
        <v>385</v>
      </c>
      <c r="C940" s="3" t="s">
        <v>61</v>
      </c>
      <c r="D940" s="3" t="s">
        <v>49</v>
      </c>
      <c r="E940" s="3">
        <v>41691.725520370368</v>
      </c>
      <c r="F940" s="3">
        <v>41691.752719444441</v>
      </c>
      <c r="G940" s="3">
        <v>39</v>
      </c>
      <c r="H940" s="144">
        <v>39</v>
      </c>
      <c r="I940">
        <v>805</v>
      </c>
      <c r="J940">
        <v>10</v>
      </c>
      <c r="K940" s="143">
        <v>80.5</v>
      </c>
      <c r="L940">
        <v>39</v>
      </c>
    </row>
    <row r="941" spans="1:12" x14ac:dyDescent="0.3">
      <c r="A941" s="3">
        <v>1986</v>
      </c>
      <c r="B941" s="3" t="s">
        <v>385</v>
      </c>
      <c r="C941" s="3" t="s">
        <v>61</v>
      </c>
      <c r="D941" s="3" t="s">
        <v>49</v>
      </c>
      <c r="E941" s="3">
        <v>41691.826240775459</v>
      </c>
      <c r="F941" s="3">
        <v>41691.892629664355</v>
      </c>
      <c r="G941" s="3">
        <v>95</v>
      </c>
      <c r="H941" s="144">
        <v>95</v>
      </c>
      <c r="I941">
        <v>805</v>
      </c>
      <c r="J941">
        <v>10</v>
      </c>
      <c r="K941" s="143">
        <v>80.5</v>
      </c>
      <c r="L941">
        <v>95</v>
      </c>
    </row>
    <row r="942" spans="1:12" x14ac:dyDescent="0.3">
      <c r="A942" s="3">
        <v>1987</v>
      </c>
      <c r="B942" s="3" t="s">
        <v>386</v>
      </c>
      <c r="C942" s="3" t="s">
        <v>63</v>
      </c>
      <c r="D942" s="3" t="s">
        <v>49</v>
      </c>
      <c r="E942" s="3">
        <v>41692.096046446757</v>
      </c>
      <c r="F942" s="3">
        <v>41692.160178391205</v>
      </c>
      <c r="G942" s="3">
        <v>92</v>
      </c>
      <c r="H942" s="144">
        <v>92</v>
      </c>
      <c r="I942">
        <v>367</v>
      </c>
      <c r="J942">
        <v>5</v>
      </c>
      <c r="K942" s="143">
        <v>73.400000000000006</v>
      </c>
      <c r="L942">
        <v>92</v>
      </c>
    </row>
    <row r="943" spans="1:12" x14ac:dyDescent="0.3">
      <c r="A943" s="3">
        <v>1989</v>
      </c>
      <c r="B943" s="3" t="s">
        <v>386</v>
      </c>
      <c r="C943" s="3" t="s">
        <v>63</v>
      </c>
      <c r="D943" s="3" t="s">
        <v>49</v>
      </c>
      <c r="E943" s="3">
        <v>41692.418071030093</v>
      </c>
      <c r="F943" s="3">
        <v>41692.493996956022</v>
      </c>
      <c r="G943" s="3">
        <v>109</v>
      </c>
      <c r="H943" s="144">
        <v>109</v>
      </c>
      <c r="I943">
        <v>367</v>
      </c>
      <c r="J943">
        <v>5</v>
      </c>
      <c r="K943" s="143">
        <v>73.400000000000006</v>
      </c>
      <c r="L943">
        <v>109</v>
      </c>
    </row>
    <row r="944" spans="1:12" x14ac:dyDescent="0.3">
      <c r="A944" s="3">
        <v>1990</v>
      </c>
      <c r="B944" s="3" t="s">
        <v>386</v>
      </c>
      <c r="C944" s="3" t="s">
        <v>63</v>
      </c>
      <c r="D944" s="3" t="s">
        <v>49</v>
      </c>
      <c r="E944" s="3">
        <v>41692.484665972217</v>
      </c>
      <c r="F944" s="3">
        <v>41692.567362731475</v>
      </c>
      <c r="G944" s="3">
        <v>119</v>
      </c>
      <c r="H944" s="144">
        <v>119</v>
      </c>
      <c r="I944">
        <v>367</v>
      </c>
      <c r="J944">
        <v>5</v>
      </c>
      <c r="K944" s="143">
        <v>73.400000000000006</v>
      </c>
      <c r="L944">
        <v>119</v>
      </c>
    </row>
    <row r="945" spans="1:12" x14ac:dyDescent="0.3">
      <c r="A945" s="3">
        <v>1991</v>
      </c>
      <c r="B945" s="3" t="s">
        <v>386</v>
      </c>
      <c r="C945" s="3" t="s">
        <v>63</v>
      </c>
      <c r="D945" s="3" t="s">
        <v>49</v>
      </c>
      <c r="E945" s="3">
        <v>41692.681259490746</v>
      </c>
      <c r="F945" s="3" t="e">
        <v>#VALUE!</v>
      </c>
      <c r="G945" s="3" t="e">
        <v>#VALUE!</v>
      </c>
      <c r="H945" s="144" t="e">
        <v>#N/A</v>
      </c>
      <c r="I945">
        <v>367</v>
      </c>
      <c r="J945">
        <v>5</v>
      </c>
      <c r="K945" s="143">
        <v>73.400000000000006</v>
      </c>
      <c r="L945">
        <v>73.400000000000006</v>
      </c>
    </row>
    <row r="946" spans="1:12" x14ac:dyDescent="0.3">
      <c r="A946" s="3">
        <v>1992</v>
      </c>
      <c r="B946" s="3" t="s">
        <v>387</v>
      </c>
      <c r="C946" s="3" t="s">
        <v>65</v>
      </c>
      <c r="D946" s="3" t="s">
        <v>49</v>
      </c>
      <c r="E946" s="3">
        <v>41693.054167905095</v>
      </c>
      <c r="F946" s="3">
        <v>41693.113589201392</v>
      </c>
      <c r="G946" s="3">
        <v>85</v>
      </c>
      <c r="H946" s="144">
        <v>85</v>
      </c>
      <c r="I946">
        <v>328</v>
      </c>
      <c r="J946">
        <v>4</v>
      </c>
      <c r="K946" s="143">
        <v>82</v>
      </c>
      <c r="L946">
        <v>85</v>
      </c>
    </row>
    <row r="947" spans="1:12" x14ac:dyDescent="0.3">
      <c r="A947" s="3">
        <v>1993</v>
      </c>
      <c r="B947" s="3" t="s">
        <v>387</v>
      </c>
      <c r="C947" s="3" t="s">
        <v>65</v>
      </c>
      <c r="D947" s="3" t="s">
        <v>49</v>
      </c>
      <c r="E947" s="3">
        <v>41693.468927546295</v>
      </c>
      <c r="F947" s="3">
        <v>41693.541010879628</v>
      </c>
      <c r="G947" s="3">
        <v>103</v>
      </c>
      <c r="H947" s="144">
        <v>103</v>
      </c>
      <c r="I947">
        <v>328</v>
      </c>
      <c r="J947">
        <v>4</v>
      </c>
      <c r="K947" s="143">
        <v>82</v>
      </c>
      <c r="L947">
        <v>103</v>
      </c>
    </row>
    <row r="948" spans="1:12" x14ac:dyDescent="0.3">
      <c r="A948" s="3">
        <v>1994</v>
      </c>
      <c r="B948" s="3" t="s">
        <v>387</v>
      </c>
      <c r="C948" s="3" t="s">
        <v>65</v>
      </c>
      <c r="D948" s="3" t="s">
        <v>49</v>
      </c>
      <c r="E948" s="3">
        <v>41693.874472187505</v>
      </c>
      <c r="F948" s="3">
        <v>41693.922168946759</v>
      </c>
      <c r="G948" s="3">
        <v>68</v>
      </c>
      <c r="H948" s="144">
        <v>68</v>
      </c>
      <c r="I948">
        <v>328</v>
      </c>
      <c r="J948">
        <v>4</v>
      </c>
      <c r="K948" s="143">
        <v>82</v>
      </c>
      <c r="L948">
        <v>68</v>
      </c>
    </row>
    <row r="949" spans="1:12" x14ac:dyDescent="0.3">
      <c r="A949" s="3">
        <v>1995</v>
      </c>
      <c r="B949" s="3" t="s">
        <v>387</v>
      </c>
      <c r="C949" s="3" t="s">
        <v>65</v>
      </c>
      <c r="D949" s="3" t="s">
        <v>49</v>
      </c>
      <c r="E949" s="3">
        <v>41693.924221608795</v>
      </c>
      <c r="F949" s="3">
        <v>41693.974835034722</v>
      </c>
      <c r="G949" s="3">
        <v>72</v>
      </c>
      <c r="H949" s="144">
        <v>72</v>
      </c>
      <c r="I949">
        <v>328</v>
      </c>
      <c r="J949">
        <v>4</v>
      </c>
      <c r="K949" s="143">
        <v>82</v>
      </c>
      <c r="L949">
        <v>72</v>
      </c>
    </row>
    <row r="950" spans="1:12" x14ac:dyDescent="0.3">
      <c r="A950" s="3">
        <v>1996</v>
      </c>
      <c r="B950" s="3" t="s">
        <v>388</v>
      </c>
      <c r="C950" s="3" t="s">
        <v>48</v>
      </c>
      <c r="D950" s="3" t="s">
        <v>49</v>
      </c>
      <c r="E950" s="3">
        <v>41694.095246412042</v>
      </c>
      <c r="F950" s="3">
        <v>41694.154239467593</v>
      </c>
      <c r="G950" s="3">
        <v>84</v>
      </c>
      <c r="H950" s="144">
        <v>84</v>
      </c>
      <c r="I950">
        <v>620</v>
      </c>
      <c r="J950">
        <v>6</v>
      </c>
      <c r="K950" s="143">
        <v>103.33333333333333</v>
      </c>
      <c r="L950">
        <v>84</v>
      </c>
    </row>
    <row r="951" spans="1:12" x14ac:dyDescent="0.3">
      <c r="A951" s="3">
        <v>2006</v>
      </c>
      <c r="B951" s="3" t="s">
        <v>389</v>
      </c>
      <c r="C951" s="3" t="s">
        <v>53</v>
      </c>
      <c r="D951" s="3" t="s">
        <v>49</v>
      </c>
      <c r="E951" s="3">
        <v>41695.770932557876</v>
      </c>
      <c r="F951" s="3">
        <v>41695.841291354169</v>
      </c>
      <c r="G951" s="3">
        <v>101</v>
      </c>
      <c r="H951" s="144">
        <v>101</v>
      </c>
      <c r="I951">
        <v>434</v>
      </c>
      <c r="J951">
        <v>5</v>
      </c>
      <c r="K951" s="143">
        <v>86.8</v>
      </c>
      <c r="L951">
        <v>101</v>
      </c>
    </row>
    <row r="952" spans="1:12" x14ac:dyDescent="0.3">
      <c r="A952" s="3">
        <v>2007</v>
      </c>
      <c r="B952" s="3" t="s">
        <v>390</v>
      </c>
      <c r="C952" s="3" t="s">
        <v>56</v>
      </c>
      <c r="D952" s="3" t="s">
        <v>49</v>
      </c>
      <c r="E952" s="3">
        <v>41695.957865046294</v>
      </c>
      <c r="F952" s="3" t="e">
        <v>#VALUE!</v>
      </c>
      <c r="G952" s="3" t="e">
        <v>#VALUE!</v>
      </c>
      <c r="H952" s="144" t="e">
        <v>#N/A</v>
      </c>
      <c r="I952">
        <v>431</v>
      </c>
      <c r="J952">
        <v>8</v>
      </c>
      <c r="K952" s="143">
        <v>53.875</v>
      </c>
      <c r="L952">
        <v>53.875</v>
      </c>
    </row>
    <row r="953" spans="1:12" x14ac:dyDescent="0.3">
      <c r="A953" s="3">
        <v>2014</v>
      </c>
      <c r="B953" s="3" t="s">
        <v>390</v>
      </c>
      <c r="C953" s="3" t="s">
        <v>56</v>
      </c>
      <c r="D953" s="3" t="s">
        <v>49</v>
      </c>
      <c r="E953" s="3">
        <v>41696.942881134266</v>
      </c>
      <c r="F953" s="3" t="e">
        <v>#VALUE!</v>
      </c>
      <c r="G953" s="3" t="e">
        <v>#VALUE!</v>
      </c>
      <c r="H953" s="144" t="e">
        <v>#N/A</v>
      </c>
      <c r="I953">
        <v>431</v>
      </c>
      <c r="J953">
        <v>8</v>
      </c>
      <c r="K953" s="143">
        <v>53.875</v>
      </c>
      <c r="L953">
        <v>53.875</v>
      </c>
    </row>
    <row r="954" spans="1:12" x14ac:dyDescent="0.3">
      <c r="A954" s="3">
        <v>2015</v>
      </c>
      <c r="B954" s="3" t="s">
        <v>391</v>
      </c>
      <c r="C954" s="3" t="s">
        <v>59</v>
      </c>
      <c r="D954" s="3" t="s">
        <v>49</v>
      </c>
      <c r="E954" s="3">
        <v>41697.016514351853</v>
      </c>
      <c r="F954" s="3">
        <v>41697.074593055557</v>
      </c>
      <c r="G954" s="3">
        <v>83</v>
      </c>
      <c r="H954" s="144">
        <v>83</v>
      </c>
      <c r="I954">
        <v>492</v>
      </c>
      <c r="J954">
        <v>5</v>
      </c>
      <c r="K954" s="143">
        <v>98.4</v>
      </c>
      <c r="L954">
        <v>83</v>
      </c>
    </row>
    <row r="955" spans="1:12" x14ac:dyDescent="0.3">
      <c r="A955" s="3">
        <v>2016</v>
      </c>
      <c r="B955" s="3" t="s">
        <v>391</v>
      </c>
      <c r="C955" s="3" t="s">
        <v>59</v>
      </c>
      <c r="D955" s="3" t="s">
        <v>49</v>
      </c>
      <c r="E955" s="3">
        <v>41697.1526715625</v>
      </c>
      <c r="F955" s="3">
        <v>41697.274523414359</v>
      </c>
      <c r="G955" s="3">
        <v>175</v>
      </c>
      <c r="H955" s="144">
        <v>175</v>
      </c>
      <c r="I955">
        <v>492</v>
      </c>
      <c r="J955">
        <v>5</v>
      </c>
      <c r="K955" s="143">
        <v>98.4</v>
      </c>
      <c r="L955">
        <v>175</v>
      </c>
    </row>
    <row r="956" spans="1:12" x14ac:dyDescent="0.3">
      <c r="A956" s="3">
        <v>2020</v>
      </c>
      <c r="B956" s="3" t="s">
        <v>392</v>
      </c>
      <c r="C956" s="3" t="s">
        <v>61</v>
      </c>
      <c r="D956" s="3" t="s">
        <v>49</v>
      </c>
      <c r="E956" s="3">
        <v>41698.406454247684</v>
      </c>
      <c r="F956" s="3">
        <v>41698.48097971065</v>
      </c>
      <c r="G956" s="3">
        <v>107</v>
      </c>
      <c r="H956" s="144">
        <v>107</v>
      </c>
      <c r="I956">
        <v>677</v>
      </c>
      <c r="J956">
        <v>6</v>
      </c>
      <c r="K956" s="143">
        <v>112.83333333333333</v>
      </c>
      <c r="L956">
        <v>107</v>
      </c>
    </row>
    <row r="957" spans="1:12" x14ac:dyDescent="0.3">
      <c r="A957" s="3">
        <v>2022</v>
      </c>
      <c r="B957" s="3" t="s">
        <v>392</v>
      </c>
      <c r="C957" s="3" t="s">
        <v>61</v>
      </c>
      <c r="D957" s="3" t="s">
        <v>49</v>
      </c>
      <c r="E957" s="3">
        <v>41698.556182141205</v>
      </c>
      <c r="F957" s="3">
        <v>41698.624712233795</v>
      </c>
      <c r="G957" s="3">
        <v>98</v>
      </c>
      <c r="H957" s="144">
        <v>98</v>
      </c>
      <c r="I957">
        <v>677</v>
      </c>
      <c r="J957">
        <v>6</v>
      </c>
      <c r="K957" s="143">
        <v>112.83333333333333</v>
      </c>
      <c r="L957">
        <v>98</v>
      </c>
    </row>
    <row r="958" spans="1:12" x14ac:dyDescent="0.3">
      <c r="A958" s="3">
        <v>2024</v>
      </c>
      <c r="B958" s="3" t="s">
        <v>392</v>
      </c>
      <c r="C958" s="3" t="s">
        <v>61</v>
      </c>
      <c r="D958" s="3" t="s">
        <v>49</v>
      </c>
      <c r="E958" s="3">
        <v>41698.646435682873</v>
      </c>
      <c r="F958" s="3">
        <v>41698.757280590282</v>
      </c>
      <c r="G958" s="3">
        <v>159</v>
      </c>
      <c r="H958" s="144">
        <v>159</v>
      </c>
      <c r="I958">
        <v>677</v>
      </c>
      <c r="J958">
        <v>6</v>
      </c>
      <c r="K958" s="143">
        <v>112.83333333333333</v>
      </c>
      <c r="L958">
        <v>159</v>
      </c>
    </row>
    <row r="959" spans="1:12" x14ac:dyDescent="0.3">
      <c r="A959" s="3">
        <v>2025</v>
      </c>
      <c r="B959" s="3" t="s">
        <v>392</v>
      </c>
      <c r="C959" s="3" t="s">
        <v>61</v>
      </c>
      <c r="D959" s="3" t="s">
        <v>49</v>
      </c>
      <c r="E959" s="3">
        <v>41698.85673133102</v>
      </c>
      <c r="F959" s="3">
        <v>41698.939613275463</v>
      </c>
      <c r="G959" s="3">
        <v>119</v>
      </c>
      <c r="H959" s="144">
        <v>119</v>
      </c>
      <c r="I959">
        <v>677</v>
      </c>
      <c r="J959">
        <v>6</v>
      </c>
      <c r="K959" s="143">
        <v>112.83333333333333</v>
      </c>
      <c r="L959">
        <v>119</v>
      </c>
    </row>
    <row r="960" spans="1:12" x14ac:dyDescent="0.3">
      <c r="A960" s="3">
        <v>2026</v>
      </c>
      <c r="B960" s="3" t="s">
        <v>393</v>
      </c>
      <c r="C960" s="3" t="s">
        <v>63</v>
      </c>
      <c r="D960" s="3" t="s">
        <v>49</v>
      </c>
      <c r="E960" s="3">
        <v>41699.061721909726</v>
      </c>
      <c r="F960" s="3">
        <v>41699.121478854169</v>
      </c>
      <c r="G960" s="3">
        <v>86</v>
      </c>
      <c r="H960" s="144">
        <v>86</v>
      </c>
      <c r="I960">
        <v>662</v>
      </c>
      <c r="J960">
        <v>7</v>
      </c>
      <c r="K960" s="143">
        <v>94.571428571428569</v>
      </c>
      <c r="L960">
        <v>86</v>
      </c>
    </row>
    <row r="961" spans="1:12" x14ac:dyDescent="0.3">
      <c r="A961" s="3">
        <v>2027</v>
      </c>
      <c r="B961" s="3" t="s">
        <v>393</v>
      </c>
      <c r="C961" s="3" t="s">
        <v>63</v>
      </c>
      <c r="D961" s="3" t="s">
        <v>49</v>
      </c>
      <c r="E961" s="3">
        <v>41699.151708564816</v>
      </c>
      <c r="F961" s="3" t="e">
        <v>#VALUE!</v>
      </c>
      <c r="G961" s="3" t="e">
        <v>#VALUE!</v>
      </c>
      <c r="H961" s="144" t="e">
        <v>#N/A</v>
      </c>
      <c r="I961">
        <v>662</v>
      </c>
      <c r="J961">
        <v>7</v>
      </c>
      <c r="K961" s="143">
        <v>94.571428571428569</v>
      </c>
      <c r="L961">
        <v>94.571428571428569</v>
      </c>
    </row>
    <row r="962" spans="1:12" x14ac:dyDescent="0.3">
      <c r="A962" s="3">
        <v>2028</v>
      </c>
      <c r="B962" s="3" t="s">
        <v>393</v>
      </c>
      <c r="C962" s="3" t="s">
        <v>63</v>
      </c>
      <c r="D962" s="3" t="s">
        <v>49</v>
      </c>
      <c r="E962" s="3">
        <v>41699.324422303245</v>
      </c>
      <c r="F962" s="3">
        <v>41699.456401469906</v>
      </c>
      <c r="G962" s="3">
        <v>190</v>
      </c>
      <c r="H962" s="144">
        <v>190</v>
      </c>
      <c r="I962">
        <v>662</v>
      </c>
      <c r="J962">
        <v>7</v>
      </c>
      <c r="K962" s="143">
        <v>94.571428571428569</v>
      </c>
      <c r="L962">
        <v>190</v>
      </c>
    </row>
    <row r="963" spans="1:12" x14ac:dyDescent="0.3">
      <c r="A963" s="3">
        <v>2029</v>
      </c>
      <c r="B963" s="3" t="s">
        <v>393</v>
      </c>
      <c r="C963" s="3" t="s">
        <v>63</v>
      </c>
      <c r="D963" s="3" t="s">
        <v>49</v>
      </c>
      <c r="E963" s="3">
        <v>41699.443656747688</v>
      </c>
      <c r="F963" s="3">
        <v>41699.512545636571</v>
      </c>
      <c r="G963" s="3">
        <v>99</v>
      </c>
      <c r="H963" s="144">
        <v>99</v>
      </c>
      <c r="I963">
        <v>662</v>
      </c>
      <c r="J963">
        <v>7</v>
      </c>
      <c r="K963" s="143">
        <v>94.571428571428569</v>
      </c>
      <c r="L963">
        <v>99</v>
      </c>
    </row>
    <row r="964" spans="1:12" x14ac:dyDescent="0.3">
      <c r="A964" s="3">
        <v>2030</v>
      </c>
      <c r="B964" s="3" t="s">
        <v>393</v>
      </c>
      <c r="C964" s="3" t="s">
        <v>63</v>
      </c>
      <c r="D964" s="3" t="s">
        <v>49</v>
      </c>
      <c r="E964" s="3">
        <v>41699.556228009256</v>
      </c>
      <c r="F964" s="3">
        <v>41699.606910879629</v>
      </c>
      <c r="G964" s="3">
        <v>72</v>
      </c>
      <c r="H964" s="144">
        <v>72</v>
      </c>
      <c r="I964">
        <v>662</v>
      </c>
      <c r="J964">
        <v>7</v>
      </c>
      <c r="K964" s="143">
        <v>94.571428571428569</v>
      </c>
      <c r="L964">
        <v>72</v>
      </c>
    </row>
    <row r="965" spans="1:12" x14ac:dyDescent="0.3">
      <c r="A965" s="3">
        <v>2032</v>
      </c>
      <c r="B965" s="3" t="s">
        <v>393</v>
      </c>
      <c r="C965" s="3" t="s">
        <v>63</v>
      </c>
      <c r="D965" s="3" t="s">
        <v>49</v>
      </c>
      <c r="E965" s="3">
        <v>41699.919972025462</v>
      </c>
      <c r="F965" s="3">
        <v>41699.972981284722</v>
      </c>
      <c r="G965" s="3">
        <v>76</v>
      </c>
      <c r="H965" s="144">
        <v>76</v>
      </c>
      <c r="I965">
        <v>662</v>
      </c>
      <c r="J965">
        <v>7</v>
      </c>
      <c r="K965" s="143">
        <v>94.571428571428569</v>
      </c>
      <c r="L965">
        <v>76</v>
      </c>
    </row>
    <row r="966" spans="1:12" x14ac:dyDescent="0.3">
      <c r="A966" s="3">
        <v>2034</v>
      </c>
      <c r="B966" s="3" t="s">
        <v>394</v>
      </c>
      <c r="C966" s="3" t="s">
        <v>65</v>
      </c>
      <c r="D966" s="3" t="s">
        <v>49</v>
      </c>
      <c r="E966" s="3">
        <v>41700.693405439815</v>
      </c>
      <c r="F966" s="3">
        <v>41700.767896180558</v>
      </c>
      <c r="G966" s="3">
        <v>107</v>
      </c>
      <c r="H966" s="144">
        <v>107</v>
      </c>
      <c r="I966">
        <v>305</v>
      </c>
      <c r="J966">
        <v>3</v>
      </c>
      <c r="K966" s="143">
        <v>101.66666666666667</v>
      </c>
      <c r="L966">
        <v>107</v>
      </c>
    </row>
    <row r="967" spans="1:12" x14ac:dyDescent="0.3">
      <c r="A967" s="3">
        <v>2035</v>
      </c>
      <c r="B967" s="3" t="s">
        <v>394</v>
      </c>
      <c r="C967" s="3" t="s">
        <v>65</v>
      </c>
      <c r="D967" s="3" t="s">
        <v>49</v>
      </c>
      <c r="E967" s="3">
        <v>41700.892360844904</v>
      </c>
      <c r="F967" s="3">
        <v>41700.95498815972</v>
      </c>
      <c r="G967" s="3">
        <v>90</v>
      </c>
      <c r="H967" s="144">
        <v>90</v>
      </c>
      <c r="I967">
        <v>305</v>
      </c>
      <c r="J967">
        <v>3</v>
      </c>
      <c r="K967" s="143">
        <v>101.66666666666667</v>
      </c>
      <c r="L967">
        <v>90</v>
      </c>
    </row>
    <row r="968" spans="1:12" x14ac:dyDescent="0.3">
      <c r="A968" s="3">
        <v>2039</v>
      </c>
      <c r="B968" s="3" t="s">
        <v>395</v>
      </c>
      <c r="C968" s="3" t="s">
        <v>48</v>
      </c>
      <c r="D968" s="3" t="s">
        <v>49</v>
      </c>
      <c r="E968" s="3">
        <v>41701.617698379632</v>
      </c>
      <c r="F968" s="3">
        <v>41701.72389050926</v>
      </c>
      <c r="G968" s="3">
        <v>152</v>
      </c>
      <c r="H968" s="144">
        <v>152</v>
      </c>
      <c r="I968">
        <v>496</v>
      </c>
      <c r="J968">
        <v>4</v>
      </c>
      <c r="K968" s="143">
        <v>124</v>
      </c>
      <c r="L968">
        <v>152</v>
      </c>
    </row>
    <row r="969" spans="1:12" x14ac:dyDescent="0.3">
      <c r="A969" s="3">
        <v>2040</v>
      </c>
      <c r="B969" s="3" t="s">
        <v>396</v>
      </c>
      <c r="C969" s="3" t="s">
        <v>53</v>
      </c>
      <c r="D969" s="3" t="s">
        <v>49</v>
      </c>
      <c r="E969" s="3">
        <v>41702.199019942127</v>
      </c>
      <c r="F969" s="3" t="e">
        <v>#VALUE!</v>
      </c>
      <c r="G969" s="3" t="e">
        <v>#VALUE!</v>
      </c>
      <c r="H969" s="144" t="e">
        <v>#N/A</v>
      </c>
      <c r="I969">
        <v>213</v>
      </c>
      <c r="J969">
        <v>5</v>
      </c>
      <c r="K969" s="143">
        <v>42.6</v>
      </c>
      <c r="L969">
        <v>42.6</v>
      </c>
    </row>
    <row r="970" spans="1:12" x14ac:dyDescent="0.3">
      <c r="A970" s="3">
        <v>2045</v>
      </c>
      <c r="B970" s="3" t="s">
        <v>397</v>
      </c>
      <c r="C970" s="3" t="s">
        <v>56</v>
      </c>
      <c r="D970" s="3" t="s">
        <v>49</v>
      </c>
      <c r="E970" s="3">
        <v>41703.114343715279</v>
      </c>
      <c r="F970" s="3">
        <v>41703.202515011573</v>
      </c>
      <c r="G970" s="3">
        <v>126</v>
      </c>
      <c r="H970" s="144">
        <v>126</v>
      </c>
      <c r="I970">
        <v>686</v>
      </c>
      <c r="J970">
        <v>8</v>
      </c>
      <c r="K970" s="143">
        <v>85.75</v>
      </c>
      <c r="L970">
        <v>126</v>
      </c>
    </row>
    <row r="971" spans="1:12" x14ac:dyDescent="0.3">
      <c r="A971" s="3">
        <v>2049</v>
      </c>
      <c r="B971" s="3" t="s">
        <v>397</v>
      </c>
      <c r="C971" s="3" t="s">
        <v>56</v>
      </c>
      <c r="D971" s="3" t="s">
        <v>49</v>
      </c>
      <c r="E971" s="3">
        <v>41703.58287716435</v>
      </c>
      <c r="F971" s="3">
        <v>41703.651569293987</v>
      </c>
      <c r="G971" s="3">
        <v>98</v>
      </c>
      <c r="H971" s="144">
        <v>98</v>
      </c>
      <c r="I971">
        <v>686</v>
      </c>
      <c r="J971">
        <v>8</v>
      </c>
      <c r="K971" s="143">
        <v>85.75</v>
      </c>
      <c r="L971">
        <v>98</v>
      </c>
    </row>
    <row r="972" spans="1:12" x14ac:dyDescent="0.3">
      <c r="A972" s="3">
        <v>2053</v>
      </c>
      <c r="B972" s="3" t="s">
        <v>398</v>
      </c>
      <c r="C972" s="3" t="s">
        <v>59</v>
      </c>
      <c r="D972" s="3" t="s">
        <v>49</v>
      </c>
      <c r="E972" s="3">
        <v>41704.062927812498</v>
      </c>
      <c r="F972" s="3" t="e">
        <v>#VALUE!</v>
      </c>
      <c r="G972" s="3" t="e">
        <v>#VALUE!</v>
      </c>
      <c r="H972" s="144" t="e">
        <v>#N/A</v>
      </c>
      <c r="I972">
        <v>629</v>
      </c>
      <c r="J972">
        <v>6</v>
      </c>
      <c r="K972" s="143">
        <v>104.83333333333333</v>
      </c>
      <c r="L972">
        <v>104.83333333333333</v>
      </c>
    </row>
    <row r="973" spans="1:12" x14ac:dyDescent="0.3">
      <c r="A973" s="3">
        <v>2056</v>
      </c>
      <c r="B973" s="3" t="s">
        <v>398</v>
      </c>
      <c r="C973" s="3" t="s">
        <v>59</v>
      </c>
      <c r="D973" s="3" t="s">
        <v>49</v>
      </c>
      <c r="E973" s="3">
        <v>41704.672442939816</v>
      </c>
      <c r="F973" s="3">
        <v>41704.746655902774</v>
      </c>
      <c r="G973" s="3">
        <v>106</v>
      </c>
      <c r="H973" s="144">
        <v>106</v>
      </c>
      <c r="I973">
        <v>629</v>
      </c>
      <c r="J973">
        <v>6</v>
      </c>
      <c r="K973" s="143">
        <v>104.83333333333333</v>
      </c>
      <c r="L973">
        <v>106</v>
      </c>
    </row>
    <row r="974" spans="1:12" x14ac:dyDescent="0.3">
      <c r="A974" s="3">
        <v>2057</v>
      </c>
      <c r="B974" s="3" t="s">
        <v>398</v>
      </c>
      <c r="C974" s="3" t="s">
        <v>59</v>
      </c>
      <c r="D974" s="3" t="s">
        <v>57</v>
      </c>
      <c r="E974" s="3">
        <v>41704.723943483797</v>
      </c>
      <c r="F974" s="3">
        <v>41704.78754302083</v>
      </c>
      <c r="G974" s="3">
        <v>91</v>
      </c>
      <c r="H974" s="144">
        <v>91</v>
      </c>
      <c r="I974">
        <v>629</v>
      </c>
      <c r="J974">
        <v>6</v>
      </c>
      <c r="K974" s="143">
        <v>104.83333333333333</v>
      </c>
      <c r="L974">
        <v>91</v>
      </c>
    </row>
    <row r="975" spans="1:12" x14ac:dyDescent="0.3">
      <c r="A975" s="3">
        <v>2058</v>
      </c>
      <c r="B975" s="3" t="s">
        <v>398</v>
      </c>
      <c r="C975" s="3" t="s">
        <v>59</v>
      </c>
      <c r="D975" s="3" t="s">
        <v>49</v>
      </c>
      <c r="E975" s="3">
        <v>41704.86772978009</v>
      </c>
      <c r="F975" s="3">
        <v>41704.983725150465</v>
      </c>
      <c r="G975" s="3">
        <v>167</v>
      </c>
      <c r="H975" s="144">
        <v>167</v>
      </c>
      <c r="I975">
        <v>629</v>
      </c>
      <c r="J975">
        <v>6</v>
      </c>
      <c r="K975" s="143">
        <v>104.83333333333333</v>
      </c>
      <c r="L975">
        <v>167</v>
      </c>
    </row>
    <row r="976" spans="1:12" x14ac:dyDescent="0.3">
      <c r="A976" s="3">
        <v>2059</v>
      </c>
      <c r="B976" s="3" t="s">
        <v>399</v>
      </c>
      <c r="C976" s="3" t="s">
        <v>61</v>
      </c>
      <c r="D976" s="3" t="s">
        <v>57</v>
      </c>
      <c r="E976" s="3" t="e">
        <v>#VALUE!</v>
      </c>
      <c r="F976" s="3" t="e">
        <v>#VALUE!</v>
      </c>
      <c r="G976" s="3" t="e">
        <v>#VALUE!</v>
      </c>
      <c r="H976" s="144" t="e">
        <v>#N/A</v>
      </c>
      <c r="I976">
        <v>831</v>
      </c>
      <c r="J976">
        <v>10</v>
      </c>
      <c r="K976" s="143">
        <v>83.1</v>
      </c>
      <c r="L976">
        <v>83.1</v>
      </c>
    </row>
    <row r="977" spans="1:12" x14ac:dyDescent="0.3">
      <c r="A977" s="3">
        <v>2060</v>
      </c>
      <c r="B977" s="3" t="s">
        <v>399</v>
      </c>
      <c r="C977" s="3" t="s">
        <v>61</v>
      </c>
      <c r="D977" s="3" t="s">
        <v>49</v>
      </c>
      <c r="E977" s="3">
        <v>41705.246366168984</v>
      </c>
      <c r="F977" s="3">
        <v>41705.312789780088</v>
      </c>
      <c r="G977" s="3">
        <v>95</v>
      </c>
      <c r="H977" s="144">
        <v>95</v>
      </c>
      <c r="I977">
        <v>831</v>
      </c>
      <c r="J977">
        <v>10</v>
      </c>
      <c r="K977" s="143">
        <v>83.1</v>
      </c>
      <c r="L977">
        <v>95</v>
      </c>
    </row>
    <row r="978" spans="1:12" x14ac:dyDescent="0.3">
      <c r="A978" s="3">
        <v>2069</v>
      </c>
      <c r="B978" s="3" t="s">
        <v>400</v>
      </c>
      <c r="C978" s="3" t="s">
        <v>63</v>
      </c>
      <c r="D978" s="3" t="s">
        <v>49</v>
      </c>
      <c r="E978" s="3">
        <v>41706.38826388889</v>
      </c>
      <c r="F978" s="3">
        <v>41706.484525462962</v>
      </c>
      <c r="G978" s="3">
        <v>138</v>
      </c>
      <c r="H978" s="144">
        <v>138</v>
      </c>
      <c r="I978">
        <v>532</v>
      </c>
      <c r="J978">
        <v>5</v>
      </c>
      <c r="K978" s="143">
        <v>106.4</v>
      </c>
      <c r="L978">
        <v>138</v>
      </c>
    </row>
    <row r="979" spans="1:12" x14ac:dyDescent="0.3">
      <c r="A979" s="3">
        <v>2070</v>
      </c>
      <c r="B979" s="3" t="s">
        <v>400</v>
      </c>
      <c r="C979" s="3" t="s">
        <v>63</v>
      </c>
      <c r="D979" s="3" t="s">
        <v>49</v>
      </c>
      <c r="E979" s="3">
        <v>41706.630725081021</v>
      </c>
      <c r="F979" s="3">
        <v>41706.706940358796</v>
      </c>
      <c r="G979" s="3">
        <v>109</v>
      </c>
      <c r="H979" s="144">
        <v>109</v>
      </c>
      <c r="I979">
        <v>532</v>
      </c>
      <c r="J979">
        <v>5</v>
      </c>
      <c r="K979" s="143">
        <v>106.4</v>
      </c>
      <c r="L979">
        <v>109</v>
      </c>
    </row>
    <row r="980" spans="1:12" x14ac:dyDescent="0.3">
      <c r="A980" s="3">
        <v>2071</v>
      </c>
      <c r="B980" s="3" t="s">
        <v>400</v>
      </c>
      <c r="C980" s="3" t="s">
        <v>63</v>
      </c>
      <c r="D980" s="3" t="s">
        <v>49</v>
      </c>
      <c r="E980" s="3">
        <v>41706.809647881943</v>
      </c>
      <c r="F980" s="3">
        <v>41706.858224270836</v>
      </c>
      <c r="G980" s="3">
        <v>69</v>
      </c>
      <c r="H980" s="144">
        <v>69</v>
      </c>
      <c r="I980">
        <v>532</v>
      </c>
      <c r="J980">
        <v>5</v>
      </c>
      <c r="K980" s="143">
        <v>106.4</v>
      </c>
      <c r="L980">
        <v>69</v>
      </c>
    </row>
    <row r="981" spans="1:12" x14ac:dyDescent="0.3">
      <c r="A981" s="3">
        <v>2072</v>
      </c>
      <c r="B981" s="3" t="s">
        <v>400</v>
      </c>
      <c r="C981" s="3" t="s">
        <v>63</v>
      </c>
      <c r="D981" s="3" t="s">
        <v>49</v>
      </c>
      <c r="E981" s="3">
        <v>41706.856346990746</v>
      </c>
      <c r="F981" s="3">
        <v>41706.944309953702</v>
      </c>
      <c r="G981" s="3">
        <v>126</v>
      </c>
      <c r="H981" s="144">
        <v>126</v>
      </c>
      <c r="I981">
        <v>532</v>
      </c>
      <c r="J981">
        <v>5</v>
      </c>
      <c r="K981" s="143">
        <v>106.4</v>
      </c>
      <c r="L981">
        <v>126</v>
      </c>
    </row>
    <row r="982" spans="1:12" x14ac:dyDescent="0.3">
      <c r="A982" s="3">
        <v>2073</v>
      </c>
      <c r="B982" s="3" t="s">
        <v>401</v>
      </c>
      <c r="C982" s="3" t="s">
        <v>65</v>
      </c>
      <c r="D982" s="3" t="s">
        <v>49</v>
      </c>
      <c r="E982" s="3">
        <v>41707.17281640046</v>
      </c>
      <c r="F982" s="3">
        <v>41707.227457604167</v>
      </c>
      <c r="G982" s="3">
        <v>78</v>
      </c>
      <c r="H982" s="144">
        <v>78</v>
      </c>
      <c r="I982">
        <v>348</v>
      </c>
      <c r="J982">
        <v>5</v>
      </c>
      <c r="K982" s="143">
        <v>69.599999999999994</v>
      </c>
      <c r="L982">
        <v>78</v>
      </c>
    </row>
    <row r="983" spans="1:12" x14ac:dyDescent="0.3">
      <c r="A983" s="3">
        <v>2074</v>
      </c>
      <c r="B983" s="3" t="s">
        <v>401</v>
      </c>
      <c r="C983" s="3" t="s">
        <v>65</v>
      </c>
      <c r="D983" s="3" t="s">
        <v>49</v>
      </c>
      <c r="E983" s="3">
        <v>41707.491370798612</v>
      </c>
      <c r="F983" s="3" t="e">
        <v>#VALUE!</v>
      </c>
      <c r="G983" s="3" t="e">
        <v>#VALUE!</v>
      </c>
      <c r="H983" s="144" t="e">
        <v>#N/A</v>
      </c>
      <c r="I983">
        <v>348</v>
      </c>
      <c r="J983">
        <v>5</v>
      </c>
      <c r="K983" s="143">
        <v>69.599999999999994</v>
      </c>
      <c r="L983">
        <v>69.599999999999994</v>
      </c>
    </row>
    <row r="984" spans="1:12" x14ac:dyDescent="0.3">
      <c r="A984" s="3">
        <v>2075</v>
      </c>
      <c r="B984" s="3" t="s">
        <v>401</v>
      </c>
      <c r="C984" s="3" t="s">
        <v>65</v>
      </c>
      <c r="D984" s="3" t="s">
        <v>57</v>
      </c>
      <c r="E984" s="3">
        <v>41707.765396030089</v>
      </c>
      <c r="F984" s="3">
        <v>41707.789585844905</v>
      </c>
      <c r="G984" s="3">
        <v>34</v>
      </c>
      <c r="H984" s="144">
        <v>34</v>
      </c>
      <c r="I984">
        <v>348</v>
      </c>
      <c r="J984">
        <v>5</v>
      </c>
      <c r="K984" s="143">
        <v>69.599999999999994</v>
      </c>
      <c r="L984">
        <v>34</v>
      </c>
    </row>
    <row r="985" spans="1:12" x14ac:dyDescent="0.3">
      <c r="A985" s="3">
        <v>2076</v>
      </c>
      <c r="B985" s="3" t="s">
        <v>401</v>
      </c>
      <c r="C985" s="3" t="s">
        <v>65</v>
      </c>
      <c r="D985" s="3" t="s">
        <v>49</v>
      </c>
      <c r="E985" s="3">
        <v>41707.866914351849</v>
      </c>
      <c r="F985" s="3">
        <v>41707.938372685188</v>
      </c>
      <c r="G985" s="3">
        <v>102</v>
      </c>
      <c r="H985" s="144">
        <v>102</v>
      </c>
      <c r="I985">
        <v>348</v>
      </c>
      <c r="J985">
        <v>5</v>
      </c>
      <c r="K985" s="143">
        <v>69.599999999999994</v>
      </c>
      <c r="L985">
        <v>102</v>
      </c>
    </row>
    <row r="986" spans="1:12" x14ac:dyDescent="0.3">
      <c r="A986" s="3">
        <v>2078</v>
      </c>
      <c r="B986" s="3" t="s">
        <v>402</v>
      </c>
      <c r="C986" s="3" t="s">
        <v>48</v>
      </c>
      <c r="D986" s="3" t="s">
        <v>49</v>
      </c>
      <c r="E986" s="3">
        <v>41708.304816006945</v>
      </c>
      <c r="F986" s="3">
        <v>41708.372188692134</v>
      </c>
      <c r="G986" s="3">
        <v>97</v>
      </c>
      <c r="H986" s="144">
        <v>97</v>
      </c>
      <c r="I986">
        <v>458</v>
      </c>
      <c r="J986">
        <v>6</v>
      </c>
      <c r="K986" s="143">
        <v>76.333333333333329</v>
      </c>
      <c r="L986">
        <v>97</v>
      </c>
    </row>
    <row r="987" spans="1:12" x14ac:dyDescent="0.3">
      <c r="A987" s="3">
        <v>2083</v>
      </c>
      <c r="B987" s="3" t="s">
        <v>402</v>
      </c>
      <c r="C987" s="3" t="s">
        <v>48</v>
      </c>
      <c r="D987" s="3" t="s">
        <v>49</v>
      </c>
      <c r="E987" s="3">
        <v>41708.877005902774</v>
      </c>
      <c r="F987" s="3">
        <v>41708.945154050925</v>
      </c>
      <c r="G987" s="3">
        <v>98</v>
      </c>
      <c r="H987" s="144">
        <v>98</v>
      </c>
      <c r="I987">
        <v>458</v>
      </c>
      <c r="J987">
        <v>6</v>
      </c>
      <c r="K987" s="143">
        <v>76.333333333333329</v>
      </c>
      <c r="L987">
        <v>98</v>
      </c>
    </row>
    <row r="988" spans="1:12" x14ac:dyDescent="0.3">
      <c r="A988" s="3">
        <v>2084</v>
      </c>
      <c r="B988" s="3" t="s">
        <v>403</v>
      </c>
      <c r="C988" s="3" t="s">
        <v>53</v>
      </c>
      <c r="D988" s="3" t="s">
        <v>49</v>
      </c>
      <c r="E988" s="3">
        <v>41709.185618437499</v>
      </c>
      <c r="F988" s="3">
        <v>41709.290433252318</v>
      </c>
      <c r="G988" s="3">
        <v>150</v>
      </c>
      <c r="H988" s="144">
        <v>150</v>
      </c>
      <c r="I988">
        <v>599</v>
      </c>
      <c r="J988">
        <v>7</v>
      </c>
      <c r="K988" s="143">
        <v>85.571428571428569</v>
      </c>
      <c r="L988">
        <v>150</v>
      </c>
    </row>
    <row r="989" spans="1:12" x14ac:dyDescent="0.3">
      <c r="A989" s="3">
        <v>2087</v>
      </c>
      <c r="B989" s="3" t="s">
        <v>403</v>
      </c>
      <c r="C989" s="3" t="s">
        <v>53</v>
      </c>
      <c r="D989" s="3" t="s">
        <v>49</v>
      </c>
      <c r="E989" s="3">
        <v>41709.449124270832</v>
      </c>
      <c r="F989" s="3" t="e">
        <v>#VALUE!</v>
      </c>
      <c r="G989" s="3" t="e">
        <v>#VALUE!</v>
      </c>
      <c r="H989" s="144" t="e">
        <v>#N/A</v>
      </c>
      <c r="I989">
        <v>599</v>
      </c>
      <c r="J989">
        <v>7</v>
      </c>
      <c r="K989" s="143">
        <v>85.571428571428569</v>
      </c>
      <c r="L989">
        <v>85.571428571428569</v>
      </c>
    </row>
    <row r="990" spans="1:12" x14ac:dyDescent="0.3">
      <c r="A990" s="3">
        <v>2088</v>
      </c>
      <c r="B990" s="3" t="s">
        <v>403</v>
      </c>
      <c r="C990" s="3" t="s">
        <v>53</v>
      </c>
      <c r="D990" s="3" t="s">
        <v>49</v>
      </c>
      <c r="E990" s="3">
        <v>41709.79833834491</v>
      </c>
      <c r="F990" s="3">
        <v>41709.868106863432</v>
      </c>
      <c r="G990" s="3">
        <v>100</v>
      </c>
      <c r="H990" s="144">
        <v>100</v>
      </c>
      <c r="I990">
        <v>599</v>
      </c>
      <c r="J990">
        <v>7</v>
      </c>
      <c r="K990" s="143">
        <v>85.571428571428569</v>
      </c>
      <c r="L990">
        <v>100</v>
      </c>
    </row>
    <row r="991" spans="1:12" x14ac:dyDescent="0.3">
      <c r="A991" s="3">
        <v>2089</v>
      </c>
      <c r="B991" s="3" t="s">
        <v>403</v>
      </c>
      <c r="C991" s="3" t="s">
        <v>53</v>
      </c>
      <c r="D991" s="3" t="s">
        <v>49</v>
      </c>
      <c r="E991" s="3">
        <v>41709.897092326384</v>
      </c>
      <c r="F991" s="3">
        <v>41709.959673344907</v>
      </c>
      <c r="G991" s="3">
        <v>90</v>
      </c>
      <c r="H991" s="144">
        <v>90</v>
      </c>
      <c r="I991">
        <v>599</v>
      </c>
      <c r="J991">
        <v>7</v>
      </c>
      <c r="K991" s="143">
        <v>85.571428571428569</v>
      </c>
      <c r="L991">
        <v>90</v>
      </c>
    </row>
    <row r="992" spans="1:12" x14ac:dyDescent="0.3">
      <c r="A992" s="3">
        <v>2090</v>
      </c>
      <c r="B992" s="3" t="s">
        <v>403</v>
      </c>
      <c r="C992" s="3" t="s">
        <v>53</v>
      </c>
      <c r="D992" s="3" t="s">
        <v>49</v>
      </c>
      <c r="E992" s="3">
        <v>41709.968561111113</v>
      </c>
      <c r="F992" s="3">
        <v>41710.033584259261</v>
      </c>
      <c r="G992" s="3">
        <v>93</v>
      </c>
      <c r="H992" s="144">
        <v>93</v>
      </c>
      <c r="I992">
        <v>599</v>
      </c>
      <c r="J992">
        <v>7</v>
      </c>
      <c r="K992" s="143">
        <v>85.571428571428569</v>
      </c>
      <c r="L992">
        <v>93</v>
      </c>
    </row>
    <row r="993" spans="1:12" x14ac:dyDescent="0.3">
      <c r="A993" s="3">
        <v>2099</v>
      </c>
      <c r="B993" s="3" t="s">
        <v>404</v>
      </c>
      <c r="C993" s="3" t="s">
        <v>56</v>
      </c>
      <c r="D993" s="3" t="s">
        <v>49</v>
      </c>
      <c r="E993" s="3">
        <v>41710.872840775461</v>
      </c>
      <c r="F993" s="3">
        <v>41710.948859293982</v>
      </c>
      <c r="G993" s="3">
        <v>109</v>
      </c>
      <c r="H993" s="144">
        <v>109</v>
      </c>
      <c r="I993">
        <v>926</v>
      </c>
      <c r="J993">
        <v>10</v>
      </c>
      <c r="K993" s="143">
        <v>92.6</v>
      </c>
      <c r="L993">
        <v>109</v>
      </c>
    </row>
    <row r="994" spans="1:12" x14ac:dyDescent="0.3">
      <c r="A994" s="3">
        <v>2100</v>
      </c>
      <c r="B994" s="3" t="s">
        <v>404</v>
      </c>
      <c r="C994" s="3" t="s">
        <v>56</v>
      </c>
      <c r="D994" s="3" t="s">
        <v>49</v>
      </c>
      <c r="E994" s="3">
        <v>41710.979422453704</v>
      </c>
      <c r="F994" s="3">
        <v>41711.047651620371</v>
      </c>
      <c r="G994" s="3">
        <v>98</v>
      </c>
      <c r="H994" s="144">
        <v>98</v>
      </c>
      <c r="I994">
        <v>926</v>
      </c>
      <c r="J994">
        <v>10</v>
      </c>
      <c r="K994" s="143">
        <v>92.6</v>
      </c>
      <c r="L994">
        <v>98</v>
      </c>
    </row>
    <row r="995" spans="1:12" x14ac:dyDescent="0.3">
      <c r="A995" s="3">
        <v>2101</v>
      </c>
      <c r="B995" s="3" t="s">
        <v>405</v>
      </c>
      <c r="C995" s="3" t="s">
        <v>59</v>
      </c>
      <c r="D995" s="3" t="s">
        <v>49</v>
      </c>
      <c r="E995" s="3">
        <v>41711.055479479168</v>
      </c>
      <c r="F995" s="3" t="e">
        <v>#VALUE!</v>
      </c>
      <c r="G995" s="3" t="e">
        <v>#VALUE!</v>
      </c>
      <c r="H995" s="144" t="e">
        <v>#N/A</v>
      </c>
      <c r="I995">
        <v>603</v>
      </c>
      <c r="J995">
        <v>6</v>
      </c>
      <c r="K995" s="143">
        <v>100.5</v>
      </c>
      <c r="L995">
        <v>100.5</v>
      </c>
    </row>
    <row r="996" spans="1:12" x14ac:dyDescent="0.3">
      <c r="A996" s="3">
        <v>2102</v>
      </c>
      <c r="B996" s="3" t="s">
        <v>405</v>
      </c>
      <c r="C996" s="3" t="s">
        <v>59</v>
      </c>
      <c r="D996" s="3" t="s">
        <v>49</v>
      </c>
      <c r="E996" s="3">
        <v>41711.093927511574</v>
      </c>
      <c r="F996" s="3">
        <v>41711.179888159721</v>
      </c>
      <c r="G996" s="3">
        <v>123</v>
      </c>
      <c r="H996" s="144">
        <v>123</v>
      </c>
      <c r="I996">
        <v>603</v>
      </c>
      <c r="J996">
        <v>6</v>
      </c>
      <c r="K996" s="143">
        <v>100.5</v>
      </c>
      <c r="L996">
        <v>123</v>
      </c>
    </row>
    <row r="997" spans="1:12" x14ac:dyDescent="0.3">
      <c r="A997" s="3">
        <v>2103</v>
      </c>
      <c r="B997" s="3" t="s">
        <v>405</v>
      </c>
      <c r="C997" s="3" t="s">
        <v>59</v>
      </c>
      <c r="D997" s="3" t="s">
        <v>49</v>
      </c>
      <c r="E997" s="3">
        <v>41711.233386608794</v>
      </c>
      <c r="F997" s="3">
        <v>41711.311280127309</v>
      </c>
      <c r="G997" s="3">
        <v>112</v>
      </c>
      <c r="H997" s="144">
        <v>112</v>
      </c>
      <c r="I997">
        <v>603</v>
      </c>
      <c r="J997">
        <v>6</v>
      </c>
      <c r="K997" s="143">
        <v>100.5</v>
      </c>
      <c r="L997">
        <v>112</v>
      </c>
    </row>
    <row r="998" spans="1:12" x14ac:dyDescent="0.3">
      <c r="A998" s="3">
        <v>2105</v>
      </c>
      <c r="B998" s="3" t="s">
        <v>405</v>
      </c>
      <c r="C998" s="3" t="s">
        <v>59</v>
      </c>
      <c r="D998" s="3" t="s">
        <v>49</v>
      </c>
      <c r="E998" s="3">
        <v>41711.573738888888</v>
      </c>
      <c r="F998" s="3">
        <v>41711.628819907412</v>
      </c>
      <c r="G998" s="3">
        <v>79</v>
      </c>
      <c r="H998" s="144">
        <v>79</v>
      </c>
      <c r="I998">
        <v>603</v>
      </c>
      <c r="J998">
        <v>6</v>
      </c>
      <c r="K998" s="143">
        <v>100.5</v>
      </c>
      <c r="L998">
        <v>79</v>
      </c>
    </row>
    <row r="999" spans="1:12" x14ac:dyDescent="0.3">
      <c r="A999" s="3">
        <v>2106</v>
      </c>
      <c r="B999" s="3" t="s">
        <v>405</v>
      </c>
      <c r="C999" s="3" t="s">
        <v>59</v>
      </c>
      <c r="D999" s="3" t="s">
        <v>49</v>
      </c>
      <c r="E999" s="3">
        <v>41711.806995752318</v>
      </c>
      <c r="F999" s="3">
        <v>41711.930734178241</v>
      </c>
      <c r="G999" s="3">
        <v>178</v>
      </c>
      <c r="H999" s="144">
        <v>178</v>
      </c>
      <c r="I999">
        <v>603</v>
      </c>
      <c r="J999">
        <v>6</v>
      </c>
      <c r="K999" s="143">
        <v>100.5</v>
      </c>
      <c r="L999">
        <v>178</v>
      </c>
    </row>
    <row r="1000" spans="1:12" x14ac:dyDescent="0.3">
      <c r="A1000" s="3">
        <v>2112</v>
      </c>
      <c r="B1000" s="3" t="s">
        <v>406</v>
      </c>
      <c r="C1000" s="3" t="s">
        <v>61</v>
      </c>
      <c r="D1000" s="3" t="s">
        <v>49</v>
      </c>
      <c r="E1000" s="3">
        <v>41712.881899189815</v>
      </c>
      <c r="F1000" s="3">
        <v>41712.933126041666</v>
      </c>
      <c r="G1000" s="3">
        <v>73</v>
      </c>
      <c r="H1000" s="144">
        <v>73</v>
      </c>
      <c r="I1000">
        <v>394</v>
      </c>
      <c r="J1000">
        <v>5</v>
      </c>
      <c r="K1000" s="143">
        <v>78.8</v>
      </c>
      <c r="L1000">
        <v>73</v>
      </c>
    </row>
    <row r="1001" spans="1:12" x14ac:dyDescent="0.3">
      <c r="A1001" s="3">
        <v>2113</v>
      </c>
      <c r="B1001" s="3" t="s">
        <v>407</v>
      </c>
      <c r="C1001" s="3" t="s">
        <v>63</v>
      </c>
      <c r="D1001" s="3" t="s">
        <v>57</v>
      </c>
      <c r="E1001" s="3">
        <v>41713.241193715279</v>
      </c>
      <c r="F1001" s="3">
        <v>41713.283323344913</v>
      </c>
      <c r="G1001" s="3">
        <v>60</v>
      </c>
      <c r="H1001" s="144">
        <v>60</v>
      </c>
      <c r="I1001">
        <v>264</v>
      </c>
      <c r="J1001">
        <v>3</v>
      </c>
      <c r="K1001" s="143">
        <v>88</v>
      </c>
      <c r="L1001">
        <v>60</v>
      </c>
    </row>
    <row r="1002" spans="1:12" x14ac:dyDescent="0.3">
      <c r="A1002" s="3">
        <v>2114</v>
      </c>
      <c r="B1002" s="3" t="s">
        <v>407</v>
      </c>
      <c r="C1002" s="3" t="s">
        <v>63</v>
      </c>
      <c r="D1002" s="3" t="s">
        <v>49</v>
      </c>
      <c r="E1002" s="3">
        <v>41713.285476504636</v>
      </c>
      <c r="F1002" s="3">
        <v>41713.34717789352</v>
      </c>
      <c r="G1002" s="3">
        <v>88</v>
      </c>
      <c r="H1002" s="144">
        <v>88</v>
      </c>
      <c r="I1002">
        <v>264</v>
      </c>
      <c r="J1002">
        <v>3</v>
      </c>
      <c r="K1002" s="143">
        <v>88</v>
      </c>
      <c r="L1002">
        <v>88</v>
      </c>
    </row>
    <row r="1003" spans="1:12" x14ac:dyDescent="0.3">
      <c r="A1003" s="3">
        <v>2115</v>
      </c>
      <c r="B1003" s="3" t="s">
        <v>407</v>
      </c>
      <c r="C1003" s="3" t="s">
        <v>63</v>
      </c>
      <c r="D1003" s="3" t="s">
        <v>49</v>
      </c>
      <c r="E1003" s="3">
        <v>41713.564345289349</v>
      </c>
      <c r="F1003" s="3">
        <v>41713.645329085652</v>
      </c>
      <c r="G1003" s="3">
        <v>116</v>
      </c>
      <c r="H1003" s="144">
        <v>116</v>
      </c>
      <c r="I1003">
        <v>264</v>
      </c>
      <c r="J1003">
        <v>3</v>
      </c>
      <c r="K1003" s="143">
        <v>88</v>
      </c>
      <c r="L1003">
        <v>116</v>
      </c>
    </row>
    <row r="1004" spans="1:12" x14ac:dyDescent="0.3">
      <c r="A1004" s="3">
        <v>2116</v>
      </c>
      <c r="B1004" s="3" t="s">
        <v>408</v>
      </c>
      <c r="C1004" s="3" t="s">
        <v>65</v>
      </c>
      <c r="D1004" s="3" t="s">
        <v>49</v>
      </c>
      <c r="E1004" s="3">
        <v>41714.159195717592</v>
      </c>
      <c r="F1004" s="3">
        <v>41714.21064247685</v>
      </c>
      <c r="G1004" s="3">
        <v>74</v>
      </c>
      <c r="H1004" s="144">
        <v>74</v>
      </c>
      <c r="I1004">
        <v>330</v>
      </c>
      <c r="J1004">
        <v>3</v>
      </c>
      <c r="K1004" s="143">
        <v>110</v>
      </c>
      <c r="L1004">
        <v>74</v>
      </c>
    </row>
    <row r="1005" spans="1:12" x14ac:dyDescent="0.3">
      <c r="A1005" s="3">
        <v>2118</v>
      </c>
      <c r="B1005" s="3" t="s">
        <v>408</v>
      </c>
      <c r="C1005" s="3" t="s">
        <v>65</v>
      </c>
      <c r="D1005" s="3" t="s">
        <v>49</v>
      </c>
      <c r="E1005" s="3">
        <v>41714.40613688658</v>
      </c>
      <c r="F1005" s="3">
        <v>41714.472537349538</v>
      </c>
      <c r="G1005" s="3">
        <v>95</v>
      </c>
      <c r="H1005" s="144">
        <v>95</v>
      </c>
      <c r="I1005">
        <v>330</v>
      </c>
      <c r="J1005">
        <v>3</v>
      </c>
      <c r="K1005" s="143">
        <v>110</v>
      </c>
      <c r="L1005">
        <v>95</v>
      </c>
    </row>
    <row r="1006" spans="1:12" x14ac:dyDescent="0.3">
      <c r="A1006" s="3">
        <v>2119</v>
      </c>
      <c r="B1006" s="3" t="s">
        <v>409</v>
      </c>
      <c r="C1006" s="3" t="s">
        <v>48</v>
      </c>
      <c r="D1006" s="3" t="s">
        <v>49</v>
      </c>
      <c r="E1006" s="3">
        <v>41715.11692083333</v>
      </c>
      <c r="F1006" s="3">
        <v>41715.18083287037</v>
      </c>
      <c r="G1006" s="3">
        <v>92</v>
      </c>
      <c r="H1006" s="144">
        <v>92</v>
      </c>
      <c r="I1006">
        <v>645</v>
      </c>
      <c r="J1006">
        <v>8</v>
      </c>
      <c r="K1006" s="143">
        <v>80.625</v>
      </c>
      <c r="L1006">
        <v>92</v>
      </c>
    </row>
    <row r="1007" spans="1:12" x14ac:dyDescent="0.3">
      <c r="A1007" s="3">
        <v>2125</v>
      </c>
      <c r="B1007" s="3" t="s">
        <v>409</v>
      </c>
      <c r="C1007" s="3" t="s">
        <v>48</v>
      </c>
      <c r="D1007" s="3" t="s">
        <v>49</v>
      </c>
      <c r="E1007" s="3">
        <v>41715.776984525466</v>
      </c>
      <c r="F1007" s="3" t="e">
        <v>#VALUE!</v>
      </c>
      <c r="G1007" s="3" t="e">
        <v>#VALUE!</v>
      </c>
      <c r="H1007" s="144" t="e">
        <v>#N/A</v>
      </c>
      <c r="I1007">
        <v>645</v>
      </c>
      <c r="J1007">
        <v>8</v>
      </c>
      <c r="K1007" s="143">
        <v>80.625</v>
      </c>
      <c r="L1007">
        <v>80.625</v>
      </c>
    </row>
    <row r="1008" spans="1:12" x14ac:dyDescent="0.3">
      <c r="A1008" s="3">
        <v>2126</v>
      </c>
      <c r="B1008" s="3" t="s">
        <v>409</v>
      </c>
      <c r="C1008" s="3" t="s">
        <v>48</v>
      </c>
      <c r="D1008" s="3" t="s">
        <v>49</v>
      </c>
      <c r="E1008" s="3">
        <v>41715.931701469912</v>
      </c>
      <c r="F1008" s="3">
        <v>41715.970763969912</v>
      </c>
      <c r="G1008" s="3">
        <v>56</v>
      </c>
      <c r="H1008" s="144">
        <v>56</v>
      </c>
      <c r="I1008">
        <v>645</v>
      </c>
      <c r="J1008">
        <v>8</v>
      </c>
      <c r="K1008" s="143">
        <v>80.625</v>
      </c>
      <c r="L1008">
        <v>56</v>
      </c>
    </row>
    <row r="1009" spans="1:12" x14ac:dyDescent="0.3">
      <c r="A1009" s="3">
        <v>2128</v>
      </c>
      <c r="B1009" s="3" t="s">
        <v>410</v>
      </c>
      <c r="C1009" s="3" t="s">
        <v>53</v>
      </c>
      <c r="D1009" s="3" t="s">
        <v>49</v>
      </c>
      <c r="E1009" s="3">
        <v>41716.376136574072</v>
      </c>
      <c r="F1009" s="3">
        <v>41716.443208333338</v>
      </c>
      <c r="G1009" s="3">
        <v>96</v>
      </c>
      <c r="H1009" s="144">
        <v>96</v>
      </c>
      <c r="I1009">
        <v>747</v>
      </c>
      <c r="J1009">
        <v>8</v>
      </c>
      <c r="K1009" s="143">
        <v>93.375</v>
      </c>
      <c r="L1009">
        <v>96</v>
      </c>
    </row>
    <row r="1010" spans="1:12" x14ac:dyDescent="0.3">
      <c r="A1010" s="3">
        <v>2133</v>
      </c>
      <c r="B1010" s="3" t="s">
        <v>410</v>
      </c>
      <c r="C1010" s="3" t="s">
        <v>53</v>
      </c>
      <c r="D1010" s="3" t="s">
        <v>49</v>
      </c>
      <c r="E1010" s="3">
        <v>41716.784139432872</v>
      </c>
      <c r="F1010" s="3">
        <v>41716.820748229169</v>
      </c>
      <c r="G1010" s="3">
        <v>52</v>
      </c>
      <c r="H1010" s="144">
        <v>52</v>
      </c>
      <c r="I1010">
        <v>747</v>
      </c>
      <c r="J1010">
        <v>8</v>
      </c>
      <c r="K1010" s="143">
        <v>93.375</v>
      </c>
      <c r="L1010">
        <v>52</v>
      </c>
    </row>
    <row r="1011" spans="1:12" x14ac:dyDescent="0.3">
      <c r="A1011" s="3">
        <v>2134</v>
      </c>
      <c r="B1011" s="3" t="s">
        <v>410</v>
      </c>
      <c r="C1011" s="3" t="s">
        <v>53</v>
      </c>
      <c r="D1011" s="3" t="s">
        <v>49</v>
      </c>
      <c r="E1011" s="3">
        <v>41716.92656276621</v>
      </c>
      <c r="F1011" s="3">
        <v>41716.979247951393</v>
      </c>
      <c r="G1011" s="3">
        <v>75</v>
      </c>
      <c r="H1011" s="144">
        <v>75</v>
      </c>
      <c r="I1011">
        <v>747</v>
      </c>
      <c r="J1011">
        <v>8</v>
      </c>
      <c r="K1011" s="143">
        <v>93.375</v>
      </c>
      <c r="L1011">
        <v>75</v>
      </c>
    </row>
    <row r="1012" spans="1:12" x14ac:dyDescent="0.3">
      <c r="A1012" s="3">
        <v>2141</v>
      </c>
      <c r="B1012" s="3" t="s">
        <v>411</v>
      </c>
      <c r="C1012" s="3" t="s">
        <v>56</v>
      </c>
      <c r="D1012" s="3" t="s">
        <v>49</v>
      </c>
      <c r="E1012" s="3">
        <v>41717.574344872679</v>
      </c>
      <c r="F1012" s="3" t="e">
        <v>#VALUE!</v>
      </c>
      <c r="G1012" s="3" t="e">
        <v>#VALUE!</v>
      </c>
      <c r="H1012" s="144" t="e">
        <v>#N/A</v>
      </c>
      <c r="I1012">
        <v>1058</v>
      </c>
      <c r="J1012">
        <v>11</v>
      </c>
      <c r="K1012" s="143">
        <v>96.181818181818187</v>
      </c>
      <c r="L1012">
        <v>96.181818181818187</v>
      </c>
    </row>
    <row r="1013" spans="1:12" x14ac:dyDescent="0.3">
      <c r="A1013" s="3">
        <v>2143</v>
      </c>
      <c r="B1013" s="3" t="s">
        <v>411</v>
      </c>
      <c r="C1013" s="3" t="s">
        <v>56</v>
      </c>
      <c r="D1013" s="3" t="s">
        <v>49</v>
      </c>
      <c r="E1013" s="3">
        <v>41717.665428472224</v>
      </c>
      <c r="F1013" s="3">
        <v>41717.721782638888</v>
      </c>
      <c r="G1013" s="3">
        <v>81</v>
      </c>
      <c r="H1013" s="144">
        <v>81</v>
      </c>
      <c r="I1013">
        <v>1058</v>
      </c>
      <c r="J1013">
        <v>11</v>
      </c>
      <c r="K1013" s="143">
        <v>96.181818181818187</v>
      </c>
      <c r="L1013">
        <v>81</v>
      </c>
    </row>
    <row r="1014" spans="1:12" x14ac:dyDescent="0.3">
      <c r="A1014" s="3">
        <v>2144</v>
      </c>
      <c r="B1014" s="3" t="s">
        <v>411</v>
      </c>
      <c r="C1014" s="3" t="s">
        <v>56</v>
      </c>
      <c r="D1014" s="3" t="s">
        <v>49</v>
      </c>
      <c r="E1014" s="3">
        <v>41717.804596793983</v>
      </c>
      <c r="F1014" s="3">
        <v>41717.890534293983</v>
      </c>
      <c r="G1014" s="3">
        <v>123</v>
      </c>
      <c r="H1014" s="144">
        <v>123</v>
      </c>
      <c r="I1014">
        <v>1058</v>
      </c>
      <c r="J1014">
        <v>11</v>
      </c>
      <c r="K1014" s="143">
        <v>96.181818181818187</v>
      </c>
      <c r="L1014">
        <v>123</v>
      </c>
    </row>
    <row r="1015" spans="1:12" x14ac:dyDescent="0.3">
      <c r="A1015" s="3">
        <v>2145</v>
      </c>
      <c r="B1015" s="3" t="s">
        <v>411</v>
      </c>
      <c r="C1015" s="3" t="s">
        <v>56</v>
      </c>
      <c r="D1015" s="3" t="s">
        <v>49</v>
      </c>
      <c r="E1015" s="3">
        <v>41717.885631863421</v>
      </c>
      <c r="F1015" s="3">
        <v>41717.99096751157</v>
      </c>
      <c r="G1015" s="3">
        <v>151</v>
      </c>
      <c r="H1015" s="144">
        <v>151</v>
      </c>
      <c r="I1015">
        <v>1058</v>
      </c>
      <c r="J1015">
        <v>11</v>
      </c>
      <c r="K1015" s="143">
        <v>96.181818181818187</v>
      </c>
      <c r="L1015">
        <v>151</v>
      </c>
    </row>
    <row r="1016" spans="1:12" x14ac:dyDescent="0.3">
      <c r="A1016" s="3">
        <v>2146</v>
      </c>
      <c r="B1016" s="3" t="s">
        <v>412</v>
      </c>
      <c r="C1016" s="3" t="s">
        <v>59</v>
      </c>
      <c r="D1016" s="3" t="s">
        <v>49</v>
      </c>
      <c r="E1016" s="3">
        <v>41718.098280868056</v>
      </c>
      <c r="F1016" s="3">
        <v>41718.142181331023</v>
      </c>
      <c r="G1016" s="3">
        <v>63</v>
      </c>
      <c r="H1016" s="144">
        <v>63</v>
      </c>
      <c r="I1016">
        <v>268</v>
      </c>
      <c r="J1016">
        <v>5</v>
      </c>
      <c r="K1016" s="143">
        <v>53.6</v>
      </c>
      <c r="L1016">
        <v>63</v>
      </c>
    </row>
    <row r="1017" spans="1:12" x14ac:dyDescent="0.3">
      <c r="A1017" s="3">
        <v>2147</v>
      </c>
      <c r="B1017" s="3" t="s">
        <v>412</v>
      </c>
      <c r="C1017" s="3" t="s">
        <v>59</v>
      </c>
      <c r="D1017" s="3" t="s">
        <v>57</v>
      </c>
      <c r="E1017" s="3">
        <v>41718.148527858801</v>
      </c>
      <c r="F1017" s="3">
        <v>41718.223643599536</v>
      </c>
      <c r="G1017" s="3">
        <v>108</v>
      </c>
      <c r="H1017" s="144">
        <v>108</v>
      </c>
      <c r="I1017">
        <v>268</v>
      </c>
      <c r="J1017">
        <v>5</v>
      </c>
      <c r="K1017" s="143">
        <v>53.6</v>
      </c>
      <c r="L1017">
        <v>108</v>
      </c>
    </row>
    <row r="1018" spans="1:12" x14ac:dyDescent="0.3">
      <c r="A1018" s="3">
        <v>2151</v>
      </c>
      <c r="B1018" s="3" t="s">
        <v>413</v>
      </c>
      <c r="C1018" s="3" t="s">
        <v>61</v>
      </c>
      <c r="D1018" s="3" t="s">
        <v>49</v>
      </c>
      <c r="E1018" s="3">
        <v>41719.462583449073</v>
      </c>
      <c r="F1018" s="3">
        <v>41719.521831134261</v>
      </c>
      <c r="G1018" s="3">
        <v>85</v>
      </c>
      <c r="H1018" s="144">
        <v>85</v>
      </c>
      <c r="I1018">
        <v>548</v>
      </c>
      <c r="J1018">
        <v>5</v>
      </c>
      <c r="K1018" s="143">
        <v>109.6</v>
      </c>
      <c r="L1018">
        <v>85</v>
      </c>
    </row>
    <row r="1019" spans="1:12" x14ac:dyDescent="0.3">
      <c r="A1019" s="3">
        <v>2154</v>
      </c>
      <c r="B1019" s="3" t="s">
        <v>413</v>
      </c>
      <c r="C1019" s="3" t="s">
        <v>61</v>
      </c>
      <c r="D1019" s="3" t="s">
        <v>57</v>
      </c>
      <c r="E1019" s="3">
        <v>41719.688651238423</v>
      </c>
      <c r="F1019" s="3">
        <v>41719.806359571761</v>
      </c>
      <c r="G1019" s="3">
        <v>169</v>
      </c>
      <c r="H1019" s="144">
        <v>169</v>
      </c>
      <c r="I1019">
        <v>548</v>
      </c>
      <c r="J1019">
        <v>5</v>
      </c>
      <c r="K1019" s="143">
        <v>109.6</v>
      </c>
      <c r="L1019">
        <v>169</v>
      </c>
    </row>
    <row r="1020" spans="1:12" x14ac:dyDescent="0.3">
      <c r="A1020" s="3">
        <v>2155</v>
      </c>
      <c r="B1020" s="3" t="s">
        <v>413</v>
      </c>
      <c r="C1020" s="3" t="s">
        <v>61</v>
      </c>
      <c r="D1020" s="3" t="s">
        <v>49</v>
      </c>
      <c r="E1020" s="3">
        <v>41719.854230127319</v>
      </c>
      <c r="F1020" s="3">
        <v>41719.932482442127</v>
      </c>
      <c r="G1020" s="3">
        <v>112</v>
      </c>
      <c r="H1020" s="144">
        <v>112</v>
      </c>
      <c r="I1020">
        <v>548</v>
      </c>
      <c r="J1020">
        <v>5</v>
      </c>
      <c r="K1020" s="143">
        <v>109.6</v>
      </c>
      <c r="L1020">
        <v>112</v>
      </c>
    </row>
    <row r="1021" spans="1:12" x14ac:dyDescent="0.3">
      <c r="A1021" s="3">
        <v>2156</v>
      </c>
      <c r="B1021" s="3" t="s">
        <v>414</v>
      </c>
      <c r="C1021" s="3" t="s">
        <v>63</v>
      </c>
      <c r="D1021" s="3" t="s">
        <v>49</v>
      </c>
      <c r="E1021" s="3">
        <v>41720.236205787034</v>
      </c>
      <c r="F1021" s="3">
        <v>41720.288080787039</v>
      </c>
      <c r="G1021" s="3">
        <v>74</v>
      </c>
      <c r="H1021" s="144">
        <v>74</v>
      </c>
      <c r="I1021">
        <v>288</v>
      </c>
      <c r="J1021">
        <v>3</v>
      </c>
      <c r="K1021" s="143">
        <v>96</v>
      </c>
      <c r="L1021">
        <v>74</v>
      </c>
    </row>
    <row r="1022" spans="1:12" x14ac:dyDescent="0.3">
      <c r="A1022" s="3">
        <v>2157</v>
      </c>
      <c r="B1022" s="3" t="s">
        <v>414</v>
      </c>
      <c r="C1022" s="3" t="s">
        <v>63</v>
      </c>
      <c r="D1022" s="3" t="s">
        <v>49</v>
      </c>
      <c r="E1022" s="3">
        <v>41720.670442905095</v>
      </c>
      <c r="F1022" s="3">
        <v>41720.735547071759</v>
      </c>
      <c r="G1022" s="3">
        <v>93</v>
      </c>
      <c r="H1022" s="144">
        <v>93</v>
      </c>
      <c r="I1022">
        <v>288</v>
      </c>
      <c r="J1022">
        <v>3</v>
      </c>
      <c r="K1022" s="143">
        <v>96</v>
      </c>
      <c r="L1022">
        <v>93</v>
      </c>
    </row>
    <row r="1023" spans="1:12" x14ac:dyDescent="0.3">
      <c r="A1023" s="3">
        <v>2158</v>
      </c>
      <c r="B1023" s="3" t="s">
        <v>414</v>
      </c>
      <c r="C1023" s="3" t="s">
        <v>63</v>
      </c>
      <c r="D1023" s="3" t="s">
        <v>49</v>
      </c>
      <c r="E1023" s="3">
        <v>41720.855076932872</v>
      </c>
      <c r="F1023" s="3">
        <v>41720.939463506948</v>
      </c>
      <c r="G1023" s="3">
        <v>121</v>
      </c>
      <c r="H1023" s="144">
        <v>121</v>
      </c>
      <c r="I1023">
        <v>288</v>
      </c>
      <c r="J1023">
        <v>3</v>
      </c>
      <c r="K1023" s="143">
        <v>96</v>
      </c>
      <c r="L1023">
        <v>121</v>
      </c>
    </row>
    <row r="1024" spans="1:12" x14ac:dyDescent="0.3">
      <c r="A1024" s="3">
        <v>2159</v>
      </c>
      <c r="B1024" s="3" t="s">
        <v>415</v>
      </c>
      <c r="C1024" s="3" t="s">
        <v>65</v>
      </c>
      <c r="D1024" s="3" t="s">
        <v>49</v>
      </c>
      <c r="E1024" s="3">
        <v>41721.232097337961</v>
      </c>
      <c r="F1024" s="3">
        <v>41721.300905208336</v>
      </c>
      <c r="G1024" s="3">
        <v>99</v>
      </c>
      <c r="H1024" s="144">
        <v>99</v>
      </c>
      <c r="I1024">
        <v>416</v>
      </c>
      <c r="J1024">
        <v>4</v>
      </c>
      <c r="K1024" s="143">
        <v>104</v>
      </c>
      <c r="L1024">
        <v>99</v>
      </c>
    </row>
    <row r="1025" spans="1:12" x14ac:dyDescent="0.3">
      <c r="A1025" s="3">
        <v>2160</v>
      </c>
      <c r="B1025" s="3" t="s">
        <v>415</v>
      </c>
      <c r="C1025" s="3" t="s">
        <v>65</v>
      </c>
      <c r="D1025" s="3" t="s">
        <v>49</v>
      </c>
      <c r="E1025" s="3">
        <v>41721.3154278125</v>
      </c>
      <c r="F1025" s="3">
        <v>41721.406284293982</v>
      </c>
      <c r="G1025" s="3">
        <v>130</v>
      </c>
      <c r="H1025" s="144">
        <v>130</v>
      </c>
      <c r="I1025">
        <v>416</v>
      </c>
      <c r="J1025">
        <v>4</v>
      </c>
      <c r="K1025" s="143">
        <v>104</v>
      </c>
      <c r="L1025">
        <v>130</v>
      </c>
    </row>
    <row r="1026" spans="1:12" x14ac:dyDescent="0.3">
      <c r="A1026" s="3">
        <v>2161</v>
      </c>
      <c r="B1026" s="3" t="s">
        <v>415</v>
      </c>
      <c r="C1026" s="3" t="s">
        <v>65</v>
      </c>
      <c r="D1026" s="3" t="s">
        <v>49</v>
      </c>
      <c r="E1026" s="3">
        <v>41721.474933020836</v>
      </c>
      <c r="F1026" s="3">
        <v>41721.52886820602</v>
      </c>
      <c r="G1026" s="3">
        <v>77</v>
      </c>
      <c r="H1026" s="144">
        <v>77</v>
      </c>
      <c r="I1026">
        <v>416</v>
      </c>
      <c r="J1026">
        <v>4</v>
      </c>
      <c r="K1026" s="143">
        <v>104</v>
      </c>
      <c r="L1026">
        <v>77</v>
      </c>
    </row>
    <row r="1027" spans="1:12" x14ac:dyDescent="0.3">
      <c r="A1027" s="3">
        <v>2162</v>
      </c>
      <c r="B1027" s="3" t="s">
        <v>415</v>
      </c>
      <c r="C1027" s="3" t="s">
        <v>65</v>
      </c>
      <c r="D1027" s="3" t="s">
        <v>49</v>
      </c>
      <c r="E1027" s="3">
        <v>41721.60745181713</v>
      </c>
      <c r="F1027" s="3">
        <v>41721.68385228009</v>
      </c>
      <c r="G1027" s="3">
        <v>110</v>
      </c>
      <c r="H1027" s="144">
        <v>110</v>
      </c>
      <c r="I1027">
        <v>416</v>
      </c>
      <c r="J1027">
        <v>4</v>
      </c>
      <c r="K1027" s="143">
        <v>104</v>
      </c>
      <c r="L1027">
        <v>110</v>
      </c>
    </row>
    <row r="1028" spans="1:12" x14ac:dyDescent="0.3">
      <c r="A1028" s="3">
        <v>2163</v>
      </c>
      <c r="B1028" s="3" t="s">
        <v>416</v>
      </c>
      <c r="C1028" s="3" t="s">
        <v>48</v>
      </c>
      <c r="D1028" s="3" t="s">
        <v>49</v>
      </c>
      <c r="E1028" s="3">
        <v>41722.228136192127</v>
      </c>
      <c r="F1028" s="3">
        <v>41722.28248804398</v>
      </c>
      <c r="G1028" s="3">
        <v>78</v>
      </c>
      <c r="H1028" s="144">
        <v>78</v>
      </c>
      <c r="I1028">
        <v>492</v>
      </c>
      <c r="J1028">
        <v>5</v>
      </c>
      <c r="K1028" s="143">
        <v>98.4</v>
      </c>
      <c r="L1028">
        <v>78</v>
      </c>
    </row>
    <row r="1029" spans="1:12" x14ac:dyDescent="0.3">
      <c r="A1029" s="3">
        <v>2168</v>
      </c>
      <c r="B1029" s="3" t="s">
        <v>417</v>
      </c>
      <c r="C1029" s="3" t="s">
        <v>53</v>
      </c>
      <c r="D1029" s="3" t="s">
        <v>49</v>
      </c>
      <c r="E1029" s="3">
        <v>41723.156006516205</v>
      </c>
      <c r="F1029" s="3">
        <v>41723.225543553242</v>
      </c>
      <c r="G1029" s="3">
        <v>100</v>
      </c>
      <c r="H1029" s="144">
        <v>100</v>
      </c>
      <c r="I1029">
        <v>534</v>
      </c>
      <c r="J1029">
        <v>7</v>
      </c>
      <c r="K1029" s="143">
        <v>76.285714285714292</v>
      </c>
      <c r="L1029">
        <v>100</v>
      </c>
    </row>
    <row r="1030" spans="1:12" x14ac:dyDescent="0.3">
      <c r="A1030" s="3">
        <v>2171</v>
      </c>
      <c r="B1030" s="3" t="s">
        <v>417</v>
      </c>
      <c r="C1030" s="3" t="s">
        <v>53</v>
      </c>
      <c r="D1030" s="3" t="s">
        <v>49</v>
      </c>
      <c r="E1030" s="3">
        <v>41723.49498043982</v>
      </c>
      <c r="F1030" s="3">
        <v>41723.551600810184</v>
      </c>
      <c r="G1030" s="3">
        <v>81</v>
      </c>
      <c r="H1030" s="144">
        <v>81</v>
      </c>
      <c r="I1030">
        <v>534</v>
      </c>
      <c r="J1030">
        <v>7</v>
      </c>
      <c r="K1030" s="143">
        <v>76.285714285714292</v>
      </c>
      <c r="L1030">
        <v>81</v>
      </c>
    </row>
    <row r="1031" spans="1:12" x14ac:dyDescent="0.3">
      <c r="A1031" s="3">
        <v>2173</v>
      </c>
      <c r="B1031" s="3" t="s">
        <v>417</v>
      </c>
      <c r="C1031" s="3" t="s">
        <v>53</v>
      </c>
      <c r="D1031" s="3" t="s">
        <v>49</v>
      </c>
      <c r="E1031" s="3">
        <v>41723.778140127317</v>
      </c>
      <c r="F1031" s="3">
        <v>41723.845061423606</v>
      </c>
      <c r="G1031" s="3">
        <v>96</v>
      </c>
      <c r="H1031" s="144">
        <v>96</v>
      </c>
      <c r="I1031">
        <v>534</v>
      </c>
      <c r="J1031">
        <v>7</v>
      </c>
      <c r="K1031" s="143">
        <v>76.285714285714292</v>
      </c>
      <c r="L1031">
        <v>96</v>
      </c>
    </row>
    <row r="1032" spans="1:12" x14ac:dyDescent="0.3">
      <c r="A1032" s="3">
        <v>2174</v>
      </c>
      <c r="B1032" s="3" t="s">
        <v>417</v>
      </c>
      <c r="C1032" s="3" t="s">
        <v>53</v>
      </c>
      <c r="D1032" s="3" t="s">
        <v>57</v>
      </c>
      <c r="E1032" s="3" t="e">
        <v>#VALUE!</v>
      </c>
      <c r="F1032" s="3" t="e">
        <v>#VALUE!</v>
      </c>
      <c r="G1032" s="3" t="e">
        <v>#VALUE!</v>
      </c>
      <c r="H1032" s="144" t="e">
        <v>#N/A</v>
      </c>
      <c r="I1032">
        <v>534</v>
      </c>
      <c r="J1032">
        <v>7</v>
      </c>
      <c r="K1032" s="143">
        <v>76.285714285714292</v>
      </c>
      <c r="L1032">
        <v>76.285714285714292</v>
      </c>
    </row>
    <row r="1033" spans="1:12" x14ac:dyDescent="0.3">
      <c r="A1033" s="3">
        <v>2175</v>
      </c>
      <c r="B1033" s="3" t="s">
        <v>418</v>
      </c>
      <c r="C1033" s="3" t="s">
        <v>56</v>
      </c>
      <c r="D1033" s="3" t="s">
        <v>49</v>
      </c>
      <c r="E1033" s="3">
        <v>41724.135004432865</v>
      </c>
      <c r="F1033" s="3">
        <v>41724.194529895831</v>
      </c>
      <c r="G1033" s="3">
        <v>85</v>
      </c>
      <c r="H1033" s="144">
        <v>85</v>
      </c>
      <c r="I1033">
        <v>1026</v>
      </c>
      <c r="J1033">
        <v>11</v>
      </c>
      <c r="K1033" s="143">
        <v>93.272727272727266</v>
      </c>
      <c r="L1033">
        <v>85</v>
      </c>
    </row>
    <row r="1034" spans="1:12" x14ac:dyDescent="0.3">
      <c r="A1034" s="3">
        <v>2180</v>
      </c>
      <c r="B1034" s="3" t="s">
        <v>418</v>
      </c>
      <c r="C1034" s="3" t="s">
        <v>56</v>
      </c>
      <c r="D1034" s="3" t="s">
        <v>49</v>
      </c>
      <c r="E1034" s="3">
        <v>41724.568696377319</v>
      </c>
      <c r="F1034" s="3" t="e">
        <v>#VALUE!</v>
      </c>
      <c r="G1034" s="3" t="e">
        <v>#VALUE!</v>
      </c>
      <c r="H1034" s="144" t="e">
        <v>#N/A</v>
      </c>
      <c r="I1034">
        <v>1026</v>
      </c>
      <c r="J1034">
        <v>11</v>
      </c>
      <c r="K1034" s="143">
        <v>93.272727272727266</v>
      </c>
      <c r="L1034">
        <v>93.272727272727266</v>
      </c>
    </row>
    <row r="1035" spans="1:12" x14ac:dyDescent="0.3">
      <c r="A1035" s="3">
        <v>2183</v>
      </c>
      <c r="B1035" s="3" t="s">
        <v>418</v>
      </c>
      <c r="C1035" s="3" t="s">
        <v>56</v>
      </c>
      <c r="D1035" s="3" t="s">
        <v>49</v>
      </c>
      <c r="E1035" s="3">
        <v>41724.671001238428</v>
      </c>
      <c r="F1035" s="3">
        <v>41724.738941053241</v>
      </c>
      <c r="G1035" s="3">
        <v>97</v>
      </c>
      <c r="H1035" s="144">
        <v>97</v>
      </c>
      <c r="I1035">
        <v>1026</v>
      </c>
      <c r="J1035">
        <v>11</v>
      </c>
      <c r="K1035" s="143">
        <v>93.272727272727266</v>
      </c>
      <c r="L1035">
        <v>97</v>
      </c>
    </row>
    <row r="1036" spans="1:12" x14ac:dyDescent="0.3">
      <c r="A1036" s="3">
        <v>2184</v>
      </c>
      <c r="B1036" s="3" t="s">
        <v>418</v>
      </c>
      <c r="C1036" s="3" t="s">
        <v>56</v>
      </c>
      <c r="D1036" s="3" t="s">
        <v>57</v>
      </c>
      <c r="E1036" s="3">
        <v>41724.765571180556</v>
      </c>
      <c r="F1036" s="3">
        <v>41724.823036458329</v>
      </c>
      <c r="G1036" s="3">
        <v>82</v>
      </c>
      <c r="H1036" s="144">
        <v>82</v>
      </c>
      <c r="I1036">
        <v>1026</v>
      </c>
      <c r="J1036">
        <v>11</v>
      </c>
      <c r="K1036" s="143">
        <v>93.272727272727266</v>
      </c>
      <c r="L1036">
        <v>82</v>
      </c>
    </row>
    <row r="1037" spans="1:12" x14ac:dyDescent="0.3">
      <c r="A1037" s="3">
        <v>2187</v>
      </c>
      <c r="B1037" s="3" t="s">
        <v>419</v>
      </c>
      <c r="C1037" s="3" t="s">
        <v>59</v>
      </c>
      <c r="D1037" s="3" t="s">
        <v>49</v>
      </c>
      <c r="E1037" s="3">
        <v>41725.761702233794</v>
      </c>
      <c r="F1037" s="3">
        <v>41725.826887418982</v>
      </c>
      <c r="G1037" s="3">
        <v>93</v>
      </c>
      <c r="H1037" s="144">
        <v>93</v>
      </c>
      <c r="I1037">
        <v>181</v>
      </c>
      <c r="J1037">
        <v>2</v>
      </c>
      <c r="K1037" s="143">
        <v>90.5</v>
      </c>
      <c r="L1037">
        <v>93</v>
      </c>
    </row>
    <row r="1038" spans="1:12" x14ac:dyDescent="0.3">
      <c r="A1038" s="3">
        <v>2192</v>
      </c>
      <c r="B1038" s="3" t="s">
        <v>420</v>
      </c>
      <c r="C1038" s="3" t="s">
        <v>61</v>
      </c>
      <c r="D1038" s="3" t="s">
        <v>49</v>
      </c>
      <c r="E1038" s="3">
        <v>41726.860006099538</v>
      </c>
      <c r="F1038" s="3">
        <v>41726.927413506943</v>
      </c>
      <c r="G1038" s="3">
        <v>97</v>
      </c>
      <c r="H1038" s="144">
        <v>97</v>
      </c>
      <c r="I1038">
        <v>470</v>
      </c>
      <c r="J1038">
        <v>5</v>
      </c>
      <c r="K1038" s="143">
        <v>94</v>
      </c>
      <c r="L1038">
        <v>97</v>
      </c>
    </row>
    <row r="1039" spans="1:12" x14ac:dyDescent="0.3">
      <c r="A1039" s="3">
        <v>2193</v>
      </c>
      <c r="B1039" s="3" t="s">
        <v>421</v>
      </c>
      <c r="C1039" s="3" t="s">
        <v>63</v>
      </c>
      <c r="D1039" s="3" t="s">
        <v>49</v>
      </c>
      <c r="E1039" s="3">
        <v>41727.047737384266</v>
      </c>
      <c r="F1039" s="3">
        <v>41727.142772106483</v>
      </c>
      <c r="G1039" s="3">
        <v>136</v>
      </c>
      <c r="H1039" s="144">
        <v>136</v>
      </c>
      <c r="I1039">
        <v>512</v>
      </c>
      <c r="J1039">
        <v>5</v>
      </c>
      <c r="K1039" s="143">
        <v>102.4</v>
      </c>
      <c r="L1039">
        <v>136</v>
      </c>
    </row>
    <row r="1040" spans="1:12" x14ac:dyDescent="0.3">
      <c r="A1040" s="3">
        <v>2194</v>
      </c>
      <c r="B1040" s="3" t="s">
        <v>421</v>
      </c>
      <c r="C1040" s="3" t="s">
        <v>63</v>
      </c>
      <c r="D1040" s="3" t="s">
        <v>49</v>
      </c>
      <c r="E1040" s="3">
        <v>41727.151060914352</v>
      </c>
      <c r="F1040" s="3">
        <v>41727.217484525463</v>
      </c>
      <c r="G1040" s="3">
        <v>95</v>
      </c>
      <c r="H1040" s="144">
        <v>95</v>
      </c>
      <c r="I1040">
        <v>512</v>
      </c>
      <c r="J1040">
        <v>5</v>
      </c>
      <c r="K1040" s="143">
        <v>102.4</v>
      </c>
      <c r="L1040">
        <v>95</v>
      </c>
    </row>
    <row r="1041" spans="1:12" x14ac:dyDescent="0.3">
      <c r="A1041" s="3">
        <v>2195</v>
      </c>
      <c r="B1041" s="3" t="s">
        <v>421</v>
      </c>
      <c r="C1041" s="3" t="s">
        <v>63</v>
      </c>
      <c r="D1041" s="3" t="s">
        <v>49</v>
      </c>
      <c r="E1041" s="3">
        <v>41727.223189317134</v>
      </c>
      <c r="F1041" s="3">
        <v>41727.314543483793</v>
      </c>
      <c r="G1041" s="3">
        <v>131</v>
      </c>
      <c r="H1041" s="144">
        <v>131</v>
      </c>
      <c r="I1041">
        <v>512</v>
      </c>
      <c r="J1041">
        <v>5</v>
      </c>
      <c r="K1041" s="143">
        <v>102.4</v>
      </c>
      <c r="L1041">
        <v>131</v>
      </c>
    </row>
    <row r="1042" spans="1:12" x14ac:dyDescent="0.3">
      <c r="A1042" s="3">
        <v>2197</v>
      </c>
      <c r="B1042" s="3" t="s">
        <v>421</v>
      </c>
      <c r="C1042" s="3" t="s">
        <v>63</v>
      </c>
      <c r="D1042" s="3" t="s">
        <v>49</v>
      </c>
      <c r="E1042" s="3">
        <v>41727.70231547454</v>
      </c>
      <c r="F1042" s="3">
        <v>41727.743033067127</v>
      </c>
      <c r="G1042" s="3">
        <v>58</v>
      </c>
      <c r="H1042" s="144">
        <v>58</v>
      </c>
      <c r="I1042">
        <v>512</v>
      </c>
      <c r="J1042">
        <v>5</v>
      </c>
      <c r="K1042" s="143">
        <v>102.4</v>
      </c>
      <c r="L1042">
        <v>58</v>
      </c>
    </row>
    <row r="1043" spans="1:12" x14ac:dyDescent="0.3">
      <c r="A1043" s="3">
        <v>2198</v>
      </c>
      <c r="B1043" s="3" t="s">
        <v>422</v>
      </c>
      <c r="C1043" s="3" t="s">
        <v>65</v>
      </c>
      <c r="D1043" s="3" t="s">
        <v>49</v>
      </c>
      <c r="E1043" s="3">
        <v>41728.053432523149</v>
      </c>
      <c r="F1043" s="3">
        <v>41728.128201041669</v>
      </c>
      <c r="G1043" s="3">
        <v>107</v>
      </c>
      <c r="H1043" s="144">
        <v>107</v>
      </c>
      <c r="I1043">
        <v>683</v>
      </c>
      <c r="J1043">
        <v>7</v>
      </c>
      <c r="K1043" s="143">
        <v>97.571428571428569</v>
      </c>
      <c r="L1043">
        <v>107</v>
      </c>
    </row>
    <row r="1044" spans="1:12" x14ac:dyDescent="0.3">
      <c r="A1044" s="3">
        <v>2199</v>
      </c>
      <c r="B1044" s="3" t="s">
        <v>422</v>
      </c>
      <c r="C1044" s="3" t="s">
        <v>65</v>
      </c>
      <c r="D1044" s="3" t="s">
        <v>49</v>
      </c>
      <c r="E1044" s="3">
        <v>41728.15634267361</v>
      </c>
      <c r="F1044" s="3">
        <v>41728.209907488432</v>
      </c>
      <c r="G1044" s="3">
        <v>77</v>
      </c>
      <c r="H1044" s="144">
        <v>77</v>
      </c>
      <c r="I1044">
        <v>683</v>
      </c>
      <c r="J1044">
        <v>7</v>
      </c>
      <c r="K1044" s="143">
        <v>97.571428571428569</v>
      </c>
      <c r="L1044">
        <v>77</v>
      </c>
    </row>
    <row r="1045" spans="1:12" x14ac:dyDescent="0.3">
      <c r="A1045" s="3">
        <v>2200</v>
      </c>
      <c r="B1045" s="3" t="s">
        <v>422</v>
      </c>
      <c r="C1045" s="3" t="s">
        <v>65</v>
      </c>
      <c r="D1045" s="3" t="s">
        <v>49</v>
      </c>
      <c r="E1045" s="3">
        <v>41728.222095370373</v>
      </c>
      <c r="F1045" s="3">
        <v>41728.288785185185</v>
      </c>
      <c r="G1045" s="3">
        <v>96</v>
      </c>
      <c r="H1045" s="144">
        <v>96</v>
      </c>
      <c r="I1045">
        <v>683</v>
      </c>
      <c r="J1045">
        <v>7</v>
      </c>
      <c r="K1045" s="143">
        <v>97.571428571428569</v>
      </c>
      <c r="L1045">
        <v>96</v>
      </c>
    </row>
    <row r="1046" spans="1:12" x14ac:dyDescent="0.3">
      <c r="A1046" s="3">
        <v>2201</v>
      </c>
      <c r="B1046" s="3" t="s">
        <v>422</v>
      </c>
      <c r="C1046" s="3" t="s">
        <v>65</v>
      </c>
      <c r="D1046" s="3" t="s">
        <v>49</v>
      </c>
      <c r="E1046" s="3">
        <v>41728.312150543978</v>
      </c>
      <c r="F1046" s="3">
        <v>41728.35476628472</v>
      </c>
      <c r="G1046" s="3">
        <v>61</v>
      </c>
      <c r="H1046" s="144">
        <v>61</v>
      </c>
      <c r="I1046">
        <v>683</v>
      </c>
      <c r="J1046">
        <v>7</v>
      </c>
      <c r="K1046" s="143">
        <v>97.571428571428569</v>
      </c>
      <c r="L1046">
        <v>61</v>
      </c>
    </row>
    <row r="1047" spans="1:12" x14ac:dyDescent="0.3">
      <c r="A1047" s="3">
        <v>2202</v>
      </c>
      <c r="B1047" s="3" t="s">
        <v>422</v>
      </c>
      <c r="C1047" s="3" t="s">
        <v>65</v>
      </c>
      <c r="D1047" s="3" t="s">
        <v>49</v>
      </c>
      <c r="E1047" s="3">
        <v>41728.395514467593</v>
      </c>
      <c r="F1047" s="3">
        <v>41728.49162557871</v>
      </c>
      <c r="G1047" s="3">
        <v>138</v>
      </c>
      <c r="H1047" s="144">
        <v>138</v>
      </c>
      <c r="I1047">
        <v>683</v>
      </c>
      <c r="J1047">
        <v>7</v>
      </c>
      <c r="K1047" s="143">
        <v>97.571428571428569</v>
      </c>
      <c r="L1047">
        <v>138</v>
      </c>
    </row>
    <row r="1048" spans="1:12" x14ac:dyDescent="0.3">
      <c r="A1048" s="3">
        <v>2203</v>
      </c>
      <c r="B1048" s="3" t="s">
        <v>422</v>
      </c>
      <c r="C1048" s="3" t="s">
        <v>65</v>
      </c>
      <c r="D1048" s="3" t="s">
        <v>49</v>
      </c>
      <c r="E1048" s="3">
        <v>41728.550155983794</v>
      </c>
      <c r="F1048" s="3">
        <v>41728.622424502319</v>
      </c>
      <c r="G1048" s="3">
        <v>104</v>
      </c>
      <c r="H1048" s="144">
        <v>104</v>
      </c>
      <c r="I1048">
        <v>683</v>
      </c>
      <c r="J1048">
        <v>7</v>
      </c>
      <c r="K1048" s="143">
        <v>97.571428571428569</v>
      </c>
      <c r="L1048">
        <v>104</v>
      </c>
    </row>
    <row r="1049" spans="1:12" x14ac:dyDescent="0.3">
      <c r="A1049" s="3">
        <v>2205</v>
      </c>
      <c r="B1049" s="3" t="s">
        <v>423</v>
      </c>
      <c r="C1049" s="3" t="s">
        <v>48</v>
      </c>
      <c r="D1049" s="3" t="s">
        <v>49</v>
      </c>
      <c r="E1049" s="3">
        <v>41729.086224965278</v>
      </c>
      <c r="F1049" s="3">
        <v>41729.167162465274</v>
      </c>
      <c r="G1049" s="3">
        <v>116</v>
      </c>
      <c r="H1049" s="144">
        <v>116</v>
      </c>
      <c r="I1049">
        <v>544</v>
      </c>
      <c r="J1049">
        <v>6</v>
      </c>
      <c r="K1049" s="143">
        <v>90.666666666666671</v>
      </c>
      <c r="L1049">
        <v>116</v>
      </c>
    </row>
    <row r="1050" spans="1:12" x14ac:dyDescent="0.3">
      <c r="A1050" s="3">
        <v>2210</v>
      </c>
      <c r="B1050" s="3" t="s">
        <v>423</v>
      </c>
      <c r="C1050" s="3" t="s">
        <v>48</v>
      </c>
      <c r="D1050" s="3" t="s">
        <v>49</v>
      </c>
      <c r="E1050" s="3">
        <v>41729.772565011575</v>
      </c>
      <c r="F1050" s="3">
        <v>41729.835018715283</v>
      </c>
      <c r="G1050" s="3">
        <v>89</v>
      </c>
      <c r="H1050" s="144">
        <v>89</v>
      </c>
      <c r="I1050">
        <v>544</v>
      </c>
      <c r="J1050">
        <v>6</v>
      </c>
      <c r="K1050" s="143">
        <v>90.666666666666671</v>
      </c>
      <c r="L1050">
        <v>89</v>
      </c>
    </row>
  </sheetData>
  <mergeCells count="3">
    <mergeCell ref="U1:Z1"/>
    <mergeCell ref="AA1:AF1"/>
    <mergeCell ref="AG1:AI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CD77C-3CF2-46B2-9FDD-360CAB353753}">
  <sheetPr>
    <tabColor theme="9" tint="0.39997558519241921"/>
  </sheetPr>
  <dimension ref="A1:M81"/>
  <sheetViews>
    <sheetView zoomScale="70" zoomScaleNormal="70" workbookViewId="0">
      <selection activeCell="I41" sqref="I41"/>
    </sheetView>
  </sheetViews>
  <sheetFormatPr defaultRowHeight="15.6" x14ac:dyDescent="0.3"/>
  <cols>
    <col min="1" max="1" width="14" customWidth="1"/>
    <col min="2" max="2" width="14.19921875" style="26" customWidth="1"/>
    <col min="3" max="3" width="18.19921875" style="26" customWidth="1"/>
    <col min="4" max="4" width="17.09765625" style="26" customWidth="1"/>
    <col min="5" max="5" width="17.19921875" style="26" customWidth="1"/>
    <col min="6" max="6" width="18.59765625" style="26" customWidth="1"/>
    <col min="7" max="7" width="22.5" style="26" customWidth="1"/>
    <col min="8" max="8" width="21" customWidth="1"/>
    <col min="9" max="9" width="15.19921875" customWidth="1"/>
    <col min="10" max="10" width="16" customWidth="1"/>
    <col min="11" max="11" width="18.19921875" customWidth="1"/>
    <col min="12" max="13" width="25.19921875" customWidth="1"/>
  </cols>
  <sheetData>
    <row r="1" spans="1:13" x14ac:dyDescent="0.3">
      <c r="A1" s="83" t="s">
        <v>551</v>
      </c>
      <c r="B1" s="83" t="s">
        <v>39</v>
      </c>
      <c r="C1" s="83" t="s">
        <v>552</v>
      </c>
      <c r="D1" s="83" t="s">
        <v>553</v>
      </c>
      <c r="E1" s="82" t="s">
        <v>554</v>
      </c>
      <c r="F1" s="81" t="s">
        <v>555</v>
      </c>
      <c r="G1" s="80" t="s">
        <v>556</v>
      </c>
      <c r="H1" s="79" t="s">
        <v>557</v>
      </c>
      <c r="I1" s="78" t="s">
        <v>558</v>
      </c>
      <c r="J1" s="78" t="s">
        <v>559</v>
      </c>
      <c r="K1" s="78" t="s">
        <v>560</v>
      </c>
      <c r="L1" s="77" t="s">
        <v>561</v>
      </c>
      <c r="M1" s="76" t="s">
        <v>562</v>
      </c>
    </row>
    <row r="2" spans="1:13" x14ac:dyDescent="0.3">
      <c r="A2" s="55">
        <v>1</v>
      </c>
      <c r="B2" s="55" t="s">
        <v>563</v>
      </c>
      <c r="C2" s="53" t="s">
        <v>47</v>
      </c>
      <c r="D2" s="53" t="s">
        <v>64</v>
      </c>
      <c r="E2" s="52">
        <v>39</v>
      </c>
      <c r="F2" s="58"/>
      <c r="G2" s="52"/>
      <c r="H2" s="75">
        <f>AVERAGE(H7:H53)</f>
        <v>4.5404255319148934</v>
      </c>
      <c r="I2" s="74">
        <f>AVERAGE(I7:I53)</f>
        <v>33.747234042553195</v>
      </c>
      <c r="J2" s="73">
        <f>AVERAGE(J7:J53)</f>
        <v>0.10845618988353188</v>
      </c>
      <c r="K2" s="72">
        <f>AVERAGE(K12:K53)</f>
        <v>4.3999999999999986</v>
      </c>
      <c r="L2" s="71">
        <f>AVERAGE(L12:L53)</f>
        <v>30.98</v>
      </c>
      <c r="M2" s="70">
        <f>AVERAGE(M12:M53)</f>
        <v>0.10639357774166407</v>
      </c>
    </row>
    <row r="3" spans="1:13" ht="16.2" thickBot="1" x14ac:dyDescent="0.35">
      <c r="A3" s="55">
        <v>2</v>
      </c>
      <c r="B3" s="55"/>
      <c r="C3" s="53" t="s">
        <v>66</v>
      </c>
      <c r="D3" s="59" t="s">
        <v>71</v>
      </c>
      <c r="E3" s="52">
        <v>33</v>
      </c>
      <c r="F3" s="58"/>
      <c r="G3" s="52"/>
      <c r="H3" s="69"/>
      <c r="I3" s="68">
        <f>SQRT(I2)</f>
        <v>5.809236958719552</v>
      </c>
      <c r="J3" s="68"/>
      <c r="K3" s="67"/>
      <c r="L3" s="66">
        <f>SQRT(L2)</f>
        <v>5.5659680200302981</v>
      </c>
      <c r="M3" s="65"/>
    </row>
    <row r="4" spans="1:13" x14ac:dyDescent="0.3">
      <c r="A4" s="55">
        <v>3</v>
      </c>
      <c r="B4" s="55"/>
      <c r="C4" s="53" t="s">
        <v>72</v>
      </c>
      <c r="D4" s="59" t="s">
        <v>78</v>
      </c>
      <c r="E4" s="52">
        <v>42</v>
      </c>
      <c r="F4" s="58"/>
      <c r="G4" s="55"/>
      <c r="H4" s="64"/>
      <c r="I4" s="64"/>
      <c r="J4" s="64"/>
      <c r="K4" s="64"/>
      <c r="L4" s="63"/>
      <c r="M4" s="62"/>
    </row>
    <row r="5" spans="1:13" x14ac:dyDescent="0.3">
      <c r="A5" s="55">
        <v>4</v>
      </c>
      <c r="B5" s="55"/>
      <c r="C5" s="53" t="s">
        <v>79</v>
      </c>
      <c r="D5" s="59" t="s">
        <v>85</v>
      </c>
      <c r="E5" s="52">
        <v>35</v>
      </c>
      <c r="F5" s="58"/>
      <c r="G5" s="55"/>
      <c r="H5" s="55"/>
      <c r="I5" s="55"/>
      <c r="J5" s="55"/>
      <c r="K5" s="55"/>
      <c r="L5" s="61"/>
      <c r="M5" s="60"/>
    </row>
    <row r="6" spans="1:13" x14ac:dyDescent="0.3">
      <c r="A6" s="55">
        <v>5</v>
      </c>
      <c r="C6" s="53" t="s">
        <v>86</v>
      </c>
      <c r="D6" s="59" t="s">
        <v>92</v>
      </c>
      <c r="E6" s="52">
        <v>41</v>
      </c>
      <c r="F6" s="58"/>
      <c r="G6" s="55"/>
      <c r="H6" s="55"/>
      <c r="I6" s="55"/>
      <c r="J6" s="55"/>
      <c r="K6" s="55"/>
      <c r="L6" s="61"/>
      <c r="M6" s="60"/>
    </row>
    <row r="7" spans="1:13" x14ac:dyDescent="0.3">
      <c r="A7" s="55">
        <v>6</v>
      </c>
      <c r="B7" s="55" t="s">
        <v>434</v>
      </c>
      <c r="C7" s="53" t="s">
        <v>93</v>
      </c>
      <c r="D7" s="59" t="s">
        <v>99</v>
      </c>
      <c r="E7" s="52">
        <v>42</v>
      </c>
      <c r="F7" s="58">
        <f t="shared" ref="F7:F54" si="0">AVERAGE(E2:E6)</f>
        <v>38</v>
      </c>
      <c r="G7" s="55"/>
      <c r="H7" s="55">
        <f t="shared" ref="H7:H53" si="1">ABS(E7-F7)</f>
        <v>4</v>
      </c>
      <c r="I7" s="55">
        <f t="shared" ref="I7:I53" si="2">H7^2</f>
        <v>16</v>
      </c>
      <c r="J7" s="57">
        <f t="shared" ref="J7:J53" si="3">H7/E7</f>
        <v>9.5238095238095233E-2</v>
      </c>
      <c r="K7" s="55"/>
      <c r="L7" s="61"/>
      <c r="M7" s="60"/>
    </row>
    <row r="8" spans="1:13" x14ac:dyDescent="0.3">
      <c r="A8" s="55">
        <v>7</v>
      </c>
      <c r="B8" s="55"/>
      <c r="C8" s="53" t="s">
        <v>100</v>
      </c>
      <c r="D8" s="59" t="s">
        <v>106</v>
      </c>
      <c r="E8" s="52">
        <v>52</v>
      </c>
      <c r="F8" s="58">
        <f t="shared" si="0"/>
        <v>38.6</v>
      </c>
      <c r="G8" s="55"/>
      <c r="H8" s="55">
        <f t="shared" si="1"/>
        <v>13.399999999999999</v>
      </c>
      <c r="I8" s="55">
        <f t="shared" si="2"/>
        <v>179.55999999999997</v>
      </c>
      <c r="J8" s="57">
        <f t="shared" si="3"/>
        <v>0.25769230769230766</v>
      </c>
      <c r="K8" s="55"/>
      <c r="L8" s="61"/>
      <c r="M8" s="60"/>
    </row>
    <row r="9" spans="1:13" x14ac:dyDescent="0.3">
      <c r="A9" s="55">
        <v>8</v>
      </c>
      <c r="B9" s="55"/>
      <c r="C9" s="53" t="s">
        <v>107</v>
      </c>
      <c r="D9" s="59" t="s">
        <v>113</v>
      </c>
      <c r="E9" s="52">
        <v>46</v>
      </c>
      <c r="F9" s="58">
        <f t="shared" si="0"/>
        <v>42.4</v>
      </c>
      <c r="G9" s="55"/>
      <c r="H9" s="55">
        <f t="shared" si="1"/>
        <v>3.6000000000000014</v>
      </c>
      <c r="I9" s="55">
        <f t="shared" si="2"/>
        <v>12.96000000000001</v>
      </c>
      <c r="J9" s="57">
        <f t="shared" si="3"/>
        <v>7.8260869565217425E-2</v>
      </c>
      <c r="K9" s="55"/>
      <c r="L9" s="61"/>
      <c r="M9" s="60"/>
    </row>
    <row r="10" spans="1:13" x14ac:dyDescent="0.3">
      <c r="A10" s="55">
        <v>9</v>
      </c>
      <c r="C10" s="53" t="s">
        <v>114</v>
      </c>
      <c r="D10" s="59" t="s">
        <v>120</v>
      </c>
      <c r="E10" s="52">
        <v>45</v>
      </c>
      <c r="F10" s="58">
        <f t="shared" si="0"/>
        <v>43.2</v>
      </c>
      <c r="G10" s="55"/>
      <c r="H10" s="55">
        <f t="shared" si="1"/>
        <v>1.7999999999999972</v>
      </c>
      <c r="I10" s="55">
        <f t="shared" si="2"/>
        <v>3.2399999999999896</v>
      </c>
      <c r="J10" s="57">
        <f t="shared" si="3"/>
        <v>3.9999999999999938E-2</v>
      </c>
      <c r="K10" s="55"/>
      <c r="L10" s="61"/>
      <c r="M10" s="60"/>
    </row>
    <row r="11" spans="1:13" x14ac:dyDescent="0.3">
      <c r="A11" s="55">
        <v>10</v>
      </c>
      <c r="B11" s="55" t="s">
        <v>564</v>
      </c>
      <c r="C11" s="53" t="s">
        <v>121</v>
      </c>
      <c r="D11" s="59" t="s">
        <v>127</v>
      </c>
      <c r="E11" s="52">
        <v>43</v>
      </c>
      <c r="F11" s="58">
        <f t="shared" si="0"/>
        <v>45.2</v>
      </c>
      <c r="G11" s="55"/>
      <c r="H11" s="55">
        <f t="shared" si="1"/>
        <v>2.2000000000000028</v>
      </c>
      <c r="I11" s="55">
        <f t="shared" si="2"/>
        <v>4.8400000000000123</v>
      </c>
      <c r="J11" s="57">
        <f t="shared" si="3"/>
        <v>5.1162790697674487E-2</v>
      </c>
      <c r="K11" s="55"/>
      <c r="L11" s="61"/>
      <c r="M11" s="60"/>
    </row>
    <row r="12" spans="1:13" x14ac:dyDescent="0.3">
      <c r="A12" s="55">
        <v>11</v>
      </c>
      <c r="B12" s="55"/>
      <c r="C12" s="53" t="s">
        <v>128</v>
      </c>
      <c r="D12" s="59" t="s">
        <v>134</v>
      </c>
      <c r="E12" s="52">
        <v>51</v>
      </c>
      <c r="F12" s="58">
        <f t="shared" si="0"/>
        <v>45.6</v>
      </c>
      <c r="G12" s="55">
        <f t="shared" ref="G12:G54" si="4">AVERAGE(E2:E11)</f>
        <v>41.8</v>
      </c>
      <c r="H12" s="55">
        <f t="shared" si="1"/>
        <v>5.3999999999999986</v>
      </c>
      <c r="I12" s="55">
        <f t="shared" si="2"/>
        <v>29.159999999999986</v>
      </c>
      <c r="J12" s="57">
        <f t="shared" si="3"/>
        <v>0.10588235294117644</v>
      </c>
      <c r="K12" s="55">
        <f t="shared" ref="K12:K53" si="5">ABS(E12-G12)</f>
        <v>9.2000000000000028</v>
      </c>
      <c r="L12" s="52">
        <f t="shared" ref="L12:L53" si="6">K12^2</f>
        <v>84.640000000000057</v>
      </c>
      <c r="M12" s="56">
        <f t="shared" ref="M12:M53" si="7">K12/E12</f>
        <v>0.18039215686274515</v>
      </c>
    </row>
    <row r="13" spans="1:13" x14ac:dyDescent="0.3">
      <c r="A13" s="55">
        <v>12</v>
      </c>
      <c r="B13" s="55"/>
      <c r="C13" s="53" t="s">
        <v>135</v>
      </c>
      <c r="D13" s="59" t="s">
        <v>141</v>
      </c>
      <c r="E13" s="52">
        <v>49</v>
      </c>
      <c r="F13" s="58">
        <f t="shared" si="0"/>
        <v>47.4</v>
      </c>
      <c r="G13" s="55">
        <f t="shared" si="4"/>
        <v>43</v>
      </c>
      <c r="H13" s="55">
        <f t="shared" si="1"/>
        <v>1.6000000000000014</v>
      </c>
      <c r="I13" s="55">
        <f t="shared" si="2"/>
        <v>2.5600000000000045</v>
      </c>
      <c r="J13" s="57">
        <f t="shared" si="3"/>
        <v>3.2653061224489827E-2</v>
      </c>
      <c r="K13" s="55">
        <f t="shared" si="5"/>
        <v>6</v>
      </c>
      <c r="L13" s="52">
        <f t="shared" si="6"/>
        <v>36</v>
      </c>
      <c r="M13" s="56">
        <f t="shared" si="7"/>
        <v>0.12244897959183673</v>
      </c>
    </row>
    <row r="14" spans="1:13" x14ac:dyDescent="0.3">
      <c r="A14" s="55">
        <v>13</v>
      </c>
      <c r="B14" s="55"/>
      <c r="C14" s="53" t="s">
        <v>142</v>
      </c>
      <c r="D14" s="59" t="s">
        <v>148</v>
      </c>
      <c r="E14" s="52">
        <v>48</v>
      </c>
      <c r="F14" s="58">
        <f t="shared" si="0"/>
        <v>46.8</v>
      </c>
      <c r="G14" s="55">
        <f t="shared" si="4"/>
        <v>44.6</v>
      </c>
      <c r="H14" s="55">
        <f t="shared" si="1"/>
        <v>1.2000000000000028</v>
      </c>
      <c r="I14" s="55">
        <f t="shared" si="2"/>
        <v>1.4400000000000068</v>
      </c>
      <c r="J14" s="57">
        <f t="shared" si="3"/>
        <v>2.500000000000006E-2</v>
      </c>
      <c r="K14" s="55">
        <f t="shared" si="5"/>
        <v>3.3999999999999986</v>
      </c>
      <c r="L14" s="52">
        <f t="shared" si="6"/>
        <v>11.55999999999999</v>
      </c>
      <c r="M14" s="56">
        <f t="shared" si="7"/>
        <v>7.0833333333333304E-2</v>
      </c>
    </row>
    <row r="15" spans="1:13" x14ac:dyDescent="0.3">
      <c r="A15" s="55">
        <v>14</v>
      </c>
      <c r="B15" s="55" t="s">
        <v>565</v>
      </c>
      <c r="C15" s="53" t="s">
        <v>149</v>
      </c>
      <c r="D15" s="59" t="s">
        <v>155</v>
      </c>
      <c r="E15" s="52">
        <v>33</v>
      </c>
      <c r="F15" s="58">
        <f t="shared" si="0"/>
        <v>47.2</v>
      </c>
      <c r="G15" s="55">
        <f t="shared" si="4"/>
        <v>45.2</v>
      </c>
      <c r="H15" s="55">
        <f t="shared" si="1"/>
        <v>14.200000000000003</v>
      </c>
      <c r="I15" s="55">
        <f t="shared" si="2"/>
        <v>201.64000000000007</v>
      </c>
      <c r="J15" s="57">
        <f t="shared" si="3"/>
        <v>0.43030303030303041</v>
      </c>
      <c r="K15" s="55">
        <f t="shared" si="5"/>
        <v>12.200000000000003</v>
      </c>
      <c r="L15" s="52">
        <f t="shared" si="6"/>
        <v>148.84000000000006</v>
      </c>
      <c r="M15" s="56">
        <f t="shared" si="7"/>
        <v>0.3696969696969698</v>
      </c>
    </row>
    <row r="16" spans="1:13" x14ac:dyDescent="0.3">
      <c r="A16" s="55">
        <v>15</v>
      </c>
      <c r="B16" s="55"/>
      <c r="C16" s="53" t="s">
        <v>156</v>
      </c>
      <c r="D16" s="59" t="s">
        <v>162</v>
      </c>
      <c r="E16" s="52">
        <v>40</v>
      </c>
      <c r="F16" s="58">
        <f t="shared" si="0"/>
        <v>44.8</v>
      </c>
      <c r="G16" s="55">
        <f t="shared" si="4"/>
        <v>45</v>
      </c>
      <c r="H16" s="55">
        <f t="shared" si="1"/>
        <v>4.7999999999999972</v>
      </c>
      <c r="I16" s="55">
        <f t="shared" si="2"/>
        <v>23.039999999999974</v>
      </c>
      <c r="J16" s="57">
        <f t="shared" si="3"/>
        <v>0.11999999999999993</v>
      </c>
      <c r="K16" s="55">
        <f t="shared" si="5"/>
        <v>5</v>
      </c>
      <c r="L16" s="52">
        <f t="shared" si="6"/>
        <v>25</v>
      </c>
      <c r="M16" s="56">
        <f t="shared" si="7"/>
        <v>0.125</v>
      </c>
    </row>
    <row r="17" spans="1:13" x14ac:dyDescent="0.3">
      <c r="A17" s="55">
        <v>16</v>
      </c>
      <c r="B17" s="55"/>
      <c r="C17" s="53" t="s">
        <v>163</v>
      </c>
      <c r="D17" s="59" t="s">
        <v>170</v>
      </c>
      <c r="E17" s="52">
        <v>42</v>
      </c>
      <c r="F17" s="58">
        <f t="shared" si="0"/>
        <v>44.2</v>
      </c>
      <c r="G17" s="55">
        <f t="shared" si="4"/>
        <v>44.9</v>
      </c>
      <c r="H17" s="55">
        <f t="shared" si="1"/>
        <v>2.2000000000000028</v>
      </c>
      <c r="I17" s="55">
        <f t="shared" si="2"/>
        <v>4.8400000000000123</v>
      </c>
      <c r="J17" s="57">
        <f t="shared" si="3"/>
        <v>5.2380952380952452E-2</v>
      </c>
      <c r="K17" s="55">
        <f t="shared" si="5"/>
        <v>2.8999999999999986</v>
      </c>
      <c r="L17" s="52">
        <f t="shared" si="6"/>
        <v>8.4099999999999913</v>
      </c>
      <c r="M17" s="56">
        <f t="shared" si="7"/>
        <v>6.904761904761901E-2</v>
      </c>
    </row>
    <row r="18" spans="1:13" x14ac:dyDescent="0.3">
      <c r="A18" s="55">
        <v>17</v>
      </c>
      <c r="B18" s="55"/>
      <c r="C18" s="53" t="s">
        <v>171</v>
      </c>
      <c r="D18" s="59" t="s">
        <v>177</v>
      </c>
      <c r="E18" s="52">
        <v>44</v>
      </c>
      <c r="F18" s="58">
        <f t="shared" si="0"/>
        <v>42.4</v>
      </c>
      <c r="G18" s="55">
        <f t="shared" si="4"/>
        <v>44.9</v>
      </c>
      <c r="H18" s="55">
        <f t="shared" si="1"/>
        <v>1.6000000000000014</v>
      </c>
      <c r="I18" s="55">
        <f t="shared" si="2"/>
        <v>2.5600000000000045</v>
      </c>
      <c r="J18" s="57">
        <f t="shared" si="3"/>
        <v>3.6363636363636397E-2</v>
      </c>
      <c r="K18" s="55">
        <f t="shared" si="5"/>
        <v>0.89999999999999858</v>
      </c>
      <c r="L18" s="52">
        <f t="shared" si="6"/>
        <v>0.80999999999999739</v>
      </c>
      <c r="M18" s="56">
        <f t="shared" si="7"/>
        <v>2.0454545454545423E-2</v>
      </c>
    </row>
    <row r="19" spans="1:13" x14ac:dyDescent="0.3">
      <c r="A19" s="55">
        <v>18</v>
      </c>
      <c r="C19" s="53" t="s">
        <v>178</v>
      </c>
      <c r="D19" s="59" t="s">
        <v>184</v>
      </c>
      <c r="E19" s="52">
        <v>40</v>
      </c>
      <c r="F19" s="58">
        <f t="shared" si="0"/>
        <v>41.4</v>
      </c>
      <c r="G19" s="55">
        <f t="shared" si="4"/>
        <v>44.1</v>
      </c>
      <c r="H19" s="55">
        <f t="shared" si="1"/>
        <v>1.3999999999999986</v>
      </c>
      <c r="I19" s="55">
        <f t="shared" si="2"/>
        <v>1.959999999999996</v>
      </c>
      <c r="J19" s="57">
        <f t="shared" si="3"/>
        <v>3.4999999999999962E-2</v>
      </c>
      <c r="K19" s="55">
        <f t="shared" si="5"/>
        <v>4.1000000000000014</v>
      </c>
      <c r="L19" s="52">
        <f t="shared" si="6"/>
        <v>16.810000000000013</v>
      </c>
      <c r="M19" s="56">
        <f t="shared" si="7"/>
        <v>0.10250000000000004</v>
      </c>
    </row>
    <row r="20" spans="1:13" x14ac:dyDescent="0.3">
      <c r="A20" s="55">
        <v>19</v>
      </c>
      <c r="B20" s="55" t="s">
        <v>566</v>
      </c>
      <c r="C20" s="53" t="s">
        <v>185</v>
      </c>
      <c r="D20" s="59" t="s">
        <v>191</v>
      </c>
      <c r="E20" s="52">
        <v>52</v>
      </c>
      <c r="F20" s="58">
        <f t="shared" si="0"/>
        <v>39.799999999999997</v>
      </c>
      <c r="G20" s="55">
        <f t="shared" si="4"/>
        <v>43.5</v>
      </c>
      <c r="H20" s="55">
        <f t="shared" si="1"/>
        <v>12.200000000000003</v>
      </c>
      <c r="I20" s="55">
        <f t="shared" si="2"/>
        <v>148.84000000000006</v>
      </c>
      <c r="J20" s="57">
        <f t="shared" si="3"/>
        <v>0.23461538461538467</v>
      </c>
      <c r="K20" s="55">
        <f t="shared" si="5"/>
        <v>8.5</v>
      </c>
      <c r="L20" s="52">
        <f t="shared" si="6"/>
        <v>72.25</v>
      </c>
      <c r="M20" s="56">
        <f t="shared" si="7"/>
        <v>0.16346153846153846</v>
      </c>
    </row>
    <row r="21" spans="1:13" x14ac:dyDescent="0.3">
      <c r="A21" s="55">
        <v>20</v>
      </c>
      <c r="B21" s="55"/>
      <c r="C21" s="53" t="s">
        <v>192</v>
      </c>
      <c r="D21" s="59" t="s">
        <v>198</v>
      </c>
      <c r="E21" s="52">
        <v>55</v>
      </c>
      <c r="F21" s="58">
        <f t="shared" si="0"/>
        <v>43.6</v>
      </c>
      <c r="G21" s="55">
        <f t="shared" si="4"/>
        <v>44.2</v>
      </c>
      <c r="H21" s="55">
        <f t="shared" si="1"/>
        <v>11.399999999999999</v>
      </c>
      <c r="I21" s="55">
        <f t="shared" si="2"/>
        <v>129.95999999999998</v>
      </c>
      <c r="J21" s="57">
        <f t="shared" si="3"/>
        <v>0.20727272727272725</v>
      </c>
      <c r="K21" s="55">
        <f t="shared" si="5"/>
        <v>10.799999999999997</v>
      </c>
      <c r="L21" s="52">
        <f t="shared" si="6"/>
        <v>116.63999999999994</v>
      </c>
      <c r="M21" s="56">
        <f t="shared" si="7"/>
        <v>0.19636363636363632</v>
      </c>
    </row>
    <row r="22" spans="1:13" x14ac:dyDescent="0.3">
      <c r="A22" s="55">
        <v>21</v>
      </c>
      <c r="B22" s="55"/>
      <c r="C22" s="53" t="s">
        <v>199</v>
      </c>
      <c r="D22" s="59" t="s">
        <v>205</v>
      </c>
      <c r="E22" s="52">
        <v>42</v>
      </c>
      <c r="F22" s="58">
        <f t="shared" si="0"/>
        <v>46.6</v>
      </c>
      <c r="G22" s="55">
        <f t="shared" si="4"/>
        <v>45.4</v>
      </c>
      <c r="H22" s="55">
        <f t="shared" si="1"/>
        <v>4.6000000000000014</v>
      </c>
      <c r="I22" s="55">
        <f t="shared" si="2"/>
        <v>21.160000000000014</v>
      </c>
      <c r="J22" s="57">
        <f t="shared" si="3"/>
        <v>0.10952380952380955</v>
      </c>
      <c r="K22" s="55">
        <f t="shared" si="5"/>
        <v>3.3999999999999986</v>
      </c>
      <c r="L22" s="52">
        <f t="shared" si="6"/>
        <v>11.55999999999999</v>
      </c>
      <c r="M22" s="56">
        <f t="shared" si="7"/>
        <v>8.0952380952380915E-2</v>
      </c>
    </row>
    <row r="23" spans="1:13" x14ac:dyDescent="0.3">
      <c r="A23" s="55">
        <v>22</v>
      </c>
      <c r="C23" s="53" t="s">
        <v>206</v>
      </c>
      <c r="D23" s="59" t="s">
        <v>212</v>
      </c>
      <c r="E23" s="52">
        <v>44</v>
      </c>
      <c r="F23" s="58">
        <f t="shared" si="0"/>
        <v>46.6</v>
      </c>
      <c r="G23" s="55">
        <f t="shared" si="4"/>
        <v>44.5</v>
      </c>
      <c r="H23" s="55">
        <f t="shared" si="1"/>
        <v>2.6000000000000014</v>
      </c>
      <c r="I23" s="55">
        <f t="shared" si="2"/>
        <v>6.7600000000000078</v>
      </c>
      <c r="J23" s="57">
        <f t="shared" si="3"/>
        <v>5.9090909090909124E-2</v>
      </c>
      <c r="K23" s="55">
        <f t="shared" si="5"/>
        <v>0.5</v>
      </c>
      <c r="L23" s="52">
        <f t="shared" si="6"/>
        <v>0.25</v>
      </c>
      <c r="M23" s="56">
        <f t="shared" si="7"/>
        <v>1.1363636363636364E-2</v>
      </c>
    </row>
    <row r="24" spans="1:13" x14ac:dyDescent="0.3">
      <c r="A24" s="55">
        <v>23</v>
      </c>
      <c r="B24" s="55" t="s">
        <v>567</v>
      </c>
      <c r="C24" s="53" t="s">
        <v>213</v>
      </c>
      <c r="D24" s="59" t="s">
        <v>219</v>
      </c>
      <c r="E24" s="52">
        <v>35</v>
      </c>
      <c r="F24" s="58">
        <f t="shared" si="0"/>
        <v>46.6</v>
      </c>
      <c r="G24" s="55">
        <f t="shared" si="4"/>
        <v>44</v>
      </c>
      <c r="H24" s="55">
        <f t="shared" si="1"/>
        <v>11.600000000000001</v>
      </c>
      <c r="I24" s="55">
        <f t="shared" si="2"/>
        <v>134.56000000000003</v>
      </c>
      <c r="J24" s="57">
        <f t="shared" si="3"/>
        <v>0.33142857142857146</v>
      </c>
      <c r="K24" s="55">
        <f t="shared" si="5"/>
        <v>9</v>
      </c>
      <c r="L24" s="52">
        <f t="shared" si="6"/>
        <v>81</v>
      </c>
      <c r="M24" s="56">
        <f t="shared" si="7"/>
        <v>0.25714285714285712</v>
      </c>
    </row>
    <row r="25" spans="1:13" x14ac:dyDescent="0.3">
      <c r="A25" s="55">
        <v>24</v>
      </c>
      <c r="B25" s="55"/>
      <c r="C25" s="53" t="s">
        <v>220</v>
      </c>
      <c r="D25" s="59" t="s">
        <v>226</v>
      </c>
      <c r="E25" s="52">
        <v>53</v>
      </c>
      <c r="F25" s="58">
        <f t="shared" si="0"/>
        <v>45.6</v>
      </c>
      <c r="G25" s="55">
        <f t="shared" si="4"/>
        <v>42.7</v>
      </c>
      <c r="H25" s="55">
        <f t="shared" si="1"/>
        <v>7.3999999999999986</v>
      </c>
      <c r="I25" s="55">
        <f t="shared" si="2"/>
        <v>54.759999999999977</v>
      </c>
      <c r="J25" s="57">
        <f t="shared" si="3"/>
        <v>0.13962264150943393</v>
      </c>
      <c r="K25" s="55">
        <f t="shared" si="5"/>
        <v>10.299999999999997</v>
      </c>
      <c r="L25" s="52">
        <f t="shared" si="6"/>
        <v>106.08999999999995</v>
      </c>
      <c r="M25" s="56">
        <f t="shared" si="7"/>
        <v>0.19433962264150939</v>
      </c>
    </row>
    <row r="26" spans="1:13" x14ac:dyDescent="0.3">
      <c r="A26" s="55">
        <v>25</v>
      </c>
      <c r="B26" s="55"/>
      <c r="C26" s="53" t="s">
        <v>227</v>
      </c>
      <c r="D26" s="59" t="s">
        <v>233</v>
      </c>
      <c r="E26" s="52">
        <v>43</v>
      </c>
      <c r="F26" s="58">
        <f t="shared" si="0"/>
        <v>45.8</v>
      </c>
      <c r="G26" s="55">
        <f t="shared" si="4"/>
        <v>44.7</v>
      </c>
      <c r="H26" s="55">
        <f t="shared" si="1"/>
        <v>2.7999999999999972</v>
      </c>
      <c r="I26" s="55">
        <f t="shared" si="2"/>
        <v>7.8399999999999839</v>
      </c>
      <c r="J26" s="57">
        <f t="shared" si="3"/>
        <v>6.5116279069767372E-2</v>
      </c>
      <c r="K26" s="55">
        <f t="shared" si="5"/>
        <v>1.7000000000000028</v>
      </c>
      <c r="L26" s="52">
        <f t="shared" si="6"/>
        <v>2.8900000000000095</v>
      </c>
      <c r="M26" s="56">
        <f t="shared" si="7"/>
        <v>3.9534883720930301E-2</v>
      </c>
    </row>
    <row r="27" spans="1:13" x14ac:dyDescent="0.3">
      <c r="A27" s="55">
        <v>26</v>
      </c>
      <c r="B27" s="55"/>
      <c r="C27" s="53" t="s">
        <v>234</v>
      </c>
      <c r="D27" s="59" t="s">
        <v>240</v>
      </c>
      <c r="E27" s="52">
        <v>41</v>
      </c>
      <c r="F27" s="58">
        <f t="shared" si="0"/>
        <v>43.4</v>
      </c>
      <c r="G27" s="55">
        <f t="shared" si="4"/>
        <v>45</v>
      </c>
      <c r="H27" s="55">
        <f t="shared" si="1"/>
        <v>2.3999999999999986</v>
      </c>
      <c r="I27" s="55">
        <f t="shared" si="2"/>
        <v>5.7599999999999936</v>
      </c>
      <c r="J27" s="57">
        <f t="shared" si="3"/>
        <v>5.8536585365853627E-2</v>
      </c>
      <c r="K27" s="55">
        <f t="shared" si="5"/>
        <v>4</v>
      </c>
      <c r="L27" s="52">
        <f t="shared" si="6"/>
        <v>16</v>
      </c>
      <c r="M27" s="56">
        <f t="shared" si="7"/>
        <v>9.7560975609756101E-2</v>
      </c>
    </row>
    <row r="28" spans="1:13" x14ac:dyDescent="0.3">
      <c r="A28" s="55">
        <v>27</v>
      </c>
      <c r="C28" s="53" t="s">
        <v>241</v>
      </c>
      <c r="D28" s="59" t="s">
        <v>247</v>
      </c>
      <c r="E28" s="52">
        <v>44</v>
      </c>
      <c r="F28" s="58">
        <f t="shared" si="0"/>
        <v>43.2</v>
      </c>
      <c r="G28" s="55">
        <f t="shared" si="4"/>
        <v>44.9</v>
      </c>
      <c r="H28" s="55">
        <f t="shared" si="1"/>
        <v>0.79999999999999716</v>
      </c>
      <c r="I28" s="55">
        <f t="shared" si="2"/>
        <v>0.63999999999999546</v>
      </c>
      <c r="J28" s="57">
        <f t="shared" si="3"/>
        <v>1.8181818181818118E-2</v>
      </c>
      <c r="K28" s="55">
        <f t="shared" si="5"/>
        <v>0.89999999999999858</v>
      </c>
      <c r="L28" s="52">
        <f t="shared" si="6"/>
        <v>0.80999999999999739</v>
      </c>
      <c r="M28" s="56">
        <f t="shared" si="7"/>
        <v>2.0454545454545423E-2</v>
      </c>
    </row>
    <row r="29" spans="1:13" x14ac:dyDescent="0.3">
      <c r="A29" s="55">
        <v>28</v>
      </c>
      <c r="B29" s="55" t="s">
        <v>568</v>
      </c>
      <c r="C29" s="53" t="s">
        <v>248</v>
      </c>
      <c r="D29" s="59" t="s">
        <v>254</v>
      </c>
      <c r="E29" s="52">
        <v>41</v>
      </c>
      <c r="F29" s="58">
        <f t="shared" si="0"/>
        <v>43.2</v>
      </c>
      <c r="G29" s="55">
        <f t="shared" si="4"/>
        <v>44.9</v>
      </c>
      <c r="H29" s="55">
        <f t="shared" si="1"/>
        <v>2.2000000000000028</v>
      </c>
      <c r="I29" s="55">
        <f t="shared" si="2"/>
        <v>4.8400000000000123</v>
      </c>
      <c r="J29" s="57">
        <f t="shared" si="3"/>
        <v>5.3658536585365922E-2</v>
      </c>
      <c r="K29" s="55">
        <f t="shared" si="5"/>
        <v>3.8999999999999986</v>
      </c>
      <c r="L29" s="52">
        <f t="shared" si="6"/>
        <v>15.209999999999988</v>
      </c>
      <c r="M29" s="56">
        <f t="shared" si="7"/>
        <v>9.5121951219512155E-2</v>
      </c>
    </row>
    <row r="30" spans="1:13" x14ac:dyDescent="0.3">
      <c r="A30" s="55">
        <v>29</v>
      </c>
      <c r="B30" s="55"/>
      <c r="C30" s="53" t="s">
        <v>255</v>
      </c>
      <c r="D30" s="59" t="s">
        <v>261</v>
      </c>
      <c r="E30" s="52">
        <v>48</v>
      </c>
      <c r="F30" s="58">
        <f t="shared" si="0"/>
        <v>44.4</v>
      </c>
      <c r="G30" s="55">
        <f t="shared" si="4"/>
        <v>45</v>
      </c>
      <c r="H30" s="55">
        <f t="shared" si="1"/>
        <v>3.6000000000000014</v>
      </c>
      <c r="I30" s="55">
        <f t="shared" si="2"/>
        <v>12.96000000000001</v>
      </c>
      <c r="J30" s="57">
        <f t="shared" si="3"/>
        <v>7.5000000000000025E-2</v>
      </c>
      <c r="K30" s="55">
        <f t="shared" si="5"/>
        <v>3</v>
      </c>
      <c r="L30" s="52">
        <f t="shared" si="6"/>
        <v>9</v>
      </c>
      <c r="M30" s="56">
        <f t="shared" si="7"/>
        <v>6.25E-2</v>
      </c>
    </row>
    <row r="31" spans="1:13" x14ac:dyDescent="0.3">
      <c r="A31" s="55">
        <v>30</v>
      </c>
      <c r="B31" s="55"/>
      <c r="C31" s="53" t="s">
        <v>262</v>
      </c>
      <c r="D31" s="59" t="s">
        <v>268</v>
      </c>
      <c r="E31" s="52">
        <v>38</v>
      </c>
      <c r="F31" s="58">
        <f t="shared" si="0"/>
        <v>43.4</v>
      </c>
      <c r="G31" s="55">
        <f t="shared" si="4"/>
        <v>44.6</v>
      </c>
      <c r="H31" s="55">
        <f t="shared" si="1"/>
        <v>5.3999999999999986</v>
      </c>
      <c r="I31" s="55">
        <f t="shared" si="2"/>
        <v>29.159999999999986</v>
      </c>
      <c r="J31" s="57">
        <f t="shared" si="3"/>
        <v>0.14210526315789471</v>
      </c>
      <c r="K31" s="55">
        <f t="shared" si="5"/>
        <v>6.6000000000000014</v>
      </c>
      <c r="L31" s="52">
        <f t="shared" si="6"/>
        <v>43.560000000000016</v>
      </c>
      <c r="M31" s="56">
        <f t="shared" si="7"/>
        <v>0.17368421052631583</v>
      </c>
    </row>
    <row r="32" spans="1:13" x14ac:dyDescent="0.3">
      <c r="A32" s="55">
        <v>31</v>
      </c>
      <c r="C32" s="53" t="s">
        <v>269</v>
      </c>
      <c r="D32" s="59" t="s">
        <v>275</v>
      </c>
      <c r="E32" s="52">
        <v>41</v>
      </c>
      <c r="F32" s="58">
        <f t="shared" si="0"/>
        <v>42.4</v>
      </c>
      <c r="G32" s="55">
        <f t="shared" si="4"/>
        <v>42.9</v>
      </c>
      <c r="H32" s="55">
        <f t="shared" si="1"/>
        <v>1.3999999999999986</v>
      </c>
      <c r="I32" s="55">
        <f t="shared" si="2"/>
        <v>1.959999999999996</v>
      </c>
      <c r="J32" s="57">
        <f t="shared" si="3"/>
        <v>3.4146341463414602E-2</v>
      </c>
      <c r="K32" s="55">
        <f t="shared" si="5"/>
        <v>1.8999999999999986</v>
      </c>
      <c r="L32" s="52">
        <f t="shared" si="6"/>
        <v>3.6099999999999945</v>
      </c>
      <c r="M32" s="56">
        <f t="shared" si="7"/>
        <v>4.6341463414634111E-2</v>
      </c>
    </row>
    <row r="33" spans="1:13" x14ac:dyDescent="0.3">
      <c r="A33" s="55">
        <v>32</v>
      </c>
      <c r="B33" s="55" t="s">
        <v>569</v>
      </c>
      <c r="C33" s="53" t="s">
        <v>276</v>
      </c>
      <c r="D33" s="59" t="s">
        <v>282</v>
      </c>
      <c r="E33" s="52">
        <v>43</v>
      </c>
      <c r="F33" s="58">
        <f t="shared" si="0"/>
        <v>42.4</v>
      </c>
      <c r="G33" s="55">
        <f t="shared" si="4"/>
        <v>42.8</v>
      </c>
      <c r="H33" s="55">
        <f t="shared" si="1"/>
        <v>0.60000000000000142</v>
      </c>
      <c r="I33" s="55">
        <f t="shared" si="2"/>
        <v>0.36000000000000171</v>
      </c>
      <c r="J33" s="57">
        <f t="shared" si="3"/>
        <v>1.3953488372093056E-2</v>
      </c>
      <c r="K33" s="55">
        <f t="shared" si="5"/>
        <v>0.20000000000000284</v>
      </c>
      <c r="L33" s="52">
        <f t="shared" si="6"/>
        <v>4.0000000000001139E-2</v>
      </c>
      <c r="M33" s="56">
        <f t="shared" si="7"/>
        <v>4.6511627906977403E-3</v>
      </c>
    </row>
    <row r="34" spans="1:13" x14ac:dyDescent="0.3">
      <c r="A34" s="55">
        <v>33</v>
      </c>
      <c r="B34" s="55"/>
      <c r="C34" s="53" t="s">
        <v>283</v>
      </c>
      <c r="D34" s="59" t="s">
        <v>289</v>
      </c>
      <c r="E34" s="52">
        <v>46</v>
      </c>
      <c r="F34" s="58">
        <f t="shared" si="0"/>
        <v>42.2</v>
      </c>
      <c r="G34" s="55">
        <f t="shared" si="4"/>
        <v>42.7</v>
      </c>
      <c r="H34" s="55">
        <f t="shared" si="1"/>
        <v>3.7999999999999972</v>
      </c>
      <c r="I34" s="55">
        <f t="shared" si="2"/>
        <v>14.439999999999978</v>
      </c>
      <c r="J34" s="57">
        <f t="shared" si="3"/>
        <v>8.2608695652173852E-2</v>
      </c>
      <c r="K34" s="55">
        <f t="shared" si="5"/>
        <v>3.2999999999999972</v>
      </c>
      <c r="L34" s="52">
        <f t="shared" si="6"/>
        <v>10.889999999999981</v>
      </c>
      <c r="M34" s="56">
        <f t="shared" si="7"/>
        <v>7.1739130434782541E-2</v>
      </c>
    </row>
    <row r="35" spans="1:13" x14ac:dyDescent="0.3">
      <c r="A35" s="55">
        <v>34</v>
      </c>
      <c r="B35" s="55"/>
      <c r="C35" s="53" t="s">
        <v>290</v>
      </c>
      <c r="D35" s="59" t="s">
        <v>296</v>
      </c>
      <c r="E35" s="52">
        <v>39</v>
      </c>
      <c r="F35" s="58">
        <f t="shared" si="0"/>
        <v>43.2</v>
      </c>
      <c r="G35" s="55">
        <f t="shared" si="4"/>
        <v>43.8</v>
      </c>
      <c r="H35" s="55">
        <f t="shared" si="1"/>
        <v>4.2000000000000028</v>
      </c>
      <c r="I35" s="55">
        <f t="shared" si="2"/>
        <v>17.640000000000025</v>
      </c>
      <c r="J35" s="57">
        <f t="shared" si="3"/>
        <v>0.10769230769230777</v>
      </c>
      <c r="K35" s="55">
        <f t="shared" si="5"/>
        <v>4.7999999999999972</v>
      </c>
      <c r="L35" s="52">
        <f t="shared" si="6"/>
        <v>23.039999999999974</v>
      </c>
      <c r="M35" s="56">
        <f t="shared" si="7"/>
        <v>0.123076923076923</v>
      </c>
    </row>
    <row r="36" spans="1:13" x14ac:dyDescent="0.3">
      <c r="A36" s="55">
        <v>35</v>
      </c>
      <c r="C36" s="53" t="s">
        <v>297</v>
      </c>
      <c r="D36" s="59" t="s">
        <v>303</v>
      </c>
      <c r="E36" s="52">
        <v>36</v>
      </c>
      <c r="F36" s="58">
        <f t="shared" si="0"/>
        <v>41.4</v>
      </c>
      <c r="G36" s="55">
        <f t="shared" si="4"/>
        <v>42.4</v>
      </c>
      <c r="H36" s="55">
        <f t="shared" si="1"/>
        <v>5.3999999999999986</v>
      </c>
      <c r="I36" s="55">
        <f t="shared" si="2"/>
        <v>29.159999999999986</v>
      </c>
      <c r="J36" s="57">
        <f t="shared" si="3"/>
        <v>0.14999999999999997</v>
      </c>
      <c r="K36" s="55">
        <f t="shared" si="5"/>
        <v>6.3999999999999986</v>
      </c>
      <c r="L36" s="52">
        <f t="shared" si="6"/>
        <v>40.95999999999998</v>
      </c>
      <c r="M36" s="56">
        <f t="shared" si="7"/>
        <v>0.17777777777777773</v>
      </c>
    </row>
    <row r="37" spans="1:13" x14ac:dyDescent="0.3">
      <c r="A37" s="55">
        <v>36</v>
      </c>
      <c r="B37" s="55" t="s">
        <v>570</v>
      </c>
      <c r="C37" s="53" t="s">
        <v>304</v>
      </c>
      <c r="D37" s="59" t="s">
        <v>310</v>
      </c>
      <c r="E37" s="52">
        <v>50</v>
      </c>
      <c r="F37" s="58">
        <f t="shared" si="0"/>
        <v>41</v>
      </c>
      <c r="G37" s="55">
        <f t="shared" si="4"/>
        <v>41.7</v>
      </c>
      <c r="H37" s="55">
        <f t="shared" si="1"/>
        <v>9</v>
      </c>
      <c r="I37" s="55">
        <f t="shared" si="2"/>
        <v>81</v>
      </c>
      <c r="J37" s="57">
        <f t="shared" si="3"/>
        <v>0.18</v>
      </c>
      <c r="K37" s="55">
        <f t="shared" si="5"/>
        <v>8.2999999999999972</v>
      </c>
      <c r="L37" s="52">
        <f t="shared" si="6"/>
        <v>68.889999999999958</v>
      </c>
      <c r="M37" s="56">
        <f t="shared" si="7"/>
        <v>0.16599999999999995</v>
      </c>
    </row>
    <row r="38" spans="1:13" x14ac:dyDescent="0.3">
      <c r="A38" s="55">
        <v>37</v>
      </c>
      <c r="B38" s="55"/>
      <c r="C38" s="53" t="s">
        <v>311</v>
      </c>
      <c r="D38" s="59" t="s">
        <v>317</v>
      </c>
      <c r="E38" s="52">
        <v>36</v>
      </c>
      <c r="F38" s="58">
        <f t="shared" si="0"/>
        <v>42.8</v>
      </c>
      <c r="G38" s="55">
        <f t="shared" si="4"/>
        <v>42.6</v>
      </c>
      <c r="H38" s="55">
        <f t="shared" si="1"/>
        <v>6.7999999999999972</v>
      </c>
      <c r="I38" s="55">
        <f t="shared" si="2"/>
        <v>46.239999999999959</v>
      </c>
      <c r="J38" s="57">
        <f t="shared" si="3"/>
        <v>0.1888888888888888</v>
      </c>
      <c r="K38" s="55">
        <f t="shared" si="5"/>
        <v>6.6000000000000014</v>
      </c>
      <c r="L38" s="52">
        <f t="shared" si="6"/>
        <v>43.560000000000016</v>
      </c>
      <c r="M38" s="56">
        <f t="shared" si="7"/>
        <v>0.18333333333333338</v>
      </c>
    </row>
    <row r="39" spans="1:13" x14ac:dyDescent="0.3">
      <c r="A39" s="55">
        <v>38</v>
      </c>
      <c r="B39" s="55"/>
      <c r="C39" s="53" t="s">
        <v>318</v>
      </c>
      <c r="D39" s="59" t="s">
        <v>325</v>
      </c>
      <c r="E39" s="52">
        <v>36</v>
      </c>
      <c r="F39" s="58">
        <f t="shared" si="0"/>
        <v>41.4</v>
      </c>
      <c r="G39" s="55">
        <f t="shared" si="4"/>
        <v>41.8</v>
      </c>
      <c r="H39" s="55">
        <f t="shared" si="1"/>
        <v>5.3999999999999986</v>
      </c>
      <c r="I39" s="55">
        <f t="shared" si="2"/>
        <v>29.159999999999986</v>
      </c>
      <c r="J39" s="57">
        <f t="shared" si="3"/>
        <v>0.14999999999999997</v>
      </c>
      <c r="K39" s="55">
        <f t="shared" si="5"/>
        <v>5.7999999999999972</v>
      </c>
      <c r="L39" s="52">
        <f t="shared" si="6"/>
        <v>33.639999999999965</v>
      </c>
      <c r="M39" s="56">
        <f t="shared" si="7"/>
        <v>0.16111111111111104</v>
      </c>
    </row>
    <row r="40" spans="1:13" x14ac:dyDescent="0.3">
      <c r="A40" s="55">
        <v>39</v>
      </c>
      <c r="B40" s="55"/>
      <c r="C40" s="53" t="s">
        <v>326</v>
      </c>
      <c r="D40" s="59" t="s">
        <v>332</v>
      </c>
      <c r="E40" s="52">
        <v>42</v>
      </c>
      <c r="F40" s="58">
        <f t="shared" si="0"/>
        <v>39.4</v>
      </c>
      <c r="G40" s="55">
        <f t="shared" si="4"/>
        <v>41.3</v>
      </c>
      <c r="H40" s="55">
        <f t="shared" si="1"/>
        <v>2.6000000000000014</v>
      </c>
      <c r="I40" s="55">
        <f t="shared" si="2"/>
        <v>6.7600000000000078</v>
      </c>
      <c r="J40" s="57">
        <f t="shared" si="3"/>
        <v>6.1904761904761942E-2</v>
      </c>
      <c r="K40" s="55">
        <f t="shared" si="5"/>
        <v>0.70000000000000284</v>
      </c>
      <c r="L40" s="52">
        <f t="shared" si="6"/>
        <v>0.49000000000000399</v>
      </c>
      <c r="M40" s="56">
        <f t="shared" si="7"/>
        <v>1.6666666666666736E-2</v>
      </c>
    </row>
    <row r="41" spans="1:13" x14ac:dyDescent="0.3">
      <c r="A41" s="55">
        <v>40</v>
      </c>
      <c r="C41" s="53" t="s">
        <v>333</v>
      </c>
      <c r="D41" s="59" t="s">
        <v>339</v>
      </c>
      <c r="E41" s="52">
        <v>29</v>
      </c>
      <c r="F41" s="58">
        <f t="shared" si="0"/>
        <v>40</v>
      </c>
      <c r="G41" s="55">
        <f t="shared" si="4"/>
        <v>40.700000000000003</v>
      </c>
      <c r="H41" s="55">
        <f t="shared" si="1"/>
        <v>11</v>
      </c>
      <c r="I41" s="55">
        <f t="shared" si="2"/>
        <v>121</v>
      </c>
      <c r="J41" s="57">
        <f t="shared" si="3"/>
        <v>0.37931034482758619</v>
      </c>
      <c r="K41" s="55">
        <f t="shared" si="5"/>
        <v>11.700000000000003</v>
      </c>
      <c r="L41" s="52">
        <f t="shared" si="6"/>
        <v>136.89000000000007</v>
      </c>
      <c r="M41" s="56">
        <f t="shared" si="7"/>
        <v>0.40344827586206905</v>
      </c>
    </row>
    <row r="42" spans="1:13" x14ac:dyDescent="0.3">
      <c r="A42" s="55">
        <v>41</v>
      </c>
      <c r="B42" s="55" t="s">
        <v>571</v>
      </c>
      <c r="C42" s="53" t="s">
        <v>340</v>
      </c>
      <c r="D42" s="59" t="s">
        <v>346</v>
      </c>
      <c r="E42" s="52">
        <v>43</v>
      </c>
      <c r="F42" s="58">
        <f t="shared" si="0"/>
        <v>38.6</v>
      </c>
      <c r="G42" s="55">
        <f t="shared" si="4"/>
        <v>39.799999999999997</v>
      </c>
      <c r="H42" s="55">
        <f t="shared" si="1"/>
        <v>4.3999999999999986</v>
      </c>
      <c r="I42" s="55">
        <f t="shared" si="2"/>
        <v>19.359999999999989</v>
      </c>
      <c r="J42" s="57">
        <f t="shared" si="3"/>
        <v>0.10232558139534881</v>
      </c>
      <c r="K42" s="55">
        <f t="shared" si="5"/>
        <v>3.2000000000000028</v>
      </c>
      <c r="L42" s="52">
        <f t="shared" si="6"/>
        <v>10.240000000000018</v>
      </c>
      <c r="M42" s="56">
        <f t="shared" si="7"/>
        <v>7.4418604651162859E-2</v>
      </c>
    </row>
    <row r="43" spans="1:13" x14ac:dyDescent="0.3">
      <c r="A43" s="55">
        <v>42</v>
      </c>
      <c r="B43" s="55"/>
      <c r="C43" s="53" t="s">
        <v>347</v>
      </c>
      <c r="D43" s="59" t="s">
        <v>353</v>
      </c>
      <c r="E43" s="52">
        <v>37</v>
      </c>
      <c r="F43" s="58">
        <f t="shared" si="0"/>
        <v>37.200000000000003</v>
      </c>
      <c r="G43" s="55">
        <f t="shared" si="4"/>
        <v>40</v>
      </c>
      <c r="H43" s="55">
        <f t="shared" si="1"/>
        <v>0.20000000000000284</v>
      </c>
      <c r="I43" s="55">
        <f t="shared" si="2"/>
        <v>4.0000000000001139E-2</v>
      </c>
      <c r="J43" s="57">
        <f t="shared" si="3"/>
        <v>5.405405405405482E-3</v>
      </c>
      <c r="K43" s="55">
        <f t="shared" si="5"/>
        <v>3</v>
      </c>
      <c r="L43" s="52">
        <f t="shared" si="6"/>
        <v>9</v>
      </c>
      <c r="M43" s="56">
        <f t="shared" si="7"/>
        <v>8.1081081081081086E-2</v>
      </c>
    </row>
    <row r="44" spans="1:13" x14ac:dyDescent="0.3">
      <c r="A44" s="55">
        <v>43</v>
      </c>
      <c r="B44" s="55"/>
      <c r="C44" s="53" t="s">
        <v>354</v>
      </c>
      <c r="D44" s="59" t="s">
        <v>360</v>
      </c>
      <c r="E44" s="52">
        <v>45</v>
      </c>
      <c r="F44" s="58">
        <f t="shared" si="0"/>
        <v>37.4</v>
      </c>
      <c r="G44" s="55">
        <f t="shared" si="4"/>
        <v>39.4</v>
      </c>
      <c r="H44" s="55">
        <f t="shared" si="1"/>
        <v>7.6000000000000014</v>
      </c>
      <c r="I44" s="55">
        <f t="shared" si="2"/>
        <v>57.760000000000019</v>
      </c>
      <c r="J44" s="57">
        <f t="shared" si="3"/>
        <v>0.16888888888888892</v>
      </c>
      <c r="K44" s="55">
        <f t="shared" si="5"/>
        <v>5.6000000000000014</v>
      </c>
      <c r="L44" s="52">
        <f t="shared" si="6"/>
        <v>31.360000000000017</v>
      </c>
      <c r="M44" s="56">
        <f t="shared" si="7"/>
        <v>0.12444444444444448</v>
      </c>
    </row>
    <row r="45" spans="1:13" x14ac:dyDescent="0.3">
      <c r="A45" s="55">
        <v>44</v>
      </c>
      <c r="B45" s="55" t="s">
        <v>572</v>
      </c>
      <c r="C45" s="53" t="s">
        <v>361</v>
      </c>
      <c r="D45" s="59" t="s">
        <v>367</v>
      </c>
      <c r="E45" s="52">
        <v>44</v>
      </c>
      <c r="F45" s="58">
        <f t="shared" si="0"/>
        <v>39.200000000000003</v>
      </c>
      <c r="G45" s="55">
        <f t="shared" si="4"/>
        <v>39.299999999999997</v>
      </c>
      <c r="H45" s="55">
        <f t="shared" si="1"/>
        <v>4.7999999999999972</v>
      </c>
      <c r="I45" s="55">
        <f t="shared" si="2"/>
        <v>23.039999999999974</v>
      </c>
      <c r="J45" s="57">
        <f t="shared" si="3"/>
        <v>0.10909090909090903</v>
      </c>
      <c r="K45" s="55">
        <f t="shared" si="5"/>
        <v>4.7000000000000028</v>
      </c>
      <c r="L45" s="52">
        <f t="shared" si="6"/>
        <v>22.090000000000028</v>
      </c>
      <c r="M45" s="56">
        <f t="shared" si="7"/>
        <v>0.10681818181818188</v>
      </c>
    </row>
    <row r="46" spans="1:13" x14ac:dyDescent="0.3">
      <c r="A46" s="55">
        <v>45</v>
      </c>
      <c r="B46" s="55"/>
      <c r="C46" s="53" t="s">
        <v>368</v>
      </c>
      <c r="D46" s="59" t="s">
        <v>374</v>
      </c>
      <c r="E46" s="52">
        <v>47</v>
      </c>
      <c r="F46" s="58">
        <f t="shared" si="0"/>
        <v>39.6</v>
      </c>
      <c r="G46" s="55">
        <f t="shared" si="4"/>
        <v>39.799999999999997</v>
      </c>
      <c r="H46" s="55">
        <f t="shared" si="1"/>
        <v>7.3999999999999986</v>
      </c>
      <c r="I46" s="55">
        <f t="shared" si="2"/>
        <v>54.759999999999977</v>
      </c>
      <c r="J46" s="57">
        <f t="shared" si="3"/>
        <v>0.15744680851063828</v>
      </c>
      <c r="K46" s="55">
        <f t="shared" si="5"/>
        <v>7.2000000000000028</v>
      </c>
      <c r="L46" s="52">
        <f t="shared" si="6"/>
        <v>51.840000000000039</v>
      </c>
      <c r="M46" s="56">
        <f t="shared" si="7"/>
        <v>0.15319148936170218</v>
      </c>
    </row>
    <row r="47" spans="1:13" x14ac:dyDescent="0.3">
      <c r="A47" s="55">
        <v>46</v>
      </c>
      <c r="B47" s="55"/>
      <c r="C47" s="53" t="s">
        <v>375</v>
      </c>
      <c r="D47" s="59" t="s">
        <v>380</v>
      </c>
      <c r="E47" s="52">
        <v>41</v>
      </c>
      <c r="F47" s="58">
        <f t="shared" si="0"/>
        <v>43.2</v>
      </c>
      <c r="G47" s="55">
        <f t="shared" si="4"/>
        <v>40.9</v>
      </c>
      <c r="H47" s="55">
        <f t="shared" si="1"/>
        <v>2.2000000000000028</v>
      </c>
      <c r="I47" s="55">
        <f t="shared" si="2"/>
        <v>4.8400000000000123</v>
      </c>
      <c r="J47" s="57">
        <f t="shared" si="3"/>
        <v>5.3658536585365922E-2</v>
      </c>
      <c r="K47" s="55">
        <f t="shared" si="5"/>
        <v>0.10000000000000142</v>
      </c>
      <c r="L47" s="52">
        <f t="shared" si="6"/>
        <v>1.0000000000000285E-2</v>
      </c>
      <c r="M47" s="56">
        <f t="shared" si="7"/>
        <v>2.4390243902439371E-3</v>
      </c>
    </row>
    <row r="48" spans="1:13" x14ac:dyDescent="0.3">
      <c r="A48" s="55">
        <v>47</v>
      </c>
      <c r="B48" s="55"/>
      <c r="C48" s="53" t="s">
        <v>381</v>
      </c>
      <c r="D48" s="59" t="s">
        <v>387</v>
      </c>
      <c r="E48" s="52">
        <v>39</v>
      </c>
      <c r="F48" s="58">
        <f t="shared" si="0"/>
        <v>42.8</v>
      </c>
      <c r="G48" s="55">
        <f t="shared" si="4"/>
        <v>40</v>
      </c>
      <c r="H48" s="55">
        <f t="shared" si="1"/>
        <v>3.7999999999999972</v>
      </c>
      <c r="I48" s="55">
        <f t="shared" si="2"/>
        <v>14.439999999999978</v>
      </c>
      <c r="J48" s="57">
        <f t="shared" si="3"/>
        <v>9.7435897435897367E-2</v>
      </c>
      <c r="K48" s="55">
        <f t="shared" si="5"/>
        <v>1</v>
      </c>
      <c r="L48" s="52">
        <f t="shared" si="6"/>
        <v>1</v>
      </c>
      <c r="M48" s="56">
        <f t="shared" si="7"/>
        <v>2.564102564102564E-2</v>
      </c>
    </row>
    <row r="49" spans="1:13" x14ac:dyDescent="0.3">
      <c r="A49" s="55">
        <v>48</v>
      </c>
      <c r="C49" s="53" t="s">
        <v>388</v>
      </c>
      <c r="D49" s="59" t="s">
        <v>394</v>
      </c>
      <c r="E49" s="52">
        <v>40</v>
      </c>
      <c r="F49" s="58">
        <f t="shared" si="0"/>
        <v>43.2</v>
      </c>
      <c r="G49" s="55">
        <f t="shared" si="4"/>
        <v>40.299999999999997</v>
      </c>
      <c r="H49" s="55">
        <f t="shared" si="1"/>
        <v>3.2000000000000028</v>
      </c>
      <c r="I49" s="55">
        <f t="shared" si="2"/>
        <v>10.240000000000018</v>
      </c>
      <c r="J49" s="57">
        <f t="shared" si="3"/>
        <v>8.0000000000000071E-2</v>
      </c>
      <c r="K49" s="55">
        <f t="shared" si="5"/>
        <v>0.29999999999999716</v>
      </c>
      <c r="L49" s="52">
        <f t="shared" si="6"/>
        <v>8.999999999999829E-2</v>
      </c>
      <c r="M49" s="56">
        <f t="shared" si="7"/>
        <v>7.4999999999999286E-3</v>
      </c>
    </row>
    <row r="50" spans="1:13" x14ac:dyDescent="0.3">
      <c r="A50" s="55">
        <v>49</v>
      </c>
      <c r="B50" s="55" t="s">
        <v>573</v>
      </c>
      <c r="C50" s="53" t="s">
        <v>395</v>
      </c>
      <c r="D50" s="59" t="s">
        <v>401</v>
      </c>
      <c r="E50" s="52">
        <v>42</v>
      </c>
      <c r="F50" s="58">
        <f t="shared" si="0"/>
        <v>42.2</v>
      </c>
      <c r="G50" s="55">
        <f t="shared" si="4"/>
        <v>40.700000000000003</v>
      </c>
      <c r="H50" s="55">
        <f t="shared" si="1"/>
        <v>0.20000000000000284</v>
      </c>
      <c r="I50" s="55">
        <f t="shared" si="2"/>
        <v>4.0000000000001139E-2</v>
      </c>
      <c r="J50" s="57">
        <f t="shared" si="3"/>
        <v>4.76190476190483E-3</v>
      </c>
      <c r="K50" s="55">
        <f t="shared" si="5"/>
        <v>1.2999999999999972</v>
      </c>
      <c r="L50" s="52">
        <f t="shared" si="6"/>
        <v>1.6899999999999926</v>
      </c>
      <c r="M50" s="56">
        <f t="shared" si="7"/>
        <v>3.0952380952380884E-2</v>
      </c>
    </row>
    <row r="51" spans="1:13" x14ac:dyDescent="0.3">
      <c r="A51" s="55">
        <v>50</v>
      </c>
      <c r="B51" s="55"/>
      <c r="C51" s="53" t="s">
        <v>402</v>
      </c>
      <c r="D51" s="59" t="s">
        <v>408</v>
      </c>
      <c r="E51" s="52">
        <v>41</v>
      </c>
      <c r="F51" s="58">
        <f t="shared" si="0"/>
        <v>41.8</v>
      </c>
      <c r="G51" s="55">
        <f t="shared" si="4"/>
        <v>40.700000000000003</v>
      </c>
      <c r="H51" s="55">
        <f t="shared" si="1"/>
        <v>0.79999999999999716</v>
      </c>
      <c r="I51" s="55">
        <f t="shared" si="2"/>
        <v>0.63999999999999546</v>
      </c>
      <c r="J51" s="57">
        <f t="shared" si="3"/>
        <v>1.951219512195115E-2</v>
      </c>
      <c r="K51" s="55">
        <f t="shared" si="5"/>
        <v>0.29999999999999716</v>
      </c>
      <c r="L51" s="52">
        <f t="shared" si="6"/>
        <v>8.999999999999829E-2</v>
      </c>
      <c r="M51" s="56">
        <f t="shared" si="7"/>
        <v>7.3170731707316384E-3</v>
      </c>
    </row>
    <row r="52" spans="1:13" x14ac:dyDescent="0.3">
      <c r="A52" s="55">
        <v>51</v>
      </c>
      <c r="B52" s="55"/>
      <c r="C52" s="53" t="s">
        <v>409</v>
      </c>
      <c r="D52" s="59" t="s">
        <v>415</v>
      </c>
      <c r="E52" s="52">
        <v>44</v>
      </c>
      <c r="F52" s="58">
        <f t="shared" si="0"/>
        <v>40.6</v>
      </c>
      <c r="G52" s="55">
        <f t="shared" si="4"/>
        <v>41.9</v>
      </c>
      <c r="H52" s="55">
        <f t="shared" si="1"/>
        <v>3.3999999999999986</v>
      </c>
      <c r="I52" s="55">
        <f t="shared" si="2"/>
        <v>11.55999999999999</v>
      </c>
      <c r="J52" s="57">
        <f t="shared" si="3"/>
        <v>7.7272727272727243E-2</v>
      </c>
      <c r="K52" s="55">
        <f t="shared" si="5"/>
        <v>2.1000000000000014</v>
      </c>
      <c r="L52" s="52">
        <f t="shared" si="6"/>
        <v>4.4100000000000064</v>
      </c>
      <c r="M52" s="56">
        <f t="shared" si="7"/>
        <v>4.7727272727272757E-2</v>
      </c>
    </row>
    <row r="53" spans="1:13" x14ac:dyDescent="0.3">
      <c r="A53" s="55">
        <v>52</v>
      </c>
      <c r="B53" s="55"/>
      <c r="C53" s="53" t="s">
        <v>416</v>
      </c>
      <c r="D53" s="59" t="s">
        <v>422</v>
      </c>
      <c r="E53" s="52">
        <v>42</v>
      </c>
      <c r="F53" s="58">
        <f t="shared" si="0"/>
        <v>41.2</v>
      </c>
      <c r="G53" s="55">
        <f t="shared" si="4"/>
        <v>42</v>
      </c>
      <c r="H53" s="55">
        <f t="shared" si="1"/>
        <v>0.79999999999999716</v>
      </c>
      <c r="I53" s="55">
        <f t="shared" si="2"/>
        <v>0.63999999999999546</v>
      </c>
      <c r="J53" s="57">
        <f t="shared" si="3"/>
        <v>1.904761904761898E-2</v>
      </c>
      <c r="K53" s="55">
        <f t="shared" si="5"/>
        <v>0</v>
      </c>
      <c r="L53" s="52">
        <f t="shared" si="6"/>
        <v>0</v>
      </c>
      <c r="M53" s="56">
        <f t="shared" si="7"/>
        <v>0</v>
      </c>
    </row>
    <row r="54" spans="1:13" ht="16.2" thickBot="1" x14ac:dyDescent="0.35">
      <c r="A54" s="55">
        <v>53</v>
      </c>
      <c r="B54" s="54"/>
      <c r="C54" s="53" t="s">
        <v>423</v>
      </c>
      <c r="D54" s="53" t="s">
        <v>423</v>
      </c>
      <c r="E54" s="52">
        <v>6</v>
      </c>
      <c r="F54" s="51">
        <f t="shared" si="0"/>
        <v>41.8</v>
      </c>
      <c r="G54" s="50">
        <f t="shared" si="4"/>
        <v>42.5</v>
      </c>
      <c r="H54" s="49"/>
      <c r="I54" s="49"/>
      <c r="J54" s="49"/>
      <c r="K54" s="49"/>
      <c r="L54" s="49"/>
      <c r="M54" s="48"/>
    </row>
    <row r="56" spans="1:13" x14ac:dyDescent="0.3">
      <c r="D56" s="46"/>
    </row>
    <row r="57" spans="1:13" x14ac:dyDescent="0.3">
      <c r="D57" s="46"/>
    </row>
    <row r="58" spans="1:13" x14ac:dyDescent="0.3">
      <c r="D58" s="46"/>
      <c r="E58" s="45"/>
      <c r="F58" s="45"/>
      <c r="G58" s="45"/>
    </row>
    <row r="64" spans="1:13" x14ac:dyDescent="0.3">
      <c r="D64" s="46"/>
      <c r="H64" s="47"/>
    </row>
    <row r="65" spans="4:8" x14ac:dyDescent="0.3">
      <c r="D65" s="46"/>
      <c r="H65" s="26"/>
    </row>
    <row r="66" spans="4:8" x14ac:dyDescent="0.3">
      <c r="D66" s="46"/>
      <c r="E66" s="45"/>
      <c r="F66" s="45"/>
      <c r="G66" s="45"/>
    </row>
    <row r="72" spans="4:8" x14ac:dyDescent="0.3">
      <c r="D72" s="46"/>
      <c r="H72" s="45"/>
    </row>
    <row r="73" spans="4:8" x14ac:dyDescent="0.3">
      <c r="D73" s="46"/>
      <c r="H73" s="26"/>
    </row>
    <row r="74" spans="4:8" x14ac:dyDescent="0.3">
      <c r="D74" s="46"/>
      <c r="E74" s="45"/>
      <c r="F74" s="45"/>
      <c r="G74" s="45"/>
    </row>
    <row r="80" spans="4:8" x14ac:dyDescent="0.3">
      <c r="H80" s="45"/>
    </row>
    <row r="81" spans="8:8" x14ac:dyDescent="0.3">
      <c r="H81" s="26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DFB2B-A686-4345-8F56-B96F6F292BF3}">
  <sheetPr>
    <tabColor theme="9" tint="0.39997558519241921"/>
  </sheetPr>
  <dimension ref="A1:O264"/>
  <sheetViews>
    <sheetView zoomScale="70" zoomScaleNormal="70" workbookViewId="0">
      <selection activeCell="I41" sqref="I41"/>
    </sheetView>
  </sheetViews>
  <sheetFormatPr defaultRowHeight="15.6" x14ac:dyDescent="0.3"/>
  <cols>
    <col min="1" max="1" width="14" customWidth="1"/>
    <col min="2" max="2" width="14.19921875" style="26" customWidth="1"/>
    <col min="3" max="3" width="18.19921875" style="26" customWidth="1"/>
    <col min="4" max="4" width="17.09765625" style="26" customWidth="1"/>
    <col min="5" max="12" width="17.19921875" style="26" customWidth="1"/>
    <col min="13" max="13" width="15.5" customWidth="1"/>
    <col min="14" max="14" width="15.3984375" customWidth="1"/>
    <col min="15" max="15" width="16.69921875" customWidth="1"/>
    <col min="16" max="16" width="17.19921875" customWidth="1"/>
    <col min="17" max="17" width="21.5" customWidth="1"/>
    <col min="18" max="18" width="18.69921875" customWidth="1"/>
  </cols>
  <sheetData>
    <row r="1" spans="1:15" x14ac:dyDescent="0.3">
      <c r="A1" s="81" t="s">
        <v>551</v>
      </c>
      <c r="B1" s="117" t="s">
        <v>39</v>
      </c>
      <c r="C1" s="117" t="s">
        <v>552</v>
      </c>
      <c r="D1" s="117" t="s">
        <v>553</v>
      </c>
      <c r="E1" s="80" t="s">
        <v>554</v>
      </c>
      <c r="F1" s="116" t="s">
        <v>574</v>
      </c>
      <c r="G1" s="115" t="s">
        <v>575</v>
      </c>
      <c r="H1" s="115" t="s">
        <v>576</v>
      </c>
      <c r="I1" s="115" t="s">
        <v>577</v>
      </c>
      <c r="J1" s="115" t="s">
        <v>578</v>
      </c>
      <c r="K1" s="114" t="s">
        <v>579</v>
      </c>
      <c r="L1" s="114" t="s">
        <v>580</v>
      </c>
      <c r="M1" s="113" t="s">
        <v>581</v>
      </c>
      <c r="N1" s="112" t="s">
        <v>582</v>
      </c>
      <c r="O1" s="112" t="s">
        <v>485</v>
      </c>
    </row>
    <row r="2" spans="1:15" ht="16.2" thickBot="1" x14ac:dyDescent="0.35">
      <c r="A2" s="58">
        <v>1</v>
      </c>
      <c r="B2" s="55" t="s">
        <v>563</v>
      </c>
      <c r="C2" s="53" t="s">
        <v>47</v>
      </c>
      <c r="D2" s="53" t="s">
        <v>64</v>
      </c>
      <c r="E2" s="52">
        <v>17</v>
      </c>
      <c r="F2" s="55"/>
      <c r="G2" s="55"/>
      <c r="H2" s="52"/>
      <c r="I2" s="52"/>
      <c r="J2" s="94"/>
      <c r="K2" s="111">
        <f>AVERAGE(I4:I54)</f>
        <v>0.76649532006162613</v>
      </c>
      <c r="L2" s="111">
        <f>AVERAGE(J4:J54)</f>
        <v>0.26443950808947014</v>
      </c>
      <c r="M2" s="110">
        <v>0.51049556785676165</v>
      </c>
      <c r="N2" s="109">
        <v>0.25856868462216731</v>
      </c>
      <c r="O2" s="109">
        <f>SQRT(SUMSQ(I4:I53)/COUNT(I4:I53))</f>
        <v>5.7750807290303072</v>
      </c>
    </row>
    <row r="3" spans="1:15" x14ac:dyDescent="0.3">
      <c r="A3" s="58">
        <v>2</v>
      </c>
      <c r="B3" s="55"/>
      <c r="C3" s="53" t="s">
        <v>66</v>
      </c>
      <c r="D3" s="59" t="s">
        <v>71</v>
      </c>
      <c r="E3" s="52">
        <v>12</v>
      </c>
      <c r="F3" s="85">
        <f>E3</f>
        <v>12</v>
      </c>
      <c r="G3" s="85">
        <f>E3-E2</f>
        <v>-5</v>
      </c>
      <c r="H3" s="85"/>
      <c r="I3" s="85"/>
      <c r="J3" s="94"/>
      <c r="K3" s="108" t="s">
        <v>481</v>
      </c>
      <c r="L3" s="107" t="s">
        <v>483</v>
      </c>
    </row>
    <row r="4" spans="1:15" x14ac:dyDescent="0.3">
      <c r="A4" s="58">
        <v>3</v>
      </c>
      <c r="B4" s="55"/>
      <c r="C4" s="53" t="s">
        <v>72</v>
      </c>
      <c r="D4" s="59" t="s">
        <v>78</v>
      </c>
      <c r="E4" s="52">
        <v>20</v>
      </c>
      <c r="F4" s="85">
        <f t="shared" ref="F4:F35" si="0">$M$2*E4+(1-$M$2)*(F3+G3)</f>
        <v>13.636442382137902</v>
      </c>
      <c r="G4" s="85">
        <f t="shared" ref="G4:G35" si="1">$N$2*(F4-F3)+(1-$N$2)*G3</f>
        <v>-3.2840238226798002</v>
      </c>
      <c r="H4" s="85">
        <f t="shared" ref="H4:H35" si="2">F3+G3</f>
        <v>7</v>
      </c>
      <c r="I4" s="85">
        <f t="shared" ref="I4:I35" si="3">E4-H4</f>
        <v>13</v>
      </c>
      <c r="J4" s="94">
        <f t="shared" ref="J4:J35" si="4">ABS(E4-H4)/E4</f>
        <v>0.65</v>
      </c>
      <c r="K4" s="106">
        <f>AVERAGE(K6:K55)</f>
        <v>4.9199651645234459</v>
      </c>
      <c r="L4" s="105">
        <f>AVERAGE(L6:L55)</f>
        <v>33.351557426817223</v>
      </c>
    </row>
    <row r="5" spans="1:15" ht="16.2" thickBot="1" x14ac:dyDescent="0.35">
      <c r="A5" s="58">
        <v>4</v>
      </c>
      <c r="B5" s="55"/>
      <c r="C5" s="53" t="s">
        <v>79</v>
      </c>
      <c r="D5" s="59" t="s">
        <v>85</v>
      </c>
      <c r="E5" s="52">
        <v>19</v>
      </c>
      <c r="F5" s="85">
        <f t="shared" si="0"/>
        <v>14.766970557535132</v>
      </c>
      <c r="G5" s="85">
        <f t="shared" si="1"/>
        <v>-2.1425589193408623</v>
      </c>
      <c r="H5" s="85">
        <f t="shared" si="2"/>
        <v>10.352418559458101</v>
      </c>
      <c r="I5" s="85">
        <f t="shared" si="3"/>
        <v>8.6475814405418987</v>
      </c>
      <c r="J5" s="94">
        <f t="shared" si="4"/>
        <v>0.45513586529167888</v>
      </c>
      <c r="K5" s="104"/>
      <c r="L5" s="103">
        <f>SQRT(L4)</f>
        <v>5.7750807290303072</v>
      </c>
    </row>
    <row r="6" spans="1:15" x14ac:dyDescent="0.3">
      <c r="A6" s="58">
        <v>5</v>
      </c>
      <c r="C6" s="53" t="s">
        <v>86</v>
      </c>
      <c r="D6" s="59" t="s">
        <v>92</v>
      </c>
      <c r="E6" s="52">
        <v>18</v>
      </c>
      <c r="F6" s="85">
        <f t="shared" si="0"/>
        <v>15.368625671518483</v>
      </c>
      <c r="G6" s="85">
        <f t="shared" si="1"/>
        <v>-1.4329911064225278</v>
      </c>
      <c r="H6" s="85">
        <f t="shared" si="2"/>
        <v>12.624411638194269</v>
      </c>
      <c r="I6" s="85">
        <f t="shared" si="3"/>
        <v>5.3755883618057307</v>
      </c>
      <c r="J6" s="94">
        <f t="shared" si="4"/>
        <v>0.29864379787809614</v>
      </c>
      <c r="K6" s="102">
        <f t="shared" ref="K6:K37" si="5">ABS(H4-E4)</f>
        <v>13</v>
      </c>
      <c r="L6" s="101">
        <f t="shared" ref="L6:L37" si="6">K6^2</f>
        <v>169</v>
      </c>
    </row>
    <row r="7" spans="1:15" x14ac:dyDescent="0.3">
      <c r="A7" s="58">
        <v>6</v>
      </c>
      <c r="B7" s="55" t="s">
        <v>434</v>
      </c>
      <c r="C7" s="53" t="s">
        <v>93</v>
      </c>
      <c r="D7" s="59" t="s">
        <v>99</v>
      </c>
      <c r="E7" s="52">
        <v>18</v>
      </c>
      <c r="F7" s="85">
        <f t="shared" si="0"/>
        <v>16.010475105764691</v>
      </c>
      <c r="G7" s="85">
        <f t="shared" si="1"/>
        <v>-0.89650231702106653</v>
      </c>
      <c r="H7" s="85">
        <f t="shared" si="2"/>
        <v>13.935634565095956</v>
      </c>
      <c r="I7" s="85">
        <f t="shared" si="3"/>
        <v>4.0643654349040439</v>
      </c>
      <c r="J7" s="94">
        <f t="shared" si="4"/>
        <v>0.22579807971689134</v>
      </c>
      <c r="K7" s="93">
        <f t="shared" si="5"/>
        <v>8.6475814405418987</v>
      </c>
      <c r="L7" s="92">
        <f t="shared" si="6"/>
        <v>74.780664770804705</v>
      </c>
    </row>
    <row r="8" spans="1:15" x14ac:dyDescent="0.3">
      <c r="A8" s="58">
        <v>7</v>
      </c>
      <c r="B8" s="55"/>
      <c r="C8" s="53" t="s">
        <v>100</v>
      </c>
      <c r="D8" s="59" t="s">
        <v>106</v>
      </c>
      <c r="E8" s="52">
        <v>23</v>
      </c>
      <c r="F8" s="85">
        <f t="shared" si="0"/>
        <v>19.139754728087823</v>
      </c>
      <c r="G8" s="85">
        <f t="shared" si="1"/>
        <v>0.14443882361084071</v>
      </c>
      <c r="H8" s="85">
        <f t="shared" si="2"/>
        <v>15.113972788743624</v>
      </c>
      <c r="I8" s="85">
        <f t="shared" si="3"/>
        <v>7.8860272112563763</v>
      </c>
      <c r="J8" s="94">
        <f t="shared" si="4"/>
        <v>0.34287074831549463</v>
      </c>
      <c r="K8" s="93">
        <f t="shared" si="5"/>
        <v>5.3755883618057307</v>
      </c>
      <c r="L8" s="92">
        <f t="shared" si="6"/>
        <v>28.896950235581219</v>
      </c>
    </row>
    <row r="9" spans="1:15" x14ac:dyDescent="0.3">
      <c r="A9" s="58">
        <v>8</v>
      </c>
      <c r="B9" s="55"/>
      <c r="C9" s="53" t="s">
        <v>107</v>
      </c>
      <c r="D9" s="59" t="s">
        <v>113</v>
      </c>
      <c r="E9" s="52">
        <v>26</v>
      </c>
      <c r="F9" s="85">
        <f t="shared" si="0"/>
        <v>22.712582978140354</v>
      </c>
      <c r="G9" s="85">
        <f t="shared" si="1"/>
        <v>1.0309129679784153</v>
      </c>
      <c r="H9" s="85">
        <f t="shared" si="2"/>
        <v>19.284193551698664</v>
      </c>
      <c r="I9" s="85">
        <f t="shared" si="3"/>
        <v>6.7158064483013362</v>
      </c>
      <c r="J9" s="94">
        <f t="shared" si="4"/>
        <v>0.25830024801158985</v>
      </c>
      <c r="K9" s="93">
        <f t="shared" si="5"/>
        <v>4.0643654349040439</v>
      </c>
      <c r="L9" s="92">
        <f t="shared" si="6"/>
        <v>16.519066388442738</v>
      </c>
    </row>
    <row r="10" spans="1:15" x14ac:dyDescent="0.3">
      <c r="A10" s="58">
        <v>9</v>
      </c>
      <c r="C10" s="53" t="s">
        <v>114</v>
      </c>
      <c r="D10" s="59" t="s">
        <v>120</v>
      </c>
      <c r="E10" s="52">
        <v>21</v>
      </c>
      <c r="F10" s="85">
        <f t="shared" si="0"/>
        <v>22.342953425192146</v>
      </c>
      <c r="G10" s="85">
        <f t="shared" si="1"/>
        <v>0.66877653058500397</v>
      </c>
      <c r="H10" s="85">
        <f t="shared" si="2"/>
        <v>23.74349594611877</v>
      </c>
      <c r="I10" s="85">
        <f t="shared" si="3"/>
        <v>-2.7434959461187702</v>
      </c>
      <c r="J10" s="94">
        <f t="shared" si="4"/>
        <v>0.13064266410089381</v>
      </c>
      <c r="K10" s="93">
        <f t="shared" si="5"/>
        <v>7.8860272112563763</v>
      </c>
      <c r="L10" s="92">
        <f t="shared" si="6"/>
        <v>62.189425176676018</v>
      </c>
    </row>
    <row r="11" spans="1:15" x14ac:dyDescent="0.3">
      <c r="A11" s="58">
        <v>10</v>
      </c>
      <c r="B11" s="55" t="s">
        <v>564</v>
      </c>
      <c r="C11" s="53" t="s">
        <v>121</v>
      </c>
      <c r="D11" s="59" t="s">
        <v>127</v>
      </c>
      <c r="E11" s="52">
        <v>22</v>
      </c>
      <c r="F11" s="85">
        <f t="shared" si="0"/>
        <v>22.495246297484996</v>
      </c>
      <c r="G11" s="85">
        <f t="shared" si="1"/>
        <v>0.53523003043155692</v>
      </c>
      <c r="H11" s="85">
        <f t="shared" si="2"/>
        <v>23.011729955777149</v>
      </c>
      <c r="I11" s="85">
        <f t="shared" si="3"/>
        <v>-1.0117299557771489</v>
      </c>
      <c r="J11" s="94">
        <f t="shared" si="4"/>
        <v>4.5987725262597673E-2</v>
      </c>
      <c r="K11" s="93">
        <f t="shared" si="5"/>
        <v>6.7158064483013362</v>
      </c>
      <c r="L11" s="92">
        <f t="shared" si="6"/>
        <v>45.102056251045809</v>
      </c>
    </row>
    <row r="12" spans="1:15" x14ac:dyDescent="0.3">
      <c r="A12" s="58">
        <v>11</v>
      </c>
      <c r="B12" s="55"/>
      <c r="C12" s="53" t="s">
        <v>128</v>
      </c>
      <c r="D12" s="59" t="s">
        <v>134</v>
      </c>
      <c r="E12" s="52">
        <v>28</v>
      </c>
      <c r="F12" s="85">
        <f t="shared" si="0"/>
        <v>25.567396136874411</v>
      </c>
      <c r="G12" s="85">
        <f t="shared" si="1"/>
        <v>1.1911980484257101</v>
      </c>
      <c r="H12" s="85">
        <f t="shared" si="2"/>
        <v>23.030476327916553</v>
      </c>
      <c r="I12" s="85">
        <f t="shared" si="3"/>
        <v>4.9695236720834473</v>
      </c>
      <c r="J12" s="94">
        <f t="shared" si="4"/>
        <v>0.17748298828869455</v>
      </c>
      <c r="K12" s="93">
        <f t="shared" si="5"/>
        <v>2.7434959461187702</v>
      </c>
      <c r="L12" s="92">
        <f t="shared" si="6"/>
        <v>7.5267700063701266</v>
      </c>
    </row>
    <row r="13" spans="1:15" x14ac:dyDescent="0.3">
      <c r="A13" s="58">
        <v>12</v>
      </c>
      <c r="B13" s="55"/>
      <c r="C13" s="53" t="s">
        <v>135</v>
      </c>
      <c r="D13" s="59" t="s">
        <v>141</v>
      </c>
      <c r="E13" s="52">
        <v>24</v>
      </c>
      <c r="F13" s="85">
        <f t="shared" si="0"/>
        <v>25.350344080188975</v>
      </c>
      <c r="G13" s="85">
        <f t="shared" si="1"/>
        <v>0.82706867112809235</v>
      </c>
      <c r="H13" s="85">
        <f t="shared" si="2"/>
        <v>26.758594185300122</v>
      </c>
      <c r="I13" s="85">
        <f t="shared" si="3"/>
        <v>-2.7585941853001223</v>
      </c>
      <c r="J13" s="94">
        <f t="shared" si="4"/>
        <v>0.1149414243875051</v>
      </c>
      <c r="K13" s="93">
        <f t="shared" si="5"/>
        <v>1.0117299557771489</v>
      </c>
      <c r="L13" s="92">
        <f t="shared" si="6"/>
        <v>1.0235975034168316</v>
      </c>
    </row>
    <row r="14" spans="1:15" x14ac:dyDescent="0.3">
      <c r="A14" s="58">
        <v>13</v>
      </c>
      <c r="B14" s="55"/>
      <c r="C14" s="53" t="s">
        <v>142</v>
      </c>
      <c r="D14" s="59" t="s">
        <v>148</v>
      </c>
      <c r="E14" s="52">
        <v>17</v>
      </c>
      <c r="F14" s="85">
        <f t="shared" si="0"/>
        <v>21.492384217377577</v>
      </c>
      <c r="G14" s="85">
        <f t="shared" si="1"/>
        <v>-0.38433299430996271</v>
      </c>
      <c r="H14" s="85">
        <f t="shared" si="2"/>
        <v>26.177412751317068</v>
      </c>
      <c r="I14" s="85">
        <f t="shared" si="3"/>
        <v>-9.1774127513170676</v>
      </c>
      <c r="J14" s="94">
        <f t="shared" si="4"/>
        <v>0.53984780890100392</v>
      </c>
      <c r="K14" s="93">
        <f t="shared" si="5"/>
        <v>4.9695236720834473</v>
      </c>
      <c r="L14" s="92">
        <f t="shared" si="6"/>
        <v>24.696165527397749</v>
      </c>
    </row>
    <row r="15" spans="1:15" x14ac:dyDescent="0.3">
      <c r="A15" s="58">
        <v>14</v>
      </c>
      <c r="B15" s="55" t="s">
        <v>565</v>
      </c>
      <c r="C15" s="53" t="s">
        <v>149</v>
      </c>
      <c r="D15" s="59" t="s">
        <v>155</v>
      </c>
      <c r="E15" s="52">
        <v>13</v>
      </c>
      <c r="F15" s="85">
        <f t="shared" si="0"/>
        <v>16.968927009736003</v>
      </c>
      <c r="G15" s="85">
        <f t="shared" si="1"/>
        <v>-1.4545808976388803</v>
      </c>
      <c r="H15" s="85">
        <f t="shared" si="2"/>
        <v>21.108051223067616</v>
      </c>
      <c r="I15" s="85">
        <f t="shared" si="3"/>
        <v>-8.1080512230676156</v>
      </c>
      <c r="J15" s="94">
        <f t="shared" si="4"/>
        <v>0.62369624792827816</v>
      </c>
      <c r="K15" s="93">
        <f t="shared" si="5"/>
        <v>2.7585941853001223</v>
      </c>
      <c r="L15" s="92">
        <f t="shared" si="6"/>
        <v>7.609841879171646</v>
      </c>
    </row>
    <row r="16" spans="1:15" x14ac:dyDescent="0.3">
      <c r="A16" s="58">
        <v>15</v>
      </c>
      <c r="B16" s="55"/>
      <c r="C16" s="53" t="s">
        <v>156</v>
      </c>
      <c r="D16" s="59" t="s">
        <v>162</v>
      </c>
      <c r="E16" s="52">
        <v>20</v>
      </c>
      <c r="F16" s="85">
        <f t="shared" si="0"/>
        <v>17.804252540810992</v>
      </c>
      <c r="G16" s="85">
        <f t="shared" si="1"/>
        <v>-0.86248280445849024</v>
      </c>
      <c r="H16" s="85">
        <f t="shared" si="2"/>
        <v>15.514346112097122</v>
      </c>
      <c r="I16" s="85">
        <f t="shared" si="3"/>
        <v>4.4856538879028776</v>
      </c>
      <c r="J16" s="94">
        <f t="shared" si="4"/>
        <v>0.22428269439514387</v>
      </c>
      <c r="K16" s="93">
        <f t="shared" si="5"/>
        <v>9.1774127513170676</v>
      </c>
      <c r="L16" s="92">
        <f t="shared" si="6"/>
        <v>84.22490480803711</v>
      </c>
    </row>
    <row r="17" spans="1:12" x14ac:dyDescent="0.3">
      <c r="A17" s="58">
        <v>16</v>
      </c>
      <c r="B17" s="55"/>
      <c r="C17" s="53" t="s">
        <v>163</v>
      </c>
      <c r="D17" s="59" t="s">
        <v>170</v>
      </c>
      <c r="E17" s="52">
        <v>17</v>
      </c>
      <c r="F17" s="85">
        <f t="shared" si="0"/>
        <v>16.971496027859679</v>
      </c>
      <c r="G17" s="85">
        <f t="shared" si="1"/>
        <v>-0.85479651636478438</v>
      </c>
      <c r="H17" s="85">
        <f t="shared" si="2"/>
        <v>16.941769736352501</v>
      </c>
      <c r="I17" s="85">
        <f t="shared" si="3"/>
        <v>5.8230263647498504E-2</v>
      </c>
      <c r="J17" s="94">
        <f t="shared" si="4"/>
        <v>3.4253096263234415E-3</v>
      </c>
      <c r="K17" s="93">
        <f t="shared" si="5"/>
        <v>8.1080512230676156</v>
      </c>
      <c r="L17" s="92">
        <f t="shared" si="6"/>
        <v>65.740494635888254</v>
      </c>
    </row>
    <row r="18" spans="1:12" x14ac:dyDescent="0.3">
      <c r="A18" s="58">
        <v>17</v>
      </c>
      <c r="B18" s="55"/>
      <c r="C18" s="53" t="s">
        <v>171</v>
      </c>
      <c r="D18" s="59" t="s">
        <v>177</v>
      </c>
      <c r="E18" s="52">
        <v>18</v>
      </c>
      <c r="F18" s="85">
        <f t="shared" si="0"/>
        <v>17.078116063819223</v>
      </c>
      <c r="G18" s="85">
        <f t="shared" si="1"/>
        <v>-0.60620430305630357</v>
      </c>
      <c r="H18" s="85">
        <f t="shared" si="2"/>
        <v>16.116699511494893</v>
      </c>
      <c r="I18" s="85">
        <f t="shared" si="3"/>
        <v>1.8833004885051068</v>
      </c>
      <c r="J18" s="94">
        <f t="shared" si="4"/>
        <v>0.10462780491695038</v>
      </c>
      <c r="K18" s="93">
        <f t="shared" si="5"/>
        <v>4.4856538879028776</v>
      </c>
      <c r="L18" s="92">
        <f t="shared" si="6"/>
        <v>20.121090802058202</v>
      </c>
    </row>
    <row r="19" spans="1:12" x14ac:dyDescent="0.3">
      <c r="A19" s="58">
        <v>18</v>
      </c>
      <c r="C19" s="53" t="s">
        <v>178</v>
      </c>
      <c r="D19" s="59" t="s">
        <v>184</v>
      </c>
      <c r="E19" s="52">
        <v>19</v>
      </c>
      <c r="F19" s="85">
        <f t="shared" si="0"/>
        <v>17.762489602044255</v>
      </c>
      <c r="G19" s="85">
        <f t="shared" si="1"/>
        <v>-0.27250128823367253</v>
      </c>
      <c r="H19" s="85">
        <f t="shared" si="2"/>
        <v>16.471911760762922</v>
      </c>
      <c r="I19" s="85">
        <f t="shared" si="3"/>
        <v>2.5280882392370785</v>
      </c>
      <c r="J19" s="94">
        <f t="shared" si="4"/>
        <v>0.13305727574931991</v>
      </c>
      <c r="K19" s="93">
        <f t="shared" si="5"/>
        <v>5.8230263647498504E-2</v>
      </c>
      <c r="L19" s="92">
        <f t="shared" si="6"/>
        <v>3.3907636044571859E-3</v>
      </c>
    </row>
    <row r="20" spans="1:12" x14ac:dyDescent="0.3">
      <c r="A20" s="58">
        <v>19</v>
      </c>
      <c r="B20" s="55" t="s">
        <v>566</v>
      </c>
      <c r="C20" s="53" t="s">
        <v>185</v>
      </c>
      <c r="D20" s="59" t="s">
        <v>191</v>
      </c>
      <c r="E20" s="52">
        <v>23</v>
      </c>
      <c r="F20" s="85">
        <f t="shared" si="0"/>
        <v>20.302824858449242</v>
      </c>
      <c r="G20" s="85">
        <f t="shared" si="1"/>
        <v>0.45481015717070783</v>
      </c>
      <c r="H20" s="85">
        <f t="shared" si="2"/>
        <v>17.489988313810581</v>
      </c>
      <c r="I20" s="85">
        <f t="shared" si="3"/>
        <v>5.5100116861894186</v>
      </c>
      <c r="J20" s="94">
        <f t="shared" si="4"/>
        <v>0.23956572548649646</v>
      </c>
      <c r="K20" s="93">
        <f t="shared" si="5"/>
        <v>1.8833004885051068</v>
      </c>
      <c r="L20" s="92">
        <f t="shared" si="6"/>
        <v>3.5468207300035739</v>
      </c>
    </row>
    <row r="21" spans="1:12" x14ac:dyDescent="0.3">
      <c r="A21" s="58">
        <v>20</v>
      </c>
      <c r="B21" s="55"/>
      <c r="C21" s="53" t="s">
        <v>192</v>
      </c>
      <c r="D21" s="59" t="s">
        <v>198</v>
      </c>
      <c r="E21" s="52">
        <v>26</v>
      </c>
      <c r="F21" s="85">
        <f t="shared" si="0"/>
        <v>23.433839105233446</v>
      </c>
      <c r="G21" s="85">
        <f t="shared" si="1"/>
        <v>1.1467927284025343</v>
      </c>
      <c r="H21" s="85">
        <f t="shared" si="2"/>
        <v>20.75763501561995</v>
      </c>
      <c r="I21" s="85">
        <f t="shared" si="3"/>
        <v>5.2423649843800497</v>
      </c>
      <c r="J21" s="94">
        <f t="shared" si="4"/>
        <v>0.20162942247615576</v>
      </c>
      <c r="K21" s="93">
        <f t="shared" si="5"/>
        <v>2.5280882392370785</v>
      </c>
      <c r="L21" s="92">
        <f t="shared" si="6"/>
        <v>6.3912301453688318</v>
      </c>
    </row>
    <row r="22" spans="1:12" x14ac:dyDescent="0.3">
      <c r="A22" s="58">
        <v>21</v>
      </c>
      <c r="B22" s="55"/>
      <c r="C22" s="53" t="s">
        <v>199</v>
      </c>
      <c r="D22" s="59" t="s">
        <v>205</v>
      </c>
      <c r="E22" s="52">
        <v>20</v>
      </c>
      <c r="F22" s="85">
        <f t="shared" si="0"/>
        <v>22.24223958458122</v>
      </c>
      <c r="G22" s="85">
        <f t="shared" si="1"/>
        <v>0.54215772043377375</v>
      </c>
      <c r="H22" s="85">
        <f t="shared" si="2"/>
        <v>24.58063183363598</v>
      </c>
      <c r="I22" s="85">
        <f t="shared" si="3"/>
        <v>-4.5806318336359801</v>
      </c>
      <c r="J22" s="94">
        <f t="shared" si="4"/>
        <v>0.22903159168179901</v>
      </c>
      <c r="K22" s="93">
        <f t="shared" si="5"/>
        <v>5.5100116861894186</v>
      </c>
      <c r="L22" s="92">
        <f t="shared" si="6"/>
        <v>30.36022878194396</v>
      </c>
    </row>
    <row r="23" spans="1:12" x14ac:dyDescent="0.3">
      <c r="A23" s="58">
        <v>22</v>
      </c>
      <c r="C23" s="53" t="s">
        <v>206</v>
      </c>
      <c r="D23" s="59" t="s">
        <v>212</v>
      </c>
      <c r="E23" s="52">
        <v>21</v>
      </c>
      <c r="F23" s="85">
        <f t="shared" si="0"/>
        <v>21.87347038950929</v>
      </c>
      <c r="G23" s="85">
        <f t="shared" si="1"/>
        <v>0.30662054610453571</v>
      </c>
      <c r="H23" s="85">
        <f t="shared" si="2"/>
        <v>22.784397305014995</v>
      </c>
      <c r="I23" s="85">
        <f t="shared" si="3"/>
        <v>-1.7843973050149948</v>
      </c>
      <c r="J23" s="94">
        <f t="shared" si="4"/>
        <v>8.4971300238809278E-2</v>
      </c>
      <c r="K23" s="93">
        <f t="shared" si="5"/>
        <v>5.2423649843800497</v>
      </c>
      <c r="L23" s="92">
        <f t="shared" si="6"/>
        <v>27.482390629454038</v>
      </c>
    </row>
    <row r="24" spans="1:12" x14ac:dyDescent="0.3">
      <c r="A24" s="58">
        <v>23</v>
      </c>
      <c r="B24" s="55" t="s">
        <v>567</v>
      </c>
      <c r="C24" s="53" t="s">
        <v>213</v>
      </c>
      <c r="D24" s="59" t="s">
        <v>219</v>
      </c>
      <c r="E24" s="52">
        <v>17</v>
      </c>
      <c r="F24" s="85">
        <f t="shared" si="0"/>
        <v>19.535677471887983</v>
      </c>
      <c r="G24" s="85">
        <f t="shared" si="1"/>
        <v>-0.37714196480820483</v>
      </c>
      <c r="H24" s="85">
        <f t="shared" si="2"/>
        <v>22.180090935613826</v>
      </c>
      <c r="I24" s="85">
        <f t="shared" si="3"/>
        <v>-5.1800909356138263</v>
      </c>
      <c r="J24" s="94">
        <f t="shared" si="4"/>
        <v>0.30471123150669566</v>
      </c>
      <c r="K24" s="93">
        <f t="shared" si="5"/>
        <v>4.5806318336359801</v>
      </c>
      <c r="L24" s="92">
        <f t="shared" si="6"/>
        <v>20.982187995319322</v>
      </c>
    </row>
    <row r="25" spans="1:12" x14ac:dyDescent="0.3">
      <c r="A25" s="58">
        <v>24</v>
      </c>
      <c r="B25" s="55"/>
      <c r="C25" s="53" t="s">
        <v>220</v>
      </c>
      <c r="D25" s="59" t="s">
        <v>226</v>
      </c>
      <c r="E25" s="52">
        <v>24</v>
      </c>
      <c r="F25" s="85">
        <f t="shared" si="0"/>
        <v>21.630081672651436</v>
      </c>
      <c r="G25" s="85">
        <f t="shared" si="1"/>
        <v>0.26192247620662001</v>
      </c>
      <c r="H25" s="85">
        <f t="shared" si="2"/>
        <v>19.158535507079776</v>
      </c>
      <c r="I25" s="85">
        <f t="shared" si="3"/>
        <v>4.841464492920224</v>
      </c>
      <c r="J25" s="94">
        <f t="shared" si="4"/>
        <v>0.20172768720500933</v>
      </c>
      <c r="K25" s="93">
        <f t="shared" si="5"/>
        <v>1.7843973050149948</v>
      </c>
      <c r="L25" s="92">
        <f t="shared" si="6"/>
        <v>3.1840737421447765</v>
      </c>
    </row>
    <row r="26" spans="1:12" x14ac:dyDescent="0.3">
      <c r="A26" s="58">
        <v>25</v>
      </c>
      <c r="B26" s="55"/>
      <c r="C26" s="53" t="s">
        <v>227</v>
      </c>
      <c r="D26" s="59" t="s">
        <v>233</v>
      </c>
      <c r="E26" s="52">
        <v>26</v>
      </c>
      <c r="F26" s="85">
        <f t="shared" si="0"/>
        <v>23.989117823639987</v>
      </c>
      <c r="G26" s="85">
        <f t="shared" si="1"/>
        <v>0.80417040059814349</v>
      </c>
      <c r="H26" s="85">
        <f t="shared" si="2"/>
        <v>21.892004148858057</v>
      </c>
      <c r="I26" s="85">
        <f t="shared" si="3"/>
        <v>4.1079958511419434</v>
      </c>
      <c r="J26" s="94">
        <f t="shared" si="4"/>
        <v>0.15799984042853629</v>
      </c>
      <c r="K26" s="93">
        <f t="shared" si="5"/>
        <v>5.1800909356138263</v>
      </c>
      <c r="L26" s="92">
        <f t="shared" si="6"/>
        <v>26.833342101228528</v>
      </c>
    </row>
    <row r="27" spans="1:12" x14ac:dyDescent="0.3">
      <c r="A27" s="58">
        <v>26</v>
      </c>
      <c r="B27" s="55"/>
      <c r="C27" s="53" t="s">
        <v>234</v>
      </c>
      <c r="D27" s="59" t="s">
        <v>240</v>
      </c>
      <c r="E27" s="52">
        <v>14</v>
      </c>
      <c r="F27" s="85">
        <f t="shared" si="0"/>
        <v>19.283362423163986</v>
      </c>
      <c r="G27" s="85">
        <f t="shared" si="1"/>
        <v>-0.62052386615133959</v>
      </c>
      <c r="H27" s="85">
        <f t="shared" si="2"/>
        <v>24.793288224238129</v>
      </c>
      <c r="I27" s="85">
        <f t="shared" si="3"/>
        <v>-10.793288224238129</v>
      </c>
      <c r="J27" s="94">
        <f t="shared" si="4"/>
        <v>0.77094915887415205</v>
      </c>
      <c r="K27" s="93">
        <f t="shared" si="5"/>
        <v>4.841464492920224</v>
      </c>
      <c r="L27" s="92">
        <f t="shared" si="6"/>
        <v>23.439778436207281</v>
      </c>
    </row>
    <row r="28" spans="1:12" x14ac:dyDescent="0.3">
      <c r="A28" s="58">
        <v>27</v>
      </c>
      <c r="C28" s="53" t="s">
        <v>241</v>
      </c>
      <c r="D28" s="59" t="s">
        <v>247</v>
      </c>
      <c r="E28" s="52">
        <v>25</v>
      </c>
      <c r="F28" s="85">
        <f t="shared" si="0"/>
        <v>21.897931386450452</v>
      </c>
      <c r="G28" s="85">
        <f t="shared" si="1"/>
        <v>0.21596983138699927</v>
      </c>
      <c r="H28" s="85">
        <f t="shared" si="2"/>
        <v>18.662838557012645</v>
      </c>
      <c r="I28" s="85">
        <f t="shared" si="3"/>
        <v>6.3371614429873553</v>
      </c>
      <c r="J28" s="94">
        <f t="shared" si="4"/>
        <v>0.25348645771949418</v>
      </c>
      <c r="K28" s="93">
        <f t="shared" si="5"/>
        <v>4.1079958511419434</v>
      </c>
      <c r="L28" s="92">
        <f t="shared" si="6"/>
        <v>16.875629912999422</v>
      </c>
    </row>
    <row r="29" spans="1:12" x14ac:dyDescent="0.3">
      <c r="A29" s="58">
        <v>28</v>
      </c>
      <c r="B29" s="55" t="s">
        <v>568</v>
      </c>
      <c r="C29" s="53" t="s">
        <v>248</v>
      </c>
      <c r="D29" s="59" t="s">
        <v>254</v>
      </c>
      <c r="E29" s="52">
        <v>19</v>
      </c>
      <c r="F29" s="85">
        <f t="shared" si="0"/>
        <v>20.524268447387662</v>
      </c>
      <c r="G29" s="85">
        <f t="shared" si="1"/>
        <v>-0.19505942310049429</v>
      </c>
      <c r="H29" s="85">
        <f t="shared" si="2"/>
        <v>22.113901217837451</v>
      </c>
      <c r="I29" s="85">
        <f t="shared" si="3"/>
        <v>-3.1139012178374514</v>
      </c>
      <c r="J29" s="94">
        <f t="shared" si="4"/>
        <v>0.1638895377809185</v>
      </c>
      <c r="K29" s="93">
        <f t="shared" si="5"/>
        <v>10.793288224238129</v>
      </c>
      <c r="L29" s="92">
        <f t="shared" si="6"/>
        <v>116.49507069147747</v>
      </c>
    </row>
    <row r="30" spans="1:12" x14ac:dyDescent="0.3">
      <c r="A30" s="58">
        <v>29</v>
      </c>
      <c r="B30" s="55"/>
      <c r="C30" s="53" t="s">
        <v>255</v>
      </c>
      <c r="D30" s="59" t="s">
        <v>261</v>
      </c>
      <c r="E30" s="52">
        <v>27</v>
      </c>
      <c r="F30" s="85">
        <f t="shared" si="0"/>
        <v>23.734618251487451</v>
      </c>
      <c r="G30" s="85">
        <f t="shared" si="1"/>
        <v>0.68547276137687407</v>
      </c>
      <c r="H30" s="85">
        <f t="shared" si="2"/>
        <v>20.329209024287167</v>
      </c>
      <c r="I30" s="85">
        <f t="shared" si="3"/>
        <v>6.6707909757128334</v>
      </c>
      <c r="J30" s="94">
        <f t="shared" si="4"/>
        <v>0.24706633243380866</v>
      </c>
      <c r="K30" s="93">
        <f t="shared" si="5"/>
        <v>6.3371614429873553</v>
      </c>
      <c r="L30" s="92">
        <f t="shared" si="6"/>
        <v>40.159615154485579</v>
      </c>
    </row>
    <row r="31" spans="1:12" x14ac:dyDescent="0.3">
      <c r="A31" s="58">
        <v>30</v>
      </c>
      <c r="B31" s="55"/>
      <c r="C31" s="53" t="s">
        <v>262</v>
      </c>
      <c r="D31" s="59" t="s">
        <v>268</v>
      </c>
      <c r="E31" s="52">
        <v>20</v>
      </c>
      <c r="F31" s="85">
        <f t="shared" si="0"/>
        <v>22.163654141273582</v>
      </c>
      <c r="G31" s="85">
        <f t="shared" si="1"/>
        <v>0.10202884755669756</v>
      </c>
      <c r="H31" s="85">
        <f t="shared" si="2"/>
        <v>24.420091012864326</v>
      </c>
      <c r="I31" s="85">
        <f t="shared" si="3"/>
        <v>-4.4200910128643258</v>
      </c>
      <c r="J31" s="94">
        <f t="shared" si="4"/>
        <v>0.22100455064321628</v>
      </c>
      <c r="K31" s="93">
        <f t="shared" si="5"/>
        <v>3.1139012178374514</v>
      </c>
      <c r="L31" s="92">
        <f t="shared" si="6"/>
        <v>9.6963807944495635</v>
      </c>
    </row>
    <row r="32" spans="1:12" x14ac:dyDescent="0.3">
      <c r="A32" s="58">
        <v>31</v>
      </c>
      <c r="C32" s="53" t="s">
        <v>269</v>
      </c>
      <c r="D32" s="59" t="s">
        <v>275</v>
      </c>
      <c r="E32" s="52">
        <v>13</v>
      </c>
      <c r="F32" s="85">
        <f t="shared" si="0"/>
        <v>17.535592889866631</v>
      </c>
      <c r="G32" s="85">
        <f t="shared" si="1"/>
        <v>-1.1210243274766702</v>
      </c>
      <c r="H32" s="85">
        <f t="shared" si="2"/>
        <v>22.265682988830282</v>
      </c>
      <c r="I32" s="85">
        <f t="shared" si="3"/>
        <v>-9.2656829888302816</v>
      </c>
      <c r="J32" s="94">
        <f t="shared" si="4"/>
        <v>0.712744845294637</v>
      </c>
      <c r="K32" s="93">
        <f t="shared" si="5"/>
        <v>6.6707909757128334</v>
      </c>
      <c r="L32" s="92">
        <f t="shared" si="6"/>
        <v>44.499452241651774</v>
      </c>
    </row>
    <row r="33" spans="1:12" x14ac:dyDescent="0.3">
      <c r="A33" s="58">
        <v>32</v>
      </c>
      <c r="B33" s="55" t="s">
        <v>569</v>
      </c>
      <c r="C33" s="53" t="s">
        <v>276</v>
      </c>
      <c r="D33" s="59" t="s">
        <v>282</v>
      </c>
      <c r="E33" s="52">
        <v>19</v>
      </c>
      <c r="F33" s="85">
        <f t="shared" si="0"/>
        <v>17.734419852287424</v>
      </c>
      <c r="G33" s="85">
        <f t="shared" si="1"/>
        <v>-0.77975211555101254</v>
      </c>
      <c r="H33" s="85">
        <f t="shared" si="2"/>
        <v>16.41456856238996</v>
      </c>
      <c r="I33" s="85">
        <f t="shared" si="3"/>
        <v>2.5854314376100405</v>
      </c>
      <c r="J33" s="94">
        <f t="shared" si="4"/>
        <v>0.13607533882158107</v>
      </c>
      <c r="K33" s="93">
        <f t="shared" si="5"/>
        <v>4.4200910128643258</v>
      </c>
      <c r="L33" s="92">
        <f t="shared" si="6"/>
        <v>19.537204562003982</v>
      </c>
    </row>
    <row r="34" spans="1:12" x14ac:dyDescent="0.3">
      <c r="A34" s="58">
        <v>33</v>
      </c>
      <c r="B34" s="55"/>
      <c r="C34" s="53" t="s">
        <v>283</v>
      </c>
      <c r="D34" s="59" t="s">
        <v>289</v>
      </c>
      <c r="E34" s="52">
        <v>26</v>
      </c>
      <c r="F34" s="85">
        <f t="shared" si="0"/>
        <v>21.572269766924244</v>
      </c>
      <c r="G34" s="85">
        <f t="shared" si="1"/>
        <v>0.41421516750330456</v>
      </c>
      <c r="H34" s="85">
        <f t="shared" si="2"/>
        <v>16.954667736736411</v>
      </c>
      <c r="I34" s="85">
        <f t="shared" si="3"/>
        <v>9.0453322632635889</v>
      </c>
      <c r="J34" s="94">
        <f t="shared" si="4"/>
        <v>0.34789739474090725</v>
      </c>
      <c r="K34" s="93">
        <f t="shared" si="5"/>
        <v>9.2656829888302816</v>
      </c>
      <c r="L34" s="92">
        <f t="shared" si="6"/>
        <v>85.852881249498864</v>
      </c>
    </row>
    <row r="35" spans="1:12" x14ac:dyDescent="0.3">
      <c r="A35" s="58">
        <v>34</v>
      </c>
      <c r="B35" s="55"/>
      <c r="C35" s="53" t="s">
        <v>290</v>
      </c>
      <c r="D35" s="59" t="s">
        <v>296</v>
      </c>
      <c r="E35" s="52">
        <v>14</v>
      </c>
      <c r="F35" s="85">
        <f t="shared" si="0"/>
        <v>17.909419772647485</v>
      </c>
      <c r="G35" s="85">
        <f t="shared" si="1"/>
        <v>-0.63998620849703003</v>
      </c>
      <c r="H35" s="85">
        <f t="shared" si="2"/>
        <v>21.986484934427548</v>
      </c>
      <c r="I35" s="85">
        <f t="shared" si="3"/>
        <v>-7.9864849344275477</v>
      </c>
      <c r="J35" s="94">
        <f t="shared" si="4"/>
        <v>0.57046320960196772</v>
      </c>
      <c r="K35" s="93">
        <f t="shared" si="5"/>
        <v>2.5854314376100405</v>
      </c>
      <c r="L35" s="92">
        <f t="shared" si="6"/>
        <v>6.6844557185823206</v>
      </c>
    </row>
    <row r="36" spans="1:12" x14ac:dyDescent="0.3">
      <c r="A36" s="58">
        <v>35</v>
      </c>
      <c r="C36" s="53" t="s">
        <v>297</v>
      </c>
      <c r="D36" s="59" t="s">
        <v>303</v>
      </c>
      <c r="E36" s="52">
        <v>16</v>
      </c>
      <c r="F36" s="85">
        <f t="shared" ref="F36:F53" si="7">$M$2*E36+(1-$M$2)*(F35+G35)</f>
        <v>16.621393355963036</v>
      </c>
      <c r="G36" s="85">
        <f t="shared" ref="G36:G53" si="8">$N$2*(F36-F35)+(1-$N$2)*G35</f>
        <v>-0.80754911271032648</v>
      </c>
      <c r="H36" s="85">
        <f t="shared" ref="H36:H54" si="9">F35+G35</f>
        <v>17.269433564150454</v>
      </c>
      <c r="I36" s="85">
        <f t="shared" ref="I36:I53" si="10">E36-H36</f>
        <v>-1.2694335641504537</v>
      </c>
      <c r="J36" s="94">
        <f t="shared" ref="J36:J53" si="11">ABS(E36-H36)/E36</f>
        <v>7.9339597759403357E-2</v>
      </c>
      <c r="K36" s="93">
        <f t="shared" si="5"/>
        <v>9.0453322632635889</v>
      </c>
      <c r="L36" s="92">
        <f t="shared" si="6"/>
        <v>81.818035752837204</v>
      </c>
    </row>
    <row r="37" spans="1:12" x14ac:dyDescent="0.3">
      <c r="A37" s="58">
        <v>36</v>
      </c>
      <c r="B37" s="55" t="s">
        <v>570</v>
      </c>
      <c r="C37" s="53" t="s">
        <v>304</v>
      </c>
      <c r="D37" s="59" t="s">
        <v>310</v>
      </c>
      <c r="E37" s="52">
        <v>24</v>
      </c>
      <c r="F37" s="85">
        <f t="shared" si="7"/>
        <v>19.992840474857317</v>
      </c>
      <c r="G37" s="85">
        <f t="shared" si="8"/>
        <v>0.27300844593667084</v>
      </c>
      <c r="H37" s="85">
        <f t="shared" si="9"/>
        <v>15.81384424325271</v>
      </c>
      <c r="I37" s="85">
        <f t="shared" si="10"/>
        <v>8.18615575674729</v>
      </c>
      <c r="J37" s="94">
        <f t="shared" si="11"/>
        <v>0.34108982319780373</v>
      </c>
      <c r="K37" s="93">
        <f t="shared" si="5"/>
        <v>7.9864849344275477</v>
      </c>
      <c r="L37" s="92">
        <f t="shared" si="6"/>
        <v>63.783941607838187</v>
      </c>
    </row>
    <row r="38" spans="1:12" x14ac:dyDescent="0.3">
      <c r="A38" s="58">
        <v>37</v>
      </c>
      <c r="B38" s="55"/>
      <c r="C38" s="53" t="s">
        <v>311</v>
      </c>
      <c r="D38" s="59" t="s">
        <v>317</v>
      </c>
      <c r="E38" s="52">
        <v>16</v>
      </c>
      <c r="F38" s="85">
        <f t="shared" si="7"/>
        <v>18.088151953582106</v>
      </c>
      <c r="G38" s="85">
        <f t="shared" si="8"/>
        <v>-0.29007579438098863</v>
      </c>
      <c r="H38" s="85">
        <f t="shared" si="9"/>
        <v>20.265848920793989</v>
      </c>
      <c r="I38" s="85">
        <f t="shared" si="10"/>
        <v>-4.2658489207939887</v>
      </c>
      <c r="J38" s="94">
        <f t="shared" si="11"/>
        <v>0.26661555754962429</v>
      </c>
      <c r="K38" s="93">
        <f t="shared" ref="K38:K55" si="12">ABS(H36-E36)</f>
        <v>1.2694335641504537</v>
      </c>
      <c r="L38" s="92">
        <f t="shared" ref="L38:L55" si="13">K38^2</f>
        <v>1.6114615737917242</v>
      </c>
    </row>
    <row r="39" spans="1:12" x14ac:dyDescent="0.3">
      <c r="A39" s="58">
        <v>38</v>
      </c>
      <c r="B39" s="55"/>
      <c r="C39" s="53" t="s">
        <v>318</v>
      </c>
      <c r="D39" s="59" t="s">
        <v>325</v>
      </c>
      <c r="E39" s="52">
        <v>19</v>
      </c>
      <c r="F39" s="85">
        <f t="shared" si="7"/>
        <v>18.411652952830323</v>
      </c>
      <c r="G39" s="85">
        <f t="shared" si="8"/>
        <v>-0.13142404993759776</v>
      </c>
      <c r="H39" s="85">
        <f t="shared" si="9"/>
        <v>17.798076159201116</v>
      </c>
      <c r="I39" s="85">
        <f t="shared" si="10"/>
        <v>1.2019238407988837</v>
      </c>
      <c r="J39" s="94">
        <f t="shared" si="11"/>
        <v>6.3259149515730723E-2</v>
      </c>
      <c r="K39" s="93">
        <f t="shared" si="12"/>
        <v>8.18615575674729</v>
      </c>
      <c r="L39" s="92">
        <f t="shared" si="13"/>
        <v>67.013146073726801</v>
      </c>
    </row>
    <row r="40" spans="1:12" x14ac:dyDescent="0.3">
      <c r="A40" s="58">
        <v>39</v>
      </c>
      <c r="B40" s="55"/>
      <c r="C40" s="53" t="s">
        <v>326</v>
      </c>
      <c r="D40" s="59" t="s">
        <v>332</v>
      </c>
      <c r="E40" s="52">
        <v>24</v>
      </c>
      <c r="F40" s="85">
        <f t="shared" si="7"/>
        <v>21.200146697121198</v>
      </c>
      <c r="G40" s="85">
        <f t="shared" si="8"/>
        <v>0.62357525332091868</v>
      </c>
      <c r="H40" s="85">
        <f t="shared" si="9"/>
        <v>18.280228902892727</v>
      </c>
      <c r="I40" s="85">
        <f t="shared" si="10"/>
        <v>5.7197710971072731</v>
      </c>
      <c r="J40" s="94">
        <f t="shared" si="11"/>
        <v>0.23832379571280304</v>
      </c>
      <c r="K40" s="93">
        <f t="shared" si="12"/>
        <v>4.2658489207939887</v>
      </c>
      <c r="L40" s="92">
        <f t="shared" si="13"/>
        <v>18.197467015039237</v>
      </c>
    </row>
    <row r="41" spans="1:12" x14ac:dyDescent="0.3">
      <c r="A41" s="58">
        <v>40</v>
      </c>
      <c r="C41" s="53" t="s">
        <v>333</v>
      </c>
      <c r="D41" s="59" t="s">
        <v>339</v>
      </c>
      <c r="E41" s="52">
        <v>10</v>
      </c>
      <c r="F41" s="85">
        <f t="shared" si="7"/>
        <v>15.787764299170711</v>
      </c>
      <c r="G41" s="85">
        <f t="shared" si="8"/>
        <v>-0.93713437700343538</v>
      </c>
      <c r="H41" s="85">
        <f t="shared" si="9"/>
        <v>21.823721950442117</v>
      </c>
      <c r="I41" s="85">
        <f t="shared" si="10"/>
        <v>-11.823721950442117</v>
      </c>
      <c r="J41" s="94">
        <f t="shared" si="11"/>
        <v>1.1823721950442116</v>
      </c>
      <c r="K41" s="93">
        <f t="shared" si="12"/>
        <v>1.2019238407988837</v>
      </c>
      <c r="L41" s="92">
        <f t="shared" si="13"/>
        <v>1.4446209190807404</v>
      </c>
    </row>
    <row r="42" spans="1:12" x14ac:dyDescent="0.3">
      <c r="A42" s="58">
        <v>41</v>
      </c>
      <c r="B42" s="55" t="s">
        <v>571</v>
      </c>
      <c r="C42" s="53" t="s">
        <v>340</v>
      </c>
      <c r="D42" s="59" t="s">
        <v>346</v>
      </c>
      <c r="E42" s="52">
        <v>18</v>
      </c>
      <c r="F42" s="85">
        <f t="shared" si="7"/>
        <v>16.458369388441586</v>
      </c>
      <c r="G42" s="85">
        <f t="shared" si="8"/>
        <v>-0.52142329799374165</v>
      </c>
      <c r="H42" s="85">
        <f t="shared" si="9"/>
        <v>14.850629922167276</v>
      </c>
      <c r="I42" s="85">
        <f t="shared" si="10"/>
        <v>3.1493700778327245</v>
      </c>
      <c r="J42" s="94">
        <f t="shared" si="11"/>
        <v>0.17496500432404025</v>
      </c>
      <c r="K42" s="93">
        <f t="shared" si="12"/>
        <v>5.7197710971072731</v>
      </c>
      <c r="L42" s="92">
        <f t="shared" si="13"/>
        <v>32.715781403303737</v>
      </c>
    </row>
    <row r="43" spans="1:12" x14ac:dyDescent="0.3">
      <c r="A43" s="58">
        <v>42</v>
      </c>
      <c r="B43" s="55"/>
      <c r="C43" s="53" t="s">
        <v>347</v>
      </c>
      <c r="D43" s="59" t="s">
        <v>353</v>
      </c>
      <c r="E43" s="52">
        <v>19</v>
      </c>
      <c r="F43" s="85">
        <f t="shared" si="7"/>
        <v>17.500621535380546</v>
      </c>
      <c r="G43" s="85">
        <f t="shared" si="8"/>
        <v>-0.11710579502151075</v>
      </c>
      <c r="H43" s="85">
        <f t="shared" si="9"/>
        <v>15.936946090447844</v>
      </c>
      <c r="I43" s="85">
        <f t="shared" si="10"/>
        <v>3.0630539095521563</v>
      </c>
      <c r="J43" s="94">
        <f t="shared" si="11"/>
        <v>0.16121336366063979</v>
      </c>
      <c r="K43" s="93">
        <f t="shared" si="12"/>
        <v>11.823721950442117</v>
      </c>
      <c r="L43" s="92">
        <f t="shared" si="13"/>
        <v>139.80040076136675</v>
      </c>
    </row>
    <row r="44" spans="1:12" x14ac:dyDescent="0.3">
      <c r="A44" s="58">
        <v>43</v>
      </c>
      <c r="B44" s="55"/>
      <c r="C44" s="53" t="s">
        <v>354</v>
      </c>
      <c r="D44" s="59" t="s">
        <v>360</v>
      </c>
      <c r="E44" s="52">
        <v>25</v>
      </c>
      <c r="F44" s="85">
        <f t="shared" si="7"/>
        <v>21.271697197556534</v>
      </c>
      <c r="G44" s="85">
        <f t="shared" si="8"/>
        <v>0.88825616993834833</v>
      </c>
      <c r="H44" s="85">
        <f t="shared" si="9"/>
        <v>17.383515740359034</v>
      </c>
      <c r="I44" s="85">
        <f t="shared" si="10"/>
        <v>7.6164842596409663</v>
      </c>
      <c r="J44" s="94">
        <f t="shared" si="11"/>
        <v>0.30465937038563867</v>
      </c>
      <c r="K44" s="93">
        <f t="shared" si="12"/>
        <v>3.1493700778327245</v>
      </c>
      <c r="L44" s="92">
        <f t="shared" si="13"/>
        <v>9.9185318871481005</v>
      </c>
    </row>
    <row r="45" spans="1:12" x14ac:dyDescent="0.3">
      <c r="A45" s="58">
        <v>44</v>
      </c>
      <c r="B45" s="55" t="s">
        <v>572</v>
      </c>
      <c r="C45" s="53" t="s">
        <v>361</v>
      </c>
      <c r="D45" s="59" t="s">
        <v>367</v>
      </c>
      <c r="E45" s="52">
        <v>19</v>
      </c>
      <c r="F45" s="85">
        <f t="shared" si="7"/>
        <v>20.546811178754695</v>
      </c>
      <c r="G45" s="85">
        <f t="shared" si="8"/>
        <v>0.47114811608727392</v>
      </c>
      <c r="H45" s="85">
        <f t="shared" si="9"/>
        <v>22.159953367494882</v>
      </c>
      <c r="I45" s="85">
        <f t="shared" si="10"/>
        <v>-3.1599533674948823</v>
      </c>
      <c r="J45" s="94">
        <f t="shared" si="11"/>
        <v>0.16631333513130961</v>
      </c>
      <c r="K45" s="93">
        <f t="shared" si="12"/>
        <v>3.0630539095521563</v>
      </c>
      <c r="L45" s="92">
        <f t="shared" si="13"/>
        <v>9.3822992528227491</v>
      </c>
    </row>
    <row r="46" spans="1:12" x14ac:dyDescent="0.3">
      <c r="A46" s="58">
        <v>45</v>
      </c>
      <c r="B46" s="55"/>
      <c r="C46" s="53" t="s">
        <v>368</v>
      </c>
      <c r="D46" s="59" t="s">
        <v>374</v>
      </c>
      <c r="E46" s="52">
        <v>24</v>
      </c>
      <c r="F46" s="85">
        <f t="shared" si="7"/>
        <v>22.540277857993594</v>
      </c>
      <c r="G46" s="85">
        <f t="shared" si="8"/>
        <v>0.8647720245372974</v>
      </c>
      <c r="H46" s="85">
        <f t="shared" si="9"/>
        <v>21.017959294841969</v>
      </c>
      <c r="I46" s="85">
        <f t="shared" si="10"/>
        <v>2.9820407051580311</v>
      </c>
      <c r="J46" s="94">
        <f t="shared" si="11"/>
        <v>0.1242516960482513</v>
      </c>
      <c r="K46" s="93">
        <f t="shared" si="12"/>
        <v>7.6164842596409663</v>
      </c>
      <c r="L46" s="92">
        <f t="shared" si="13"/>
        <v>58.010832477358598</v>
      </c>
    </row>
    <row r="47" spans="1:12" x14ac:dyDescent="0.3">
      <c r="A47" s="58">
        <v>46</v>
      </c>
      <c r="B47" s="55"/>
      <c r="C47" s="53" t="s">
        <v>375</v>
      </c>
      <c r="D47" s="59" t="s">
        <v>380</v>
      </c>
      <c r="E47" s="52">
        <v>21</v>
      </c>
      <c r="F47" s="85">
        <f t="shared" si="7"/>
        <v>22.177282577024449</v>
      </c>
      <c r="G47" s="85">
        <f t="shared" si="8"/>
        <v>0.54730984733039401</v>
      </c>
      <c r="H47" s="85">
        <f t="shared" si="9"/>
        <v>23.405049882530893</v>
      </c>
      <c r="I47" s="85">
        <f t="shared" si="10"/>
        <v>-2.4050498825308928</v>
      </c>
      <c r="J47" s="94">
        <f t="shared" si="11"/>
        <v>0.11452618488242347</v>
      </c>
      <c r="K47" s="93">
        <f t="shared" si="12"/>
        <v>3.1599533674948823</v>
      </c>
      <c r="L47" s="92">
        <f t="shared" si="13"/>
        <v>9.9853052847422461</v>
      </c>
    </row>
    <row r="48" spans="1:12" x14ac:dyDescent="0.3">
      <c r="A48" s="58">
        <v>47</v>
      </c>
      <c r="B48" s="55"/>
      <c r="C48" s="53" t="s">
        <v>381</v>
      </c>
      <c r="D48" s="59" t="s">
        <v>387</v>
      </c>
      <c r="E48" s="52">
        <v>25</v>
      </c>
      <c r="F48" s="85">
        <f t="shared" si="7"/>
        <v>23.886177906789396</v>
      </c>
      <c r="G48" s="85">
        <f t="shared" si="8"/>
        <v>0.84765947759970173</v>
      </c>
      <c r="H48" s="85">
        <f t="shared" si="9"/>
        <v>22.724592424354842</v>
      </c>
      <c r="I48" s="85">
        <f t="shared" si="10"/>
        <v>2.2754075756451577</v>
      </c>
      <c r="J48" s="94">
        <f t="shared" si="11"/>
        <v>9.1016303025806308E-2</v>
      </c>
      <c r="K48" s="93">
        <f t="shared" si="12"/>
        <v>2.9820407051580311</v>
      </c>
      <c r="L48" s="92">
        <f t="shared" si="13"/>
        <v>8.8925667672194066</v>
      </c>
    </row>
    <row r="49" spans="1:12" x14ac:dyDescent="0.3">
      <c r="A49" s="58">
        <v>48</v>
      </c>
      <c r="C49" s="53" t="s">
        <v>388</v>
      </c>
      <c r="D49" s="59" t="s">
        <v>394</v>
      </c>
      <c r="E49" s="52">
        <v>18</v>
      </c>
      <c r="F49" s="85">
        <f t="shared" si="7"/>
        <v>21.296243244990293</v>
      </c>
      <c r="G49" s="85">
        <f t="shared" si="8"/>
        <v>-4.119471728951829E-2</v>
      </c>
      <c r="H49" s="85">
        <f t="shared" si="9"/>
        <v>24.733837384389098</v>
      </c>
      <c r="I49" s="85">
        <f t="shared" si="10"/>
        <v>-6.7338373843890977</v>
      </c>
      <c r="J49" s="94">
        <f t="shared" si="11"/>
        <v>0.37410207691050545</v>
      </c>
      <c r="K49" s="93">
        <f t="shared" si="12"/>
        <v>2.4050498825308928</v>
      </c>
      <c r="L49" s="92">
        <f t="shared" si="13"/>
        <v>5.7842649374618613</v>
      </c>
    </row>
    <row r="50" spans="1:12" x14ac:dyDescent="0.3">
      <c r="A50" s="58">
        <v>49</v>
      </c>
      <c r="B50" s="55" t="s">
        <v>573</v>
      </c>
      <c r="C50" s="53" t="s">
        <v>395</v>
      </c>
      <c r="D50" s="59" t="s">
        <v>401</v>
      </c>
      <c r="E50" s="52">
        <v>18</v>
      </c>
      <c r="F50" s="85">
        <f t="shared" si="7"/>
        <v>19.593360681150852</v>
      </c>
      <c r="G50" s="85">
        <f t="shared" si="8"/>
        <v>-0.47085515802457373</v>
      </c>
      <c r="H50" s="85">
        <f t="shared" si="9"/>
        <v>21.255048527700776</v>
      </c>
      <c r="I50" s="85">
        <f t="shared" si="10"/>
        <v>-3.2550485277007759</v>
      </c>
      <c r="J50" s="94">
        <f t="shared" si="11"/>
        <v>0.18083602931670978</v>
      </c>
      <c r="K50" s="93">
        <f t="shared" si="12"/>
        <v>2.2754075756451577</v>
      </c>
      <c r="L50" s="92">
        <f t="shared" si="13"/>
        <v>5.1774796353033743</v>
      </c>
    </row>
    <row r="51" spans="1:12" x14ac:dyDescent="0.3">
      <c r="A51" s="58">
        <v>50</v>
      </c>
      <c r="B51" s="55"/>
      <c r="C51" s="53" t="s">
        <v>402</v>
      </c>
      <c r="D51" s="59" t="s">
        <v>408</v>
      </c>
      <c r="E51" s="52">
        <v>20</v>
      </c>
      <c r="F51" s="85">
        <f t="shared" si="7"/>
        <v>19.570462564389103</v>
      </c>
      <c r="G51" s="85">
        <f t="shared" si="8"/>
        <v>-0.35502749509800702</v>
      </c>
      <c r="H51" s="85">
        <f t="shared" si="9"/>
        <v>19.122505523126279</v>
      </c>
      <c r="I51" s="85">
        <f t="shared" si="10"/>
        <v>0.8774944768737214</v>
      </c>
      <c r="J51" s="94">
        <f t="shared" si="11"/>
        <v>4.387472384368607E-2</v>
      </c>
      <c r="K51" s="93">
        <f t="shared" si="12"/>
        <v>6.7338373843890977</v>
      </c>
      <c r="L51" s="92">
        <f t="shared" si="13"/>
        <v>45.344565919396203</v>
      </c>
    </row>
    <row r="52" spans="1:12" x14ac:dyDescent="0.3">
      <c r="A52" s="58">
        <v>51</v>
      </c>
      <c r="B52" s="55"/>
      <c r="C52" s="53" t="s">
        <v>409</v>
      </c>
      <c r="D52" s="59" t="s">
        <v>415</v>
      </c>
      <c r="E52" s="52">
        <v>22</v>
      </c>
      <c r="F52" s="85">
        <f t="shared" si="7"/>
        <v>20.636943124827361</v>
      </c>
      <c r="G52" s="85">
        <f t="shared" si="8"/>
        <v>1.2529973001819794E-2</v>
      </c>
      <c r="H52" s="85">
        <f t="shared" si="9"/>
        <v>19.215435069291097</v>
      </c>
      <c r="I52" s="85">
        <f t="shared" si="10"/>
        <v>2.7845649307089033</v>
      </c>
      <c r="J52" s="94">
        <f t="shared" si="11"/>
        <v>0.12657113321404106</v>
      </c>
      <c r="K52" s="93">
        <f t="shared" si="12"/>
        <v>3.2550485277007759</v>
      </c>
      <c r="L52" s="92">
        <f t="shared" si="13"/>
        <v>10.59534091768699</v>
      </c>
    </row>
    <row r="53" spans="1:12" s="99" customFormat="1" x14ac:dyDescent="0.3">
      <c r="A53" s="58">
        <v>52</v>
      </c>
      <c r="B53" s="55"/>
      <c r="C53" s="55" t="s">
        <v>416</v>
      </c>
      <c r="D53" s="100" t="s">
        <v>422</v>
      </c>
      <c r="E53" s="52">
        <v>21</v>
      </c>
      <c r="F53" s="85">
        <f t="shared" si="7"/>
        <v>20.828415527801944</v>
      </c>
      <c r="G53" s="85">
        <f t="shared" si="8"/>
        <v>5.8798881742971376E-2</v>
      </c>
      <c r="H53" s="85">
        <f t="shared" si="9"/>
        <v>20.64947309782918</v>
      </c>
      <c r="I53" s="85">
        <f t="shared" si="10"/>
        <v>0.35052690217082016</v>
      </c>
      <c r="J53" s="94">
        <f t="shared" si="11"/>
        <v>1.6691757246229531E-2</v>
      </c>
      <c r="K53" s="93">
        <f t="shared" si="12"/>
        <v>0.8774944768737214</v>
      </c>
      <c r="L53" s="92">
        <f t="shared" si="13"/>
        <v>0.76999655694388602</v>
      </c>
    </row>
    <row r="54" spans="1:12" ht="16.2" thickBot="1" x14ac:dyDescent="0.35">
      <c r="A54" s="51">
        <v>53</v>
      </c>
      <c r="B54" s="54"/>
      <c r="C54" s="98" t="s">
        <v>423</v>
      </c>
      <c r="D54" s="97" t="s">
        <v>423</v>
      </c>
      <c r="E54" s="96"/>
      <c r="F54" s="95"/>
      <c r="G54" s="95">
        <v>1</v>
      </c>
      <c r="H54" s="85">
        <f t="shared" si="9"/>
        <v>20.887214409544914</v>
      </c>
      <c r="I54" s="95"/>
      <c r="J54" s="94"/>
      <c r="K54" s="93">
        <f t="shared" si="12"/>
        <v>2.7845649307089033</v>
      </c>
      <c r="L54" s="92">
        <f t="shared" si="13"/>
        <v>7.7538018533338793</v>
      </c>
    </row>
    <row r="55" spans="1:12" ht="16.2" thickBot="1" x14ac:dyDescent="0.35">
      <c r="B55" s="91" t="s">
        <v>563</v>
      </c>
      <c r="C55" s="90">
        <v>41735</v>
      </c>
      <c r="F55" s="84"/>
      <c r="G55" s="84">
        <v>2</v>
      </c>
      <c r="H55" s="85">
        <f>$F$53+G55*$G$53</f>
        <v>20.946013291287887</v>
      </c>
      <c r="I55" s="84"/>
      <c r="J55" s="84"/>
      <c r="K55" s="89">
        <f t="shared" si="12"/>
        <v>0.35052690217082016</v>
      </c>
      <c r="L55" s="88">
        <f t="shared" si="13"/>
        <v>0.12286910914547174</v>
      </c>
    </row>
    <row r="56" spans="1:12" x14ac:dyDescent="0.3">
      <c r="B56" s="58"/>
      <c r="C56" s="87">
        <v>41742</v>
      </c>
      <c r="D56" s="46"/>
      <c r="F56" s="84"/>
      <c r="G56" s="84">
        <v>3</v>
      </c>
      <c r="H56" s="85">
        <f>$F$53+G56*$G$53</f>
        <v>21.004812173030857</v>
      </c>
      <c r="I56" s="84"/>
      <c r="J56" s="84"/>
      <c r="K56" s="84"/>
      <c r="L56" s="84"/>
    </row>
    <row r="57" spans="1:12" x14ac:dyDescent="0.3">
      <c r="B57" s="58"/>
      <c r="C57" s="87">
        <v>41749</v>
      </c>
      <c r="D57" s="46"/>
      <c r="F57" s="84"/>
      <c r="G57" s="84">
        <v>4</v>
      </c>
      <c r="H57" s="85">
        <f>$F$53+G57*$G$53</f>
        <v>21.06361105477383</v>
      </c>
      <c r="I57" s="84"/>
      <c r="J57" s="84"/>
      <c r="K57" s="84"/>
      <c r="L57" s="84"/>
    </row>
    <row r="58" spans="1:12" ht="16.2" thickBot="1" x14ac:dyDescent="0.35">
      <c r="B58" s="51"/>
      <c r="C58" s="86">
        <v>41756</v>
      </c>
      <c r="D58" s="46"/>
      <c r="E58" s="45"/>
      <c r="F58" s="84"/>
      <c r="G58" s="84">
        <v>5</v>
      </c>
      <c r="H58" s="85">
        <f>$F$53+G58*$G$53</f>
        <v>21.122409936516799</v>
      </c>
      <c r="I58" s="84"/>
      <c r="J58" s="84"/>
      <c r="K58" s="84"/>
      <c r="L58" s="84"/>
    </row>
    <row r="59" spans="1:12" x14ac:dyDescent="0.3">
      <c r="D59" s="84"/>
      <c r="E59"/>
      <c r="F59"/>
      <c r="G59"/>
      <c r="H59"/>
      <c r="I59"/>
      <c r="J59"/>
      <c r="K59"/>
      <c r="L59"/>
    </row>
    <row r="60" spans="1:12" x14ac:dyDescent="0.3">
      <c r="E60"/>
      <c r="F60"/>
      <c r="G60"/>
      <c r="H60"/>
      <c r="I60"/>
      <c r="J60"/>
      <c r="K60"/>
      <c r="L60"/>
    </row>
    <row r="61" spans="1:12" x14ac:dyDescent="0.3">
      <c r="E61"/>
      <c r="F61"/>
      <c r="G61"/>
      <c r="H61"/>
      <c r="I61"/>
      <c r="J61"/>
      <c r="K61"/>
      <c r="L61"/>
    </row>
    <row r="62" spans="1:12" x14ac:dyDescent="0.3">
      <c r="E62"/>
      <c r="F62"/>
      <c r="G62"/>
      <c r="H62"/>
      <c r="I62"/>
      <c r="J62"/>
      <c r="K62"/>
      <c r="L62"/>
    </row>
    <row r="63" spans="1:12" x14ac:dyDescent="0.3">
      <c r="E63"/>
      <c r="F63"/>
      <c r="G63"/>
      <c r="H63"/>
      <c r="I63"/>
      <c r="J63"/>
      <c r="K63"/>
      <c r="L63"/>
    </row>
    <row r="64" spans="1:12" x14ac:dyDescent="0.3">
      <c r="E64"/>
      <c r="F64"/>
      <c r="G64"/>
      <c r="H64"/>
      <c r="I64"/>
      <c r="J64"/>
      <c r="K64"/>
      <c r="L64"/>
    </row>
    <row r="65" spans="4:12" x14ac:dyDescent="0.3">
      <c r="E65"/>
      <c r="F65"/>
      <c r="G65"/>
      <c r="H65"/>
      <c r="I65"/>
      <c r="J65"/>
      <c r="K65"/>
      <c r="L65"/>
    </row>
    <row r="66" spans="4:12" x14ac:dyDescent="0.3">
      <c r="D66" s="45"/>
      <c r="E66"/>
      <c r="F66"/>
      <c r="G66"/>
      <c r="H66"/>
      <c r="I66"/>
      <c r="J66"/>
      <c r="K66"/>
      <c r="L66"/>
    </row>
    <row r="67" spans="4:12" x14ac:dyDescent="0.3">
      <c r="E67"/>
      <c r="F67"/>
      <c r="G67"/>
      <c r="H67"/>
      <c r="I67"/>
      <c r="J67"/>
      <c r="K67"/>
      <c r="L67"/>
    </row>
    <row r="68" spans="4:12" x14ac:dyDescent="0.3">
      <c r="E68"/>
      <c r="F68"/>
      <c r="G68"/>
      <c r="H68"/>
      <c r="I68"/>
      <c r="J68"/>
      <c r="K68"/>
      <c r="L68"/>
    </row>
    <row r="69" spans="4:12" x14ac:dyDescent="0.3">
      <c r="E69"/>
      <c r="F69"/>
      <c r="G69"/>
      <c r="H69"/>
      <c r="I69"/>
      <c r="J69"/>
      <c r="K69"/>
      <c r="L69"/>
    </row>
    <row r="70" spans="4:12" x14ac:dyDescent="0.3">
      <c r="E70"/>
      <c r="F70"/>
      <c r="G70"/>
      <c r="H70"/>
      <c r="I70"/>
      <c r="J70"/>
      <c r="K70"/>
      <c r="L70"/>
    </row>
    <row r="71" spans="4:12" x14ac:dyDescent="0.3">
      <c r="E71"/>
      <c r="F71"/>
      <c r="G71"/>
      <c r="H71"/>
      <c r="I71"/>
      <c r="J71"/>
      <c r="K71"/>
      <c r="L71"/>
    </row>
    <row r="72" spans="4:12" x14ac:dyDescent="0.3">
      <c r="E72"/>
      <c r="F72"/>
      <c r="G72"/>
      <c r="H72"/>
      <c r="I72"/>
      <c r="J72"/>
      <c r="K72"/>
      <c r="L72"/>
    </row>
    <row r="73" spans="4:12" x14ac:dyDescent="0.3">
      <c r="E73"/>
      <c r="F73"/>
      <c r="G73"/>
      <c r="H73"/>
      <c r="I73"/>
      <c r="J73"/>
      <c r="K73"/>
      <c r="L73"/>
    </row>
    <row r="74" spans="4:12" x14ac:dyDescent="0.3">
      <c r="D74" s="45"/>
      <c r="E74"/>
      <c r="F74"/>
      <c r="G74"/>
      <c r="H74"/>
      <c r="I74"/>
      <c r="J74"/>
      <c r="K74"/>
      <c r="L74"/>
    </row>
    <row r="75" spans="4:12" x14ac:dyDescent="0.3">
      <c r="E75"/>
      <c r="F75"/>
      <c r="G75"/>
      <c r="H75"/>
      <c r="I75"/>
      <c r="J75"/>
      <c r="K75"/>
      <c r="L75"/>
    </row>
    <row r="76" spans="4:12" x14ac:dyDescent="0.3">
      <c r="E76"/>
      <c r="F76"/>
      <c r="G76"/>
      <c r="H76"/>
      <c r="I76"/>
      <c r="J76"/>
      <c r="K76"/>
      <c r="L76"/>
    </row>
    <row r="77" spans="4:12" x14ac:dyDescent="0.3">
      <c r="E77"/>
      <c r="F77"/>
      <c r="G77"/>
      <c r="H77"/>
      <c r="I77"/>
      <c r="J77"/>
      <c r="K77"/>
      <c r="L77"/>
    </row>
    <row r="78" spans="4:12" x14ac:dyDescent="0.3">
      <c r="E78"/>
      <c r="F78"/>
      <c r="G78"/>
      <c r="H78"/>
      <c r="I78"/>
      <c r="J78"/>
      <c r="K78"/>
      <c r="L78"/>
    </row>
    <row r="79" spans="4:12" x14ac:dyDescent="0.3">
      <c r="E79"/>
      <c r="F79"/>
      <c r="G79"/>
      <c r="H79"/>
      <c r="I79"/>
      <c r="J79"/>
      <c r="K79"/>
      <c r="L79"/>
    </row>
    <row r="80" spans="4:12" x14ac:dyDescent="0.3">
      <c r="E80"/>
      <c r="F80"/>
      <c r="G80"/>
      <c r="H80"/>
      <c r="I80"/>
      <c r="J80"/>
      <c r="K80"/>
      <c r="L80"/>
    </row>
    <row r="81" spans="5:12" x14ac:dyDescent="0.3">
      <c r="E81"/>
      <c r="F81"/>
      <c r="G81"/>
      <c r="H81"/>
      <c r="I81"/>
      <c r="J81"/>
      <c r="K81"/>
      <c r="L81"/>
    </row>
    <row r="82" spans="5:12" x14ac:dyDescent="0.3">
      <c r="E82"/>
      <c r="F82"/>
      <c r="G82"/>
      <c r="H82"/>
      <c r="I82"/>
      <c r="J82"/>
      <c r="K82"/>
      <c r="L82"/>
    </row>
    <row r="83" spans="5:12" x14ac:dyDescent="0.3">
      <c r="E83"/>
      <c r="F83"/>
      <c r="G83"/>
      <c r="H83"/>
      <c r="I83"/>
      <c r="J83"/>
      <c r="K83"/>
      <c r="L83"/>
    </row>
    <row r="84" spans="5:12" x14ac:dyDescent="0.3">
      <c r="E84"/>
      <c r="F84"/>
      <c r="G84"/>
      <c r="H84"/>
      <c r="I84"/>
      <c r="J84"/>
      <c r="K84"/>
      <c r="L84"/>
    </row>
    <row r="85" spans="5:12" x14ac:dyDescent="0.3">
      <c r="E85"/>
      <c r="F85"/>
      <c r="G85"/>
      <c r="H85"/>
      <c r="I85"/>
      <c r="J85"/>
      <c r="K85"/>
      <c r="L85"/>
    </row>
    <row r="86" spans="5:12" x14ac:dyDescent="0.3">
      <c r="E86"/>
      <c r="F86"/>
      <c r="G86"/>
      <c r="H86"/>
      <c r="I86"/>
      <c r="J86"/>
      <c r="K86"/>
      <c r="L86"/>
    </row>
    <row r="87" spans="5:12" x14ac:dyDescent="0.3">
      <c r="E87"/>
      <c r="F87"/>
      <c r="G87"/>
      <c r="H87"/>
      <c r="I87"/>
      <c r="J87"/>
      <c r="K87"/>
      <c r="L87"/>
    </row>
    <row r="88" spans="5:12" x14ac:dyDescent="0.3">
      <c r="E88"/>
      <c r="F88"/>
      <c r="G88"/>
      <c r="H88"/>
      <c r="I88"/>
      <c r="J88"/>
      <c r="K88"/>
      <c r="L88"/>
    </row>
    <row r="89" spans="5:12" x14ac:dyDescent="0.3">
      <c r="E89"/>
      <c r="F89"/>
      <c r="G89"/>
      <c r="H89"/>
      <c r="I89"/>
      <c r="J89"/>
      <c r="K89"/>
      <c r="L89"/>
    </row>
    <row r="90" spans="5:12" x14ac:dyDescent="0.3">
      <c r="E90"/>
      <c r="F90"/>
      <c r="G90"/>
      <c r="H90"/>
      <c r="I90"/>
      <c r="J90"/>
      <c r="K90"/>
      <c r="L90"/>
    </row>
    <row r="91" spans="5:12" x14ac:dyDescent="0.3">
      <c r="E91"/>
      <c r="F91"/>
      <c r="G91"/>
      <c r="H91"/>
      <c r="I91"/>
      <c r="J91"/>
      <c r="K91"/>
      <c r="L91"/>
    </row>
    <row r="92" spans="5:12" x14ac:dyDescent="0.3">
      <c r="E92"/>
      <c r="F92"/>
      <c r="G92"/>
      <c r="H92"/>
      <c r="I92"/>
      <c r="J92"/>
      <c r="K92"/>
      <c r="L92"/>
    </row>
    <row r="93" spans="5:12" x14ac:dyDescent="0.3">
      <c r="E93"/>
      <c r="F93"/>
      <c r="G93"/>
      <c r="H93"/>
      <c r="I93"/>
      <c r="J93"/>
      <c r="K93"/>
      <c r="L93"/>
    </row>
    <row r="94" spans="5:12" x14ac:dyDescent="0.3">
      <c r="E94"/>
      <c r="F94"/>
      <c r="G94"/>
      <c r="H94"/>
      <c r="I94"/>
      <c r="J94"/>
      <c r="K94"/>
      <c r="L94"/>
    </row>
    <row r="95" spans="5:12" x14ac:dyDescent="0.3">
      <c r="E95"/>
      <c r="F95"/>
      <c r="G95"/>
      <c r="H95"/>
      <c r="I95"/>
      <c r="J95"/>
      <c r="K95"/>
      <c r="L95"/>
    </row>
    <row r="96" spans="5:12" x14ac:dyDescent="0.3">
      <c r="E96"/>
      <c r="F96"/>
      <c r="G96"/>
      <c r="H96"/>
      <c r="I96"/>
      <c r="J96"/>
      <c r="K96"/>
      <c r="L96"/>
    </row>
    <row r="97" spans="5:12" x14ac:dyDescent="0.3">
      <c r="E97"/>
      <c r="F97"/>
      <c r="G97"/>
      <c r="H97"/>
      <c r="I97"/>
      <c r="J97"/>
      <c r="K97"/>
      <c r="L97"/>
    </row>
    <row r="98" spans="5:12" x14ac:dyDescent="0.3">
      <c r="E98"/>
      <c r="F98"/>
      <c r="G98"/>
      <c r="H98"/>
      <c r="I98"/>
      <c r="J98"/>
      <c r="K98"/>
      <c r="L98"/>
    </row>
    <row r="99" spans="5:12" x14ac:dyDescent="0.3">
      <c r="E99"/>
      <c r="F99"/>
      <c r="G99"/>
      <c r="H99"/>
      <c r="I99"/>
      <c r="J99"/>
      <c r="K99"/>
      <c r="L99"/>
    </row>
    <row r="100" spans="5:12" x14ac:dyDescent="0.3">
      <c r="E100"/>
      <c r="F100"/>
      <c r="G100"/>
      <c r="H100"/>
      <c r="I100"/>
      <c r="J100"/>
      <c r="K100"/>
      <c r="L100"/>
    </row>
    <row r="101" spans="5:12" x14ac:dyDescent="0.3">
      <c r="E101"/>
      <c r="F101"/>
      <c r="G101"/>
      <c r="H101"/>
      <c r="I101"/>
      <c r="J101"/>
      <c r="K101"/>
      <c r="L101"/>
    </row>
    <row r="102" spans="5:12" x14ac:dyDescent="0.3">
      <c r="E102"/>
      <c r="F102"/>
      <c r="G102"/>
      <c r="H102"/>
      <c r="I102"/>
      <c r="J102"/>
      <c r="K102"/>
      <c r="L102"/>
    </row>
    <row r="103" spans="5:12" x14ac:dyDescent="0.3">
      <c r="E103"/>
      <c r="F103"/>
      <c r="G103"/>
      <c r="H103"/>
      <c r="I103"/>
      <c r="J103"/>
      <c r="K103"/>
      <c r="L103"/>
    </row>
    <row r="104" spans="5:12" x14ac:dyDescent="0.3">
      <c r="E104"/>
      <c r="F104"/>
      <c r="G104"/>
      <c r="H104"/>
      <c r="I104"/>
      <c r="J104"/>
      <c r="K104"/>
      <c r="L104"/>
    </row>
    <row r="105" spans="5:12" x14ac:dyDescent="0.3">
      <c r="E105"/>
      <c r="F105"/>
      <c r="G105"/>
      <c r="H105"/>
      <c r="I105"/>
      <c r="J105"/>
      <c r="K105"/>
      <c r="L105"/>
    </row>
    <row r="106" spans="5:12" x14ac:dyDescent="0.3">
      <c r="E106"/>
      <c r="F106"/>
      <c r="G106"/>
      <c r="H106"/>
      <c r="I106"/>
      <c r="J106"/>
      <c r="K106"/>
      <c r="L106"/>
    </row>
    <row r="107" spans="5:12" x14ac:dyDescent="0.3">
      <c r="E107"/>
      <c r="F107"/>
      <c r="G107"/>
      <c r="H107"/>
      <c r="I107"/>
      <c r="J107"/>
      <c r="K107"/>
      <c r="L107"/>
    </row>
    <row r="108" spans="5:12" x14ac:dyDescent="0.3">
      <c r="E108"/>
      <c r="F108"/>
      <c r="G108"/>
      <c r="H108"/>
      <c r="I108"/>
      <c r="J108"/>
      <c r="K108"/>
      <c r="L108"/>
    </row>
    <row r="109" spans="5:12" x14ac:dyDescent="0.3">
      <c r="E109"/>
      <c r="F109"/>
      <c r="G109"/>
      <c r="H109"/>
      <c r="I109"/>
      <c r="J109"/>
      <c r="K109"/>
      <c r="L109"/>
    </row>
    <row r="110" spans="5:12" x14ac:dyDescent="0.3">
      <c r="E110"/>
      <c r="F110"/>
      <c r="G110"/>
      <c r="H110"/>
      <c r="I110"/>
      <c r="J110"/>
      <c r="K110"/>
      <c r="L110"/>
    </row>
    <row r="111" spans="5:12" x14ac:dyDescent="0.3">
      <c r="E111"/>
      <c r="F111"/>
      <c r="G111"/>
      <c r="H111"/>
      <c r="I111"/>
      <c r="J111"/>
      <c r="K111"/>
      <c r="L111"/>
    </row>
    <row r="112" spans="5:12" x14ac:dyDescent="0.3">
      <c r="E112"/>
      <c r="F112"/>
      <c r="G112"/>
      <c r="H112"/>
      <c r="I112"/>
      <c r="J112"/>
      <c r="K112"/>
      <c r="L112"/>
    </row>
    <row r="113" spans="5:12" x14ac:dyDescent="0.3">
      <c r="E113"/>
      <c r="F113"/>
      <c r="G113"/>
      <c r="H113"/>
      <c r="I113"/>
      <c r="J113"/>
      <c r="K113"/>
      <c r="L113"/>
    </row>
    <row r="114" spans="5:12" x14ac:dyDescent="0.3">
      <c r="E114"/>
      <c r="F114"/>
      <c r="G114"/>
      <c r="H114"/>
      <c r="I114"/>
      <c r="J114"/>
      <c r="K114"/>
      <c r="L114"/>
    </row>
    <row r="115" spans="5:12" x14ac:dyDescent="0.3">
      <c r="E115"/>
      <c r="F115"/>
      <c r="G115"/>
      <c r="H115"/>
      <c r="I115"/>
      <c r="J115"/>
      <c r="K115"/>
      <c r="L115"/>
    </row>
    <row r="116" spans="5:12" x14ac:dyDescent="0.3">
      <c r="E116"/>
      <c r="F116"/>
      <c r="G116"/>
      <c r="H116"/>
      <c r="I116"/>
      <c r="J116"/>
      <c r="K116"/>
      <c r="L116"/>
    </row>
    <row r="117" spans="5:12" x14ac:dyDescent="0.3">
      <c r="E117"/>
      <c r="F117"/>
      <c r="G117"/>
      <c r="H117"/>
      <c r="I117"/>
      <c r="J117"/>
      <c r="K117"/>
      <c r="L117"/>
    </row>
    <row r="118" spans="5:12" x14ac:dyDescent="0.3">
      <c r="E118"/>
      <c r="F118"/>
      <c r="G118"/>
      <c r="H118"/>
      <c r="I118"/>
      <c r="J118"/>
      <c r="K118"/>
      <c r="L118"/>
    </row>
    <row r="119" spans="5:12" x14ac:dyDescent="0.3">
      <c r="E119"/>
      <c r="F119"/>
      <c r="G119"/>
      <c r="H119"/>
      <c r="I119"/>
      <c r="J119"/>
      <c r="K119"/>
      <c r="L119"/>
    </row>
    <row r="120" spans="5:12" x14ac:dyDescent="0.3">
      <c r="E120"/>
      <c r="F120"/>
      <c r="G120"/>
      <c r="H120"/>
      <c r="I120"/>
      <c r="J120"/>
      <c r="K120"/>
      <c r="L120"/>
    </row>
    <row r="121" spans="5:12" x14ac:dyDescent="0.3">
      <c r="E121"/>
      <c r="F121"/>
      <c r="G121"/>
      <c r="H121"/>
      <c r="I121"/>
      <c r="J121"/>
      <c r="K121"/>
      <c r="L121"/>
    </row>
    <row r="122" spans="5:12" x14ac:dyDescent="0.3">
      <c r="E122"/>
      <c r="F122"/>
      <c r="G122"/>
      <c r="H122"/>
      <c r="I122"/>
      <c r="J122"/>
      <c r="K122"/>
      <c r="L122"/>
    </row>
    <row r="123" spans="5:12" x14ac:dyDescent="0.3">
      <c r="E123"/>
      <c r="F123"/>
      <c r="G123"/>
      <c r="H123"/>
      <c r="I123"/>
      <c r="J123"/>
      <c r="K123"/>
      <c r="L123"/>
    </row>
    <row r="124" spans="5:12" x14ac:dyDescent="0.3">
      <c r="E124"/>
      <c r="F124"/>
      <c r="G124"/>
      <c r="H124"/>
      <c r="I124"/>
      <c r="J124"/>
      <c r="K124"/>
      <c r="L124"/>
    </row>
    <row r="125" spans="5:12" x14ac:dyDescent="0.3">
      <c r="E125"/>
      <c r="F125"/>
      <c r="G125"/>
      <c r="H125"/>
      <c r="I125"/>
      <c r="J125"/>
      <c r="K125"/>
      <c r="L125"/>
    </row>
    <row r="126" spans="5:12" x14ac:dyDescent="0.3">
      <c r="E126"/>
      <c r="F126"/>
      <c r="G126"/>
      <c r="H126"/>
      <c r="I126"/>
      <c r="J126"/>
      <c r="K126"/>
      <c r="L126"/>
    </row>
    <row r="127" spans="5:12" x14ac:dyDescent="0.3">
      <c r="E127"/>
      <c r="F127"/>
      <c r="G127"/>
      <c r="H127"/>
      <c r="I127"/>
      <c r="J127"/>
      <c r="K127"/>
      <c r="L127"/>
    </row>
    <row r="128" spans="5:12" x14ac:dyDescent="0.3">
      <c r="E128"/>
      <c r="F128"/>
      <c r="G128"/>
      <c r="H128"/>
      <c r="I128"/>
      <c r="J128"/>
      <c r="K128"/>
      <c r="L128"/>
    </row>
    <row r="129" spans="5:12" x14ac:dyDescent="0.3">
      <c r="E129"/>
      <c r="F129"/>
      <c r="G129"/>
      <c r="H129"/>
      <c r="I129"/>
      <c r="J129"/>
      <c r="K129"/>
      <c r="L129"/>
    </row>
    <row r="130" spans="5:12" x14ac:dyDescent="0.3">
      <c r="E130"/>
      <c r="F130"/>
      <c r="G130"/>
      <c r="H130"/>
      <c r="I130"/>
      <c r="J130"/>
      <c r="K130"/>
      <c r="L130"/>
    </row>
    <row r="131" spans="5:12" x14ac:dyDescent="0.3">
      <c r="E131"/>
      <c r="F131"/>
      <c r="G131"/>
      <c r="H131"/>
      <c r="I131"/>
      <c r="J131"/>
      <c r="K131"/>
      <c r="L131"/>
    </row>
    <row r="132" spans="5:12" x14ac:dyDescent="0.3">
      <c r="E132"/>
      <c r="F132"/>
      <c r="G132"/>
      <c r="H132"/>
      <c r="I132"/>
      <c r="J132"/>
      <c r="K132"/>
      <c r="L132"/>
    </row>
    <row r="133" spans="5:12" x14ac:dyDescent="0.3">
      <c r="E133"/>
      <c r="F133"/>
      <c r="G133"/>
      <c r="H133"/>
      <c r="I133"/>
      <c r="J133"/>
      <c r="K133"/>
      <c r="L133"/>
    </row>
    <row r="134" spans="5:12" x14ac:dyDescent="0.3">
      <c r="E134"/>
      <c r="F134"/>
      <c r="G134"/>
      <c r="H134"/>
      <c r="I134"/>
      <c r="J134"/>
      <c r="K134"/>
      <c r="L134"/>
    </row>
    <row r="135" spans="5:12" x14ac:dyDescent="0.3">
      <c r="E135"/>
      <c r="F135"/>
      <c r="G135"/>
      <c r="H135"/>
      <c r="I135"/>
      <c r="J135"/>
      <c r="K135"/>
      <c r="L135"/>
    </row>
    <row r="136" spans="5:12" x14ac:dyDescent="0.3">
      <c r="E136"/>
      <c r="F136"/>
      <c r="G136"/>
      <c r="H136"/>
      <c r="I136"/>
      <c r="J136"/>
      <c r="K136"/>
      <c r="L136"/>
    </row>
    <row r="137" spans="5:12" x14ac:dyDescent="0.3">
      <c r="E137"/>
      <c r="F137"/>
      <c r="G137"/>
      <c r="H137"/>
      <c r="I137"/>
      <c r="J137"/>
      <c r="K137"/>
      <c r="L137"/>
    </row>
    <row r="138" spans="5:12" x14ac:dyDescent="0.3">
      <c r="E138"/>
      <c r="F138"/>
      <c r="G138"/>
      <c r="H138"/>
      <c r="I138"/>
      <c r="J138"/>
      <c r="K138"/>
      <c r="L138"/>
    </row>
    <row r="139" spans="5:12" x14ac:dyDescent="0.3">
      <c r="E139"/>
      <c r="F139"/>
      <c r="G139"/>
      <c r="H139"/>
      <c r="I139"/>
      <c r="J139"/>
      <c r="K139"/>
      <c r="L139"/>
    </row>
    <row r="140" spans="5:12" x14ac:dyDescent="0.3">
      <c r="E140"/>
      <c r="F140"/>
      <c r="G140"/>
      <c r="H140"/>
      <c r="I140"/>
      <c r="J140"/>
      <c r="K140"/>
      <c r="L140"/>
    </row>
    <row r="141" spans="5:12" x14ac:dyDescent="0.3">
      <c r="E141"/>
      <c r="F141"/>
      <c r="G141"/>
      <c r="H141"/>
      <c r="I141"/>
      <c r="J141"/>
      <c r="K141"/>
      <c r="L141"/>
    </row>
    <row r="142" spans="5:12" x14ac:dyDescent="0.3">
      <c r="E142"/>
      <c r="F142"/>
      <c r="G142"/>
      <c r="H142"/>
      <c r="I142"/>
      <c r="J142"/>
      <c r="K142"/>
      <c r="L142"/>
    </row>
    <row r="143" spans="5:12" x14ac:dyDescent="0.3">
      <c r="E143"/>
      <c r="F143"/>
      <c r="G143"/>
      <c r="H143"/>
      <c r="I143"/>
      <c r="J143"/>
      <c r="K143"/>
      <c r="L143"/>
    </row>
    <row r="144" spans="5:12" x14ac:dyDescent="0.3">
      <c r="E144"/>
      <c r="F144"/>
      <c r="G144"/>
      <c r="H144"/>
      <c r="I144"/>
      <c r="J144"/>
      <c r="K144"/>
      <c r="L144"/>
    </row>
    <row r="145" spans="5:12" x14ac:dyDescent="0.3">
      <c r="E145"/>
      <c r="F145"/>
      <c r="G145"/>
      <c r="H145"/>
      <c r="I145"/>
      <c r="J145"/>
      <c r="K145"/>
      <c r="L145"/>
    </row>
    <row r="146" spans="5:12" x14ac:dyDescent="0.3">
      <c r="E146"/>
      <c r="F146"/>
      <c r="G146"/>
      <c r="H146"/>
      <c r="I146"/>
      <c r="J146"/>
      <c r="K146"/>
      <c r="L146"/>
    </row>
    <row r="147" spans="5:12" x14ac:dyDescent="0.3">
      <c r="E147"/>
      <c r="F147"/>
      <c r="G147"/>
      <c r="H147"/>
      <c r="I147"/>
      <c r="J147"/>
      <c r="K147"/>
      <c r="L147"/>
    </row>
    <row r="148" spans="5:12" x14ac:dyDescent="0.3">
      <c r="E148"/>
      <c r="F148"/>
      <c r="G148"/>
      <c r="H148"/>
      <c r="I148"/>
      <c r="J148"/>
      <c r="K148"/>
      <c r="L148"/>
    </row>
    <row r="149" spans="5:12" x14ac:dyDescent="0.3">
      <c r="E149"/>
      <c r="F149"/>
      <c r="G149"/>
      <c r="H149"/>
      <c r="I149"/>
      <c r="J149"/>
      <c r="K149"/>
      <c r="L149"/>
    </row>
    <row r="150" spans="5:12" x14ac:dyDescent="0.3">
      <c r="E150"/>
      <c r="F150"/>
      <c r="G150"/>
      <c r="H150"/>
      <c r="I150"/>
      <c r="J150"/>
      <c r="K150"/>
      <c r="L150"/>
    </row>
    <row r="151" spans="5:12" x14ac:dyDescent="0.3">
      <c r="E151"/>
      <c r="F151"/>
      <c r="G151"/>
      <c r="H151"/>
      <c r="I151"/>
      <c r="J151"/>
      <c r="K151"/>
      <c r="L151"/>
    </row>
    <row r="152" spans="5:12" x14ac:dyDescent="0.3">
      <c r="E152"/>
      <c r="F152"/>
      <c r="G152"/>
      <c r="H152"/>
      <c r="I152"/>
      <c r="J152"/>
      <c r="K152"/>
      <c r="L152"/>
    </row>
    <row r="153" spans="5:12" x14ac:dyDescent="0.3">
      <c r="E153"/>
      <c r="F153"/>
      <c r="G153"/>
      <c r="H153"/>
      <c r="I153"/>
      <c r="J153"/>
      <c r="K153"/>
      <c r="L153"/>
    </row>
    <row r="154" spans="5:12" x14ac:dyDescent="0.3">
      <c r="E154"/>
      <c r="F154"/>
      <c r="G154"/>
      <c r="H154"/>
      <c r="I154"/>
      <c r="J154"/>
      <c r="K154"/>
      <c r="L154"/>
    </row>
    <row r="155" spans="5:12" x14ac:dyDescent="0.3">
      <c r="E155"/>
      <c r="F155"/>
      <c r="G155"/>
      <c r="H155"/>
      <c r="I155"/>
      <c r="J155"/>
      <c r="K155"/>
      <c r="L155"/>
    </row>
    <row r="156" spans="5:12" x14ac:dyDescent="0.3">
      <c r="E156"/>
      <c r="F156"/>
      <c r="G156"/>
      <c r="H156"/>
      <c r="I156"/>
      <c r="J156"/>
      <c r="K156"/>
      <c r="L156"/>
    </row>
    <row r="157" spans="5:12" x14ac:dyDescent="0.3">
      <c r="E157"/>
      <c r="F157"/>
      <c r="G157"/>
      <c r="H157"/>
      <c r="I157"/>
      <c r="J157"/>
      <c r="K157"/>
      <c r="L157"/>
    </row>
    <row r="158" spans="5:12" x14ac:dyDescent="0.3">
      <c r="E158"/>
      <c r="F158"/>
      <c r="G158"/>
      <c r="H158"/>
      <c r="I158"/>
      <c r="J158"/>
      <c r="K158"/>
      <c r="L158"/>
    </row>
    <row r="159" spans="5:12" x14ac:dyDescent="0.3">
      <c r="E159"/>
      <c r="F159"/>
      <c r="G159"/>
      <c r="H159"/>
      <c r="I159"/>
      <c r="J159"/>
      <c r="K159"/>
      <c r="L159"/>
    </row>
    <row r="160" spans="5:12" x14ac:dyDescent="0.3">
      <c r="E160"/>
      <c r="F160"/>
      <c r="G160"/>
      <c r="H160"/>
      <c r="I160"/>
      <c r="J160"/>
      <c r="K160"/>
      <c r="L160"/>
    </row>
    <row r="161" spans="5:12" x14ac:dyDescent="0.3">
      <c r="E161"/>
      <c r="F161"/>
      <c r="G161"/>
      <c r="H161"/>
      <c r="I161"/>
      <c r="J161"/>
      <c r="K161"/>
      <c r="L161"/>
    </row>
    <row r="162" spans="5:12" x14ac:dyDescent="0.3">
      <c r="E162"/>
      <c r="F162"/>
      <c r="G162"/>
      <c r="H162"/>
      <c r="I162"/>
      <c r="J162"/>
      <c r="K162"/>
      <c r="L162"/>
    </row>
    <row r="163" spans="5:12" x14ac:dyDescent="0.3">
      <c r="E163"/>
      <c r="F163"/>
      <c r="G163"/>
      <c r="H163"/>
      <c r="I163"/>
      <c r="J163"/>
      <c r="K163"/>
      <c r="L163"/>
    </row>
    <row r="164" spans="5:12" x14ac:dyDescent="0.3">
      <c r="E164"/>
      <c r="F164"/>
      <c r="G164"/>
      <c r="H164"/>
      <c r="I164"/>
      <c r="J164"/>
      <c r="K164"/>
      <c r="L164"/>
    </row>
    <row r="165" spans="5:12" x14ac:dyDescent="0.3">
      <c r="E165"/>
      <c r="F165"/>
      <c r="G165"/>
      <c r="H165"/>
      <c r="I165"/>
      <c r="J165"/>
      <c r="K165"/>
      <c r="L165"/>
    </row>
    <row r="166" spans="5:12" x14ac:dyDescent="0.3">
      <c r="E166"/>
      <c r="F166"/>
      <c r="G166"/>
      <c r="H166"/>
      <c r="I166"/>
      <c r="J166"/>
      <c r="K166"/>
      <c r="L166"/>
    </row>
    <row r="167" spans="5:12" x14ac:dyDescent="0.3">
      <c r="E167"/>
      <c r="F167"/>
      <c r="G167"/>
      <c r="H167"/>
      <c r="I167"/>
      <c r="J167"/>
      <c r="K167"/>
      <c r="L167"/>
    </row>
    <row r="168" spans="5:12" x14ac:dyDescent="0.3">
      <c r="E168"/>
      <c r="F168"/>
      <c r="G168"/>
      <c r="H168"/>
      <c r="I168"/>
      <c r="J168"/>
      <c r="K168"/>
      <c r="L168"/>
    </row>
    <row r="169" spans="5:12" x14ac:dyDescent="0.3">
      <c r="E169"/>
      <c r="F169"/>
      <c r="G169"/>
      <c r="H169"/>
      <c r="I169"/>
      <c r="J169"/>
      <c r="K169"/>
      <c r="L169"/>
    </row>
    <row r="170" spans="5:12" x14ac:dyDescent="0.3">
      <c r="E170"/>
      <c r="F170"/>
      <c r="G170"/>
      <c r="H170"/>
      <c r="I170"/>
      <c r="J170"/>
      <c r="K170"/>
      <c r="L170"/>
    </row>
    <row r="171" spans="5:12" x14ac:dyDescent="0.3">
      <c r="E171"/>
      <c r="F171"/>
      <c r="G171"/>
      <c r="H171"/>
      <c r="I171"/>
      <c r="J171"/>
      <c r="K171"/>
      <c r="L171"/>
    </row>
    <row r="172" spans="5:12" x14ac:dyDescent="0.3">
      <c r="E172"/>
      <c r="F172"/>
      <c r="G172"/>
      <c r="H172"/>
      <c r="I172"/>
      <c r="J172"/>
      <c r="K172"/>
      <c r="L172"/>
    </row>
    <row r="173" spans="5:12" x14ac:dyDescent="0.3">
      <c r="E173"/>
      <c r="F173"/>
      <c r="G173"/>
      <c r="H173"/>
      <c r="I173"/>
      <c r="J173"/>
      <c r="K173"/>
      <c r="L173"/>
    </row>
    <row r="174" spans="5:12" x14ac:dyDescent="0.3">
      <c r="E174"/>
      <c r="F174"/>
      <c r="G174"/>
      <c r="H174"/>
      <c r="I174"/>
      <c r="J174"/>
      <c r="K174"/>
      <c r="L174"/>
    </row>
    <row r="175" spans="5:12" x14ac:dyDescent="0.3">
      <c r="E175"/>
      <c r="F175"/>
      <c r="G175"/>
      <c r="H175"/>
      <c r="I175"/>
      <c r="J175"/>
      <c r="K175"/>
      <c r="L175"/>
    </row>
    <row r="176" spans="5:12" x14ac:dyDescent="0.3">
      <c r="E176"/>
      <c r="F176"/>
      <c r="G176"/>
      <c r="H176"/>
      <c r="I176"/>
      <c r="J176"/>
      <c r="K176"/>
      <c r="L176"/>
    </row>
    <row r="177" spans="5:12" x14ac:dyDescent="0.3">
      <c r="E177"/>
      <c r="F177"/>
      <c r="G177"/>
      <c r="H177"/>
      <c r="I177"/>
      <c r="J177"/>
      <c r="K177"/>
      <c r="L177"/>
    </row>
    <row r="178" spans="5:12" x14ac:dyDescent="0.3">
      <c r="E178"/>
      <c r="F178"/>
      <c r="G178"/>
      <c r="H178"/>
      <c r="I178"/>
      <c r="J178"/>
      <c r="K178"/>
      <c r="L178"/>
    </row>
    <row r="179" spans="5:12" x14ac:dyDescent="0.3">
      <c r="E179"/>
      <c r="F179"/>
      <c r="G179"/>
      <c r="H179"/>
      <c r="I179"/>
      <c r="J179"/>
      <c r="K179"/>
      <c r="L179"/>
    </row>
    <row r="180" spans="5:12" x14ac:dyDescent="0.3">
      <c r="E180"/>
      <c r="F180"/>
      <c r="G180"/>
      <c r="H180"/>
      <c r="I180"/>
      <c r="J180"/>
      <c r="K180"/>
      <c r="L180"/>
    </row>
    <row r="181" spans="5:12" x14ac:dyDescent="0.3">
      <c r="E181"/>
      <c r="F181"/>
      <c r="G181"/>
      <c r="H181"/>
      <c r="I181"/>
      <c r="J181"/>
      <c r="K181"/>
      <c r="L181"/>
    </row>
    <row r="182" spans="5:12" x14ac:dyDescent="0.3">
      <c r="E182"/>
      <c r="F182"/>
      <c r="G182"/>
      <c r="H182"/>
      <c r="I182"/>
      <c r="J182"/>
      <c r="K182"/>
      <c r="L182"/>
    </row>
    <row r="183" spans="5:12" x14ac:dyDescent="0.3">
      <c r="E183"/>
      <c r="F183"/>
      <c r="G183"/>
      <c r="H183"/>
      <c r="I183"/>
      <c r="J183"/>
      <c r="K183"/>
      <c r="L183"/>
    </row>
    <row r="184" spans="5:12" x14ac:dyDescent="0.3">
      <c r="E184"/>
      <c r="F184"/>
      <c r="G184"/>
      <c r="H184"/>
      <c r="I184"/>
      <c r="J184"/>
      <c r="K184"/>
      <c r="L184"/>
    </row>
    <row r="185" spans="5:12" x14ac:dyDescent="0.3">
      <c r="E185"/>
      <c r="F185"/>
      <c r="G185"/>
      <c r="H185"/>
      <c r="I185"/>
      <c r="J185"/>
      <c r="K185"/>
      <c r="L185"/>
    </row>
    <row r="186" spans="5:12" x14ac:dyDescent="0.3">
      <c r="E186"/>
      <c r="F186"/>
      <c r="G186"/>
      <c r="H186"/>
      <c r="I186"/>
      <c r="J186"/>
      <c r="K186"/>
      <c r="L186"/>
    </row>
    <row r="187" spans="5:12" x14ac:dyDescent="0.3">
      <c r="E187"/>
      <c r="F187"/>
      <c r="G187"/>
      <c r="H187"/>
      <c r="I187"/>
      <c r="J187"/>
      <c r="K187"/>
      <c r="L187"/>
    </row>
    <row r="188" spans="5:12" x14ac:dyDescent="0.3">
      <c r="E188"/>
      <c r="F188"/>
      <c r="G188"/>
      <c r="H188"/>
      <c r="I188"/>
      <c r="J188"/>
      <c r="K188"/>
      <c r="L188"/>
    </row>
    <row r="189" spans="5:12" x14ac:dyDescent="0.3">
      <c r="E189"/>
      <c r="F189"/>
      <c r="G189"/>
      <c r="H189"/>
      <c r="I189"/>
      <c r="J189"/>
      <c r="K189"/>
      <c r="L189"/>
    </row>
    <row r="190" spans="5:12" x14ac:dyDescent="0.3">
      <c r="E190"/>
      <c r="F190"/>
      <c r="G190"/>
      <c r="H190"/>
      <c r="I190"/>
      <c r="J190"/>
      <c r="K190"/>
      <c r="L190"/>
    </row>
    <row r="191" spans="5:12" x14ac:dyDescent="0.3">
      <c r="E191"/>
      <c r="F191"/>
      <c r="G191"/>
      <c r="H191"/>
      <c r="I191"/>
      <c r="J191"/>
      <c r="K191"/>
      <c r="L191"/>
    </row>
    <row r="192" spans="5:12" x14ac:dyDescent="0.3">
      <c r="E192"/>
      <c r="F192"/>
      <c r="G192"/>
      <c r="H192"/>
      <c r="I192"/>
      <c r="J192"/>
      <c r="K192"/>
      <c r="L192"/>
    </row>
    <row r="193" spans="5:12" x14ac:dyDescent="0.3">
      <c r="E193"/>
      <c r="F193"/>
      <c r="G193"/>
      <c r="H193"/>
      <c r="I193"/>
      <c r="J193"/>
      <c r="K193"/>
      <c r="L193"/>
    </row>
    <row r="194" spans="5:12" x14ac:dyDescent="0.3">
      <c r="E194"/>
      <c r="F194"/>
      <c r="G194"/>
      <c r="H194"/>
      <c r="I194"/>
      <c r="J194"/>
      <c r="K194"/>
      <c r="L194"/>
    </row>
    <row r="195" spans="5:12" x14ac:dyDescent="0.3">
      <c r="E195"/>
      <c r="F195"/>
      <c r="G195"/>
      <c r="H195"/>
      <c r="I195"/>
      <c r="J195"/>
      <c r="K195"/>
      <c r="L195"/>
    </row>
    <row r="196" spans="5:12" x14ac:dyDescent="0.3">
      <c r="E196"/>
      <c r="F196"/>
      <c r="G196"/>
      <c r="H196"/>
      <c r="I196"/>
      <c r="J196"/>
      <c r="K196"/>
      <c r="L196"/>
    </row>
    <row r="197" spans="5:12" x14ac:dyDescent="0.3">
      <c r="E197"/>
      <c r="F197"/>
      <c r="G197"/>
      <c r="H197"/>
      <c r="I197"/>
      <c r="J197"/>
      <c r="K197"/>
      <c r="L197"/>
    </row>
    <row r="198" spans="5:12" x14ac:dyDescent="0.3">
      <c r="E198"/>
      <c r="F198"/>
      <c r="G198"/>
      <c r="H198"/>
      <c r="I198"/>
      <c r="J198"/>
      <c r="K198"/>
      <c r="L198"/>
    </row>
    <row r="199" spans="5:12" x14ac:dyDescent="0.3">
      <c r="E199"/>
      <c r="F199"/>
      <c r="G199"/>
      <c r="H199"/>
      <c r="I199"/>
      <c r="J199"/>
      <c r="K199"/>
      <c r="L199"/>
    </row>
    <row r="200" spans="5:12" x14ac:dyDescent="0.3">
      <c r="E200"/>
      <c r="F200"/>
      <c r="G200"/>
      <c r="H200"/>
      <c r="I200"/>
      <c r="J200"/>
      <c r="K200"/>
      <c r="L200"/>
    </row>
    <row r="201" spans="5:12" x14ac:dyDescent="0.3">
      <c r="E201"/>
      <c r="F201"/>
      <c r="G201"/>
      <c r="H201"/>
      <c r="I201"/>
      <c r="J201"/>
      <c r="K201"/>
      <c r="L201"/>
    </row>
    <row r="202" spans="5:12" x14ac:dyDescent="0.3">
      <c r="E202"/>
      <c r="F202"/>
      <c r="G202"/>
      <c r="H202"/>
      <c r="I202"/>
      <c r="J202"/>
      <c r="K202"/>
      <c r="L202"/>
    </row>
    <row r="203" spans="5:12" x14ac:dyDescent="0.3">
      <c r="E203"/>
      <c r="F203"/>
      <c r="G203"/>
      <c r="H203"/>
      <c r="I203"/>
      <c r="J203"/>
      <c r="K203"/>
      <c r="L203"/>
    </row>
    <row r="204" spans="5:12" x14ac:dyDescent="0.3">
      <c r="E204"/>
      <c r="F204"/>
      <c r="G204"/>
      <c r="H204"/>
      <c r="I204"/>
      <c r="J204"/>
      <c r="K204"/>
      <c r="L204"/>
    </row>
    <row r="205" spans="5:12" x14ac:dyDescent="0.3">
      <c r="E205"/>
      <c r="F205"/>
      <c r="G205"/>
      <c r="H205"/>
      <c r="I205"/>
      <c r="J205"/>
      <c r="K205"/>
      <c r="L205"/>
    </row>
    <row r="206" spans="5:12" x14ac:dyDescent="0.3">
      <c r="E206"/>
      <c r="F206"/>
      <c r="G206"/>
      <c r="H206"/>
      <c r="I206"/>
      <c r="J206"/>
      <c r="K206"/>
      <c r="L206"/>
    </row>
    <row r="207" spans="5:12" x14ac:dyDescent="0.3">
      <c r="E207"/>
      <c r="F207"/>
      <c r="G207"/>
      <c r="H207"/>
      <c r="I207"/>
      <c r="J207"/>
      <c r="K207"/>
      <c r="L207"/>
    </row>
    <row r="208" spans="5:12" x14ac:dyDescent="0.3">
      <c r="E208"/>
      <c r="F208"/>
      <c r="G208"/>
      <c r="H208"/>
      <c r="I208"/>
      <c r="J208"/>
      <c r="K208"/>
      <c r="L208"/>
    </row>
    <row r="209" spans="5:12" x14ac:dyDescent="0.3">
      <c r="E209"/>
      <c r="F209"/>
      <c r="G209"/>
      <c r="H209"/>
      <c r="I209"/>
      <c r="J209"/>
      <c r="K209"/>
      <c r="L209"/>
    </row>
    <row r="210" spans="5:12" x14ac:dyDescent="0.3">
      <c r="E210"/>
      <c r="F210"/>
      <c r="G210"/>
      <c r="H210"/>
      <c r="I210"/>
      <c r="J210"/>
      <c r="K210"/>
      <c r="L210"/>
    </row>
    <row r="211" spans="5:12" x14ac:dyDescent="0.3">
      <c r="E211"/>
      <c r="F211"/>
      <c r="G211"/>
      <c r="H211"/>
      <c r="I211"/>
      <c r="J211"/>
      <c r="K211"/>
      <c r="L211"/>
    </row>
    <row r="212" spans="5:12" x14ac:dyDescent="0.3">
      <c r="E212"/>
      <c r="F212"/>
      <c r="G212"/>
      <c r="H212"/>
      <c r="I212"/>
      <c r="J212"/>
      <c r="K212"/>
      <c r="L212"/>
    </row>
    <row r="213" spans="5:12" x14ac:dyDescent="0.3">
      <c r="E213"/>
      <c r="F213"/>
      <c r="G213"/>
      <c r="H213"/>
      <c r="I213"/>
      <c r="J213"/>
      <c r="K213"/>
      <c r="L213"/>
    </row>
    <row r="214" spans="5:12" x14ac:dyDescent="0.3">
      <c r="E214"/>
      <c r="F214"/>
      <c r="G214"/>
      <c r="H214"/>
      <c r="I214"/>
      <c r="J214"/>
      <c r="K214"/>
      <c r="L214"/>
    </row>
    <row r="215" spans="5:12" x14ac:dyDescent="0.3">
      <c r="E215"/>
      <c r="F215"/>
      <c r="G215"/>
      <c r="H215"/>
      <c r="I215"/>
      <c r="J215"/>
      <c r="K215"/>
      <c r="L215"/>
    </row>
    <row r="216" spans="5:12" x14ac:dyDescent="0.3">
      <c r="E216"/>
      <c r="F216"/>
      <c r="G216"/>
      <c r="H216"/>
      <c r="I216"/>
      <c r="J216"/>
      <c r="K216"/>
      <c r="L216"/>
    </row>
    <row r="217" spans="5:12" x14ac:dyDescent="0.3">
      <c r="E217"/>
      <c r="F217"/>
      <c r="G217"/>
      <c r="H217"/>
      <c r="I217"/>
      <c r="J217"/>
      <c r="K217"/>
      <c r="L217"/>
    </row>
    <row r="218" spans="5:12" x14ac:dyDescent="0.3">
      <c r="E218"/>
      <c r="F218"/>
      <c r="G218"/>
      <c r="H218"/>
      <c r="I218"/>
      <c r="J218"/>
      <c r="K218"/>
      <c r="L218"/>
    </row>
    <row r="219" spans="5:12" x14ac:dyDescent="0.3">
      <c r="E219"/>
      <c r="F219"/>
      <c r="G219"/>
      <c r="H219"/>
      <c r="I219"/>
      <c r="J219"/>
      <c r="K219"/>
      <c r="L219"/>
    </row>
    <row r="220" spans="5:12" x14ac:dyDescent="0.3">
      <c r="E220"/>
      <c r="F220"/>
      <c r="G220"/>
      <c r="H220"/>
      <c r="I220"/>
      <c r="J220"/>
      <c r="K220"/>
      <c r="L220"/>
    </row>
    <row r="221" spans="5:12" x14ac:dyDescent="0.3">
      <c r="E221"/>
      <c r="F221"/>
      <c r="G221"/>
      <c r="H221"/>
      <c r="I221"/>
      <c r="J221"/>
      <c r="K221"/>
      <c r="L221"/>
    </row>
    <row r="222" spans="5:12" x14ac:dyDescent="0.3">
      <c r="E222"/>
      <c r="F222"/>
      <c r="G222"/>
      <c r="H222"/>
      <c r="I222"/>
      <c r="J222"/>
      <c r="K222"/>
      <c r="L222"/>
    </row>
    <row r="223" spans="5:12" x14ac:dyDescent="0.3">
      <c r="E223"/>
      <c r="F223"/>
      <c r="G223"/>
      <c r="H223"/>
      <c r="I223"/>
      <c r="J223"/>
      <c r="K223"/>
      <c r="L223"/>
    </row>
    <row r="224" spans="5:12" x14ac:dyDescent="0.3">
      <c r="E224"/>
      <c r="F224"/>
      <c r="G224"/>
      <c r="H224"/>
      <c r="I224"/>
      <c r="J224"/>
      <c r="K224"/>
      <c r="L224"/>
    </row>
    <row r="225" spans="5:12" x14ac:dyDescent="0.3">
      <c r="E225"/>
      <c r="F225"/>
      <c r="G225"/>
      <c r="H225"/>
      <c r="I225"/>
      <c r="J225"/>
      <c r="K225"/>
      <c r="L225"/>
    </row>
    <row r="226" spans="5:12" x14ac:dyDescent="0.3">
      <c r="E226"/>
      <c r="F226"/>
      <c r="G226"/>
      <c r="H226"/>
      <c r="I226"/>
      <c r="J226"/>
      <c r="K226"/>
      <c r="L226"/>
    </row>
    <row r="227" spans="5:12" x14ac:dyDescent="0.3">
      <c r="E227"/>
      <c r="F227"/>
      <c r="G227"/>
      <c r="H227"/>
      <c r="I227"/>
      <c r="J227"/>
      <c r="K227"/>
      <c r="L227"/>
    </row>
    <row r="228" spans="5:12" x14ac:dyDescent="0.3">
      <c r="E228"/>
      <c r="F228"/>
      <c r="G228"/>
      <c r="H228"/>
      <c r="I228"/>
      <c r="J228"/>
      <c r="K228"/>
      <c r="L228"/>
    </row>
    <row r="229" spans="5:12" x14ac:dyDescent="0.3">
      <c r="E229"/>
      <c r="F229"/>
      <c r="G229"/>
      <c r="H229"/>
      <c r="I229"/>
      <c r="J229"/>
      <c r="K229"/>
      <c r="L229"/>
    </row>
    <row r="230" spans="5:12" x14ac:dyDescent="0.3">
      <c r="E230"/>
      <c r="F230"/>
      <c r="G230"/>
      <c r="H230"/>
      <c r="I230"/>
      <c r="J230"/>
      <c r="K230"/>
      <c r="L230"/>
    </row>
    <row r="231" spans="5:12" x14ac:dyDescent="0.3">
      <c r="E231"/>
      <c r="F231"/>
      <c r="G231"/>
      <c r="H231"/>
      <c r="I231"/>
      <c r="J231"/>
      <c r="K231"/>
      <c r="L231"/>
    </row>
    <row r="232" spans="5:12" x14ac:dyDescent="0.3">
      <c r="E232"/>
      <c r="F232"/>
      <c r="G232"/>
      <c r="H232"/>
      <c r="I232"/>
      <c r="J232"/>
      <c r="K232"/>
      <c r="L232"/>
    </row>
    <row r="233" spans="5:12" x14ac:dyDescent="0.3">
      <c r="E233"/>
      <c r="F233"/>
      <c r="G233"/>
      <c r="H233"/>
      <c r="I233"/>
      <c r="J233"/>
      <c r="K233"/>
      <c r="L233"/>
    </row>
    <row r="234" spans="5:12" x14ac:dyDescent="0.3">
      <c r="E234"/>
      <c r="F234"/>
      <c r="G234"/>
      <c r="H234"/>
      <c r="I234"/>
      <c r="J234"/>
      <c r="K234"/>
      <c r="L234"/>
    </row>
    <row r="235" spans="5:12" x14ac:dyDescent="0.3">
      <c r="E235"/>
      <c r="F235"/>
      <c r="G235"/>
      <c r="H235"/>
      <c r="I235"/>
      <c r="J235"/>
      <c r="K235"/>
      <c r="L235"/>
    </row>
    <row r="236" spans="5:12" x14ac:dyDescent="0.3">
      <c r="E236"/>
      <c r="F236"/>
      <c r="G236"/>
      <c r="H236"/>
      <c r="I236"/>
      <c r="J236"/>
      <c r="K236"/>
      <c r="L236"/>
    </row>
    <row r="237" spans="5:12" x14ac:dyDescent="0.3">
      <c r="E237"/>
      <c r="F237"/>
      <c r="G237"/>
      <c r="H237"/>
      <c r="I237"/>
      <c r="J237"/>
      <c r="K237"/>
      <c r="L237"/>
    </row>
    <row r="238" spans="5:12" x14ac:dyDescent="0.3">
      <c r="E238"/>
      <c r="F238"/>
      <c r="G238"/>
      <c r="H238"/>
      <c r="I238"/>
      <c r="J238"/>
      <c r="K238"/>
      <c r="L238"/>
    </row>
    <row r="239" spans="5:12" x14ac:dyDescent="0.3">
      <c r="E239"/>
      <c r="F239"/>
      <c r="G239"/>
      <c r="H239"/>
      <c r="I239"/>
      <c r="J239"/>
      <c r="K239"/>
      <c r="L239"/>
    </row>
    <row r="240" spans="5:12" x14ac:dyDescent="0.3">
      <c r="E240"/>
      <c r="F240"/>
      <c r="G240"/>
      <c r="H240"/>
      <c r="I240"/>
      <c r="J240"/>
      <c r="K240"/>
      <c r="L240"/>
    </row>
    <row r="241" spans="5:12" x14ac:dyDescent="0.3">
      <c r="E241"/>
      <c r="F241"/>
      <c r="G241"/>
      <c r="H241"/>
      <c r="I241"/>
      <c r="J241"/>
      <c r="K241"/>
      <c r="L241"/>
    </row>
    <row r="242" spans="5:12" x14ac:dyDescent="0.3">
      <c r="E242"/>
      <c r="F242"/>
      <c r="G242"/>
      <c r="H242"/>
      <c r="I242"/>
      <c r="J242"/>
      <c r="K242"/>
      <c r="L242"/>
    </row>
    <row r="243" spans="5:12" x14ac:dyDescent="0.3">
      <c r="E243"/>
      <c r="F243"/>
      <c r="G243"/>
      <c r="H243"/>
      <c r="I243"/>
      <c r="J243"/>
      <c r="K243"/>
      <c r="L243"/>
    </row>
    <row r="244" spans="5:12" x14ac:dyDescent="0.3">
      <c r="E244"/>
      <c r="F244"/>
      <c r="G244"/>
      <c r="H244"/>
      <c r="I244"/>
      <c r="J244"/>
      <c r="K244"/>
      <c r="L244"/>
    </row>
    <row r="245" spans="5:12" x14ac:dyDescent="0.3">
      <c r="E245"/>
      <c r="F245"/>
      <c r="G245"/>
      <c r="H245"/>
      <c r="I245"/>
      <c r="J245"/>
      <c r="K245"/>
      <c r="L245"/>
    </row>
    <row r="246" spans="5:12" x14ac:dyDescent="0.3">
      <c r="E246"/>
      <c r="F246"/>
      <c r="G246"/>
      <c r="H246"/>
      <c r="I246"/>
      <c r="J246"/>
      <c r="K246"/>
      <c r="L246"/>
    </row>
    <row r="247" spans="5:12" x14ac:dyDescent="0.3">
      <c r="E247"/>
      <c r="F247"/>
      <c r="G247"/>
      <c r="H247"/>
      <c r="I247"/>
      <c r="J247"/>
      <c r="K247"/>
      <c r="L247"/>
    </row>
    <row r="248" spans="5:12" x14ac:dyDescent="0.3">
      <c r="E248"/>
      <c r="F248"/>
      <c r="G248"/>
      <c r="H248"/>
      <c r="I248"/>
      <c r="J248"/>
      <c r="K248"/>
      <c r="L248"/>
    </row>
    <row r="249" spans="5:12" x14ac:dyDescent="0.3">
      <c r="E249"/>
      <c r="F249"/>
      <c r="G249"/>
      <c r="H249"/>
      <c r="I249"/>
      <c r="J249"/>
      <c r="K249"/>
      <c r="L249"/>
    </row>
    <row r="250" spans="5:12" x14ac:dyDescent="0.3">
      <c r="E250"/>
      <c r="F250"/>
      <c r="G250"/>
      <c r="H250"/>
      <c r="I250"/>
      <c r="J250"/>
      <c r="K250"/>
      <c r="L250"/>
    </row>
    <row r="251" spans="5:12" x14ac:dyDescent="0.3">
      <c r="E251"/>
      <c r="F251"/>
      <c r="G251"/>
      <c r="H251"/>
      <c r="I251"/>
      <c r="J251"/>
      <c r="K251"/>
      <c r="L251"/>
    </row>
    <row r="252" spans="5:12" x14ac:dyDescent="0.3">
      <c r="E252"/>
      <c r="F252"/>
      <c r="G252"/>
      <c r="H252"/>
      <c r="I252"/>
      <c r="J252"/>
      <c r="K252"/>
      <c r="L252"/>
    </row>
    <row r="253" spans="5:12" x14ac:dyDescent="0.3">
      <c r="E253"/>
      <c r="F253"/>
      <c r="G253"/>
      <c r="H253"/>
      <c r="I253"/>
      <c r="J253"/>
      <c r="K253"/>
      <c r="L253"/>
    </row>
    <row r="254" spans="5:12" x14ac:dyDescent="0.3">
      <c r="E254"/>
      <c r="F254"/>
      <c r="G254"/>
      <c r="H254"/>
      <c r="I254"/>
      <c r="J254"/>
      <c r="K254"/>
      <c r="L254"/>
    </row>
    <row r="255" spans="5:12" x14ac:dyDescent="0.3">
      <c r="E255"/>
      <c r="F255"/>
      <c r="G255"/>
      <c r="H255"/>
      <c r="I255"/>
      <c r="J255"/>
      <c r="K255"/>
      <c r="L255"/>
    </row>
    <row r="256" spans="5:12" x14ac:dyDescent="0.3">
      <c r="E256"/>
      <c r="F256"/>
      <c r="G256"/>
      <c r="H256"/>
      <c r="I256"/>
      <c r="J256"/>
      <c r="K256"/>
      <c r="L256"/>
    </row>
    <row r="257" spans="5:12" x14ac:dyDescent="0.3">
      <c r="E257"/>
      <c r="F257"/>
      <c r="G257"/>
      <c r="H257"/>
      <c r="I257"/>
      <c r="J257"/>
      <c r="K257"/>
      <c r="L257"/>
    </row>
    <row r="258" spans="5:12" x14ac:dyDescent="0.3">
      <c r="E258"/>
      <c r="F258"/>
      <c r="G258"/>
      <c r="H258"/>
      <c r="I258"/>
      <c r="J258"/>
      <c r="K258"/>
      <c r="L258"/>
    </row>
    <row r="259" spans="5:12" x14ac:dyDescent="0.3">
      <c r="E259"/>
      <c r="F259"/>
      <c r="G259"/>
      <c r="H259"/>
      <c r="I259"/>
      <c r="J259"/>
      <c r="K259"/>
      <c r="L259"/>
    </row>
    <row r="260" spans="5:12" x14ac:dyDescent="0.3">
      <c r="E260"/>
      <c r="F260"/>
      <c r="G260"/>
      <c r="H260"/>
      <c r="I260"/>
      <c r="J260"/>
      <c r="K260"/>
      <c r="L260"/>
    </row>
    <row r="261" spans="5:12" x14ac:dyDescent="0.3">
      <c r="E261"/>
      <c r="F261"/>
      <c r="G261"/>
      <c r="H261"/>
      <c r="I261"/>
      <c r="J261"/>
      <c r="K261"/>
      <c r="L261"/>
    </row>
    <row r="262" spans="5:12" x14ac:dyDescent="0.3">
      <c r="E262"/>
      <c r="F262"/>
      <c r="G262"/>
      <c r="H262"/>
      <c r="I262"/>
      <c r="J262"/>
      <c r="K262"/>
      <c r="L262"/>
    </row>
    <row r="263" spans="5:12" x14ac:dyDescent="0.3">
      <c r="E263"/>
      <c r="F263"/>
      <c r="G263"/>
      <c r="H263"/>
      <c r="I263"/>
      <c r="J263"/>
      <c r="K263"/>
      <c r="L263"/>
    </row>
    <row r="264" spans="5:12" x14ac:dyDescent="0.3">
      <c r="E264"/>
      <c r="F264"/>
      <c r="G264"/>
      <c r="H264"/>
      <c r="I264"/>
      <c r="J264"/>
      <c r="K264"/>
      <c r="L264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9B5E5-210C-48BA-BE28-B701AB7678AB}">
  <sheetPr>
    <tabColor theme="9" tint="0.39997558519241921"/>
  </sheetPr>
  <dimension ref="A1:O231"/>
  <sheetViews>
    <sheetView topLeftCell="C1" zoomScale="85" zoomScaleNormal="85" workbookViewId="0">
      <selection activeCell="I41" sqref="I41"/>
    </sheetView>
  </sheetViews>
  <sheetFormatPr defaultRowHeight="15.6" x14ac:dyDescent="0.3"/>
  <cols>
    <col min="1" max="1" width="14" customWidth="1"/>
    <col min="2" max="2" width="14.19921875" style="26" customWidth="1"/>
    <col min="3" max="3" width="18.19921875" style="26" customWidth="1"/>
    <col min="4" max="4" width="17.09765625" style="26" customWidth="1"/>
    <col min="5" max="12" width="17.19921875" style="26" customWidth="1"/>
    <col min="13" max="13" width="15.5" customWidth="1"/>
    <col min="14" max="14" width="15.3984375" customWidth="1"/>
    <col min="15" max="15" width="16.69921875" customWidth="1"/>
    <col min="16" max="16" width="17.19921875" customWidth="1"/>
    <col min="17" max="17" width="21.5" customWidth="1"/>
    <col min="18" max="18" width="18.69921875" customWidth="1"/>
  </cols>
  <sheetData>
    <row r="1" spans="1:15" x14ac:dyDescent="0.3">
      <c r="A1" s="81" t="s">
        <v>551</v>
      </c>
      <c r="B1" s="117" t="s">
        <v>39</v>
      </c>
      <c r="C1" s="117" t="s">
        <v>552</v>
      </c>
      <c r="D1" s="117" t="s">
        <v>553</v>
      </c>
      <c r="E1" s="80" t="s">
        <v>554</v>
      </c>
      <c r="F1" s="116" t="s">
        <v>574</v>
      </c>
      <c r="G1" s="115" t="s">
        <v>575</v>
      </c>
      <c r="H1" s="115" t="s">
        <v>576</v>
      </c>
      <c r="I1" s="115" t="s">
        <v>577</v>
      </c>
      <c r="J1" s="115" t="s">
        <v>578</v>
      </c>
      <c r="K1" s="114" t="s">
        <v>579</v>
      </c>
      <c r="L1" s="114" t="s">
        <v>580</v>
      </c>
      <c r="M1" s="113" t="s">
        <v>581</v>
      </c>
      <c r="N1" s="112" t="s">
        <v>582</v>
      </c>
      <c r="O1" s="112" t="s">
        <v>485</v>
      </c>
    </row>
    <row r="2" spans="1:15" ht="16.2" thickBot="1" x14ac:dyDescent="0.35">
      <c r="A2" s="58">
        <v>1</v>
      </c>
      <c r="B2" s="55" t="s">
        <v>563</v>
      </c>
      <c r="C2" s="53" t="s">
        <v>47</v>
      </c>
      <c r="D2" s="53" t="s">
        <v>64</v>
      </c>
      <c r="E2" s="52">
        <v>2</v>
      </c>
      <c r="F2" s="55"/>
      <c r="G2" s="55"/>
      <c r="H2" s="52"/>
      <c r="I2" s="52"/>
      <c r="J2" s="94"/>
      <c r="K2" s="111">
        <f>AVERAGE(I4:I54)</f>
        <v>0.29369069315143864</v>
      </c>
      <c r="L2" s="111">
        <f>AVERAGE(J4:J54)</f>
        <v>0.4267556608966625</v>
      </c>
      <c r="M2" s="110">
        <v>0.51940212424402843</v>
      </c>
      <c r="N2" s="109">
        <v>0.11498958320415265</v>
      </c>
      <c r="O2" s="109">
        <f>SQRT(SUMSQ(I4:I53)/COUNT(I4:I53))</f>
        <v>2.1232816089155162</v>
      </c>
    </row>
    <row r="3" spans="1:15" x14ac:dyDescent="0.3">
      <c r="A3" s="58">
        <v>2</v>
      </c>
      <c r="B3" s="55"/>
      <c r="C3" s="53" t="s">
        <v>66</v>
      </c>
      <c r="D3" s="59" t="s">
        <v>71</v>
      </c>
      <c r="E3" s="52">
        <v>1</v>
      </c>
      <c r="F3" s="85">
        <f>E3</f>
        <v>1</v>
      </c>
      <c r="G3" s="85">
        <f>E3-E2</f>
        <v>-1</v>
      </c>
      <c r="H3" s="85"/>
      <c r="I3" s="85"/>
      <c r="J3" s="94"/>
      <c r="K3" s="108" t="s">
        <v>481</v>
      </c>
      <c r="L3" s="107" t="s">
        <v>483</v>
      </c>
    </row>
    <row r="4" spans="1:15" x14ac:dyDescent="0.3">
      <c r="A4" s="58">
        <v>3</v>
      </c>
      <c r="B4" s="55"/>
      <c r="C4" s="53" t="s">
        <v>72</v>
      </c>
      <c r="D4" s="59" t="s">
        <v>78</v>
      </c>
      <c r="E4" s="52">
        <v>3</v>
      </c>
      <c r="F4" s="85">
        <f t="shared" ref="F4:F35" si="0">$M$2*E4+(1-$M$2)*(F3+G3)</f>
        <v>1.5582063727320854</v>
      </c>
      <c r="G4" s="85">
        <f t="shared" ref="G4:G35" si="1">$N$2*(F4-F3)+(1-$N$2)*G3</f>
        <v>-0.820822498653483</v>
      </c>
      <c r="H4" s="85">
        <f t="shared" ref="H4:H35" si="2">F3+G3</f>
        <v>0</v>
      </c>
      <c r="I4" s="85">
        <f t="shared" ref="I4:I35" si="3">E4-H4</f>
        <v>3</v>
      </c>
      <c r="J4" s="94">
        <f t="shared" ref="J4:J35" si="4">ABS(E4-H4)/E4</f>
        <v>1</v>
      </c>
      <c r="K4" s="106">
        <f>AVERAGE(K6:K55)</f>
        <v>1.6357806517058926</v>
      </c>
      <c r="L4" s="105">
        <f>AVERAGE(L6:L55)</f>
        <v>4.5083247907588637</v>
      </c>
    </row>
    <row r="5" spans="1:15" ht="16.2" thickBot="1" x14ac:dyDescent="0.35">
      <c r="A5" s="58">
        <v>4</v>
      </c>
      <c r="B5" s="55"/>
      <c r="C5" s="53" t="s">
        <v>79</v>
      </c>
      <c r="D5" s="59" t="s">
        <v>85</v>
      </c>
      <c r="E5" s="52">
        <v>3</v>
      </c>
      <c r="F5" s="85">
        <f t="shared" si="0"/>
        <v>1.9125914962309705</v>
      </c>
      <c r="G5" s="85">
        <f t="shared" si="1"/>
        <v>-0.68568586400383891</v>
      </c>
      <c r="H5" s="85">
        <f t="shared" si="2"/>
        <v>0.7373838740786024</v>
      </c>
      <c r="I5" s="85">
        <f t="shared" si="3"/>
        <v>2.2626161259213977</v>
      </c>
      <c r="J5" s="94">
        <f t="shared" si="4"/>
        <v>0.75420537530713261</v>
      </c>
      <c r="K5" s="104"/>
      <c r="L5" s="103">
        <f>SQRT(L4)</f>
        <v>2.1232816089155162</v>
      </c>
    </row>
    <row r="6" spans="1:15" x14ac:dyDescent="0.3">
      <c r="A6" s="58">
        <v>5</v>
      </c>
      <c r="C6" s="53" t="s">
        <v>86</v>
      </c>
      <c r="D6" s="59" t="s">
        <v>92</v>
      </c>
      <c r="E6" s="52">
        <v>5</v>
      </c>
      <c r="F6" s="85">
        <f t="shared" si="0"/>
        <v>3.1866588618215386</v>
      </c>
      <c r="G6" s="85">
        <f t="shared" si="1"/>
        <v>-0.46033465694978598</v>
      </c>
      <c r="H6" s="85">
        <f t="shared" si="2"/>
        <v>1.2269056322271314</v>
      </c>
      <c r="I6" s="85">
        <f t="shared" si="3"/>
        <v>3.7730943677728686</v>
      </c>
      <c r="J6" s="94">
        <f t="shared" si="4"/>
        <v>0.75461887355457369</v>
      </c>
      <c r="K6" s="102">
        <f t="shared" ref="K6:K37" si="5">ABS(H4-E4)</f>
        <v>3</v>
      </c>
      <c r="L6" s="101">
        <f t="shared" ref="L6:L37" si="6">K6^2</f>
        <v>9</v>
      </c>
    </row>
    <row r="7" spans="1:15" x14ac:dyDescent="0.3">
      <c r="A7" s="58">
        <v>6</v>
      </c>
      <c r="B7" s="55" t="s">
        <v>434</v>
      </c>
      <c r="C7" s="53" t="s">
        <v>93</v>
      </c>
      <c r="D7" s="59" t="s">
        <v>99</v>
      </c>
      <c r="E7" s="52">
        <v>3</v>
      </c>
      <c r="F7" s="85">
        <f t="shared" si="0"/>
        <v>2.8684719942155379</v>
      </c>
      <c r="G7" s="85">
        <f t="shared" si="1"/>
        <v>-0.44398914189975242</v>
      </c>
      <c r="H7" s="85">
        <f t="shared" si="2"/>
        <v>2.7263242048717524</v>
      </c>
      <c r="I7" s="85">
        <f t="shared" si="3"/>
        <v>0.27367579512824758</v>
      </c>
      <c r="J7" s="94">
        <f t="shared" si="4"/>
        <v>9.1225265042749193E-2</v>
      </c>
      <c r="K7" s="93">
        <f t="shared" si="5"/>
        <v>2.2626161259213977</v>
      </c>
      <c r="L7" s="92">
        <f t="shared" si="6"/>
        <v>5.119431733279554</v>
      </c>
    </row>
    <row r="8" spans="1:15" x14ac:dyDescent="0.3">
      <c r="A8" s="58">
        <v>7</v>
      </c>
      <c r="B8" s="55"/>
      <c r="C8" s="53" t="s">
        <v>100</v>
      </c>
      <c r="D8" s="59" t="s">
        <v>106</v>
      </c>
      <c r="E8" s="52">
        <v>4</v>
      </c>
      <c r="F8" s="85">
        <f t="shared" si="0"/>
        <v>3.2428098056058592</v>
      </c>
      <c r="G8" s="85">
        <f t="shared" si="1"/>
        <v>-0.34989006661620276</v>
      </c>
      <c r="H8" s="85">
        <f t="shared" si="2"/>
        <v>2.4244828523157853</v>
      </c>
      <c r="I8" s="85">
        <f t="shared" si="3"/>
        <v>1.5755171476842147</v>
      </c>
      <c r="J8" s="94">
        <f t="shared" si="4"/>
        <v>0.39387928692105367</v>
      </c>
      <c r="K8" s="93">
        <f t="shared" si="5"/>
        <v>3.7730943677728686</v>
      </c>
      <c r="L8" s="92">
        <f t="shared" si="6"/>
        <v>14.236241108119343</v>
      </c>
    </row>
    <row r="9" spans="1:15" x14ac:dyDescent="0.3">
      <c r="A9" s="58">
        <v>8</v>
      </c>
      <c r="B9" s="55"/>
      <c r="C9" s="53" t="s">
        <v>107</v>
      </c>
      <c r="D9" s="59" t="s">
        <v>113</v>
      </c>
      <c r="E9" s="52">
        <v>7</v>
      </c>
      <c r="F9" s="85">
        <f t="shared" si="0"/>
        <v>5.0261459509991475</v>
      </c>
      <c r="G9" s="85">
        <f t="shared" si="1"/>
        <v>-0.104591273617058</v>
      </c>
      <c r="H9" s="85">
        <f t="shared" si="2"/>
        <v>2.8929197389896566</v>
      </c>
      <c r="I9" s="85">
        <f t="shared" si="3"/>
        <v>4.1070802610103438</v>
      </c>
      <c r="J9" s="94">
        <f t="shared" si="4"/>
        <v>0.5867257515729063</v>
      </c>
      <c r="K9" s="93">
        <f t="shared" si="5"/>
        <v>0.27367579512824758</v>
      </c>
      <c r="L9" s="92">
        <f t="shared" si="6"/>
        <v>7.4898440839078539E-2</v>
      </c>
    </row>
    <row r="10" spans="1:15" x14ac:dyDescent="0.3">
      <c r="A10" s="58">
        <v>9</v>
      </c>
      <c r="C10" s="53" t="s">
        <v>114</v>
      </c>
      <c r="D10" s="59" t="s">
        <v>120</v>
      </c>
      <c r="E10" s="52">
        <v>5</v>
      </c>
      <c r="F10" s="85">
        <f t="shared" si="0"/>
        <v>4.9622993445868406</v>
      </c>
      <c r="G10" s="85">
        <f t="shared" si="1"/>
        <v>-9.9906061317391756E-2</v>
      </c>
      <c r="H10" s="85">
        <f t="shared" si="2"/>
        <v>4.9215546773820895</v>
      </c>
      <c r="I10" s="85">
        <f t="shared" si="3"/>
        <v>7.8445322617910485E-2</v>
      </c>
      <c r="J10" s="94">
        <f t="shared" si="4"/>
        <v>1.5689064523582097E-2</v>
      </c>
      <c r="K10" s="93">
        <f t="shared" si="5"/>
        <v>1.5755171476842147</v>
      </c>
      <c r="L10" s="92">
        <f t="shared" si="6"/>
        <v>2.4822542826470038</v>
      </c>
    </row>
    <row r="11" spans="1:15" x14ac:dyDescent="0.3">
      <c r="A11" s="58">
        <v>10</v>
      </c>
      <c r="B11" s="55" t="s">
        <v>564</v>
      </c>
      <c r="C11" s="53" t="s">
        <v>121</v>
      </c>
      <c r="D11" s="59" t="s">
        <v>127</v>
      </c>
      <c r="E11" s="52">
        <v>3</v>
      </c>
      <c r="F11" s="85">
        <f t="shared" si="0"/>
        <v>3.8950622557614865</v>
      </c>
      <c r="G11" s="85">
        <f t="shared" si="1"/>
        <v>-0.21113905299097707</v>
      </c>
      <c r="H11" s="85">
        <f t="shared" si="2"/>
        <v>4.8623932832694488</v>
      </c>
      <c r="I11" s="85">
        <f t="shared" si="3"/>
        <v>-1.8623932832694488</v>
      </c>
      <c r="J11" s="94">
        <f t="shared" si="4"/>
        <v>0.62079776108981621</v>
      </c>
      <c r="K11" s="93">
        <f t="shared" si="5"/>
        <v>4.1070802610103438</v>
      </c>
      <c r="L11" s="92">
        <f t="shared" si="6"/>
        <v>16.868108270380795</v>
      </c>
    </row>
    <row r="12" spans="1:15" x14ac:dyDescent="0.3">
      <c r="A12" s="58">
        <v>11</v>
      </c>
      <c r="B12" s="55"/>
      <c r="C12" s="53" t="s">
        <v>128</v>
      </c>
      <c r="D12" s="59" t="s">
        <v>134</v>
      </c>
      <c r="E12" s="52">
        <v>4</v>
      </c>
      <c r="F12" s="85">
        <f t="shared" si="0"/>
        <v>3.8480941626757561</v>
      </c>
      <c r="G12" s="85">
        <f t="shared" si="1"/>
        <v>-0.19226110273724711</v>
      </c>
      <c r="H12" s="85">
        <f t="shared" si="2"/>
        <v>3.6839232027705093</v>
      </c>
      <c r="I12" s="85">
        <f t="shared" si="3"/>
        <v>0.31607679722949067</v>
      </c>
      <c r="J12" s="94">
        <f t="shared" si="4"/>
        <v>7.9019199307372667E-2</v>
      </c>
      <c r="K12" s="93">
        <f t="shared" si="5"/>
        <v>7.8445322617910485E-2</v>
      </c>
      <c r="L12" s="92">
        <f t="shared" si="6"/>
        <v>6.1536686406280586E-3</v>
      </c>
    </row>
    <row r="13" spans="1:15" x14ac:dyDescent="0.3">
      <c r="A13" s="58">
        <v>12</v>
      </c>
      <c r="B13" s="55"/>
      <c r="C13" s="53" t="s">
        <v>135</v>
      </c>
      <c r="D13" s="59" t="s">
        <v>141</v>
      </c>
      <c r="E13" s="52">
        <v>6</v>
      </c>
      <c r="F13" s="85">
        <f t="shared" si="0"/>
        <v>4.8733983481890721</v>
      </c>
      <c r="G13" s="85">
        <f t="shared" si="1"/>
        <v>-5.2253777717470876E-2</v>
      </c>
      <c r="H13" s="85">
        <f t="shared" si="2"/>
        <v>3.6558330599385092</v>
      </c>
      <c r="I13" s="85">
        <f t="shared" si="3"/>
        <v>2.3441669400614908</v>
      </c>
      <c r="J13" s="94">
        <f t="shared" si="4"/>
        <v>0.39069449001024847</v>
      </c>
      <c r="K13" s="93">
        <f t="shared" si="5"/>
        <v>1.8623932832694488</v>
      </c>
      <c r="L13" s="92">
        <f t="shared" si="6"/>
        <v>3.4685087415671574</v>
      </c>
    </row>
    <row r="14" spans="1:15" x14ac:dyDescent="0.3">
      <c r="A14" s="58">
        <v>13</v>
      </c>
      <c r="B14" s="55"/>
      <c r="C14" s="53" t="s">
        <v>142</v>
      </c>
      <c r="D14" s="59" t="s">
        <v>148</v>
      </c>
      <c r="E14" s="52">
        <v>10</v>
      </c>
      <c r="F14" s="85">
        <f t="shared" si="0"/>
        <v>7.5110530817213714</v>
      </c>
      <c r="G14" s="85">
        <f t="shared" si="1"/>
        <v>0.25705768084844294</v>
      </c>
      <c r="H14" s="85">
        <f t="shared" si="2"/>
        <v>4.8211445704716009</v>
      </c>
      <c r="I14" s="85">
        <f t="shared" si="3"/>
        <v>5.1788554295283991</v>
      </c>
      <c r="J14" s="94">
        <f t="shared" si="4"/>
        <v>0.51788554295283995</v>
      </c>
      <c r="K14" s="93">
        <f t="shared" si="5"/>
        <v>0.31607679722949067</v>
      </c>
      <c r="L14" s="92">
        <f t="shared" si="6"/>
        <v>9.9904541746852565E-2</v>
      </c>
    </row>
    <row r="15" spans="1:15" x14ac:dyDescent="0.3">
      <c r="A15" s="58">
        <v>14</v>
      </c>
      <c r="B15" s="55" t="s">
        <v>565</v>
      </c>
      <c r="C15" s="53" t="s">
        <v>149</v>
      </c>
      <c r="D15" s="59" t="s">
        <v>155</v>
      </c>
      <c r="E15" s="52">
        <v>4</v>
      </c>
      <c r="F15" s="85">
        <f t="shared" si="0"/>
        <v>5.8109460281042669</v>
      </c>
      <c r="G15" s="85">
        <f t="shared" si="1"/>
        <v>3.2004123770383558E-2</v>
      </c>
      <c r="H15" s="85">
        <f t="shared" si="2"/>
        <v>7.7681107625698145</v>
      </c>
      <c r="I15" s="85">
        <f t="shared" si="3"/>
        <v>-3.7681107625698145</v>
      </c>
      <c r="J15" s="94">
        <f t="shared" si="4"/>
        <v>0.94202769064245362</v>
      </c>
      <c r="K15" s="93">
        <f t="shared" si="5"/>
        <v>2.3441669400614908</v>
      </c>
      <c r="L15" s="92">
        <f t="shared" si="6"/>
        <v>5.4951186428772534</v>
      </c>
    </row>
    <row r="16" spans="1:15" x14ac:dyDescent="0.3">
      <c r="A16" s="58">
        <v>15</v>
      </c>
      <c r="B16" s="55"/>
      <c r="C16" s="53" t="s">
        <v>156</v>
      </c>
      <c r="D16" s="59" t="s">
        <v>162</v>
      </c>
      <c r="E16" s="52">
        <v>3</v>
      </c>
      <c r="F16" s="85">
        <f t="shared" si="0"/>
        <v>4.3663158038710739</v>
      </c>
      <c r="G16" s="85">
        <f t="shared" si="1"/>
        <v>-0.13779344445148339</v>
      </c>
      <c r="H16" s="85">
        <f t="shared" si="2"/>
        <v>5.8429501518746507</v>
      </c>
      <c r="I16" s="85">
        <f t="shared" si="3"/>
        <v>-2.8429501518746507</v>
      </c>
      <c r="J16" s="94">
        <f t="shared" si="4"/>
        <v>0.94765005062488361</v>
      </c>
      <c r="K16" s="93">
        <f t="shared" si="5"/>
        <v>5.1788554295283991</v>
      </c>
      <c r="L16" s="92">
        <f t="shared" si="6"/>
        <v>26.82054355995578</v>
      </c>
    </row>
    <row r="17" spans="1:12" x14ac:dyDescent="0.3">
      <c r="A17" s="58">
        <v>16</v>
      </c>
      <c r="B17" s="55"/>
      <c r="C17" s="53" t="s">
        <v>163</v>
      </c>
      <c r="D17" s="59" t="s">
        <v>170</v>
      </c>
      <c r="E17" s="52">
        <v>4</v>
      </c>
      <c r="F17" s="85">
        <f t="shared" si="0"/>
        <v>4.1098273604997981</v>
      </c>
      <c r="G17" s="85">
        <f t="shared" si="1"/>
        <v>-0.15144213290568767</v>
      </c>
      <c r="H17" s="85">
        <f t="shared" si="2"/>
        <v>4.2285223594195909</v>
      </c>
      <c r="I17" s="85">
        <f t="shared" si="3"/>
        <v>-0.22852235941959087</v>
      </c>
      <c r="J17" s="94">
        <f t="shared" si="4"/>
        <v>5.7130589854897718E-2</v>
      </c>
      <c r="K17" s="93">
        <f t="shared" si="5"/>
        <v>3.7681107625698145</v>
      </c>
      <c r="L17" s="92">
        <f t="shared" si="6"/>
        <v>14.198658718994469</v>
      </c>
    </row>
    <row r="18" spans="1:12" x14ac:dyDescent="0.3">
      <c r="A18" s="58">
        <v>17</v>
      </c>
      <c r="B18" s="55"/>
      <c r="C18" s="53" t="s">
        <v>171</v>
      </c>
      <c r="D18" s="59" t="s">
        <v>177</v>
      </c>
      <c r="E18" s="52">
        <v>3</v>
      </c>
      <c r="F18" s="85">
        <f t="shared" si="0"/>
        <v>3.4605979045376332</v>
      </c>
      <c r="G18" s="85">
        <f t="shared" si="1"/>
        <v>-0.20868248970826286</v>
      </c>
      <c r="H18" s="85">
        <f t="shared" si="2"/>
        <v>3.9583852275941105</v>
      </c>
      <c r="I18" s="85">
        <f t="shared" si="3"/>
        <v>-0.95838522759411049</v>
      </c>
      <c r="J18" s="94">
        <f t="shared" si="4"/>
        <v>0.31946174253137016</v>
      </c>
      <c r="K18" s="93">
        <f t="shared" si="5"/>
        <v>2.8429501518746507</v>
      </c>
      <c r="L18" s="92">
        <f t="shared" si="6"/>
        <v>8.0823655660440998</v>
      </c>
    </row>
    <row r="19" spans="1:12" x14ac:dyDescent="0.3">
      <c r="A19" s="58">
        <v>18</v>
      </c>
      <c r="C19" s="53" t="s">
        <v>178</v>
      </c>
      <c r="D19" s="59" t="s">
        <v>184</v>
      </c>
      <c r="E19" s="52">
        <v>3</v>
      </c>
      <c r="F19" s="85">
        <f t="shared" si="0"/>
        <v>3.1210700132371798</v>
      </c>
      <c r="G19" s="85">
        <f t="shared" si="1"/>
        <v>-0.22372834790152882</v>
      </c>
      <c r="H19" s="85">
        <f t="shared" si="2"/>
        <v>3.2519154148293703</v>
      </c>
      <c r="I19" s="85">
        <f t="shared" si="3"/>
        <v>-0.2519154148293703</v>
      </c>
      <c r="J19" s="94">
        <f t="shared" si="4"/>
        <v>8.3971804943123438E-2</v>
      </c>
      <c r="K19" s="93">
        <f t="shared" si="5"/>
        <v>0.22852235941959087</v>
      </c>
      <c r="L19" s="92">
        <f t="shared" si="6"/>
        <v>5.2222468754696674E-2</v>
      </c>
    </row>
    <row r="20" spans="1:12" x14ac:dyDescent="0.3">
      <c r="A20" s="58">
        <v>19</v>
      </c>
      <c r="B20" s="55" t="s">
        <v>566</v>
      </c>
      <c r="C20" s="53" t="s">
        <v>185</v>
      </c>
      <c r="D20" s="59" t="s">
        <v>191</v>
      </c>
      <c r="E20" s="52">
        <v>9</v>
      </c>
      <c r="F20" s="85">
        <f t="shared" si="0"/>
        <v>6.0670753678958391</v>
      </c>
      <c r="G20" s="85">
        <f t="shared" si="1"/>
        <v>0.14075800942402275</v>
      </c>
      <c r="H20" s="85">
        <f t="shared" si="2"/>
        <v>2.897341665335651</v>
      </c>
      <c r="I20" s="85">
        <f t="shared" si="3"/>
        <v>6.1026583346643495</v>
      </c>
      <c r="J20" s="94">
        <f t="shared" si="4"/>
        <v>0.67807314829603882</v>
      </c>
      <c r="K20" s="93">
        <f t="shared" si="5"/>
        <v>0.95838522759411049</v>
      </c>
      <c r="L20" s="92">
        <f t="shared" si="6"/>
        <v>0.91850224447061501</v>
      </c>
    </row>
    <row r="21" spans="1:12" x14ac:dyDescent="0.3">
      <c r="A21" s="58">
        <v>20</v>
      </c>
      <c r="B21" s="55"/>
      <c r="C21" s="53" t="s">
        <v>192</v>
      </c>
      <c r="D21" s="59" t="s">
        <v>198</v>
      </c>
      <c r="E21" s="52">
        <v>7</v>
      </c>
      <c r="F21" s="85">
        <f t="shared" si="0"/>
        <v>6.6192864038951438</v>
      </c>
      <c r="G21" s="85">
        <f t="shared" si="1"/>
        <v>0.18807082145800155</v>
      </c>
      <c r="H21" s="85">
        <f t="shared" si="2"/>
        <v>6.2078333773198615</v>
      </c>
      <c r="I21" s="85">
        <f t="shared" si="3"/>
        <v>0.79216662268013849</v>
      </c>
      <c r="J21" s="94">
        <f t="shared" si="4"/>
        <v>0.11316666038287693</v>
      </c>
      <c r="K21" s="93">
        <f t="shared" si="5"/>
        <v>0.2519154148293703</v>
      </c>
      <c r="L21" s="92">
        <f t="shared" si="6"/>
        <v>6.3461376228653721E-2</v>
      </c>
    </row>
    <row r="22" spans="1:12" x14ac:dyDescent="0.3">
      <c r="A22" s="58">
        <v>21</v>
      </c>
      <c r="B22" s="55"/>
      <c r="C22" s="53" t="s">
        <v>199</v>
      </c>
      <c r="D22" s="59" t="s">
        <v>205</v>
      </c>
      <c r="E22" s="52">
        <v>5</v>
      </c>
      <c r="F22" s="85">
        <f t="shared" si="0"/>
        <v>5.8686120432369284</v>
      </c>
      <c r="G22" s="85">
        <f t="shared" si="1"/>
        <v>8.0124904231551414E-2</v>
      </c>
      <c r="H22" s="85">
        <f t="shared" si="2"/>
        <v>6.8073572253531456</v>
      </c>
      <c r="I22" s="85">
        <f t="shared" si="3"/>
        <v>-1.8073572253531456</v>
      </c>
      <c r="J22" s="94">
        <f t="shared" si="4"/>
        <v>0.36147144507062912</v>
      </c>
      <c r="K22" s="93">
        <f t="shared" si="5"/>
        <v>6.1026583346643495</v>
      </c>
      <c r="L22" s="92">
        <f t="shared" si="6"/>
        <v>37.242438749648251</v>
      </c>
    </row>
    <row r="23" spans="1:12" x14ac:dyDescent="0.3">
      <c r="A23" s="58">
        <v>22</v>
      </c>
      <c r="C23" s="53" t="s">
        <v>206</v>
      </c>
      <c r="D23" s="59" t="s">
        <v>212</v>
      </c>
      <c r="E23" s="52">
        <v>3</v>
      </c>
      <c r="F23" s="85">
        <f t="shared" si="0"/>
        <v>4.4171567131164995</v>
      </c>
      <c r="G23" s="85">
        <f t="shared" si="1"/>
        <v>-9.5990868560301243E-2</v>
      </c>
      <c r="H23" s="85">
        <f t="shared" si="2"/>
        <v>5.9487369474684799</v>
      </c>
      <c r="I23" s="85">
        <f t="shared" si="3"/>
        <v>-2.9487369474684799</v>
      </c>
      <c r="J23" s="94">
        <f t="shared" si="4"/>
        <v>0.98291231582282668</v>
      </c>
      <c r="K23" s="93">
        <f t="shared" si="5"/>
        <v>0.79216662268013849</v>
      </c>
      <c r="L23" s="92">
        <f t="shared" si="6"/>
        <v>0.62752795808845685</v>
      </c>
    </row>
    <row r="24" spans="1:12" x14ac:dyDescent="0.3">
      <c r="A24" s="58">
        <v>23</v>
      </c>
      <c r="B24" s="55" t="s">
        <v>567</v>
      </c>
      <c r="C24" s="53" t="s">
        <v>213</v>
      </c>
      <c r="D24" s="59" t="s">
        <v>219</v>
      </c>
      <c r="E24" s="52">
        <v>5</v>
      </c>
      <c r="F24" s="85">
        <f t="shared" si="0"/>
        <v>4.6737537469031096</v>
      </c>
      <c r="G24" s="85">
        <f t="shared" si="1"/>
        <v>-5.5446932626603426E-2</v>
      </c>
      <c r="H24" s="85">
        <f t="shared" si="2"/>
        <v>4.321165844556198</v>
      </c>
      <c r="I24" s="85">
        <f t="shared" si="3"/>
        <v>0.67883415544380199</v>
      </c>
      <c r="J24" s="94">
        <f t="shared" si="4"/>
        <v>0.13576683108876039</v>
      </c>
      <c r="K24" s="93">
        <f t="shared" si="5"/>
        <v>1.8073572253531456</v>
      </c>
      <c r="L24" s="92">
        <f t="shared" si="6"/>
        <v>3.2665401400362208</v>
      </c>
    </row>
    <row r="25" spans="1:12" x14ac:dyDescent="0.3">
      <c r="A25" s="58">
        <v>24</v>
      </c>
      <c r="B25" s="55"/>
      <c r="C25" s="53" t="s">
        <v>220</v>
      </c>
      <c r="D25" s="59" t="s">
        <v>226</v>
      </c>
      <c r="E25" s="52">
        <v>3</v>
      </c>
      <c r="F25" s="85">
        <f t="shared" si="0"/>
        <v>3.7777548172627027</v>
      </c>
      <c r="G25" s="85">
        <f t="shared" si="1"/>
        <v>-0.15210165642463885</v>
      </c>
      <c r="H25" s="85">
        <f t="shared" si="2"/>
        <v>4.6183068142765062</v>
      </c>
      <c r="I25" s="85">
        <f t="shared" si="3"/>
        <v>-1.6183068142765062</v>
      </c>
      <c r="J25" s="94">
        <f t="shared" si="4"/>
        <v>0.53943560475883545</v>
      </c>
      <c r="K25" s="93">
        <f t="shared" si="5"/>
        <v>2.9487369474684799</v>
      </c>
      <c r="L25" s="92">
        <f t="shared" si="6"/>
        <v>8.6950495853657284</v>
      </c>
    </row>
    <row r="26" spans="1:12" x14ac:dyDescent="0.3">
      <c r="A26" s="58">
        <v>25</v>
      </c>
      <c r="B26" s="55"/>
      <c r="C26" s="53" t="s">
        <v>227</v>
      </c>
      <c r="D26" s="59" t="s">
        <v>233</v>
      </c>
      <c r="E26" s="52">
        <v>5</v>
      </c>
      <c r="F26" s="85">
        <f t="shared" si="0"/>
        <v>4.3394918285468398</v>
      </c>
      <c r="G26" s="85">
        <f t="shared" si="1"/>
        <v>-7.0017645549799098E-2</v>
      </c>
      <c r="H26" s="85">
        <f t="shared" si="2"/>
        <v>3.625653160838064</v>
      </c>
      <c r="I26" s="85">
        <f t="shared" si="3"/>
        <v>1.374346839161936</v>
      </c>
      <c r="J26" s="94">
        <f t="shared" si="4"/>
        <v>0.27486936783238719</v>
      </c>
      <c r="K26" s="93">
        <f t="shared" si="5"/>
        <v>0.67883415544380199</v>
      </c>
      <c r="L26" s="92">
        <f t="shared" si="6"/>
        <v>0.46081581059709992</v>
      </c>
    </row>
    <row r="27" spans="1:12" x14ac:dyDescent="0.3">
      <c r="A27" s="58">
        <v>26</v>
      </c>
      <c r="B27" s="55"/>
      <c r="C27" s="53" t="s">
        <v>234</v>
      </c>
      <c r="D27" s="59" t="s">
        <v>240</v>
      </c>
      <c r="E27" s="52">
        <v>4</v>
      </c>
      <c r="F27" s="85">
        <f t="shared" si="0"/>
        <v>4.1295087199194533</v>
      </c>
      <c r="G27" s="85">
        <f t="shared" si="1"/>
        <v>-8.6112215812067086E-2</v>
      </c>
      <c r="H27" s="85">
        <f t="shared" si="2"/>
        <v>4.2694741829970404</v>
      </c>
      <c r="I27" s="85">
        <f t="shared" si="3"/>
        <v>-0.2694741829970404</v>
      </c>
      <c r="J27" s="94">
        <f t="shared" si="4"/>
        <v>6.73685457492601E-2</v>
      </c>
      <c r="K27" s="93">
        <f t="shared" si="5"/>
        <v>1.6183068142765062</v>
      </c>
      <c r="L27" s="92">
        <f t="shared" si="6"/>
        <v>2.6189169451337744</v>
      </c>
    </row>
    <row r="28" spans="1:12" x14ac:dyDescent="0.3">
      <c r="A28" s="58">
        <v>27</v>
      </c>
      <c r="C28" s="53" t="s">
        <v>241</v>
      </c>
      <c r="D28" s="59" t="s">
        <v>247</v>
      </c>
      <c r="E28" s="52">
        <v>2</v>
      </c>
      <c r="F28" s="85">
        <f t="shared" si="0"/>
        <v>2.9820520192011886</v>
      </c>
      <c r="G28" s="85">
        <f t="shared" si="1"/>
        <v>-0.20815577576745684</v>
      </c>
      <c r="H28" s="85">
        <f t="shared" si="2"/>
        <v>4.0433965041073865</v>
      </c>
      <c r="I28" s="85">
        <f t="shared" si="3"/>
        <v>-2.0433965041073865</v>
      </c>
      <c r="J28" s="94">
        <f t="shared" si="4"/>
        <v>1.0216982520536932</v>
      </c>
      <c r="K28" s="93">
        <f t="shared" si="5"/>
        <v>1.374346839161936</v>
      </c>
      <c r="L28" s="92">
        <f t="shared" si="6"/>
        <v>1.8888292343144044</v>
      </c>
    </row>
    <row r="29" spans="1:12" x14ac:dyDescent="0.3">
      <c r="A29" s="58">
        <v>28</v>
      </c>
      <c r="B29" s="55" t="s">
        <v>568</v>
      </c>
      <c r="C29" s="53" t="s">
        <v>248</v>
      </c>
      <c r="D29" s="59" t="s">
        <v>254</v>
      </c>
      <c r="E29" s="52">
        <v>3</v>
      </c>
      <c r="F29" s="85">
        <f t="shared" si="0"/>
        <v>2.891335014893806</v>
      </c>
      <c r="G29" s="85">
        <f t="shared" si="1"/>
        <v>-0.19465154038525515</v>
      </c>
      <c r="H29" s="85">
        <f t="shared" si="2"/>
        <v>2.7738962434337315</v>
      </c>
      <c r="I29" s="85">
        <f t="shared" si="3"/>
        <v>0.22610375656626847</v>
      </c>
      <c r="J29" s="94">
        <f t="shared" si="4"/>
        <v>7.5367918855422822E-2</v>
      </c>
      <c r="K29" s="93">
        <f t="shared" si="5"/>
        <v>0.2694741829970404</v>
      </c>
      <c r="L29" s="92">
        <f t="shared" si="6"/>
        <v>7.2616335301922422E-2</v>
      </c>
    </row>
    <row r="30" spans="1:12" x14ac:dyDescent="0.3">
      <c r="A30" s="58">
        <v>29</v>
      </c>
      <c r="B30" s="55"/>
      <c r="C30" s="53" t="s">
        <v>255</v>
      </c>
      <c r="D30" s="59" t="s">
        <v>261</v>
      </c>
      <c r="E30" s="52">
        <v>6</v>
      </c>
      <c r="F30" s="85">
        <f t="shared" si="0"/>
        <v>4.412433094899213</v>
      </c>
      <c r="G30" s="85">
        <f t="shared" si="1"/>
        <v>2.641793346150223E-3</v>
      </c>
      <c r="H30" s="85">
        <f t="shared" si="2"/>
        <v>2.6966834745085508</v>
      </c>
      <c r="I30" s="85">
        <f t="shared" si="3"/>
        <v>3.3033165254914492</v>
      </c>
      <c r="J30" s="94">
        <f t="shared" si="4"/>
        <v>0.55055275424857486</v>
      </c>
      <c r="K30" s="93">
        <f t="shared" si="5"/>
        <v>2.0433965041073865</v>
      </c>
      <c r="L30" s="92">
        <f t="shared" si="6"/>
        <v>4.1754692729982885</v>
      </c>
    </row>
    <row r="31" spans="1:12" x14ac:dyDescent="0.3">
      <c r="A31" s="58">
        <v>30</v>
      </c>
      <c r="B31" s="55"/>
      <c r="C31" s="53" t="s">
        <v>262</v>
      </c>
      <c r="D31" s="59" t="s">
        <v>268</v>
      </c>
      <c r="E31" s="52">
        <v>6</v>
      </c>
      <c r="F31" s="85">
        <f t="shared" si="0"/>
        <v>5.2382883580584263</v>
      </c>
      <c r="G31" s="85">
        <f t="shared" si="1"/>
        <v>9.7302767127998638E-2</v>
      </c>
      <c r="H31" s="85">
        <f t="shared" si="2"/>
        <v>4.4150748882453632</v>
      </c>
      <c r="I31" s="85">
        <f t="shared" si="3"/>
        <v>1.5849251117546368</v>
      </c>
      <c r="J31" s="94">
        <f t="shared" si="4"/>
        <v>0.26415418529243945</v>
      </c>
      <c r="K31" s="93">
        <f t="shared" si="5"/>
        <v>0.22610375656626847</v>
      </c>
      <c r="L31" s="92">
        <f t="shared" si="6"/>
        <v>5.1122908733378387E-2</v>
      </c>
    </row>
    <row r="32" spans="1:12" x14ac:dyDescent="0.3">
      <c r="A32" s="58">
        <v>31</v>
      </c>
      <c r="C32" s="53" t="s">
        <v>269</v>
      </c>
      <c r="D32" s="59" t="s">
        <v>275</v>
      </c>
      <c r="E32" s="52">
        <v>4</v>
      </c>
      <c r="F32" s="85">
        <f t="shared" si="0"/>
        <v>4.6418822576431236</v>
      </c>
      <c r="G32" s="85">
        <f t="shared" si="1"/>
        <v>1.7533473584169679E-2</v>
      </c>
      <c r="H32" s="85">
        <f t="shared" si="2"/>
        <v>5.3355911251864248</v>
      </c>
      <c r="I32" s="85">
        <f t="shared" si="3"/>
        <v>-1.3355911251864248</v>
      </c>
      <c r="J32" s="94">
        <f t="shared" si="4"/>
        <v>0.33389778129660619</v>
      </c>
      <c r="K32" s="93">
        <f t="shared" si="5"/>
        <v>3.3033165254914492</v>
      </c>
      <c r="L32" s="92">
        <f t="shared" si="6"/>
        <v>10.9119000675849</v>
      </c>
    </row>
    <row r="33" spans="1:12" x14ac:dyDescent="0.3">
      <c r="A33" s="58">
        <v>32</v>
      </c>
      <c r="B33" s="55" t="s">
        <v>569</v>
      </c>
      <c r="C33" s="53" t="s">
        <v>276</v>
      </c>
      <c r="D33" s="59" t="s">
        <v>282</v>
      </c>
      <c r="E33" s="52">
        <v>5</v>
      </c>
      <c r="F33" s="85">
        <f t="shared" si="0"/>
        <v>4.8363159239119362</v>
      </c>
      <c r="G33" s="85">
        <f t="shared" si="1"/>
        <v>3.7875153009711067E-2</v>
      </c>
      <c r="H33" s="85">
        <f t="shared" si="2"/>
        <v>4.659415731227293</v>
      </c>
      <c r="I33" s="85">
        <f t="shared" si="3"/>
        <v>0.34058426877270698</v>
      </c>
      <c r="J33" s="94">
        <f t="shared" si="4"/>
        <v>6.8116853754541393E-2</v>
      </c>
      <c r="K33" s="93">
        <f t="shared" si="5"/>
        <v>1.5849251117546368</v>
      </c>
      <c r="L33" s="92">
        <f t="shared" si="6"/>
        <v>2.5119876098704479</v>
      </c>
    </row>
    <row r="34" spans="1:12" x14ac:dyDescent="0.3">
      <c r="A34" s="58">
        <v>33</v>
      </c>
      <c r="B34" s="55"/>
      <c r="C34" s="53" t="s">
        <v>283</v>
      </c>
      <c r="D34" s="59" t="s">
        <v>289</v>
      </c>
      <c r="E34" s="52">
        <v>3</v>
      </c>
      <c r="F34" s="85">
        <f t="shared" si="0"/>
        <v>3.9007322503293405</v>
      </c>
      <c r="G34" s="85">
        <f t="shared" si="1"/>
        <v>-7.406247172654179E-2</v>
      </c>
      <c r="H34" s="85">
        <f t="shared" si="2"/>
        <v>4.8741910769216474</v>
      </c>
      <c r="I34" s="85">
        <f t="shared" si="3"/>
        <v>-1.8741910769216474</v>
      </c>
      <c r="J34" s="94">
        <f t="shared" si="4"/>
        <v>0.62473035897388252</v>
      </c>
      <c r="K34" s="93">
        <f t="shared" si="5"/>
        <v>1.3355911251864248</v>
      </c>
      <c r="L34" s="92">
        <f t="shared" si="6"/>
        <v>1.7838036536767401</v>
      </c>
    </row>
    <row r="35" spans="1:12" x14ac:dyDescent="0.3">
      <c r="A35" s="58">
        <v>34</v>
      </c>
      <c r="B35" s="55"/>
      <c r="C35" s="53" t="s">
        <v>290</v>
      </c>
      <c r="D35" s="59" t="s">
        <v>296</v>
      </c>
      <c r="E35" s="52">
        <v>5</v>
      </c>
      <c r="F35" s="85">
        <f t="shared" si="0"/>
        <v>4.4360999880362213</v>
      </c>
      <c r="G35" s="85">
        <f t="shared" si="1"/>
        <v>-3.9843459517730703E-3</v>
      </c>
      <c r="H35" s="85">
        <f t="shared" si="2"/>
        <v>3.8266697786027986</v>
      </c>
      <c r="I35" s="85">
        <f t="shared" si="3"/>
        <v>1.1733302213972014</v>
      </c>
      <c r="J35" s="94">
        <f t="shared" si="4"/>
        <v>0.23466604427944029</v>
      </c>
      <c r="K35" s="93">
        <f t="shared" si="5"/>
        <v>0.34058426877270698</v>
      </c>
      <c r="L35" s="92">
        <f t="shared" si="6"/>
        <v>0.1159976441354395</v>
      </c>
    </row>
    <row r="36" spans="1:12" x14ac:dyDescent="0.3">
      <c r="A36" s="58">
        <v>35</v>
      </c>
      <c r="C36" s="53" t="s">
        <v>297</v>
      </c>
      <c r="D36" s="59" t="s">
        <v>303</v>
      </c>
      <c r="E36" s="52">
        <v>6</v>
      </c>
      <c r="F36" s="85">
        <f t="shared" ref="F36:F53" si="7">$M$2*E36+(1-$M$2)*(F35+G35)</f>
        <v>5.2464781081547702</v>
      </c>
      <c r="G36" s="85">
        <f t="shared" ref="G36:G53" si="8">$N$2*(F36-F35)+(1-$N$2)*G35</f>
        <v>8.9658854598759163E-2</v>
      </c>
      <c r="H36" s="85">
        <f t="shared" ref="H36:H54" si="9">F35+G35</f>
        <v>4.4321156420844483</v>
      </c>
      <c r="I36" s="85">
        <f t="shared" ref="I36:I53" si="10">E36-H36</f>
        <v>1.5678843579155517</v>
      </c>
      <c r="J36" s="94">
        <f t="shared" ref="J36:J53" si="11">ABS(E36-H36)/E36</f>
        <v>0.26131405965259197</v>
      </c>
      <c r="K36" s="93">
        <f t="shared" si="5"/>
        <v>1.8741910769216474</v>
      </c>
      <c r="L36" s="92">
        <f t="shared" si="6"/>
        <v>3.5125921928127246</v>
      </c>
    </row>
    <row r="37" spans="1:12" x14ac:dyDescent="0.3">
      <c r="A37" s="58">
        <v>36</v>
      </c>
      <c r="B37" s="55" t="s">
        <v>570</v>
      </c>
      <c r="C37" s="53" t="s">
        <v>304</v>
      </c>
      <c r="D37" s="59" t="s">
        <v>310</v>
      </c>
      <c r="E37" s="52">
        <v>4</v>
      </c>
      <c r="F37" s="85">
        <f t="shared" si="7"/>
        <v>4.6421445860183823</v>
      </c>
      <c r="G37" s="85">
        <f t="shared" si="8"/>
        <v>9.8569604511253156E-3</v>
      </c>
      <c r="H37" s="85">
        <f t="shared" si="9"/>
        <v>5.3361369627535291</v>
      </c>
      <c r="I37" s="85">
        <f t="shared" si="10"/>
        <v>-1.3361369627535291</v>
      </c>
      <c r="J37" s="94">
        <f t="shared" si="11"/>
        <v>0.33403424068838228</v>
      </c>
      <c r="K37" s="93">
        <f t="shared" si="5"/>
        <v>1.1733302213972014</v>
      </c>
      <c r="L37" s="92">
        <f t="shared" si="6"/>
        <v>1.3767038084440057</v>
      </c>
    </row>
    <row r="38" spans="1:12" x14ac:dyDescent="0.3">
      <c r="A38" s="58">
        <v>37</v>
      </c>
      <c r="B38" s="55"/>
      <c r="C38" s="53" t="s">
        <v>311</v>
      </c>
      <c r="D38" s="59" t="s">
        <v>317</v>
      </c>
      <c r="E38" s="52">
        <v>5</v>
      </c>
      <c r="F38" s="85">
        <f t="shared" si="7"/>
        <v>4.8327526824668823</v>
      </c>
      <c r="G38" s="85">
        <f t="shared" si="8"/>
        <v>3.0641458243140539E-2</v>
      </c>
      <c r="H38" s="85">
        <f t="shared" si="9"/>
        <v>4.6520015464695073</v>
      </c>
      <c r="I38" s="85">
        <f t="shared" si="10"/>
        <v>0.34799845353049275</v>
      </c>
      <c r="J38" s="94">
        <f t="shared" si="11"/>
        <v>6.9599690706098546E-2</v>
      </c>
      <c r="K38" s="93">
        <f t="shared" ref="K38:K55" si="12">ABS(H36-E36)</f>
        <v>1.5678843579155517</v>
      </c>
      <c r="L38" s="92">
        <f t="shared" ref="L38:L55" si="13">K38^2</f>
        <v>2.4582613597962619</v>
      </c>
    </row>
    <row r="39" spans="1:12" x14ac:dyDescent="0.3">
      <c r="A39" s="58">
        <v>38</v>
      </c>
      <c r="B39" s="55"/>
      <c r="C39" s="53" t="s">
        <v>318</v>
      </c>
      <c r="D39" s="59" t="s">
        <v>325</v>
      </c>
      <c r="E39" s="52">
        <v>2</v>
      </c>
      <c r="F39" s="85">
        <f t="shared" si="7"/>
        <v>3.3761411414773326</v>
      </c>
      <c r="G39" s="85">
        <f t="shared" si="8"/>
        <v>-0.14037714425775244</v>
      </c>
      <c r="H39" s="85">
        <f t="shared" si="9"/>
        <v>4.8633941407100227</v>
      </c>
      <c r="I39" s="85">
        <f t="shared" si="10"/>
        <v>-2.8633941407100227</v>
      </c>
      <c r="J39" s="94">
        <f t="shared" si="11"/>
        <v>1.4316970703550114</v>
      </c>
      <c r="K39" s="93">
        <f t="shared" si="12"/>
        <v>1.3361369627535291</v>
      </c>
      <c r="L39" s="92">
        <f t="shared" si="13"/>
        <v>1.7852619832362255</v>
      </c>
    </row>
    <row r="40" spans="1:12" x14ac:dyDescent="0.3">
      <c r="A40" s="58">
        <v>39</v>
      </c>
      <c r="B40" s="55"/>
      <c r="C40" s="53" t="s">
        <v>326</v>
      </c>
      <c r="D40" s="59" t="s">
        <v>332</v>
      </c>
      <c r="E40" s="52">
        <v>3</v>
      </c>
      <c r="F40" s="85">
        <f t="shared" si="7"/>
        <v>3.1133076762434673</v>
      </c>
      <c r="G40" s="85">
        <f t="shared" si="8"/>
        <v>-0.15445834556750959</v>
      </c>
      <c r="H40" s="85">
        <f t="shared" si="9"/>
        <v>3.2357639972195802</v>
      </c>
      <c r="I40" s="85">
        <f t="shared" si="10"/>
        <v>-0.23576399721958019</v>
      </c>
      <c r="J40" s="94">
        <f t="shared" si="11"/>
        <v>7.8587999073193401E-2</v>
      </c>
      <c r="K40" s="93">
        <f t="shared" si="12"/>
        <v>0.34799845353049275</v>
      </c>
      <c r="L40" s="92">
        <f t="shared" si="13"/>
        <v>0.12110292365961452</v>
      </c>
    </row>
    <row r="41" spans="1:12" x14ac:dyDescent="0.3">
      <c r="A41" s="58">
        <v>40</v>
      </c>
      <c r="C41" s="53" t="s">
        <v>333</v>
      </c>
      <c r="D41" s="59" t="s">
        <v>339</v>
      </c>
      <c r="E41" s="52">
        <v>4</v>
      </c>
      <c r="F41" s="85">
        <f t="shared" si="7"/>
        <v>3.4996251999809571</v>
      </c>
      <c r="G41" s="85">
        <f t="shared" si="8"/>
        <v>-9.227475374926436E-2</v>
      </c>
      <c r="H41" s="85">
        <f t="shared" si="9"/>
        <v>2.9588493306759576</v>
      </c>
      <c r="I41" s="85">
        <f t="shared" si="10"/>
        <v>1.0411506693240424</v>
      </c>
      <c r="J41" s="94">
        <f t="shared" si="11"/>
        <v>0.26028766733101061</v>
      </c>
      <c r="K41" s="93">
        <f t="shared" si="12"/>
        <v>2.8633941407100227</v>
      </c>
      <c r="L41" s="92">
        <f t="shared" si="13"/>
        <v>8.1990260050524899</v>
      </c>
    </row>
    <row r="42" spans="1:12" x14ac:dyDescent="0.3">
      <c r="A42" s="58">
        <v>41</v>
      </c>
      <c r="B42" s="55" t="s">
        <v>571</v>
      </c>
      <c r="C42" s="53" t="s">
        <v>340</v>
      </c>
      <c r="D42" s="59" t="s">
        <v>346</v>
      </c>
      <c r="E42" s="52">
        <v>3</v>
      </c>
      <c r="F42" s="85">
        <f t="shared" si="7"/>
        <v>3.1957717591471986</v>
      </c>
      <c r="G42" s="85">
        <f t="shared" si="8"/>
        <v>-0.11660409879199218</v>
      </c>
      <c r="H42" s="85">
        <f t="shared" si="9"/>
        <v>3.4073504462316926</v>
      </c>
      <c r="I42" s="85">
        <f t="shared" si="10"/>
        <v>-0.40735044623169259</v>
      </c>
      <c r="J42" s="94">
        <f t="shared" si="11"/>
        <v>0.13578348207723087</v>
      </c>
      <c r="K42" s="93">
        <f t="shared" si="12"/>
        <v>0.23576399721958019</v>
      </c>
      <c r="L42" s="92">
        <f t="shared" si="13"/>
        <v>5.5584662384954214E-2</v>
      </c>
    </row>
    <row r="43" spans="1:12" x14ac:dyDescent="0.3">
      <c r="A43" s="58">
        <v>42</v>
      </c>
      <c r="B43" s="55"/>
      <c r="C43" s="53" t="s">
        <v>347</v>
      </c>
      <c r="D43" s="59" t="s">
        <v>353</v>
      </c>
      <c r="E43" s="52">
        <v>5</v>
      </c>
      <c r="F43" s="85">
        <f t="shared" si="7"/>
        <v>4.0768520578833396</v>
      </c>
      <c r="G43" s="85">
        <f t="shared" si="8"/>
        <v>-1.8807857509460096E-3</v>
      </c>
      <c r="H43" s="85">
        <f t="shared" si="9"/>
        <v>3.0791676603552065</v>
      </c>
      <c r="I43" s="85">
        <f t="shared" si="10"/>
        <v>1.9208323396447935</v>
      </c>
      <c r="J43" s="94">
        <f t="shared" si="11"/>
        <v>0.3841664679289587</v>
      </c>
      <c r="K43" s="93">
        <f t="shared" si="12"/>
        <v>1.0411506693240424</v>
      </c>
      <c r="L43" s="92">
        <f t="shared" si="13"/>
        <v>1.0839947162339016</v>
      </c>
    </row>
    <row r="44" spans="1:12" x14ac:dyDescent="0.3">
      <c r="A44" s="58">
        <v>43</v>
      </c>
      <c r="B44" s="55"/>
      <c r="C44" s="53" t="s">
        <v>354</v>
      </c>
      <c r="D44" s="59" t="s">
        <v>360</v>
      </c>
      <c r="E44" s="52">
        <v>4</v>
      </c>
      <c r="F44" s="85">
        <f t="shared" si="7"/>
        <v>4.0360310341295511</v>
      </c>
      <c r="G44" s="85">
        <f t="shared" si="8"/>
        <v>-6.358507488763372E-3</v>
      </c>
      <c r="H44" s="85">
        <f t="shared" si="9"/>
        <v>4.0749712721323936</v>
      </c>
      <c r="I44" s="85">
        <f t="shared" si="10"/>
        <v>-7.4971272132393629E-2</v>
      </c>
      <c r="J44" s="94">
        <f t="shared" si="11"/>
        <v>1.8742818033098407E-2</v>
      </c>
      <c r="K44" s="93">
        <f t="shared" si="12"/>
        <v>0.40735044623169259</v>
      </c>
      <c r="L44" s="92">
        <f t="shared" si="13"/>
        <v>0.16593438604515906</v>
      </c>
    </row>
    <row r="45" spans="1:12" x14ac:dyDescent="0.3">
      <c r="A45" s="58">
        <v>44</v>
      </c>
      <c r="B45" s="55" t="s">
        <v>572</v>
      </c>
      <c r="C45" s="53" t="s">
        <v>361</v>
      </c>
      <c r="D45" s="59" t="s">
        <v>367</v>
      </c>
      <c r="E45" s="52">
        <v>2</v>
      </c>
      <c r="F45" s="85">
        <f t="shared" si="7"/>
        <v>2.9754563047838181</v>
      </c>
      <c r="G45" s="85">
        <f t="shared" si="8"/>
        <v>-0.12758239144715283</v>
      </c>
      <c r="H45" s="85">
        <f t="shared" si="9"/>
        <v>4.0296725266407876</v>
      </c>
      <c r="I45" s="85">
        <f t="shared" si="10"/>
        <v>-2.0296725266407876</v>
      </c>
      <c r="J45" s="94">
        <f t="shared" si="11"/>
        <v>1.0148362633203938</v>
      </c>
      <c r="K45" s="93">
        <f t="shared" si="12"/>
        <v>1.9208323396447935</v>
      </c>
      <c r="L45" s="92">
        <f t="shared" si="13"/>
        <v>3.6895968770252914</v>
      </c>
    </row>
    <row r="46" spans="1:12" x14ac:dyDescent="0.3">
      <c r="A46" s="58">
        <v>45</v>
      </c>
      <c r="B46" s="55"/>
      <c r="C46" s="53" t="s">
        <v>368</v>
      </c>
      <c r="D46" s="59" t="s">
        <v>374</v>
      </c>
      <c r="E46" s="52">
        <v>3</v>
      </c>
      <c r="F46" s="85">
        <f t="shared" si="7"/>
        <v>2.9268885259025326</v>
      </c>
      <c r="G46" s="85">
        <f t="shared" si="8"/>
        <v>-0.11849653408116614</v>
      </c>
      <c r="H46" s="85">
        <f t="shared" si="9"/>
        <v>2.8478739133366653</v>
      </c>
      <c r="I46" s="85">
        <f t="shared" si="10"/>
        <v>0.15212608666333471</v>
      </c>
      <c r="J46" s="94">
        <f t="shared" si="11"/>
        <v>5.0708695554444905E-2</v>
      </c>
      <c r="K46" s="93">
        <f t="shared" si="12"/>
        <v>7.4971272132393629E-2</v>
      </c>
      <c r="L46" s="92">
        <f t="shared" si="13"/>
        <v>5.6206916451494214E-3</v>
      </c>
    </row>
    <row r="47" spans="1:12" x14ac:dyDescent="0.3">
      <c r="A47" s="58">
        <v>46</v>
      </c>
      <c r="B47" s="55"/>
      <c r="C47" s="53" t="s">
        <v>375</v>
      </c>
      <c r="D47" s="59" t="s">
        <v>380</v>
      </c>
      <c r="E47" s="52">
        <v>2</v>
      </c>
      <c r="F47" s="85">
        <f t="shared" si="7"/>
        <v>2.3885114740474873</v>
      </c>
      <c r="G47" s="85">
        <f t="shared" si="8"/>
        <v>-0.16677841981552829</v>
      </c>
      <c r="H47" s="85">
        <f t="shared" si="9"/>
        <v>2.8083919918213662</v>
      </c>
      <c r="I47" s="85">
        <f t="shared" si="10"/>
        <v>-0.80839199182136623</v>
      </c>
      <c r="J47" s="94">
        <f t="shared" si="11"/>
        <v>0.40419599591068311</v>
      </c>
      <c r="K47" s="93">
        <f t="shared" si="12"/>
        <v>2.0296725266407876</v>
      </c>
      <c r="L47" s="92">
        <f t="shared" si="13"/>
        <v>4.1195705654003989</v>
      </c>
    </row>
    <row r="48" spans="1:12" x14ac:dyDescent="0.3">
      <c r="A48" s="58">
        <v>47</v>
      </c>
      <c r="B48" s="55"/>
      <c r="C48" s="53" t="s">
        <v>381</v>
      </c>
      <c r="D48" s="59" t="s">
        <v>387</v>
      </c>
      <c r="E48" s="52">
        <v>4</v>
      </c>
      <c r="F48" s="85">
        <f t="shared" si="7"/>
        <v>3.14536868333682</v>
      </c>
      <c r="G48" s="85">
        <f t="shared" si="8"/>
        <v>-6.0569943792255013E-2</v>
      </c>
      <c r="H48" s="85">
        <f t="shared" si="9"/>
        <v>2.2217330542319589</v>
      </c>
      <c r="I48" s="85">
        <f t="shared" si="10"/>
        <v>1.7782669457680411</v>
      </c>
      <c r="J48" s="94">
        <f t="shared" si="11"/>
        <v>0.44456673644201028</v>
      </c>
      <c r="K48" s="93">
        <f t="shared" si="12"/>
        <v>0.15212608666333471</v>
      </c>
      <c r="L48" s="92">
        <f t="shared" si="13"/>
        <v>2.3142346243500422E-2</v>
      </c>
    </row>
    <row r="49" spans="1:12" x14ac:dyDescent="0.3">
      <c r="A49" s="58">
        <v>48</v>
      </c>
      <c r="C49" s="53" t="s">
        <v>388</v>
      </c>
      <c r="D49" s="59" t="s">
        <v>394</v>
      </c>
      <c r="E49" s="52">
        <v>3</v>
      </c>
      <c r="F49" s="85">
        <f t="shared" si="7"/>
        <v>3.040754094091902</v>
      </c>
      <c r="G49" s="85">
        <f t="shared" si="8"/>
        <v>-6.5634619215231393E-2</v>
      </c>
      <c r="H49" s="85">
        <f t="shared" si="9"/>
        <v>3.0847987395445648</v>
      </c>
      <c r="I49" s="85">
        <f t="shared" si="10"/>
        <v>-8.479873954456485E-2</v>
      </c>
      <c r="J49" s="94">
        <f t="shared" si="11"/>
        <v>2.8266246514854949E-2</v>
      </c>
      <c r="K49" s="93">
        <f t="shared" si="12"/>
        <v>0.80839199182136623</v>
      </c>
      <c r="L49" s="92">
        <f t="shared" si="13"/>
        <v>0.65349761244091586</v>
      </c>
    </row>
    <row r="50" spans="1:12" x14ac:dyDescent="0.3">
      <c r="A50" s="58">
        <v>49</v>
      </c>
      <c r="B50" s="55" t="s">
        <v>573</v>
      </c>
      <c r="C50" s="53" t="s">
        <v>395</v>
      </c>
      <c r="D50" s="59" t="s">
        <v>401</v>
      </c>
      <c r="E50" s="52">
        <v>5</v>
      </c>
      <c r="F50" s="85">
        <f t="shared" si="7"/>
        <v>4.0268467209660912</v>
      </c>
      <c r="G50" s="85">
        <f t="shared" si="8"/>
        <v>5.5303058457042358E-2</v>
      </c>
      <c r="H50" s="85">
        <f t="shared" si="9"/>
        <v>2.9751194748766707</v>
      </c>
      <c r="I50" s="85">
        <f t="shared" si="10"/>
        <v>2.0248805251233293</v>
      </c>
      <c r="J50" s="94">
        <f t="shared" si="11"/>
        <v>0.40497610502466586</v>
      </c>
      <c r="K50" s="93">
        <f t="shared" si="12"/>
        <v>1.7782669457680411</v>
      </c>
      <c r="L50" s="92">
        <f t="shared" si="13"/>
        <v>3.1622333304111971</v>
      </c>
    </row>
    <row r="51" spans="1:12" x14ac:dyDescent="0.3">
      <c r="A51" s="58">
        <v>50</v>
      </c>
      <c r="B51" s="55"/>
      <c r="C51" s="53" t="s">
        <v>402</v>
      </c>
      <c r="D51" s="59" t="s">
        <v>408</v>
      </c>
      <c r="E51" s="52">
        <v>5</v>
      </c>
      <c r="F51" s="85">
        <f t="shared" si="7"/>
        <v>4.5588831337286075</v>
      </c>
      <c r="G51" s="85">
        <f t="shared" si="8"/>
        <v>0.11012242816814644</v>
      </c>
      <c r="H51" s="85">
        <f t="shared" si="9"/>
        <v>4.0821497794231334</v>
      </c>
      <c r="I51" s="85">
        <f t="shared" si="10"/>
        <v>0.9178502205768666</v>
      </c>
      <c r="J51" s="94">
        <f t="shared" si="11"/>
        <v>0.18357004411537331</v>
      </c>
      <c r="K51" s="93">
        <f t="shared" si="12"/>
        <v>8.479873954456485E-2</v>
      </c>
      <c r="L51" s="92">
        <f t="shared" si="13"/>
        <v>7.1908262283469464E-3</v>
      </c>
    </row>
    <row r="52" spans="1:12" x14ac:dyDescent="0.3">
      <c r="A52" s="58">
        <v>51</v>
      </c>
      <c r="B52" s="55"/>
      <c r="C52" s="53" t="s">
        <v>409</v>
      </c>
      <c r="D52" s="59" t="s">
        <v>415</v>
      </c>
      <c r="E52" s="52">
        <v>2</v>
      </c>
      <c r="F52" s="85">
        <f t="shared" si="7"/>
        <v>3.2827184034284533</v>
      </c>
      <c r="G52" s="85">
        <f t="shared" si="8"/>
        <v>-4.928615438539255E-2</v>
      </c>
      <c r="H52" s="85">
        <f t="shared" si="9"/>
        <v>4.6690055618967543</v>
      </c>
      <c r="I52" s="85">
        <f t="shared" si="10"/>
        <v>-2.6690055618967543</v>
      </c>
      <c r="J52" s="94">
        <f t="shared" si="11"/>
        <v>1.3345027809483772</v>
      </c>
      <c r="K52" s="93">
        <f t="shared" si="12"/>
        <v>2.0248805251233293</v>
      </c>
      <c r="L52" s="92">
        <f t="shared" si="13"/>
        <v>4.1001411410237294</v>
      </c>
    </row>
    <row r="53" spans="1:12" s="99" customFormat="1" x14ac:dyDescent="0.3">
      <c r="A53" s="58">
        <v>52</v>
      </c>
      <c r="B53" s="55"/>
      <c r="C53" s="55" t="s">
        <v>416</v>
      </c>
      <c r="D53" s="100" t="s">
        <v>422</v>
      </c>
      <c r="E53" s="52">
        <v>2</v>
      </c>
      <c r="F53" s="85">
        <f t="shared" si="7"/>
        <v>2.5927849187790057</v>
      </c>
      <c r="G53" s="85">
        <f t="shared" si="8"/>
        <v>-0.12295392387330938</v>
      </c>
      <c r="H53" s="85">
        <f t="shared" si="9"/>
        <v>3.2334322490430609</v>
      </c>
      <c r="I53" s="85">
        <f t="shared" si="10"/>
        <v>-1.2334322490430609</v>
      </c>
      <c r="J53" s="94">
        <f t="shared" si="11"/>
        <v>0.61671612452153046</v>
      </c>
      <c r="K53" s="93">
        <f t="shared" si="12"/>
        <v>0.9178502205768666</v>
      </c>
      <c r="L53" s="92">
        <f t="shared" si="13"/>
        <v>0.84244902741300265</v>
      </c>
    </row>
    <row r="54" spans="1:12" ht="16.2" thickBot="1" x14ac:dyDescent="0.35">
      <c r="A54" s="51">
        <v>53</v>
      </c>
      <c r="B54" s="50"/>
      <c r="C54" s="97" t="s">
        <v>423</v>
      </c>
      <c r="D54" s="97" t="s">
        <v>423</v>
      </c>
      <c r="E54" s="96"/>
      <c r="F54" s="95"/>
      <c r="G54" s="95">
        <v>1</v>
      </c>
      <c r="H54" s="85">
        <f t="shared" si="9"/>
        <v>2.4698309949056965</v>
      </c>
      <c r="I54" s="95"/>
      <c r="J54" s="94"/>
      <c r="K54" s="93">
        <f t="shared" si="12"/>
        <v>2.6690055618967543</v>
      </c>
      <c r="L54" s="92">
        <f t="shared" si="13"/>
        <v>7.123590689435809</v>
      </c>
    </row>
    <row r="55" spans="1:12" ht="16.2" thickBot="1" x14ac:dyDescent="0.35">
      <c r="B55" s="91" t="s">
        <v>563</v>
      </c>
      <c r="C55" s="90">
        <v>41735</v>
      </c>
      <c r="F55" s="84"/>
      <c r="G55" s="84">
        <v>2</v>
      </c>
      <c r="H55" s="85">
        <f>$F$53+G55*$G$53</f>
        <v>2.3468770710323872</v>
      </c>
      <c r="I55" s="84"/>
      <c r="J55" s="84"/>
      <c r="K55" s="89">
        <f t="shared" si="12"/>
        <v>1.2334322490430609</v>
      </c>
      <c r="L55" s="88">
        <f t="shared" si="13"/>
        <v>1.5213551129794234</v>
      </c>
    </row>
    <row r="56" spans="1:12" x14ac:dyDescent="0.3">
      <c r="B56" s="58"/>
      <c r="C56" s="87">
        <v>41742</v>
      </c>
      <c r="D56" s="46"/>
      <c r="F56" s="84"/>
      <c r="G56" s="84">
        <v>3</v>
      </c>
      <c r="H56" s="85">
        <f>$F$53+G56*$G$53</f>
        <v>2.2239231471590775</v>
      </c>
      <c r="I56" s="84"/>
      <c r="J56" s="84"/>
      <c r="K56" s="84"/>
      <c r="L56" s="84"/>
    </row>
    <row r="57" spans="1:12" x14ac:dyDescent="0.3">
      <c r="B57" s="58"/>
      <c r="C57" s="87">
        <v>41749</v>
      </c>
      <c r="D57" s="46"/>
      <c r="F57" s="84"/>
      <c r="G57" s="84">
        <v>4</v>
      </c>
      <c r="H57" s="85">
        <f>$F$53+G57*$G$53</f>
        <v>2.1009692232857682</v>
      </c>
      <c r="I57" s="84"/>
      <c r="J57" s="84"/>
      <c r="K57" s="84"/>
      <c r="L57" s="84"/>
    </row>
    <row r="58" spans="1:12" ht="16.2" thickBot="1" x14ac:dyDescent="0.35">
      <c r="B58" s="51"/>
      <c r="C58" s="86">
        <v>41756</v>
      </c>
      <c r="D58" s="46"/>
      <c r="E58" s="45"/>
      <c r="F58" s="84"/>
      <c r="G58" s="84">
        <v>5</v>
      </c>
      <c r="H58" s="85">
        <f>$F$53+G58*$G$53</f>
        <v>1.9780152994124589</v>
      </c>
      <c r="I58" s="84"/>
      <c r="J58" s="84"/>
      <c r="K58" s="84"/>
      <c r="L58" s="84"/>
    </row>
    <row r="59" spans="1:12" x14ac:dyDescent="0.3">
      <c r="D59" s="84"/>
      <c r="E59"/>
      <c r="F59"/>
      <c r="G59"/>
      <c r="H59"/>
      <c r="I59"/>
      <c r="J59"/>
      <c r="K59"/>
      <c r="L59"/>
    </row>
    <row r="60" spans="1:12" x14ac:dyDescent="0.3">
      <c r="E60"/>
      <c r="F60"/>
      <c r="G60"/>
      <c r="H60"/>
      <c r="I60"/>
      <c r="J60"/>
      <c r="K60"/>
      <c r="L60"/>
    </row>
    <row r="61" spans="1:12" x14ac:dyDescent="0.3">
      <c r="E61"/>
      <c r="F61"/>
      <c r="G61"/>
      <c r="H61"/>
      <c r="I61"/>
      <c r="J61"/>
      <c r="K61"/>
      <c r="L61"/>
    </row>
    <row r="62" spans="1:12" x14ac:dyDescent="0.3">
      <c r="E62"/>
      <c r="F62"/>
      <c r="G62"/>
      <c r="H62"/>
      <c r="I62"/>
      <c r="J62"/>
      <c r="K62"/>
      <c r="L62"/>
    </row>
    <row r="63" spans="1:12" x14ac:dyDescent="0.3">
      <c r="E63"/>
      <c r="F63"/>
      <c r="G63"/>
      <c r="H63"/>
      <c r="I63"/>
      <c r="J63"/>
      <c r="K63"/>
      <c r="L63"/>
    </row>
    <row r="64" spans="1:12" x14ac:dyDescent="0.3">
      <c r="E64"/>
      <c r="F64"/>
      <c r="G64"/>
      <c r="H64"/>
      <c r="I64"/>
      <c r="J64"/>
      <c r="K64"/>
      <c r="L64"/>
    </row>
    <row r="65" spans="4:12" x14ac:dyDescent="0.3">
      <c r="E65"/>
      <c r="F65"/>
      <c r="G65"/>
      <c r="H65"/>
      <c r="I65"/>
      <c r="J65"/>
      <c r="K65"/>
      <c r="L65"/>
    </row>
    <row r="66" spans="4:12" x14ac:dyDescent="0.3">
      <c r="D66" s="45"/>
      <c r="E66"/>
      <c r="F66"/>
      <c r="G66"/>
      <c r="H66"/>
      <c r="I66"/>
      <c r="J66"/>
      <c r="K66"/>
      <c r="L66"/>
    </row>
    <row r="67" spans="4:12" x14ac:dyDescent="0.3">
      <c r="E67"/>
      <c r="F67"/>
      <c r="G67"/>
      <c r="H67"/>
      <c r="I67"/>
      <c r="J67"/>
      <c r="K67"/>
      <c r="L67"/>
    </row>
    <row r="68" spans="4:12" x14ac:dyDescent="0.3">
      <c r="E68"/>
      <c r="F68"/>
      <c r="G68"/>
      <c r="H68"/>
      <c r="I68"/>
      <c r="J68"/>
      <c r="K68"/>
      <c r="L68"/>
    </row>
    <row r="69" spans="4:12" x14ac:dyDescent="0.3">
      <c r="E69"/>
      <c r="F69"/>
      <c r="G69"/>
      <c r="H69"/>
      <c r="I69"/>
      <c r="J69"/>
      <c r="K69"/>
      <c r="L69"/>
    </row>
    <row r="70" spans="4:12" x14ac:dyDescent="0.3">
      <c r="E70"/>
      <c r="F70"/>
      <c r="G70"/>
      <c r="H70"/>
      <c r="I70"/>
      <c r="J70"/>
      <c r="K70"/>
      <c r="L70"/>
    </row>
    <row r="71" spans="4:12" x14ac:dyDescent="0.3">
      <c r="E71"/>
      <c r="F71"/>
      <c r="G71"/>
      <c r="H71"/>
      <c r="I71"/>
      <c r="J71"/>
      <c r="K71"/>
      <c r="L71"/>
    </row>
    <row r="72" spans="4:12" x14ac:dyDescent="0.3">
      <c r="E72"/>
      <c r="F72"/>
      <c r="G72"/>
      <c r="H72"/>
      <c r="I72"/>
      <c r="J72"/>
      <c r="K72"/>
      <c r="L72"/>
    </row>
    <row r="73" spans="4:12" x14ac:dyDescent="0.3">
      <c r="E73"/>
      <c r="F73"/>
      <c r="G73"/>
      <c r="H73"/>
      <c r="I73"/>
      <c r="J73"/>
      <c r="K73"/>
      <c r="L73"/>
    </row>
    <row r="74" spans="4:12" x14ac:dyDescent="0.3">
      <c r="D74" s="45"/>
      <c r="E74"/>
      <c r="F74"/>
      <c r="G74"/>
      <c r="H74"/>
      <c r="I74"/>
      <c r="J74"/>
      <c r="K74"/>
      <c r="L74"/>
    </row>
    <row r="75" spans="4:12" x14ac:dyDescent="0.3">
      <c r="E75"/>
      <c r="F75"/>
      <c r="G75"/>
      <c r="H75"/>
      <c r="I75"/>
      <c r="J75"/>
      <c r="K75"/>
      <c r="L75"/>
    </row>
    <row r="76" spans="4:12" x14ac:dyDescent="0.3">
      <c r="E76"/>
      <c r="F76"/>
      <c r="G76"/>
      <c r="H76"/>
      <c r="I76"/>
      <c r="J76"/>
      <c r="K76"/>
      <c r="L76"/>
    </row>
    <row r="77" spans="4:12" x14ac:dyDescent="0.3">
      <c r="E77"/>
      <c r="F77"/>
      <c r="G77"/>
      <c r="H77"/>
      <c r="I77"/>
      <c r="J77"/>
      <c r="K77"/>
      <c r="L77"/>
    </row>
    <row r="78" spans="4:12" x14ac:dyDescent="0.3">
      <c r="E78"/>
      <c r="F78"/>
      <c r="G78"/>
      <c r="H78"/>
      <c r="I78"/>
      <c r="J78"/>
      <c r="K78"/>
      <c r="L78"/>
    </row>
    <row r="79" spans="4:12" x14ac:dyDescent="0.3">
      <c r="E79"/>
      <c r="F79"/>
      <c r="G79"/>
      <c r="H79"/>
      <c r="I79"/>
      <c r="J79"/>
      <c r="K79"/>
      <c r="L79"/>
    </row>
    <row r="80" spans="4:12" x14ac:dyDescent="0.3">
      <c r="E80"/>
      <c r="F80"/>
      <c r="G80"/>
      <c r="H80"/>
      <c r="I80"/>
      <c r="J80"/>
      <c r="K80"/>
      <c r="L80"/>
    </row>
    <row r="81" spans="5:12" x14ac:dyDescent="0.3">
      <c r="E81"/>
      <c r="F81"/>
      <c r="G81"/>
      <c r="H81"/>
      <c r="I81"/>
      <c r="J81"/>
      <c r="K81"/>
      <c r="L81"/>
    </row>
    <row r="82" spans="5:12" x14ac:dyDescent="0.3">
      <c r="E82"/>
      <c r="F82"/>
      <c r="G82"/>
      <c r="H82"/>
      <c r="I82"/>
      <c r="J82"/>
      <c r="K82"/>
      <c r="L82"/>
    </row>
    <row r="83" spans="5:12" x14ac:dyDescent="0.3">
      <c r="E83"/>
      <c r="F83"/>
      <c r="G83"/>
      <c r="H83"/>
      <c r="I83"/>
      <c r="J83"/>
      <c r="K83"/>
      <c r="L83"/>
    </row>
    <row r="84" spans="5:12" x14ac:dyDescent="0.3">
      <c r="E84"/>
      <c r="F84"/>
      <c r="G84"/>
      <c r="H84"/>
      <c r="I84"/>
      <c r="J84"/>
      <c r="K84"/>
      <c r="L84"/>
    </row>
    <row r="85" spans="5:12" x14ac:dyDescent="0.3">
      <c r="E85"/>
      <c r="F85"/>
      <c r="G85"/>
      <c r="H85"/>
      <c r="I85"/>
      <c r="J85"/>
      <c r="K85"/>
      <c r="L85"/>
    </row>
    <row r="86" spans="5:12" x14ac:dyDescent="0.3">
      <c r="E86"/>
      <c r="F86"/>
      <c r="G86"/>
      <c r="H86"/>
      <c r="I86"/>
      <c r="J86"/>
      <c r="K86"/>
      <c r="L86"/>
    </row>
    <row r="87" spans="5:12" x14ac:dyDescent="0.3">
      <c r="E87"/>
      <c r="F87"/>
      <c r="G87"/>
      <c r="H87"/>
      <c r="I87"/>
      <c r="J87"/>
      <c r="K87"/>
      <c r="L87"/>
    </row>
    <row r="88" spans="5:12" x14ac:dyDescent="0.3">
      <c r="E88"/>
      <c r="F88"/>
      <c r="G88"/>
      <c r="H88"/>
      <c r="I88"/>
      <c r="J88"/>
      <c r="K88"/>
      <c r="L88"/>
    </row>
    <row r="89" spans="5:12" x14ac:dyDescent="0.3">
      <c r="E89"/>
      <c r="F89"/>
      <c r="G89"/>
      <c r="H89"/>
      <c r="I89"/>
      <c r="J89"/>
      <c r="K89"/>
      <c r="L89"/>
    </row>
    <row r="90" spans="5:12" x14ac:dyDescent="0.3">
      <c r="E90"/>
      <c r="F90"/>
      <c r="G90"/>
      <c r="H90"/>
      <c r="I90"/>
      <c r="J90"/>
      <c r="K90"/>
      <c r="L90"/>
    </row>
    <row r="91" spans="5:12" x14ac:dyDescent="0.3">
      <c r="E91"/>
      <c r="F91"/>
      <c r="G91"/>
      <c r="H91"/>
      <c r="I91"/>
      <c r="J91"/>
      <c r="K91"/>
      <c r="L91"/>
    </row>
    <row r="92" spans="5:12" x14ac:dyDescent="0.3">
      <c r="E92"/>
      <c r="F92"/>
      <c r="G92"/>
      <c r="H92"/>
      <c r="I92"/>
      <c r="J92"/>
      <c r="K92"/>
      <c r="L92"/>
    </row>
    <row r="93" spans="5:12" x14ac:dyDescent="0.3">
      <c r="E93"/>
      <c r="F93"/>
      <c r="G93"/>
      <c r="H93"/>
      <c r="I93"/>
      <c r="J93"/>
      <c r="K93"/>
      <c r="L93"/>
    </row>
    <row r="94" spans="5:12" x14ac:dyDescent="0.3">
      <c r="E94"/>
      <c r="F94"/>
      <c r="G94"/>
      <c r="H94"/>
      <c r="I94"/>
      <c r="J94"/>
      <c r="K94"/>
      <c r="L94"/>
    </row>
    <row r="95" spans="5:12" x14ac:dyDescent="0.3">
      <c r="E95"/>
      <c r="F95"/>
      <c r="G95"/>
      <c r="H95"/>
      <c r="I95"/>
      <c r="J95"/>
      <c r="K95"/>
      <c r="L95"/>
    </row>
    <row r="96" spans="5:12" x14ac:dyDescent="0.3">
      <c r="E96"/>
      <c r="F96"/>
      <c r="G96"/>
      <c r="H96"/>
      <c r="I96"/>
      <c r="J96"/>
      <c r="K96"/>
      <c r="L96"/>
    </row>
    <row r="97" spans="5:12" x14ac:dyDescent="0.3">
      <c r="E97"/>
      <c r="F97"/>
      <c r="G97"/>
      <c r="H97"/>
      <c r="I97"/>
      <c r="J97"/>
      <c r="K97"/>
      <c r="L97"/>
    </row>
    <row r="98" spans="5:12" x14ac:dyDescent="0.3">
      <c r="E98"/>
      <c r="F98"/>
      <c r="G98"/>
      <c r="H98"/>
      <c r="I98"/>
      <c r="J98"/>
      <c r="K98"/>
      <c r="L98"/>
    </row>
    <row r="99" spans="5:12" x14ac:dyDescent="0.3">
      <c r="E99"/>
      <c r="F99"/>
      <c r="G99"/>
      <c r="H99"/>
      <c r="I99"/>
      <c r="J99"/>
      <c r="K99"/>
      <c r="L99"/>
    </row>
    <row r="100" spans="5:12" x14ac:dyDescent="0.3">
      <c r="E100"/>
      <c r="F100"/>
      <c r="G100"/>
      <c r="H100"/>
      <c r="I100"/>
      <c r="J100"/>
      <c r="K100"/>
      <c r="L100"/>
    </row>
    <row r="101" spans="5:12" x14ac:dyDescent="0.3">
      <c r="E101"/>
      <c r="F101"/>
      <c r="G101"/>
      <c r="H101"/>
      <c r="I101"/>
      <c r="J101"/>
      <c r="K101"/>
      <c r="L101"/>
    </row>
    <row r="102" spans="5:12" x14ac:dyDescent="0.3">
      <c r="E102"/>
      <c r="F102"/>
      <c r="G102"/>
      <c r="H102"/>
      <c r="I102"/>
      <c r="J102"/>
      <c r="K102"/>
      <c r="L102"/>
    </row>
    <row r="103" spans="5:12" x14ac:dyDescent="0.3">
      <c r="E103"/>
      <c r="F103"/>
      <c r="G103"/>
      <c r="H103"/>
      <c r="I103"/>
      <c r="J103"/>
      <c r="K103"/>
      <c r="L103"/>
    </row>
    <row r="104" spans="5:12" x14ac:dyDescent="0.3">
      <c r="E104"/>
      <c r="F104"/>
      <c r="G104"/>
      <c r="H104"/>
      <c r="I104"/>
      <c r="J104"/>
      <c r="K104"/>
      <c r="L104"/>
    </row>
    <row r="105" spans="5:12" x14ac:dyDescent="0.3">
      <c r="E105"/>
      <c r="F105"/>
      <c r="G105"/>
      <c r="H105"/>
      <c r="I105"/>
      <c r="J105"/>
      <c r="K105"/>
      <c r="L105"/>
    </row>
    <row r="106" spans="5:12" x14ac:dyDescent="0.3">
      <c r="E106"/>
      <c r="F106"/>
      <c r="G106"/>
      <c r="H106"/>
      <c r="I106"/>
      <c r="J106"/>
      <c r="K106"/>
      <c r="L106"/>
    </row>
    <row r="107" spans="5:12" x14ac:dyDescent="0.3">
      <c r="E107"/>
      <c r="F107"/>
      <c r="G107"/>
      <c r="H107"/>
      <c r="I107"/>
      <c r="J107"/>
      <c r="K107"/>
      <c r="L107"/>
    </row>
    <row r="108" spans="5:12" x14ac:dyDescent="0.3">
      <c r="E108"/>
      <c r="F108"/>
      <c r="G108"/>
      <c r="H108"/>
      <c r="I108"/>
      <c r="J108"/>
      <c r="K108"/>
      <c r="L108"/>
    </row>
    <row r="109" spans="5:12" x14ac:dyDescent="0.3">
      <c r="E109"/>
      <c r="F109"/>
      <c r="G109"/>
      <c r="H109"/>
      <c r="I109"/>
      <c r="J109"/>
      <c r="K109"/>
      <c r="L109"/>
    </row>
    <row r="110" spans="5:12" x14ac:dyDescent="0.3">
      <c r="E110"/>
      <c r="F110"/>
      <c r="G110"/>
      <c r="H110"/>
      <c r="I110"/>
      <c r="J110"/>
      <c r="K110"/>
      <c r="L110"/>
    </row>
    <row r="111" spans="5:12" x14ac:dyDescent="0.3">
      <c r="E111"/>
      <c r="F111"/>
      <c r="G111"/>
      <c r="H111"/>
      <c r="I111"/>
      <c r="J111"/>
      <c r="K111"/>
      <c r="L111"/>
    </row>
    <row r="112" spans="5:12" x14ac:dyDescent="0.3">
      <c r="E112"/>
      <c r="F112"/>
      <c r="G112"/>
      <c r="H112"/>
      <c r="I112"/>
      <c r="J112"/>
      <c r="K112"/>
      <c r="L112"/>
    </row>
    <row r="113" spans="5:12" x14ac:dyDescent="0.3">
      <c r="E113"/>
      <c r="F113"/>
      <c r="G113"/>
      <c r="H113"/>
      <c r="I113"/>
      <c r="J113"/>
      <c r="K113"/>
      <c r="L113"/>
    </row>
    <row r="114" spans="5:12" x14ac:dyDescent="0.3">
      <c r="E114"/>
      <c r="F114"/>
      <c r="G114"/>
      <c r="H114"/>
      <c r="I114"/>
      <c r="J114"/>
      <c r="K114"/>
      <c r="L114"/>
    </row>
    <row r="115" spans="5:12" x14ac:dyDescent="0.3">
      <c r="E115"/>
      <c r="F115"/>
      <c r="G115"/>
      <c r="H115"/>
      <c r="I115"/>
      <c r="J115"/>
      <c r="K115"/>
      <c r="L115"/>
    </row>
    <row r="116" spans="5:12" x14ac:dyDescent="0.3">
      <c r="E116"/>
      <c r="F116"/>
      <c r="G116"/>
      <c r="H116"/>
      <c r="I116"/>
      <c r="J116"/>
      <c r="K116"/>
      <c r="L116"/>
    </row>
    <row r="117" spans="5:12" x14ac:dyDescent="0.3">
      <c r="E117"/>
      <c r="F117"/>
      <c r="G117"/>
      <c r="H117"/>
      <c r="I117"/>
      <c r="J117"/>
      <c r="K117"/>
      <c r="L117"/>
    </row>
    <row r="118" spans="5:12" x14ac:dyDescent="0.3">
      <c r="E118"/>
      <c r="F118"/>
      <c r="G118"/>
      <c r="H118"/>
      <c r="I118"/>
      <c r="J118"/>
      <c r="K118"/>
      <c r="L118"/>
    </row>
    <row r="119" spans="5:12" x14ac:dyDescent="0.3">
      <c r="E119"/>
      <c r="F119"/>
      <c r="G119"/>
      <c r="H119"/>
      <c r="I119"/>
      <c r="J119"/>
      <c r="K119"/>
      <c r="L119"/>
    </row>
    <row r="120" spans="5:12" x14ac:dyDescent="0.3">
      <c r="E120"/>
      <c r="F120"/>
      <c r="G120"/>
      <c r="H120"/>
      <c r="I120"/>
      <c r="J120"/>
      <c r="K120"/>
      <c r="L120"/>
    </row>
    <row r="121" spans="5:12" x14ac:dyDescent="0.3">
      <c r="E121"/>
      <c r="F121"/>
      <c r="G121"/>
      <c r="H121"/>
      <c r="I121"/>
      <c r="J121"/>
      <c r="K121"/>
      <c r="L121"/>
    </row>
    <row r="122" spans="5:12" x14ac:dyDescent="0.3">
      <c r="E122"/>
      <c r="F122"/>
      <c r="G122"/>
      <c r="H122"/>
      <c r="I122"/>
      <c r="J122"/>
      <c r="K122"/>
      <c r="L122"/>
    </row>
    <row r="123" spans="5:12" x14ac:dyDescent="0.3">
      <c r="E123"/>
      <c r="F123"/>
      <c r="G123"/>
      <c r="H123"/>
      <c r="I123"/>
      <c r="J123"/>
      <c r="K123"/>
      <c r="L123"/>
    </row>
    <row r="124" spans="5:12" x14ac:dyDescent="0.3">
      <c r="E124"/>
      <c r="F124"/>
      <c r="G124"/>
      <c r="H124"/>
      <c r="I124"/>
      <c r="J124"/>
      <c r="K124"/>
      <c r="L124"/>
    </row>
    <row r="125" spans="5:12" x14ac:dyDescent="0.3">
      <c r="E125"/>
      <c r="F125"/>
      <c r="G125"/>
      <c r="H125"/>
      <c r="I125"/>
      <c r="J125"/>
      <c r="K125"/>
      <c r="L125"/>
    </row>
    <row r="126" spans="5:12" x14ac:dyDescent="0.3">
      <c r="E126"/>
      <c r="F126"/>
      <c r="G126"/>
      <c r="H126"/>
      <c r="I126"/>
      <c r="J126"/>
      <c r="K126"/>
      <c r="L126"/>
    </row>
    <row r="127" spans="5:12" x14ac:dyDescent="0.3">
      <c r="E127"/>
      <c r="F127"/>
      <c r="G127"/>
      <c r="H127"/>
      <c r="I127"/>
      <c r="J127"/>
      <c r="K127"/>
      <c r="L127"/>
    </row>
    <row r="128" spans="5:12" x14ac:dyDescent="0.3">
      <c r="E128"/>
      <c r="F128"/>
      <c r="G128"/>
      <c r="H128"/>
      <c r="I128"/>
      <c r="J128"/>
      <c r="K128"/>
      <c r="L128"/>
    </row>
    <row r="129" spans="5:12" x14ac:dyDescent="0.3">
      <c r="E129"/>
      <c r="F129"/>
      <c r="G129"/>
      <c r="H129"/>
      <c r="I129"/>
      <c r="J129"/>
      <c r="K129"/>
      <c r="L129"/>
    </row>
    <row r="130" spans="5:12" x14ac:dyDescent="0.3">
      <c r="E130"/>
      <c r="F130"/>
      <c r="G130"/>
      <c r="H130"/>
      <c r="I130"/>
      <c r="J130"/>
      <c r="K130"/>
      <c r="L130"/>
    </row>
    <row r="131" spans="5:12" x14ac:dyDescent="0.3">
      <c r="E131"/>
      <c r="F131"/>
      <c r="G131"/>
      <c r="H131"/>
      <c r="I131"/>
      <c r="J131"/>
      <c r="K131"/>
      <c r="L131"/>
    </row>
    <row r="132" spans="5:12" x14ac:dyDescent="0.3">
      <c r="E132"/>
      <c r="F132"/>
      <c r="G132"/>
      <c r="H132"/>
      <c r="I132"/>
      <c r="J132"/>
      <c r="K132"/>
      <c r="L132"/>
    </row>
    <row r="133" spans="5:12" x14ac:dyDescent="0.3">
      <c r="E133"/>
      <c r="F133"/>
      <c r="G133"/>
      <c r="H133"/>
      <c r="I133"/>
      <c r="J133"/>
      <c r="K133"/>
      <c r="L133"/>
    </row>
    <row r="134" spans="5:12" x14ac:dyDescent="0.3">
      <c r="E134"/>
      <c r="F134"/>
      <c r="G134"/>
      <c r="H134"/>
      <c r="I134"/>
      <c r="J134"/>
      <c r="K134"/>
      <c r="L134"/>
    </row>
    <row r="135" spans="5:12" x14ac:dyDescent="0.3">
      <c r="E135"/>
      <c r="F135"/>
      <c r="G135"/>
      <c r="H135"/>
      <c r="I135"/>
      <c r="J135"/>
      <c r="K135"/>
      <c r="L135"/>
    </row>
    <row r="136" spans="5:12" x14ac:dyDescent="0.3">
      <c r="E136"/>
      <c r="F136"/>
      <c r="G136"/>
      <c r="H136"/>
      <c r="I136"/>
      <c r="J136"/>
      <c r="K136"/>
      <c r="L136"/>
    </row>
    <row r="137" spans="5:12" x14ac:dyDescent="0.3">
      <c r="E137"/>
      <c r="F137"/>
      <c r="G137"/>
      <c r="H137"/>
      <c r="I137"/>
      <c r="J137"/>
      <c r="K137"/>
      <c r="L137"/>
    </row>
    <row r="138" spans="5:12" x14ac:dyDescent="0.3">
      <c r="E138"/>
      <c r="F138"/>
      <c r="G138"/>
      <c r="H138"/>
      <c r="I138"/>
      <c r="J138"/>
      <c r="K138"/>
      <c r="L138"/>
    </row>
    <row r="139" spans="5:12" x14ac:dyDescent="0.3">
      <c r="E139"/>
      <c r="F139"/>
      <c r="G139"/>
      <c r="H139"/>
      <c r="I139"/>
      <c r="J139"/>
      <c r="K139"/>
      <c r="L139"/>
    </row>
    <row r="140" spans="5:12" x14ac:dyDescent="0.3">
      <c r="E140"/>
      <c r="F140"/>
      <c r="G140"/>
      <c r="H140"/>
      <c r="I140"/>
      <c r="J140"/>
      <c r="K140"/>
      <c r="L140"/>
    </row>
    <row r="141" spans="5:12" x14ac:dyDescent="0.3">
      <c r="E141"/>
      <c r="F141"/>
      <c r="G141"/>
      <c r="H141"/>
      <c r="I141"/>
      <c r="J141"/>
      <c r="K141"/>
      <c r="L141"/>
    </row>
    <row r="142" spans="5:12" x14ac:dyDescent="0.3">
      <c r="E142"/>
      <c r="F142"/>
      <c r="G142"/>
      <c r="H142"/>
      <c r="I142"/>
      <c r="J142"/>
      <c r="K142"/>
      <c r="L142"/>
    </row>
    <row r="143" spans="5:12" x14ac:dyDescent="0.3">
      <c r="E143"/>
      <c r="F143"/>
      <c r="G143"/>
      <c r="H143"/>
      <c r="I143"/>
      <c r="J143"/>
      <c r="K143"/>
      <c r="L143"/>
    </row>
    <row r="144" spans="5:12" x14ac:dyDescent="0.3">
      <c r="E144"/>
      <c r="F144"/>
      <c r="G144"/>
      <c r="H144"/>
      <c r="I144"/>
      <c r="J144"/>
      <c r="K144"/>
      <c r="L144"/>
    </row>
    <row r="145" spans="5:12" x14ac:dyDescent="0.3">
      <c r="E145"/>
      <c r="F145"/>
      <c r="G145"/>
      <c r="H145"/>
      <c r="I145"/>
      <c r="J145"/>
      <c r="K145"/>
      <c r="L145"/>
    </row>
    <row r="146" spans="5:12" x14ac:dyDescent="0.3">
      <c r="E146"/>
      <c r="F146"/>
      <c r="G146"/>
      <c r="H146"/>
      <c r="I146"/>
      <c r="J146"/>
      <c r="K146"/>
      <c r="L146"/>
    </row>
    <row r="147" spans="5:12" x14ac:dyDescent="0.3">
      <c r="E147"/>
      <c r="F147"/>
      <c r="G147"/>
      <c r="H147"/>
      <c r="I147"/>
      <c r="J147"/>
      <c r="K147"/>
      <c r="L147"/>
    </row>
    <row r="148" spans="5:12" x14ac:dyDescent="0.3">
      <c r="E148"/>
      <c r="F148"/>
      <c r="G148"/>
      <c r="H148"/>
      <c r="I148"/>
      <c r="J148"/>
      <c r="K148"/>
      <c r="L148"/>
    </row>
    <row r="149" spans="5:12" x14ac:dyDescent="0.3">
      <c r="E149"/>
      <c r="F149"/>
      <c r="G149"/>
      <c r="H149"/>
      <c r="I149"/>
      <c r="J149"/>
      <c r="K149"/>
      <c r="L149"/>
    </row>
    <row r="150" spans="5:12" x14ac:dyDescent="0.3">
      <c r="E150"/>
      <c r="F150"/>
      <c r="G150"/>
      <c r="H150"/>
      <c r="I150"/>
      <c r="J150"/>
      <c r="K150"/>
      <c r="L150"/>
    </row>
    <row r="151" spans="5:12" x14ac:dyDescent="0.3">
      <c r="E151"/>
      <c r="F151"/>
      <c r="G151"/>
      <c r="H151"/>
      <c r="I151"/>
      <c r="J151"/>
      <c r="K151"/>
      <c r="L151"/>
    </row>
    <row r="152" spans="5:12" x14ac:dyDescent="0.3">
      <c r="E152"/>
      <c r="F152"/>
      <c r="G152"/>
      <c r="H152"/>
      <c r="I152"/>
      <c r="J152"/>
      <c r="K152"/>
      <c r="L152"/>
    </row>
    <row r="153" spans="5:12" x14ac:dyDescent="0.3">
      <c r="E153"/>
      <c r="F153"/>
      <c r="G153"/>
      <c r="H153"/>
      <c r="I153"/>
      <c r="J153"/>
      <c r="K153"/>
      <c r="L153"/>
    </row>
    <row r="154" spans="5:12" x14ac:dyDescent="0.3">
      <c r="E154"/>
      <c r="F154"/>
      <c r="G154"/>
      <c r="H154"/>
      <c r="I154"/>
      <c r="J154"/>
      <c r="K154"/>
      <c r="L154"/>
    </row>
    <row r="155" spans="5:12" x14ac:dyDescent="0.3">
      <c r="E155"/>
      <c r="F155"/>
      <c r="G155"/>
      <c r="H155"/>
      <c r="I155"/>
      <c r="J155"/>
      <c r="K155"/>
      <c r="L155"/>
    </row>
    <row r="156" spans="5:12" x14ac:dyDescent="0.3">
      <c r="E156"/>
      <c r="F156"/>
      <c r="G156"/>
      <c r="H156"/>
      <c r="I156"/>
      <c r="J156"/>
      <c r="K156"/>
      <c r="L156"/>
    </row>
    <row r="157" spans="5:12" x14ac:dyDescent="0.3">
      <c r="E157"/>
      <c r="F157"/>
      <c r="G157"/>
      <c r="H157"/>
      <c r="I157"/>
      <c r="J157"/>
      <c r="K157"/>
      <c r="L157"/>
    </row>
    <row r="158" spans="5:12" x14ac:dyDescent="0.3">
      <c r="E158"/>
      <c r="F158"/>
      <c r="G158"/>
      <c r="H158"/>
      <c r="I158"/>
      <c r="J158"/>
      <c r="K158"/>
      <c r="L158"/>
    </row>
    <row r="159" spans="5:12" x14ac:dyDescent="0.3">
      <c r="E159"/>
      <c r="F159"/>
      <c r="G159"/>
      <c r="H159"/>
      <c r="I159"/>
      <c r="J159"/>
      <c r="K159"/>
      <c r="L159"/>
    </row>
    <row r="160" spans="5:12" x14ac:dyDescent="0.3">
      <c r="E160"/>
      <c r="F160"/>
      <c r="G160"/>
      <c r="H160"/>
      <c r="I160"/>
      <c r="J160"/>
      <c r="K160"/>
      <c r="L160"/>
    </row>
    <row r="161" spans="5:12" x14ac:dyDescent="0.3">
      <c r="E161"/>
      <c r="F161"/>
      <c r="G161"/>
      <c r="H161"/>
      <c r="I161"/>
      <c r="J161"/>
      <c r="K161"/>
      <c r="L161"/>
    </row>
    <row r="162" spans="5:12" x14ac:dyDescent="0.3">
      <c r="E162"/>
      <c r="F162"/>
      <c r="G162"/>
      <c r="H162"/>
      <c r="I162"/>
      <c r="J162"/>
      <c r="K162"/>
      <c r="L162"/>
    </row>
    <row r="163" spans="5:12" x14ac:dyDescent="0.3">
      <c r="E163"/>
      <c r="F163"/>
      <c r="G163"/>
      <c r="H163"/>
      <c r="I163"/>
      <c r="J163"/>
      <c r="K163"/>
      <c r="L163"/>
    </row>
    <row r="164" spans="5:12" x14ac:dyDescent="0.3">
      <c r="E164"/>
      <c r="F164"/>
      <c r="G164"/>
      <c r="H164"/>
      <c r="I164"/>
      <c r="J164"/>
      <c r="K164"/>
      <c r="L164"/>
    </row>
    <row r="165" spans="5:12" x14ac:dyDescent="0.3">
      <c r="E165"/>
      <c r="F165"/>
      <c r="G165"/>
      <c r="H165"/>
      <c r="I165"/>
      <c r="J165"/>
      <c r="K165"/>
      <c r="L165"/>
    </row>
    <row r="166" spans="5:12" x14ac:dyDescent="0.3">
      <c r="E166"/>
      <c r="F166"/>
      <c r="G166"/>
      <c r="H166"/>
      <c r="I166"/>
      <c r="J166"/>
      <c r="K166"/>
      <c r="L166"/>
    </row>
    <row r="167" spans="5:12" x14ac:dyDescent="0.3">
      <c r="E167"/>
      <c r="F167"/>
      <c r="G167"/>
      <c r="H167"/>
      <c r="I167"/>
      <c r="J167"/>
      <c r="K167"/>
      <c r="L167"/>
    </row>
    <row r="168" spans="5:12" x14ac:dyDescent="0.3">
      <c r="E168"/>
      <c r="F168"/>
      <c r="G168"/>
      <c r="H168"/>
      <c r="I168"/>
      <c r="J168"/>
      <c r="K168"/>
      <c r="L168"/>
    </row>
    <row r="169" spans="5:12" x14ac:dyDescent="0.3">
      <c r="E169"/>
      <c r="F169"/>
      <c r="G169"/>
      <c r="H169"/>
      <c r="I169"/>
      <c r="J169"/>
      <c r="K169"/>
      <c r="L169"/>
    </row>
    <row r="170" spans="5:12" x14ac:dyDescent="0.3">
      <c r="E170"/>
      <c r="F170"/>
      <c r="G170"/>
      <c r="H170"/>
      <c r="I170"/>
      <c r="J170"/>
      <c r="K170"/>
      <c r="L170"/>
    </row>
    <row r="171" spans="5:12" x14ac:dyDescent="0.3">
      <c r="E171"/>
      <c r="F171"/>
      <c r="G171"/>
      <c r="H171"/>
      <c r="I171"/>
      <c r="J171"/>
      <c r="K171"/>
      <c r="L171"/>
    </row>
    <row r="172" spans="5:12" x14ac:dyDescent="0.3">
      <c r="E172"/>
      <c r="F172"/>
      <c r="G172"/>
      <c r="H172"/>
      <c r="I172"/>
      <c r="J172"/>
      <c r="K172"/>
      <c r="L172"/>
    </row>
    <row r="173" spans="5:12" x14ac:dyDescent="0.3">
      <c r="E173"/>
      <c r="F173"/>
      <c r="G173"/>
      <c r="H173"/>
      <c r="I173"/>
      <c r="J173"/>
      <c r="K173"/>
      <c r="L173"/>
    </row>
    <row r="174" spans="5:12" x14ac:dyDescent="0.3">
      <c r="E174"/>
      <c r="F174"/>
      <c r="G174"/>
      <c r="H174"/>
      <c r="I174"/>
      <c r="J174"/>
      <c r="K174"/>
      <c r="L174"/>
    </row>
    <row r="175" spans="5:12" x14ac:dyDescent="0.3">
      <c r="E175"/>
      <c r="F175"/>
      <c r="G175"/>
      <c r="H175"/>
      <c r="I175"/>
      <c r="J175"/>
      <c r="K175"/>
      <c r="L175"/>
    </row>
    <row r="176" spans="5:12" x14ac:dyDescent="0.3">
      <c r="E176"/>
      <c r="F176"/>
      <c r="G176"/>
      <c r="H176"/>
      <c r="I176"/>
      <c r="J176"/>
      <c r="K176"/>
      <c r="L176"/>
    </row>
    <row r="177" spans="5:12" x14ac:dyDescent="0.3">
      <c r="E177"/>
      <c r="F177"/>
      <c r="G177"/>
      <c r="H177"/>
      <c r="I177"/>
      <c r="J177"/>
      <c r="K177"/>
      <c r="L177"/>
    </row>
    <row r="178" spans="5:12" x14ac:dyDescent="0.3">
      <c r="E178"/>
      <c r="F178"/>
      <c r="G178"/>
      <c r="H178"/>
      <c r="I178"/>
      <c r="J178"/>
      <c r="K178"/>
      <c r="L178"/>
    </row>
    <row r="179" spans="5:12" x14ac:dyDescent="0.3">
      <c r="E179"/>
      <c r="F179"/>
      <c r="G179"/>
      <c r="H179"/>
      <c r="I179"/>
      <c r="J179"/>
      <c r="K179"/>
      <c r="L179"/>
    </row>
    <row r="180" spans="5:12" x14ac:dyDescent="0.3">
      <c r="E180"/>
      <c r="F180"/>
      <c r="G180"/>
      <c r="H180"/>
      <c r="I180"/>
      <c r="J180"/>
      <c r="K180"/>
      <c r="L180"/>
    </row>
    <row r="181" spans="5:12" x14ac:dyDescent="0.3">
      <c r="E181"/>
      <c r="F181"/>
      <c r="G181"/>
      <c r="H181"/>
      <c r="I181"/>
      <c r="J181"/>
      <c r="K181"/>
      <c r="L181"/>
    </row>
    <row r="182" spans="5:12" x14ac:dyDescent="0.3">
      <c r="E182"/>
      <c r="F182"/>
      <c r="G182"/>
      <c r="H182"/>
      <c r="I182"/>
      <c r="J182"/>
      <c r="K182"/>
      <c r="L182"/>
    </row>
    <row r="183" spans="5:12" x14ac:dyDescent="0.3">
      <c r="E183"/>
      <c r="F183"/>
      <c r="G183"/>
      <c r="H183"/>
      <c r="I183"/>
      <c r="J183"/>
      <c r="K183"/>
      <c r="L183"/>
    </row>
    <row r="184" spans="5:12" x14ac:dyDescent="0.3">
      <c r="E184"/>
      <c r="F184"/>
      <c r="G184"/>
      <c r="H184"/>
      <c r="I184"/>
      <c r="J184"/>
      <c r="K184"/>
      <c r="L184"/>
    </row>
    <row r="185" spans="5:12" x14ac:dyDescent="0.3">
      <c r="E185"/>
      <c r="F185"/>
      <c r="G185"/>
      <c r="H185"/>
      <c r="I185"/>
      <c r="J185"/>
      <c r="K185"/>
      <c r="L185"/>
    </row>
    <row r="186" spans="5:12" x14ac:dyDescent="0.3">
      <c r="E186"/>
      <c r="F186"/>
      <c r="G186"/>
      <c r="H186"/>
      <c r="I186"/>
      <c r="J186"/>
      <c r="K186"/>
      <c r="L186"/>
    </row>
    <row r="187" spans="5:12" x14ac:dyDescent="0.3">
      <c r="E187"/>
      <c r="F187"/>
      <c r="G187"/>
      <c r="H187"/>
      <c r="I187"/>
      <c r="J187"/>
      <c r="K187"/>
      <c r="L187"/>
    </row>
    <row r="188" spans="5:12" x14ac:dyDescent="0.3">
      <c r="E188"/>
      <c r="F188"/>
      <c r="G188"/>
      <c r="H188"/>
      <c r="I188"/>
      <c r="J188"/>
      <c r="K188"/>
      <c r="L188"/>
    </row>
    <row r="189" spans="5:12" x14ac:dyDescent="0.3">
      <c r="E189"/>
      <c r="F189"/>
      <c r="G189"/>
      <c r="H189"/>
      <c r="I189"/>
      <c r="J189"/>
      <c r="K189"/>
      <c r="L189"/>
    </row>
    <row r="190" spans="5:12" x14ac:dyDescent="0.3">
      <c r="E190"/>
      <c r="F190"/>
      <c r="G190"/>
      <c r="H190"/>
      <c r="I190"/>
      <c r="J190"/>
      <c r="K190"/>
      <c r="L190"/>
    </row>
    <row r="191" spans="5:12" x14ac:dyDescent="0.3">
      <c r="E191"/>
      <c r="F191"/>
      <c r="G191"/>
      <c r="H191"/>
      <c r="I191"/>
      <c r="J191"/>
      <c r="K191"/>
      <c r="L191"/>
    </row>
    <row r="192" spans="5:12" x14ac:dyDescent="0.3">
      <c r="E192"/>
      <c r="F192"/>
      <c r="G192"/>
      <c r="H192"/>
      <c r="I192"/>
      <c r="J192"/>
      <c r="K192"/>
      <c r="L192"/>
    </row>
    <row r="193" spans="5:12" x14ac:dyDescent="0.3">
      <c r="E193"/>
      <c r="F193"/>
      <c r="G193"/>
      <c r="H193"/>
      <c r="I193"/>
      <c r="J193"/>
      <c r="K193"/>
      <c r="L193"/>
    </row>
    <row r="194" spans="5:12" x14ac:dyDescent="0.3">
      <c r="E194"/>
      <c r="F194"/>
      <c r="G194"/>
      <c r="H194"/>
      <c r="I194"/>
      <c r="J194"/>
      <c r="K194"/>
      <c r="L194"/>
    </row>
    <row r="195" spans="5:12" x14ac:dyDescent="0.3">
      <c r="E195"/>
      <c r="F195"/>
      <c r="G195"/>
      <c r="H195"/>
      <c r="I195"/>
      <c r="J195"/>
      <c r="K195"/>
      <c r="L195"/>
    </row>
    <row r="196" spans="5:12" x14ac:dyDescent="0.3">
      <c r="E196"/>
      <c r="F196"/>
      <c r="G196"/>
      <c r="H196"/>
      <c r="I196"/>
      <c r="J196"/>
      <c r="K196"/>
      <c r="L196"/>
    </row>
    <row r="197" spans="5:12" x14ac:dyDescent="0.3">
      <c r="E197"/>
      <c r="F197"/>
      <c r="G197"/>
      <c r="H197"/>
      <c r="I197"/>
      <c r="J197"/>
      <c r="K197"/>
      <c r="L197"/>
    </row>
    <row r="198" spans="5:12" x14ac:dyDescent="0.3">
      <c r="E198"/>
      <c r="F198"/>
      <c r="G198"/>
      <c r="H198"/>
      <c r="I198"/>
      <c r="J198"/>
      <c r="K198"/>
      <c r="L198"/>
    </row>
    <row r="199" spans="5:12" x14ac:dyDescent="0.3">
      <c r="E199"/>
      <c r="F199"/>
      <c r="G199"/>
      <c r="H199"/>
      <c r="I199"/>
      <c r="J199"/>
      <c r="K199"/>
      <c r="L199"/>
    </row>
    <row r="200" spans="5:12" x14ac:dyDescent="0.3">
      <c r="E200"/>
      <c r="F200"/>
      <c r="G200"/>
      <c r="H200"/>
      <c r="I200"/>
      <c r="J200"/>
      <c r="K200"/>
      <c r="L200"/>
    </row>
    <row r="201" spans="5:12" x14ac:dyDescent="0.3">
      <c r="E201"/>
      <c r="F201"/>
      <c r="G201"/>
      <c r="H201"/>
      <c r="I201"/>
      <c r="J201"/>
      <c r="K201"/>
      <c r="L201"/>
    </row>
    <row r="202" spans="5:12" x14ac:dyDescent="0.3">
      <c r="E202"/>
      <c r="F202"/>
      <c r="G202"/>
      <c r="H202"/>
      <c r="I202"/>
      <c r="J202"/>
      <c r="K202"/>
      <c r="L202"/>
    </row>
    <row r="203" spans="5:12" x14ac:dyDescent="0.3">
      <c r="E203"/>
      <c r="F203"/>
      <c r="G203"/>
      <c r="H203"/>
      <c r="I203"/>
      <c r="J203"/>
      <c r="K203"/>
      <c r="L203"/>
    </row>
    <row r="204" spans="5:12" x14ac:dyDescent="0.3">
      <c r="E204"/>
      <c r="F204"/>
      <c r="G204"/>
      <c r="H204"/>
      <c r="I204"/>
      <c r="J204"/>
      <c r="K204"/>
      <c r="L204"/>
    </row>
    <row r="205" spans="5:12" x14ac:dyDescent="0.3">
      <c r="E205"/>
      <c r="F205"/>
      <c r="G205"/>
      <c r="H205"/>
      <c r="I205"/>
      <c r="J205"/>
      <c r="K205"/>
      <c r="L205"/>
    </row>
    <row r="206" spans="5:12" x14ac:dyDescent="0.3">
      <c r="E206"/>
      <c r="F206"/>
      <c r="G206"/>
      <c r="H206"/>
      <c r="I206"/>
      <c r="J206"/>
      <c r="K206"/>
      <c r="L206"/>
    </row>
    <row r="207" spans="5:12" x14ac:dyDescent="0.3">
      <c r="E207"/>
      <c r="F207"/>
      <c r="G207"/>
      <c r="H207"/>
      <c r="I207"/>
      <c r="J207"/>
      <c r="K207"/>
      <c r="L207"/>
    </row>
    <row r="208" spans="5:12" x14ac:dyDescent="0.3">
      <c r="E208"/>
      <c r="F208"/>
      <c r="G208"/>
      <c r="H208"/>
      <c r="I208"/>
      <c r="J208"/>
      <c r="K208"/>
      <c r="L208"/>
    </row>
    <row r="209" spans="5:12" x14ac:dyDescent="0.3">
      <c r="E209"/>
      <c r="F209"/>
      <c r="G209"/>
      <c r="H209"/>
      <c r="I209"/>
      <c r="J209"/>
      <c r="K209"/>
      <c r="L209"/>
    </row>
    <row r="210" spans="5:12" x14ac:dyDescent="0.3">
      <c r="E210"/>
      <c r="F210"/>
      <c r="G210"/>
      <c r="H210"/>
      <c r="I210"/>
      <c r="J210"/>
      <c r="K210"/>
      <c r="L210"/>
    </row>
    <row r="211" spans="5:12" x14ac:dyDescent="0.3">
      <c r="E211"/>
      <c r="F211"/>
      <c r="G211"/>
      <c r="H211"/>
      <c r="I211"/>
      <c r="J211"/>
      <c r="K211"/>
      <c r="L211"/>
    </row>
    <row r="212" spans="5:12" x14ac:dyDescent="0.3">
      <c r="E212"/>
      <c r="F212"/>
      <c r="G212"/>
      <c r="H212"/>
      <c r="I212"/>
      <c r="J212"/>
      <c r="K212"/>
      <c r="L212"/>
    </row>
    <row r="213" spans="5:12" x14ac:dyDescent="0.3">
      <c r="E213"/>
      <c r="F213"/>
      <c r="G213"/>
      <c r="H213"/>
      <c r="I213"/>
      <c r="J213"/>
      <c r="K213"/>
      <c r="L213"/>
    </row>
    <row r="214" spans="5:12" x14ac:dyDescent="0.3">
      <c r="E214"/>
      <c r="F214"/>
      <c r="G214"/>
      <c r="H214"/>
      <c r="I214"/>
      <c r="J214"/>
      <c r="K214"/>
      <c r="L214"/>
    </row>
    <row r="215" spans="5:12" x14ac:dyDescent="0.3">
      <c r="E215"/>
      <c r="F215"/>
      <c r="G215"/>
      <c r="H215"/>
      <c r="I215"/>
      <c r="J215"/>
      <c r="K215"/>
      <c r="L215"/>
    </row>
    <row r="216" spans="5:12" x14ac:dyDescent="0.3">
      <c r="E216"/>
      <c r="F216"/>
      <c r="G216"/>
      <c r="H216"/>
      <c r="I216"/>
      <c r="J216"/>
      <c r="K216"/>
      <c r="L216"/>
    </row>
    <row r="217" spans="5:12" x14ac:dyDescent="0.3">
      <c r="E217"/>
      <c r="F217"/>
      <c r="G217"/>
      <c r="H217"/>
      <c r="I217"/>
      <c r="J217"/>
      <c r="K217"/>
      <c r="L217"/>
    </row>
    <row r="218" spans="5:12" x14ac:dyDescent="0.3">
      <c r="E218"/>
      <c r="F218"/>
      <c r="G218"/>
      <c r="H218"/>
      <c r="I218"/>
      <c r="J218"/>
      <c r="K218"/>
      <c r="L218"/>
    </row>
    <row r="219" spans="5:12" x14ac:dyDescent="0.3">
      <c r="E219"/>
      <c r="F219"/>
      <c r="G219"/>
      <c r="H219"/>
      <c r="I219"/>
      <c r="J219"/>
      <c r="K219"/>
      <c r="L219"/>
    </row>
    <row r="220" spans="5:12" x14ac:dyDescent="0.3">
      <c r="E220"/>
      <c r="F220"/>
      <c r="G220"/>
      <c r="H220"/>
      <c r="I220"/>
      <c r="J220"/>
      <c r="K220"/>
      <c r="L220"/>
    </row>
    <row r="221" spans="5:12" x14ac:dyDescent="0.3">
      <c r="E221"/>
      <c r="F221"/>
      <c r="G221"/>
      <c r="H221"/>
      <c r="I221"/>
      <c r="J221"/>
      <c r="K221"/>
      <c r="L221"/>
    </row>
    <row r="222" spans="5:12" x14ac:dyDescent="0.3">
      <c r="E222"/>
      <c r="F222"/>
      <c r="G222"/>
      <c r="H222"/>
      <c r="I222"/>
      <c r="J222"/>
      <c r="K222"/>
      <c r="L222"/>
    </row>
    <row r="223" spans="5:12" x14ac:dyDescent="0.3">
      <c r="E223"/>
      <c r="F223"/>
      <c r="G223"/>
      <c r="H223"/>
      <c r="I223"/>
      <c r="J223"/>
      <c r="K223"/>
      <c r="L223"/>
    </row>
    <row r="224" spans="5:12" x14ac:dyDescent="0.3">
      <c r="E224"/>
      <c r="F224"/>
      <c r="G224"/>
      <c r="H224"/>
      <c r="I224"/>
      <c r="J224"/>
      <c r="K224"/>
      <c r="L224"/>
    </row>
    <row r="225" spans="5:12" x14ac:dyDescent="0.3">
      <c r="E225"/>
      <c r="F225"/>
      <c r="G225"/>
      <c r="H225"/>
      <c r="I225"/>
      <c r="J225"/>
      <c r="K225"/>
      <c r="L225"/>
    </row>
    <row r="226" spans="5:12" x14ac:dyDescent="0.3">
      <c r="E226"/>
      <c r="F226"/>
      <c r="G226"/>
      <c r="H226"/>
      <c r="I226"/>
      <c r="J226"/>
      <c r="K226"/>
      <c r="L226"/>
    </row>
    <row r="227" spans="5:12" x14ac:dyDescent="0.3">
      <c r="E227"/>
      <c r="F227"/>
      <c r="G227"/>
      <c r="H227"/>
      <c r="I227"/>
      <c r="J227"/>
      <c r="K227"/>
      <c r="L227"/>
    </row>
    <row r="228" spans="5:12" x14ac:dyDescent="0.3">
      <c r="E228"/>
      <c r="F228"/>
      <c r="G228"/>
      <c r="H228"/>
      <c r="I228"/>
      <c r="J228"/>
      <c r="K228"/>
      <c r="L228"/>
    </row>
    <row r="229" spans="5:12" x14ac:dyDescent="0.3">
      <c r="E229"/>
      <c r="F229"/>
      <c r="G229"/>
      <c r="H229"/>
      <c r="I229"/>
      <c r="J229"/>
      <c r="K229"/>
      <c r="L229"/>
    </row>
    <row r="230" spans="5:12" x14ac:dyDescent="0.3">
      <c r="E230"/>
      <c r="F230"/>
      <c r="G230"/>
      <c r="H230"/>
      <c r="I230"/>
      <c r="J230"/>
      <c r="K230"/>
      <c r="L230"/>
    </row>
    <row r="231" spans="5:12" x14ac:dyDescent="0.3">
      <c r="E231"/>
      <c r="F231"/>
      <c r="G231"/>
      <c r="H231"/>
      <c r="I231"/>
      <c r="J231"/>
      <c r="K231"/>
      <c r="L231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01CE6-ABA6-48FB-A243-2A122EC2DEBF}">
  <sheetPr>
    <tabColor theme="9" tint="0.39997558519241921"/>
  </sheetPr>
  <dimension ref="A1:O232"/>
  <sheetViews>
    <sheetView topLeftCell="B1" zoomScale="85" zoomScaleNormal="85" workbookViewId="0">
      <selection activeCell="F17" sqref="F17"/>
    </sheetView>
  </sheetViews>
  <sheetFormatPr defaultRowHeight="15.6" x14ac:dyDescent="0.3"/>
  <cols>
    <col min="1" max="1" width="14" customWidth="1"/>
    <col min="2" max="2" width="14.19921875" style="26" customWidth="1"/>
    <col min="3" max="3" width="18.19921875" style="26" customWidth="1"/>
    <col min="4" max="4" width="17.09765625" style="26" customWidth="1"/>
    <col min="5" max="12" width="17.19921875" style="26" customWidth="1"/>
    <col min="13" max="13" width="15.5" customWidth="1"/>
    <col min="14" max="14" width="15.3984375" customWidth="1"/>
    <col min="15" max="15" width="16.69921875" customWidth="1"/>
    <col min="16" max="16" width="17.19921875" customWidth="1"/>
    <col min="17" max="17" width="21.5" customWidth="1"/>
    <col min="18" max="18" width="18.69921875" customWidth="1"/>
  </cols>
  <sheetData>
    <row r="1" spans="1:15" x14ac:dyDescent="0.3">
      <c r="A1" s="81" t="s">
        <v>551</v>
      </c>
      <c r="B1" s="117" t="s">
        <v>39</v>
      </c>
      <c r="C1" s="117" t="s">
        <v>552</v>
      </c>
      <c r="D1" s="117" t="s">
        <v>553</v>
      </c>
      <c r="E1" s="80" t="s">
        <v>554</v>
      </c>
      <c r="F1" s="116" t="s">
        <v>574</v>
      </c>
      <c r="G1" s="115" t="s">
        <v>575</v>
      </c>
      <c r="H1" s="115" t="s">
        <v>576</v>
      </c>
      <c r="I1" s="115" t="s">
        <v>577</v>
      </c>
      <c r="J1" s="115" t="s">
        <v>578</v>
      </c>
      <c r="K1" s="114" t="s">
        <v>579</v>
      </c>
      <c r="L1" s="114" t="s">
        <v>580</v>
      </c>
      <c r="M1" s="113" t="s">
        <v>581</v>
      </c>
      <c r="N1" s="112" t="s">
        <v>582</v>
      </c>
      <c r="O1" s="112" t="s">
        <v>485</v>
      </c>
    </row>
    <row r="2" spans="1:15" ht="16.2" thickBot="1" x14ac:dyDescent="0.35">
      <c r="A2" s="58">
        <v>1</v>
      </c>
      <c r="B2" s="55" t="s">
        <v>563</v>
      </c>
      <c r="C2" s="53" t="s">
        <v>47</v>
      </c>
      <c r="D2" s="53" t="s">
        <v>64</v>
      </c>
      <c r="E2" s="52">
        <v>17</v>
      </c>
      <c r="F2" s="55"/>
      <c r="G2" s="55"/>
      <c r="H2" s="52"/>
      <c r="I2" s="52"/>
      <c r="J2" s="94"/>
      <c r="K2" s="111">
        <f>AVERAGE(I4:I54)</f>
        <v>-0.44847298288259368</v>
      </c>
      <c r="L2" s="111">
        <f>AVERAGE(J4:J54)</f>
        <v>0.21793895152324022</v>
      </c>
      <c r="M2" s="110">
        <v>0.24012428928354482</v>
      </c>
      <c r="N2" s="109">
        <v>0.52014059593743256</v>
      </c>
      <c r="O2" s="109">
        <f>SQRT(SUMSQ(I4:I53)/COUNT(I4:I53))</f>
        <v>4.3347476315095372</v>
      </c>
    </row>
    <row r="3" spans="1:15" x14ac:dyDescent="0.3">
      <c r="A3" s="58">
        <v>2</v>
      </c>
      <c r="B3" s="55"/>
      <c r="C3" s="53" t="s">
        <v>66</v>
      </c>
      <c r="D3" s="59" t="s">
        <v>71</v>
      </c>
      <c r="E3" s="52">
        <v>20</v>
      </c>
      <c r="F3" s="85">
        <f>E3</f>
        <v>20</v>
      </c>
      <c r="G3" s="85">
        <f>E3-E2</f>
        <v>3</v>
      </c>
      <c r="H3" s="85"/>
      <c r="I3" s="85"/>
      <c r="J3" s="94"/>
      <c r="K3" s="108" t="s">
        <v>481</v>
      </c>
      <c r="L3" s="107" t="s">
        <v>483</v>
      </c>
    </row>
    <row r="4" spans="1:15" x14ac:dyDescent="0.3">
      <c r="A4" s="58">
        <v>3</v>
      </c>
      <c r="B4" s="55"/>
      <c r="C4" s="53" t="s">
        <v>72</v>
      </c>
      <c r="D4" s="59" t="s">
        <v>78</v>
      </c>
      <c r="E4" s="52">
        <v>19</v>
      </c>
      <c r="F4" s="85">
        <f t="shared" ref="F4:F35" si="0">$M$2*E4+(1-$M$2)*(F3+G3)</f>
        <v>22.039502842865822</v>
      </c>
      <c r="G4" s="85">
        <f t="shared" ref="G4:G35" si="1">$N$2*(F4-F3)+(1-$N$2)*G3</f>
        <v>2.5004064362920189</v>
      </c>
      <c r="H4" s="85">
        <f t="shared" ref="H4:H35" si="2">F3+G3</f>
        <v>23</v>
      </c>
      <c r="I4" s="85">
        <f t="shared" ref="I4:I35" si="3">E4-H4</f>
        <v>-4</v>
      </c>
      <c r="J4" s="94">
        <f t="shared" ref="J4:J35" si="4">ABS(E4-H4)/E4</f>
        <v>0.21052631578947367</v>
      </c>
      <c r="K4" s="106">
        <f>AVERAGE(K6:K55)</f>
        <v>3.4163404002975288</v>
      </c>
      <c r="L4" s="105">
        <f>AVERAGE(L6:L55)</f>
        <v>18.790037028877546</v>
      </c>
    </row>
    <row r="5" spans="1:15" ht="16.2" thickBot="1" x14ac:dyDescent="0.35">
      <c r="A5" s="58">
        <v>4</v>
      </c>
      <c r="B5" s="55"/>
      <c r="C5" s="53" t="s">
        <v>79</v>
      </c>
      <c r="D5" s="59" t="s">
        <v>85</v>
      </c>
      <c r="E5" s="52">
        <v>13</v>
      </c>
      <c r="F5" s="85">
        <f t="shared" si="0"/>
        <v>21.768896765103481</v>
      </c>
      <c r="G5" s="85">
        <f t="shared" si="1"/>
        <v>1.0590903358817008</v>
      </c>
      <c r="H5" s="85">
        <f t="shared" si="2"/>
        <v>24.53990927915784</v>
      </c>
      <c r="I5" s="85">
        <f t="shared" si="3"/>
        <v>-11.53990927915784</v>
      </c>
      <c r="J5" s="94">
        <f t="shared" si="4"/>
        <v>0.88768532916598764</v>
      </c>
      <c r="K5" s="104"/>
      <c r="L5" s="103">
        <f>SQRT(L4)</f>
        <v>4.3347476315095372</v>
      </c>
    </row>
    <row r="6" spans="1:15" x14ac:dyDescent="0.3">
      <c r="A6" s="58">
        <v>5</v>
      </c>
      <c r="C6" s="53" t="s">
        <v>86</v>
      </c>
      <c r="D6" s="59" t="s">
        <v>92</v>
      </c>
      <c r="E6" s="52">
        <v>16</v>
      </c>
      <c r="F6" s="85">
        <f t="shared" si="0"/>
        <v>21.188421551123906</v>
      </c>
      <c r="G6" s="85">
        <f t="shared" si="1"/>
        <v>0.20628573369837239</v>
      </c>
      <c r="H6" s="85">
        <f t="shared" si="2"/>
        <v>22.827987100985183</v>
      </c>
      <c r="I6" s="85">
        <f t="shared" si="3"/>
        <v>-6.8279871009851831</v>
      </c>
      <c r="J6" s="94">
        <f t="shared" si="4"/>
        <v>0.42674919381157395</v>
      </c>
      <c r="K6" s="102">
        <f t="shared" ref="K6:K37" si="5">ABS(H4-E4)</f>
        <v>4</v>
      </c>
      <c r="L6" s="101">
        <f t="shared" ref="L6:L37" si="6">K6^2</f>
        <v>16</v>
      </c>
    </row>
    <row r="7" spans="1:15" x14ac:dyDescent="0.3">
      <c r="A7" s="58">
        <v>6</v>
      </c>
      <c r="B7" s="55" t="s">
        <v>434</v>
      </c>
      <c r="C7" s="53" t="s">
        <v>93</v>
      </c>
      <c r="D7" s="59" t="s">
        <v>99</v>
      </c>
      <c r="E7" s="52">
        <v>20</v>
      </c>
      <c r="F7" s="85">
        <f t="shared" si="0"/>
        <v>21.059804189295747</v>
      </c>
      <c r="G7" s="85">
        <f t="shared" si="1"/>
        <v>3.2089038009911586E-2</v>
      </c>
      <c r="H7" s="85">
        <f t="shared" si="2"/>
        <v>21.394707284822278</v>
      </c>
      <c r="I7" s="85">
        <f t="shared" si="3"/>
        <v>-1.3947072848222781</v>
      </c>
      <c r="J7" s="94">
        <f t="shared" si="4"/>
        <v>6.9735364241113901E-2</v>
      </c>
      <c r="K7" s="93">
        <f t="shared" si="5"/>
        <v>11.53990927915784</v>
      </c>
      <c r="L7" s="92">
        <f t="shared" si="6"/>
        <v>133.16950617119321</v>
      </c>
    </row>
    <row r="8" spans="1:15" x14ac:dyDescent="0.3">
      <c r="A8" s="58">
        <v>7</v>
      </c>
      <c r="B8" s="55"/>
      <c r="C8" s="53" t="s">
        <v>100</v>
      </c>
      <c r="D8" s="59" t="s">
        <v>106</v>
      </c>
      <c r="E8" s="52">
        <v>24</v>
      </c>
      <c r="F8" s="85">
        <f t="shared" si="0"/>
        <v>21.790200299259553</v>
      </c>
      <c r="G8" s="85">
        <f t="shared" si="1"/>
        <v>0.39530689456333379</v>
      </c>
      <c r="H8" s="85">
        <f t="shared" si="2"/>
        <v>21.091893227305658</v>
      </c>
      <c r="I8" s="85">
        <f t="shared" si="3"/>
        <v>2.9081067726943424</v>
      </c>
      <c r="J8" s="94">
        <f t="shared" si="4"/>
        <v>0.12117111552893094</v>
      </c>
      <c r="K8" s="93">
        <f t="shared" si="5"/>
        <v>6.8279871009851831</v>
      </c>
      <c r="L8" s="92">
        <f t="shared" si="6"/>
        <v>46.621407851220049</v>
      </c>
    </row>
    <row r="9" spans="1:15" x14ac:dyDescent="0.3">
      <c r="A9" s="58">
        <v>8</v>
      </c>
      <c r="B9" s="55"/>
      <c r="C9" s="53" t="s">
        <v>107</v>
      </c>
      <c r="D9" s="59" t="s">
        <v>113</v>
      </c>
      <c r="E9" s="52">
        <v>12</v>
      </c>
      <c r="F9" s="85">
        <f t="shared" si="0"/>
        <v>19.739719517913734</v>
      </c>
      <c r="G9" s="85">
        <f t="shared" si="1"/>
        <v>-0.87684656472048095</v>
      </c>
      <c r="H9" s="85">
        <f t="shared" si="2"/>
        <v>22.185507193822886</v>
      </c>
      <c r="I9" s="85">
        <f t="shared" si="3"/>
        <v>-10.185507193822886</v>
      </c>
      <c r="J9" s="94">
        <f t="shared" si="4"/>
        <v>0.84879226615190717</v>
      </c>
      <c r="K9" s="93">
        <f t="shared" si="5"/>
        <v>1.3947072848222781</v>
      </c>
      <c r="L9" s="92">
        <f t="shared" si="6"/>
        <v>1.9452084103363312</v>
      </c>
    </row>
    <row r="10" spans="1:15" x14ac:dyDescent="0.3">
      <c r="A10" s="58">
        <v>9</v>
      </c>
      <c r="C10" s="53" t="s">
        <v>114</v>
      </c>
      <c r="D10" s="59" t="s">
        <v>120</v>
      </c>
      <c r="E10" s="52">
        <v>19</v>
      </c>
      <c r="F10" s="85">
        <f t="shared" si="0"/>
        <v>18.895800487849275</v>
      </c>
      <c r="G10" s="85">
        <f t="shared" si="1"/>
        <v>-0.85971961722174728</v>
      </c>
      <c r="H10" s="85">
        <f t="shared" si="2"/>
        <v>18.862872953193254</v>
      </c>
      <c r="I10" s="85">
        <f t="shared" si="3"/>
        <v>0.13712704680674648</v>
      </c>
      <c r="J10" s="94">
        <f t="shared" si="4"/>
        <v>7.2172129898287621E-3</v>
      </c>
      <c r="K10" s="93">
        <f t="shared" si="5"/>
        <v>2.9081067726943424</v>
      </c>
      <c r="L10" s="92">
        <f t="shared" si="6"/>
        <v>8.4570850013907037</v>
      </c>
    </row>
    <row r="11" spans="1:15" x14ac:dyDescent="0.3">
      <c r="A11" s="58">
        <v>10</v>
      </c>
      <c r="B11" s="55" t="s">
        <v>564</v>
      </c>
      <c r="C11" s="53" t="s">
        <v>121</v>
      </c>
      <c r="D11" s="59" t="s">
        <v>127</v>
      </c>
      <c r="E11" s="52">
        <v>18</v>
      </c>
      <c r="F11" s="85">
        <f t="shared" si="0"/>
        <v>18.027416977211363</v>
      </c>
      <c r="G11" s="85">
        <f t="shared" si="1"/>
        <v>-0.86422605990636958</v>
      </c>
      <c r="H11" s="85">
        <f t="shared" si="2"/>
        <v>18.036080870627529</v>
      </c>
      <c r="I11" s="85">
        <f t="shared" si="3"/>
        <v>-3.6080870627529293E-2</v>
      </c>
      <c r="J11" s="94">
        <f t="shared" si="4"/>
        <v>2.0044928126405162E-3</v>
      </c>
      <c r="K11" s="93">
        <f t="shared" si="5"/>
        <v>10.185507193822886</v>
      </c>
      <c r="L11" s="92">
        <f t="shared" si="6"/>
        <v>103.74455679541776</v>
      </c>
    </row>
    <row r="12" spans="1:15" x14ac:dyDescent="0.3">
      <c r="A12" s="58">
        <v>11</v>
      </c>
      <c r="B12" s="55"/>
      <c r="C12" s="53" t="s">
        <v>128</v>
      </c>
      <c r="D12" s="59" t="s">
        <v>134</v>
      </c>
      <c r="E12" s="52">
        <v>19</v>
      </c>
      <c r="F12" s="85">
        <f t="shared" si="0"/>
        <v>17.604253392836693</v>
      </c>
      <c r="G12" s="85">
        <f t="shared" si="1"/>
        <v>-0.63481156103767222</v>
      </c>
      <c r="H12" s="85">
        <f t="shared" si="2"/>
        <v>17.163190917304995</v>
      </c>
      <c r="I12" s="85">
        <f t="shared" si="3"/>
        <v>1.8368090826950052</v>
      </c>
      <c r="J12" s="94">
        <f t="shared" si="4"/>
        <v>9.6674162247105538E-2</v>
      </c>
      <c r="K12" s="93">
        <f t="shared" si="5"/>
        <v>0.13712704680674648</v>
      </c>
      <c r="L12" s="92">
        <f t="shared" si="6"/>
        <v>1.880382696593964E-2</v>
      </c>
    </row>
    <row r="13" spans="1:15" x14ac:dyDescent="0.3">
      <c r="A13" s="58">
        <v>12</v>
      </c>
      <c r="B13" s="55"/>
      <c r="C13" s="53" t="s">
        <v>135</v>
      </c>
      <c r="D13" s="59" t="s">
        <v>141</v>
      </c>
      <c r="E13" s="52">
        <v>18</v>
      </c>
      <c r="F13" s="85">
        <f t="shared" si="0"/>
        <v>17.216903879503633</v>
      </c>
      <c r="G13" s="85">
        <f t="shared" si="1"/>
        <v>-0.50609650407269791</v>
      </c>
      <c r="H13" s="85">
        <f t="shared" si="2"/>
        <v>16.969441831799021</v>
      </c>
      <c r="I13" s="85">
        <f t="shared" si="3"/>
        <v>1.0305581682009795</v>
      </c>
      <c r="J13" s="94">
        <f t="shared" si="4"/>
        <v>5.7253231566721081E-2</v>
      </c>
      <c r="K13" s="93">
        <f t="shared" si="5"/>
        <v>3.6080870627529293E-2</v>
      </c>
      <c r="L13" s="92">
        <f t="shared" si="6"/>
        <v>1.3018292252405062E-3</v>
      </c>
    </row>
    <row r="14" spans="1:15" x14ac:dyDescent="0.3">
      <c r="A14" s="58">
        <v>13</v>
      </c>
      <c r="B14" s="55"/>
      <c r="C14" s="53" t="s">
        <v>142</v>
      </c>
      <c r="D14" s="59" t="s">
        <v>148</v>
      </c>
      <c r="E14" s="52">
        <v>20</v>
      </c>
      <c r="F14" s="85">
        <f t="shared" si="0"/>
        <v>17.500622416722258</v>
      </c>
      <c r="G14" s="85">
        <f t="shared" si="1"/>
        <v>-9.5281637815081033E-2</v>
      </c>
      <c r="H14" s="85">
        <f t="shared" si="2"/>
        <v>16.710807375430935</v>
      </c>
      <c r="I14" s="85">
        <f t="shared" si="3"/>
        <v>3.2891926245690648</v>
      </c>
      <c r="J14" s="94">
        <f t="shared" si="4"/>
        <v>0.16445963122845325</v>
      </c>
      <c r="K14" s="93">
        <f t="shared" si="5"/>
        <v>1.8368090826950052</v>
      </c>
      <c r="L14" s="92">
        <f t="shared" si="6"/>
        <v>3.3738676062708666</v>
      </c>
    </row>
    <row r="15" spans="1:15" x14ac:dyDescent="0.3">
      <c r="A15" s="58">
        <v>14</v>
      </c>
      <c r="B15" s="55" t="s">
        <v>565</v>
      </c>
      <c r="C15" s="53" t="s">
        <v>149</v>
      </c>
      <c r="D15" s="59" t="s">
        <v>155</v>
      </c>
      <c r="E15" s="52">
        <v>15</v>
      </c>
      <c r="F15" s="85">
        <f t="shared" si="0"/>
        <v>16.827760033887365</v>
      </c>
      <c r="G15" s="85">
        <f t="shared" si="1"/>
        <v>-0.39570483073167229</v>
      </c>
      <c r="H15" s="85">
        <f t="shared" si="2"/>
        <v>17.405340778907178</v>
      </c>
      <c r="I15" s="85">
        <f t="shared" si="3"/>
        <v>-2.4053407789071777</v>
      </c>
      <c r="J15" s="94">
        <f t="shared" si="4"/>
        <v>0.16035605192714517</v>
      </c>
      <c r="K15" s="93">
        <f t="shared" si="5"/>
        <v>1.0305581682009795</v>
      </c>
      <c r="L15" s="92">
        <f t="shared" si="6"/>
        <v>1.0620501380457583</v>
      </c>
    </row>
    <row r="16" spans="1:15" x14ac:dyDescent="0.3">
      <c r="A16" s="58">
        <v>15</v>
      </c>
      <c r="B16" s="55"/>
      <c r="C16" s="53" t="s">
        <v>156</v>
      </c>
      <c r="D16" s="59" t="s">
        <v>162</v>
      </c>
      <c r="E16" s="52">
        <v>16</v>
      </c>
      <c r="F16" s="85">
        <f t="shared" si="0"/>
        <v>16.328308254566675</v>
      </c>
      <c r="G16" s="85">
        <f t="shared" si="1"/>
        <v>-0.44966783039745428</v>
      </c>
      <c r="H16" s="85">
        <f t="shared" si="2"/>
        <v>16.432055203155691</v>
      </c>
      <c r="I16" s="85">
        <f t="shared" si="3"/>
        <v>-0.43205520315569146</v>
      </c>
      <c r="J16" s="94">
        <f t="shared" si="4"/>
        <v>2.7003450197230716E-2</v>
      </c>
      <c r="K16" s="93">
        <f t="shared" si="5"/>
        <v>3.2891926245690648</v>
      </c>
      <c r="L16" s="92">
        <f t="shared" si="6"/>
        <v>10.818788121519534</v>
      </c>
    </row>
    <row r="17" spans="1:12" x14ac:dyDescent="0.3">
      <c r="A17" s="58">
        <v>16</v>
      </c>
      <c r="B17" s="55"/>
      <c r="C17" s="53" t="s">
        <v>163</v>
      </c>
      <c r="D17" s="59" t="s">
        <v>170</v>
      </c>
      <c r="E17" s="52">
        <v>19</v>
      </c>
      <c r="F17" s="85">
        <f t="shared" si="0"/>
        <v>16.628154673913976</v>
      </c>
      <c r="G17" s="85">
        <f t="shared" si="1"/>
        <v>-5.9815041871619845E-2</v>
      </c>
      <c r="H17" s="85">
        <f t="shared" si="2"/>
        <v>15.878640424169221</v>
      </c>
      <c r="I17" s="85">
        <f t="shared" si="3"/>
        <v>3.1213595758307786</v>
      </c>
      <c r="J17" s="94">
        <f t="shared" si="4"/>
        <v>0.16428208293846203</v>
      </c>
      <c r="K17" s="93">
        <f t="shared" si="5"/>
        <v>2.4053407789071777</v>
      </c>
      <c r="L17" s="92">
        <f t="shared" si="6"/>
        <v>5.7856642626737882</v>
      </c>
    </row>
    <row r="18" spans="1:12" x14ac:dyDescent="0.3">
      <c r="A18" s="58">
        <v>17</v>
      </c>
      <c r="B18" s="55"/>
      <c r="C18" s="53" t="s">
        <v>171</v>
      </c>
      <c r="D18" s="59" t="s">
        <v>177</v>
      </c>
      <c r="E18" s="52">
        <v>21</v>
      </c>
      <c r="F18" s="85">
        <f t="shared" si="0"/>
        <v>17.632488928244239</v>
      </c>
      <c r="G18" s="85">
        <f t="shared" si="1"/>
        <v>0.4936922072212272</v>
      </c>
      <c r="H18" s="85">
        <f t="shared" si="2"/>
        <v>16.568339632042356</v>
      </c>
      <c r="I18" s="85">
        <f t="shared" si="3"/>
        <v>4.4316603679576438</v>
      </c>
      <c r="J18" s="94">
        <f t="shared" si="4"/>
        <v>0.21103144609322114</v>
      </c>
      <c r="K18" s="93">
        <f t="shared" si="5"/>
        <v>0.43205520315569146</v>
      </c>
      <c r="L18" s="92">
        <f t="shared" si="6"/>
        <v>0.18667169857390581</v>
      </c>
    </row>
    <row r="19" spans="1:12" x14ac:dyDescent="0.3">
      <c r="A19" s="58">
        <v>18</v>
      </c>
      <c r="C19" s="53" t="s">
        <v>178</v>
      </c>
      <c r="D19" s="59" t="s">
        <v>184</v>
      </c>
      <c r="E19" s="52">
        <v>16</v>
      </c>
      <c r="F19" s="85">
        <f t="shared" si="0"/>
        <v>17.615633401423739</v>
      </c>
      <c r="G19" s="85">
        <f t="shared" si="1"/>
        <v>0.22813560458225751</v>
      </c>
      <c r="H19" s="85">
        <f t="shared" si="2"/>
        <v>18.126181135465465</v>
      </c>
      <c r="I19" s="85">
        <f t="shared" si="3"/>
        <v>-2.1261811354654654</v>
      </c>
      <c r="J19" s="94">
        <f t="shared" si="4"/>
        <v>0.13288632096659159</v>
      </c>
      <c r="K19" s="93">
        <f t="shared" si="5"/>
        <v>3.1213595758307786</v>
      </c>
      <c r="L19" s="92">
        <f t="shared" si="6"/>
        <v>9.7428856016304977</v>
      </c>
    </row>
    <row r="20" spans="1:12" x14ac:dyDescent="0.3">
      <c r="A20" s="58">
        <v>19</v>
      </c>
      <c r="B20" s="55" t="s">
        <v>566</v>
      </c>
      <c r="C20" s="53" t="s">
        <v>185</v>
      </c>
      <c r="D20" s="59" t="s">
        <v>191</v>
      </c>
      <c r="E20" s="52">
        <v>16</v>
      </c>
      <c r="F20" s="85">
        <f t="shared" si="0"/>
        <v>17.401035283835778</v>
      </c>
      <c r="G20" s="85">
        <f t="shared" si="1"/>
        <v>-2.1481775089577521E-3</v>
      </c>
      <c r="H20" s="85">
        <f t="shared" si="2"/>
        <v>17.843769006005996</v>
      </c>
      <c r="I20" s="85">
        <f t="shared" si="3"/>
        <v>-1.8437690060059957</v>
      </c>
      <c r="J20" s="94">
        <f t="shared" si="4"/>
        <v>0.11523556287537473</v>
      </c>
      <c r="K20" s="93">
        <f t="shared" si="5"/>
        <v>4.4316603679576438</v>
      </c>
      <c r="L20" s="92">
        <f t="shared" si="6"/>
        <v>19.639613616926479</v>
      </c>
    </row>
    <row r="21" spans="1:12" x14ac:dyDescent="0.3">
      <c r="A21" s="58">
        <v>20</v>
      </c>
      <c r="B21" s="55"/>
      <c r="C21" s="53" t="s">
        <v>192</v>
      </c>
      <c r="D21" s="59" t="s">
        <v>198</v>
      </c>
      <c r="E21" s="52">
        <v>22</v>
      </c>
      <c r="F21" s="85">
        <f t="shared" si="0"/>
        <v>18.503726069833448</v>
      </c>
      <c r="G21" s="85">
        <f t="shared" si="1"/>
        <v>0.57252341938427476</v>
      </c>
      <c r="H21" s="85">
        <f t="shared" si="2"/>
        <v>17.398887106326821</v>
      </c>
      <c r="I21" s="85">
        <f t="shared" si="3"/>
        <v>4.6011128936731787</v>
      </c>
      <c r="J21" s="94">
        <f t="shared" si="4"/>
        <v>0.20914149516696268</v>
      </c>
      <c r="K21" s="93">
        <f t="shared" si="5"/>
        <v>2.1261811354654654</v>
      </c>
      <c r="L21" s="92">
        <f t="shared" si="6"/>
        <v>4.5206462208092155</v>
      </c>
    </row>
    <row r="22" spans="1:12" x14ac:dyDescent="0.3">
      <c r="A22" s="58">
        <v>21</v>
      </c>
      <c r="B22" s="55"/>
      <c r="C22" s="53" t="s">
        <v>199</v>
      </c>
      <c r="D22" s="59" t="s">
        <v>205</v>
      </c>
      <c r="E22" s="52">
        <v>16</v>
      </c>
      <c r="F22" s="85">
        <f t="shared" si="0"/>
        <v>18.337567266960452</v>
      </c>
      <c r="G22" s="85">
        <f t="shared" si="1"/>
        <v>0.18830480809099098</v>
      </c>
      <c r="H22" s="85">
        <f t="shared" si="2"/>
        <v>19.076249489217723</v>
      </c>
      <c r="I22" s="85">
        <f t="shared" si="3"/>
        <v>-3.076249489217723</v>
      </c>
      <c r="J22" s="94">
        <f t="shared" si="4"/>
        <v>0.19226559307610769</v>
      </c>
      <c r="K22" s="93">
        <f t="shared" si="5"/>
        <v>1.8437690060059957</v>
      </c>
      <c r="L22" s="92">
        <f t="shared" si="6"/>
        <v>3.3994841475083373</v>
      </c>
    </row>
    <row r="23" spans="1:12" x14ac:dyDescent="0.3">
      <c r="A23" s="58">
        <v>22</v>
      </c>
      <c r="C23" s="53" t="s">
        <v>206</v>
      </c>
      <c r="D23" s="59" t="s">
        <v>212</v>
      </c>
      <c r="E23" s="52">
        <v>20</v>
      </c>
      <c r="F23" s="85">
        <f t="shared" si="0"/>
        <v>18.879845995342741</v>
      </c>
      <c r="G23" s="85">
        <f t="shared" si="1"/>
        <v>0.37242101393761606</v>
      </c>
      <c r="H23" s="85">
        <f t="shared" si="2"/>
        <v>18.525872075051442</v>
      </c>
      <c r="I23" s="85">
        <f t="shared" si="3"/>
        <v>1.4741279249485579</v>
      </c>
      <c r="J23" s="94">
        <f t="shared" si="4"/>
        <v>7.3706396247427891E-2</v>
      </c>
      <c r="K23" s="93">
        <f t="shared" si="5"/>
        <v>4.6011128936731787</v>
      </c>
      <c r="L23" s="92">
        <f t="shared" si="6"/>
        <v>21.170239860325573</v>
      </c>
    </row>
    <row r="24" spans="1:12" x14ac:dyDescent="0.3">
      <c r="A24" s="58">
        <v>23</v>
      </c>
      <c r="B24" s="55" t="s">
        <v>567</v>
      </c>
      <c r="C24" s="53" t="s">
        <v>213</v>
      </c>
      <c r="D24" s="59" t="s">
        <v>219</v>
      </c>
      <c r="E24" s="52">
        <v>13</v>
      </c>
      <c r="F24" s="85">
        <f t="shared" si="0"/>
        <v>17.750945837265956</v>
      </c>
      <c r="G24" s="85">
        <f t="shared" si="1"/>
        <v>-0.40847707516743936</v>
      </c>
      <c r="H24" s="85">
        <f t="shared" si="2"/>
        <v>19.252267009280356</v>
      </c>
      <c r="I24" s="85">
        <f t="shared" si="3"/>
        <v>-6.2522670092803558</v>
      </c>
      <c r="J24" s="94">
        <f t="shared" si="4"/>
        <v>0.4809436160984889</v>
      </c>
      <c r="K24" s="93">
        <f t="shared" si="5"/>
        <v>3.076249489217723</v>
      </c>
      <c r="L24" s="92">
        <f t="shared" si="6"/>
        <v>9.4633109199123009</v>
      </c>
    </row>
    <row r="25" spans="1:12" x14ac:dyDescent="0.3">
      <c r="A25" s="58">
        <v>24</v>
      </c>
      <c r="B25" s="55"/>
      <c r="C25" s="53" t="s">
        <v>220</v>
      </c>
      <c r="D25" s="59" t="s">
        <v>226</v>
      </c>
      <c r="E25" s="52">
        <v>23</v>
      </c>
      <c r="F25" s="85">
        <f t="shared" si="0"/>
        <v>18.700979429699064</v>
      </c>
      <c r="G25" s="85">
        <f t="shared" si="1"/>
        <v>0.29813947306566885</v>
      </c>
      <c r="H25" s="85">
        <f t="shared" si="2"/>
        <v>17.342468762098516</v>
      </c>
      <c r="I25" s="85">
        <f t="shared" si="3"/>
        <v>5.6575312379014839</v>
      </c>
      <c r="J25" s="94">
        <f t="shared" si="4"/>
        <v>0.24597961903919496</v>
      </c>
      <c r="K25" s="93">
        <f t="shared" si="5"/>
        <v>1.4741279249485579</v>
      </c>
      <c r="L25" s="92">
        <f t="shared" si="6"/>
        <v>2.1730531391131414</v>
      </c>
    </row>
    <row r="26" spans="1:12" x14ac:dyDescent="0.3">
      <c r="A26" s="58">
        <v>25</v>
      </c>
      <c r="B26" s="55"/>
      <c r="C26" s="53" t="s">
        <v>227</v>
      </c>
      <c r="D26" s="59" t="s">
        <v>233</v>
      </c>
      <c r="E26" s="52">
        <v>12</v>
      </c>
      <c r="F26" s="85">
        <f t="shared" si="0"/>
        <v>17.318460450627327</v>
      </c>
      <c r="G26" s="85">
        <f t="shared" si="1"/>
        <v>-0.57603921579636419</v>
      </c>
      <c r="H26" s="85">
        <f t="shared" si="2"/>
        <v>18.999118902764732</v>
      </c>
      <c r="I26" s="85">
        <f t="shared" si="3"/>
        <v>-6.9991189027647316</v>
      </c>
      <c r="J26" s="94">
        <f t="shared" si="4"/>
        <v>0.58325990856372767</v>
      </c>
      <c r="K26" s="93">
        <f t="shared" si="5"/>
        <v>6.2522670092803558</v>
      </c>
      <c r="L26" s="92">
        <f t="shared" si="6"/>
        <v>39.090842755335522</v>
      </c>
    </row>
    <row r="27" spans="1:12" x14ac:dyDescent="0.3">
      <c r="A27" s="58">
        <v>26</v>
      </c>
      <c r="B27" s="55"/>
      <c r="C27" s="53" t="s">
        <v>234</v>
      </c>
      <c r="D27" s="59" t="s">
        <v>240</v>
      </c>
      <c r="E27" s="52">
        <v>22</v>
      </c>
      <c r="F27" s="85">
        <f t="shared" si="0"/>
        <v>18.004893599169435</v>
      </c>
      <c r="G27" s="85">
        <f t="shared" si="1"/>
        <v>8.0623912145187993E-2</v>
      </c>
      <c r="H27" s="85">
        <f t="shared" si="2"/>
        <v>16.742421234830964</v>
      </c>
      <c r="I27" s="85">
        <f t="shared" si="3"/>
        <v>5.2575787651690362</v>
      </c>
      <c r="J27" s="94">
        <f t="shared" si="4"/>
        <v>0.23898085296222893</v>
      </c>
      <c r="K27" s="93">
        <f t="shared" si="5"/>
        <v>5.6575312379014839</v>
      </c>
      <c r="L27" s="92">
        <f t="shared" si="6"/>
        <v>32.007659707831095</v>
      </c>
    </row>
    <row r="28" spans="1:12" x14ac:dyDescent="0.3">
      <c r="A28" s="58">
        <v>27</v>
      </c>
      <c r="C28" s="53" t="s">
        <v>241</v>
      </c>
      <c r="D28" s="59" t="s">
        <v>247</v>
      </c>
      <c r="E28" s="52">
        <v>14</v>
      </c>
      <c r="F28" s="85">
        <f t="shared" si="0"/>
        <v>17.104485522554722</v>
      </c>
      <c r="G28" s="85">
        <f t="shared" si="1"/>
        <v>-0.42965065112207174</v>
      </c>
      <c r="H28" s="85">
        <f t="shared" si="2"/>
        <v>18.085517511314624</v>
      </c>
      <c r="I28" s="85">
        <f t="shared" si="3"/>
        <v>-4.0855175113146238</v>
      </c>
      <c r="J28" s="94">
        <f t="shared" si="4"/>
        <v>0.29182267937961598</v>
      </c>
      <c r="K28" s="93">
        <f t="shared" si="5"/>
        <v>6.9991189027647316</v>
      </c>
      <c r="L28" s="92">
        <f t="shared" si="6"/>
        <v>48.987665415038578</v>
      </c>
    </row>
    <row r="29" spans="1:12" x14ac:dyDescent="0.3">
      <c r="A29" s="58">
        <v>28</v>
      </c>
      <c r="B29" s="55" t="s">
        <v>568</v>
      </c>
      <c r="C29" s="53" t="s">
        <v>248</v>
      </c>
      <c r="D29" s="59" t="s">
        <v>254</v>
      </c>
      <c r="E29" s="52">
        <v>19</v>
      </c>
      <c r="F29" s="85">
        <f t="shared" si="0"/>
        <v>17.233163495396767</v>
      </c>
      <c r="G29" s="85">
        <f t="shared" si="1"/>
        <v>-0.13924126792444944</v>
      </c>
      <c r="H29" s="85">
        <f t="shared" si="2"/>
        <v>16.674834871432651</v>
      </c>
      <c r="I29" s="85">
        <f t="shared" si="3"/>
        <v>2.3251651285673489</v>
      </c>
      <c r="J29" s="94">
        <f t="shared" si="4"/>
        <v>0.12237711202986047</v>
      </c>
      <c r="K29" s="93">
        <f t="shared" si="5"/>
        <v>5.2575787651690362</v>
      </c>
      <c r="L29" s="92">
        <f t="shared" si="6"/>
        <v>27.642134471956368</v>
      </c>
    </row>
    <row r="30" spans="1:12" x14ac:dyDescent="0.3">
      <c r="A30" s="58">
        <v>29</v>
      </c>
      <c r="B30" s="55"/>
      <c r="C30" s="53" t="s">
        <v>255</v>
      </c>
      <c r="D30" s="59" t="s">
        <v>261</v>
      </c>
      <c r="E30" s="52">
        <v>14</v>
      </c>
      <c r="F30" s="85">
        <f t="shared" si="0"/>
        <v>16.350996351501966</v>
      </c>
      <c r="G30" s="85">
        <f t="shared" si="1"/>
        <v>-0.52566717578900712</v>
      </c>
      <c r="H30" s="85">
        <f t="shared" si="2"/>
        <v>17.093922227472316</v>
      </c>
      <c r="I30" s="85">
        <f t="shared" si="3"/>
        <v>-3.0939222274723157</v>
      </c>
      <c r="J30" s="94">
        <f t="shared" si="4"/>
        <v>0.22099444481945113</v>
      </c>
      <c r="K30" s="93">
        <f t="shared" si="5"/>
        <v>4.0855175113146238</v>
      </c>
      <c r="L30" s="92">
        <f t="shared" si="6"/>
        <v>16.691453335258437</v>
      </c>
    </row>
    <row r="31" spans="1:12" x14ac:dyDescent="0.3">
      <c r="A31" s="58">
        <v>30</v>
      </c>
      <c r="B31" s="55"/>
      <c r="C31" s="53" t="s">
        <v>262</v>
      </c>
      <c r="D31" s="59" t="s">
        <v>268</v>
      </c>
      <c r="E31" s="52">
        <v>12</v>
      </c>
      <c r="F31" s="85">
        <f t="shared" si="0"/>
        <v>14.906774726119277</v>
      </c>
      <c r="G31" s="85">
        <f t="shared" si="1"/>
        <v>-1.003444634601645</v>
      </c>
      <c r="H31" s="85">
        <f t="shared" si="2"/>
        <v>15.825329175712959</v>
      </c>
      <c r="I31" s="85">
        <f t="shared" si="3"/>
        <v>-3.8253291757129588</v>
      </c>
      <c r="J31" s="94">
        <f t="shared" si="4"/>
        <v>0.31877743130941322</v>
      </c>
      <c r="K31" s="93">
        <f t="shared" si="5"/>
        <v>2.3251651285673489</v>
      </c>
      <c r="L31" s="92">
        <f t="shared" si="6"/>
        <v>5.4063928751056158</v>
      </c>
    </row>
    <row r="32" spans="1:12" x14ac:dyDescent="0.3">
      <c r="A32" s="58">
        <v>31</v>
      </c>
      <c r="C32" s="53" t="s">
        <v>269</v>
      </c>
      <c r="D32" s="59" t="s">
        <v>275</v>
      </c>
      <c r="E32" s="52">
        <v>21</v>
      </c>
      <c r="F32" s="85">
        <f t="shared" si="0"/>
        <v>15.607412909571881</v>
      </c>
      <c r="G32" s="85">
        <f t="shared" si="1"/>
        <v>-0.11708198209216852</v>
      </c>
      <c r="H32" s="85">
        <f t="shared" si="2"/>
        <v>13.903330091517631</v>
      </c>
      <c r="I32" s="85">
        <f t="shared" si="3"/>
        <v>7.0966699084823688</v>
      </c>
      <c r="J32" s="94">
        <f t="shared" si="4"/>
        <v>0.33793666230868424</v>
      </c>
      <c r="K32" s="93">
        <f t="shared" si="5"/>
        <v>3.0939222274723157</v>
      </c>
      <c r="L32" s="92">
        <f t="shared" si="6"/>
        <v>9.5723547496472552</v>
      </c>
    </row>
    <row r="33" spans="1:12" x14ac:dyDescent="0.3">
      <c r="A33" s="58">
        <v>32</v>
      </c>
      <c r="B33" s="55" t="s">
        <v>569</v>
      </c>
      <c r="C33" s="53" t="s">
        <v>276</v>
      </c>
      <c r="D33" s="59" t="s">
        <v>282</v>
      </c>
      <c r="E33" s="52">
        <v>19</v>
      </c>
      <c r="F33" s="85">
        <f t="shared" si="0"/>
        <v>16.333087719139087</v>
      </c>
      <c r="G33" s="85">
        <f t="shared" si="1"/>
        <v>0.32127003775185714</v>
      </c>
      <c r="H33" s="85">
        <f t="shared" si="2"/>
        <v>15.490330927479713</v>
      </c>
      <c r="I33" s="85">
        <f t="shared" si="3"/>
        <v>3.5096690725202873</v>
      </c>
      <c r="J33" s="94">
        <f t="shared" si="4"/>
        <v>0.18471942486948881</v>
      </c>
      <c r="K33" s="93">
        <f t="shared" si="5"/>
        <v>3.8253291757129588</v>
      </c>
      <c r="L33" s="92">
        <f t="shared" si="6"/>
        <v>14.633143302560786</v>
      </c>
    </row>
    <row r="34" spans="1:12" x14ac:dyDescent="0.3">
      <c r="A34" s="58">
        <v>33</v>
      </c>
      <c r="B34" s="55"/>
      <c r="C34" s="53" t="s">
        <v>283</v>
      </c>
      <c r="D34" s="59" t="s">
        <v>289</v>
      </c>
      <c r="E34" s="52">
        <v>17</v>
      </c>
      <c r="F34" s="85">
        <f t="shared" si="0"/>
        <v>16.737354854863877</v>
      </c>
      <c r="G34" s="85">
        <f t="shared" si="1"/>
        <v>0.36444019775257613</v>
      </c>
      <c r="H34" s="85">
        <f t="shared" si="2"/>
        <v>16.654357756890946</v>
      </c>
      <c r="I34" s="85">
        <f t="shared" si="3"/>
        <v>0.34564224310905445</v>
      </c>
      <c r="J34" s="94">
        <f t="shared" si="4"/>
        <v>2.0331896653473791E-2</v>
      </c>
      <c r="K34" s="93">
        <f t="shared" si="5"/>
        <v>7.0966699084823688</v>
      </c>
      <c r="L34" s="92">
        <f t="shared" si="6"/>
        <v>50.362723789959155</v>
      </c>
    </row>
    <row r="35" spans="1:12" x14ac:dyDescent="0.3">
      <c r="A35" s="58">
        <v>34</v>
      </c>
      <c r="B35" s="55"/>
      <c r="C35" s="53" t="s">
        <v>290</v>
      </c>
      <c r="D35" s="59" t="s">
        <v>296</v>
      </c>
      <c r="E35" s="52">
        <v>18</v>
      </c>
      <c r="F35" s="85">
        <f t="shared" si="0"/>
        <v>17.317475877237889</v>
      </c>
      <c r="G35" s="85">
        <f t="shared" si="1"/>
        <v>0.4766245504034467</v>
      </c>
      <c r="H35" s="85">
        <f t="shared" si="2"/>
        <v>17.101795052616453</v>
      </c>
      <c r="I35" s="85">
        <f t="shared" si="3"/>
        <v>0.89820494738354739</v>
      </c>
      <c r="J35" s="94">
        <f t="shared" si="4"/>
        <v>4.9900274854641519E-2</v>
      </c>
      <c r="K35" s="93">
        <f t="shared" si="5"/>
        <v>3.5096690725202873</v>
      </c>
      <c r="L35" s="92">
        <f t="shared" si="6"/>
        <v>12.317776998605414</v>
      </c>
    </row>
    <row r="36" spans="1:12" x14ac:dyDescent="0.3">
      <c r="A36" s="58">
        <v>35</v>
      </c>
      <c r="C36" s="53" t="s">
        <v>297</v>
      </c>
      <c r="D36" s="59" t="s">
        <v>303</v>
      </c>
      <c r="E36" s="52">
        <v>13</v>
      </c>
      <c r="F36" s="85">
        <f t="shared" ref="F36:F53" si="7">$M$2*E36+(1-$M$2)*(F35+G35)</f>
        <v>16.642920469700023</v>
      </c>
      <c r="G36" s="85">
        <f t="shared" ref="G36:G53" si="8">$N$2*(F36-F35)+(1-$N$2)*G35</f>
        <v>-0.12215087895137644</v>
      </c>
      <c r="H36" s="85">
        <f t="shared" ref="H36:H54" si="9">F35+G35</f>
        <v>17.794100427641336</v>
      </c>
      <c r="I36" s="85">
        <f t="shared" ref="I36:I53" si="10">E36-H36</f>
        <v>-4.7941004276413359</v>
      </c>
      <c r="J36" s="94">
        <f t="shared" ref="J36:J53" si="11">ABS(E36-H36)/E36</f>
        <v>0.36877695597241045</v>
      </c>
      <c r="K36" s="93">
        <f t="shared" si="5"/>
        <v>0.34564224310905445</v>
      </c>
      <c r="L36" s="92">
        <f t="shared" si="6"/>
        <v>0.1194685602214587</v>
      </c>
    </row>
    <row r="37" spans="1:12" x14ac:dyDescent="0.3">
      <c r="A37" s="58">
        <v>36</v>
      </c>
      <c r="B37" s="55" t="s">
        <v>570</v>
      </c>
      <c r="C37" s="53" t="s">
        <v>304</v>
      </c>
      <c r="D37" s="59" t="s">
        <v>310</v>
      </c>
      <c r="E37" s="52">
        <v>19</v>
      </c>
      <c r="F37" s="85">
        <f t="shared" si="7"/>
        <v>17.116093030740281</v>
      </c>
      <c r="G37" s="85">
        <f t="shared" si="8"/>
        <v>0.18750100990139451</v>
      </c>
      <c r="H37" s="85">
        <f t="shared" si="9"/>
        <v>16.520769590748646</v>
      </c>
      <c r="I37" s="85">
        <f t="shared" si="10"/>
        <v>2.479230409251354</v>
      </c>
      <c r="J37" s="94">
        <f t="shared" si="11"/>
        <v>0.13048581101322915</v>
      </c>
      <c r="K37" s="93">
        <f t="shared" si="5"/>
        <v>0.89820494738354739</v>
      </c>
      <c r="L37" s="92">
        <f t="shared" si="6"/>
        <v>0.80677212750428118</v>
      </c>
    </row>
    <row r="38" spans="1:12" x14ac:dyDescent="0.3">
      <c r="A38" s="58">
        <v>37</v>
      </c>
      <c r="B38" s="55"/>
      <c r="C38" s="53" t="s">
        <v>311</v>
      </c>
      <c r="D38" s="59" t="s">
        <v>317</v>
      </c>
      <c r="E38" s="52">
        <v>14</v>
      </c>
      <c r="F38" s="85">
        <f t="shared" si="7"/>
        <v>16.51032086955124</v>
      </c>
      <c r="G38" s="85">
        <f t="shared" si="8"/>
        <v>-0.22511257005076135</v>
      </c>
      <c r="H38" s="85">
        <f t="shared" si="9"/>
        <v>17.303594040641677</v>
      </c>
      <c r="I38" s="85">
        <f t="shared" si="10"/>
        <v>-3.3035940406416771</v>
      </c>
      <c r="J38" s="94">
        <f t="shared" si="11"/>
        <v>0.23597100290297693</v>
      </c>
      <c r="K38" s="93">
        <f t="shared" ref="K38:K55" si="12">ABS(H36-E36)</f>
        <v>4.7941004276413359</v>
      </c>
      <c r="L38" s="92">
        <f t="shared" ref="L38:L55" si="13">K38^2</f>
        <v>22.983398910310839</v>
      </c>
    </row>
    <row r="39" spans="1:12" x14ac:dyDescent="0.3">
      <c r="A39" s="58">
        <v>38</v>
      </c>
      <c r="B39" s="55"/>
      <c r="C39" s="53" t="s">
        <v>318</v>
      </c>
      <c r="D39" s="59" t="s">
        <v>325</v>
      </c>
      <c r="E39" s="52">
        <v>15</v>
      </c>
      <c r="F39" s="85">
        <f t="shared" si="7"/>
        <v>15.976598570001613</v>
      </c>
      <c r="G39" s="85">
        <f t="shared" si="8"/>
        <v>-0.38563301866439115</v>
      </c>
      <c r="H39" s="85">
        <f t="shared" si="9"/>
        <v>16.285208299500479</v>
      </c>
      <c r="I39" s="85">
        <f t="shared" si="10"/>
        <v>-1.2852082995004785</v>
      </c>
      <c r="J39" s="94">
        <f t="shared" si="11"/>
        <v>8.5680553300031909E-2</v>
      </c>
      <c r="K39" s="93">
        <f t="shared" si="12"/>
        <v>2.479230409251354</v>
      </c>
      <c r="L39" s="92">
        <f t="shared" si="13"/>
        <v>6.1465834221566364</v>
      </c>
    </row>
    <row r="40" spans="1:12" x14ac:dyDescent="0.3">
      <c r="A40" s="58">
        <v>39</v>
      </c>
      <c r="B40" s="55"/>
      <c r="C40" s="53" t="s">
        <v>326</v>
      </c>
      <c r="D40" s="59" t="s">
        <v>332</v>
      </c>
      <c r="E40" s="52">
        <v>13</v>
      </c>
      <c r="F40" s="85">
        <f t="shared" si="7"/>
        <v>14.968811789764224</v>
      </c>
      <c r="G40" s="85">
        <f t="shared" si="8"/>
        <v>-0.70924044697368549</v>
      </c>
      <c r="H40" s="85">
        <f t="shared" si="9"/>
        <v>15.590965551337222</v>
      </c>
      <c r="I40" s="85">
        <f t="shared" si="10"/>
        <v>-2.5909655513372218</v>
      </c>
      <c r="J40" s="94">
        <f t="shared" si="11"/>
        <v>0.19930504241055552</v>
      </c>
      <c r="K40" s="93">
        <f t="shared" si="12"/>
        <v>3.3035940406416771</v>
      </c>
      <c r="L40" s="92">
        <f t="shared" si="13"/>
        <v>10.913733585363202</v>
      </c>
    </row>
    <row r="41" spans="1:12" x14ac:dyDescent="0.3">
      <c r="A41" s="58">
        <v>40</v>
      </c>
      <c r="C41" s="53" t="s">
        <v>333</v>
      </c>
      <c r="D41" s="59" t="s">
        <v>339</v>
      </c>
      <c r="E41" s="52">
        <v>15</v>
      </c>
      <c r="F41" s="85">
        <f t="shared" si="7"/>
        <v>14.43736624786813</v>
      </c>
      <c r="G41" s="85">
        <f t="shared" si="8"/>
        <v>-0.61676209909198776</v>
      </c>
      <c r="H41" s="85">
        <f t="shared" si="9"/>
        <v>14.259571342790538</v>
      </c>
      <c r="I41" s="85">
        <f t="shared" si="10"/>
        <v>0.7404286572094616</v>
      </c>
      <c r="J41" s="94">
        <f t="shared" si="11"/>
        <v>4.9361910480630773E-2</v>
      </c>
      <c r="K41" s="93">
        <f t="shared" si="12"/>
        <v>1.2852082995004785</v>
      </c>
      <c r="L41" s="92">
        <f t="shared" si="13"/>
        <v>1.6517603731049117</v>
      </c>
    </row>
    <row r="42" spans="1:12" x14ac:dyDescent="0.3">
      <c r="A42" s="58">
        <v>41</v>
      </c>
      <c r="B42" s="55" t="s">
        <v>571</v>
      </c>
      <c r="C42" s="53" t="s">
        <v>340</v>
      </c>
      <c r="D42" s="59" t="s">
        <v>346</v>
      </c>
      <c r="E42" s="52">
        <v>20</v>
      </c>
      <c r="F42" s="85">
        <f t="shared" si="7"/>
        <v>15.304427185752957</v>
      </c>
      <c r="G42" s="85">
        <f t="shared" si="8"/>
        <v>0.15503449962682325</v>
      </c>
      <c r="H42" s="85">
        <f t="shared" si="9"/>
        <v>13.820604148776143</v>
      </c>
      <c r="I42" s="85">
        <f t="shared" si="10"/>
        <v>6.1793958512238572</v>
      </c>
      <c r="J42" s="94">
        <f t="shared" si="11"/>
        <v>0.30896979256119284</v>
      </c>
      <c r="K42" s="93">
        <f t="shared" si="12"/>
        <v>2.5909655513372218</v>
      </c>
      <c r="L42" s="92">
        <f t="shared" si="13"/>
        <v>6.7131024882161938</v>
      </c>
    </row>
    <row r="43" spans="1:12" x14ac:dyDescent="0.3">
      <c r="A43" s="58">
        <v>42</v>
      </c>
      <c r="B43" s="55"/>
      <c r="C43" s="53" t="s">
        <v>347</v>
      </c>
      <c r="D43" s="59" t="s">
        <v>353</v>
      </c>
      <c r="E43" s="52">
        <v>13</v>
      </c>
      <c r="F43" s="85">
        <f t="shared" si="7"/>
        <v>14.868885196157853</v>
      </c>
      <c r="G43" s="85">
        <f t="shared" si="8"/>
        <v>-0.15214830742370639</v>
      </c>
      <c r="H43" s="85">
        <f t="shared" si="9"/>
        <v>15.459461685379781</v>
      </c>
      <c r="I43" s="85">
        <f t="shared" si="10"/>
        <v>-2.4594616853797806</v>
      </c>
      <c r="J43" s="94">
        <f t="shared" si="11"/>
        <v>0.18918936041382928</v>
      </c>
      <c r="K43" s="93">
        <f t="shared" si="12"/>
        <v>0.7404286572094616</v>
      </c>
      <c r="L43" s="92">
        <f t="shared" si="13"/>
        <v>0.54823459641700645</v>
      </c>
    </row>
    <row r="44" spans="1:12" x14ac:dyDescent="0.3">
      <c r="A44" s="58">
        <v>43</v>
      </c>
      <c r="B44" s="55"/>
      <c r="C44" s="53" t="s">
        <v>354</v>
      </c>
      <c r="D44" s="59" t="s">
        <v>360</v>
      </c>
      <c r="E44" s="52">
        <v>15</v>
      </c>
      <c r="F44" s="85">
        <f t="shared" si="7"/>
        <v>14.784755242007106</v>
      </c>
      <c r="G44" s="85">
        <f t="shared" si="8"/>
        <v>-0.11676920061762634</v>
      </c>
      <c r="H44" s="85">
        <f t="shared" si="9"/>
        <v>14.716736888734147</v>
      </c>
      <c r="I44" s="85">
        <f t="shared" si="10"/>
        <v>0.28326311126585324</v>
      </c>
      <c r="J44" s="94">
        <f t="shared" si="11"/>
        <v>1.888420741772355E-2</v>
      </c>
      <c r="K44" s="93">
        <f t="shared" si="12"/>
        <v>6.1793958512238572</v>
      </c>
      <c r="L44" s="92">
        <f t="shared" si="13"/>
        <v>38.184933086122619</v>
      </c>
    </row>
    <row r="45" spans="1:12" x14ac:dyDescent="0.3">
      <c r="A45" s="58">
        <v>44</v>
      </c>
      <c r="B45" s="55" t="s">
        <v>572</v>
      </c>
      <c r="C45" s="53" t="s">
        <v>361</v>
      </c>
      <c r="D45" s="59" t="s">
        <v>367</v>
      </c>
      <c r="E45" s="52">
        <v>23</v>
      </c>
      <c r="F45" s="85">
        <f t="shared" si="7"/>
        <v>16.668704971501406</v>
      </c>
      <c r="G45" s="85">
        <f t="shared" si="8"/>
        <v>0.92388593599409297</v>
      </c>
      <c r="H45" s="85">
        <f t="shared" si="9"/>
        <v>14.667986041389479</v>
      </c>
      <c r="I45" s="85">
        <f t="shared" si="10"/>
        <v>8.3320139586105206</v>
      </c>
      <c r="J45" s="94">
        <f t="shared" si="11"/>
        <v>0.362261476461327</v>
      </c>
      <c r="K45" s="93">
        <f t="shared" si="12"/>
        <v>2.4594616853797806</v>
      </c>
      <c r="L45" s="92">
        <f t="shared" si="13"/>
        <v>6.0489517818511507</v>
      </c>
    </row>
    <row r="46" spans="1:12" x14ac:dyDescent="0.3">
      <c r="A46" s="58">
        <v>45</v>
      </c>
      <c r="B46" s="55"/>
      <c r="C46" s="53" t="s">
        <v>368</v>
      </c>
      <c r="D46" s="59" t="s">
        <v>374</v>
      </c>
      <c r="E46" s="52">
        <v>18</v>
      </c>
      <c r="F46" s="85">
        <f t="shared" si="7"/>
        <v>17.690419726280798</v>
      </c>
      <c r="G46" s="85">
        <f t="shared" si="8"/>
        <v>0.97477067609693369</v>
      </c>
      <c r="H46" s="85">
        <f t="shared" si="9"/>
        <v>17.592590907495499</v>
      </c>
      <c r="I46" s="85">
        <f t="shared" si="10"/>
        <v>0.4074090925045013</v>
      </c>
      <c r="J46" s="94">
        <f t="shared" si="11"/>
        <v>2.2633838472472294E-2</v>
      </c>
      <c r="K46" s="93">
        <f t="shared" si="12"/>
        <v>0.28326311126585324</v>
      </c>
      <c r="L46" s="92">
        <f t="shared" si="13"/>
        <v>8.023799020401115E-2</v>
      </c>
    </row>
    <row r="47" spans="1:12" x14ac:dyDescent="0.3">
      <c r="A47" s="58">
        <v>46</v>
      </c>
      <c r="B47" s="55"/>
      <c r="C47" s="53" t="s">
        <v>375</v>
      </c>
      <c r="D47" s="59" t="s">
        <v>380</v>
      </c>
      <c r="E47" s="52">
        <v>17</v>
      </c>
      <c r="F47" s="85">
        <f t="shared" si="7"/>
        <v>18.265337740484998</v>
      </c>
      <c r="G47" s="85">
        <f t="shared" si="8"/>
        <v>0.76679107425287885</v>
      </c>
      <c r="H47" s="85">
        <f t="shared" si="9"/>
        <v>18.665190402377732</v>
      </c>
      <c r="I47" s="85">
        <f t="shared" si="10"/>
        <v>-1.665190402377732</v>
      </c>
      <c r="J47" s="94">
        <f t="shared" si="11"/>
        <v>9.7952376610454819E-2</v>
      </c>
      <c r="K47" s="93">
        <f t="shared" si="12"/>
        <v>8.3320139586105206</v>
      </c>
      <c r="L47" s="92">
        <f t="shared" si="13"/>
        <v>69.422456606480566</v>
      </c>
    </row>
    <row r="48" spans="1:12" x14ac:dyDescent="0.3">
      <c r="A48" s="58">
        <v>47</v>
      </c>
      <c r="B48" s="55"/>
      <c r="C48" s="53" t="s">
        <v>381</v>
      </c>
      <c r="D48" s="59" t="s">
        <v>387</v>
      </c>
      <c r="E48" s="52">
        <v>10</v>
      </c>
      <c r="F48" s="85">
        <f t="shared" si="7"/>
        <v>16.86329530238152</v>
      </c>
      <c r="G48" s="85">
        <f t="shared" si="8"/>
        <v>-0.36130728135323187</v>
      </c>
      <c r="H48" s="85">
        <f t="shared" si="9"/>
        <v>19.032128814737877</v>
      </c>
      <c r="I48" s="85">
        <f t="shared" si="10"/>
        <v>-9.0321288147378773</v>
      </c>
      <c r="J48" s="94">
        <f t="shared" si="11"/>
        <v>0.90321288147378775</v>
      </c>
      <c r="K48" s="93">
        <f t="shared" si="12"/>
        <v>0.4074090925045013</v>
      </c>
      <c r="L48" s="92">
        <f t="shared" si="13"/>
        <v>0.16598216865534129</v>
      </c>
    </row>
    <row r="49" spans="1:12" x14ac:dyDescent="0.3">
      <c r="A49" s="58">
        <v>48</v>
      </c>
      <c r="C49" s="53" t="s">
        <v>388</v>
      </c>
      <c r="D49" s="59" t="s">
        <v>394</v>
      </c>
      <c r="E49" s="52">
        <v>17</v>
      </c>
      <c r="F49" s="85">
        <f t="shared" si="7"/>
        <v>16.621572793533563</v>
      </c>
      <c r="G49" s="85">
        <f t="shared" si="8"/>
        <v>-0.29910638651729582</v>
      </c>
      <c r="H49" s="85">
        <f t="shared" si="9"/>
        <v>16.501988021028289</v>
      </c>
      <c r="I49" s="85">
        <f t="shared" si="10"/>
        <v>0.49801197897171079</v>
      </c>
      <c r="J49" s="94">
        <f t="shared" si="11"/>
        <v>2.9294822292453577E-2</v>
      </c>
      <c r="K49" s="93">
        <f t="shared" si="12"/>
        <v>1.665190402377732</v>
      </c>
      <c r="L49" s="92">
        <f t="shared" si="13"/>
        <v>2.7728590761709131</v>
      </c>
    </row>
    <row r="50" spans="1:12" x14ac:dyDescent="0.3">
      <c r="A50" s="58">
        <v>49</v>
      </c>
      <c r="B50" s="55" t="s">
        <v>573</v>
      </c>
      <c r="C50" s="53" t="s">
        <v>395</v>
      </c>
      <c r="D50" s="59" t="s">
        <v>401</v>
      </c>
      <c r="E50" s="52">
        <v>20</v>
      </c>
      <c r="F50" s="85">
        <f t="shared" si="7"/>
        <v>17.205531547347846</v>
      </c>
      <c r="G50" s="85">
        <f t="shared" si="8"/>
        <v>0.16021164182634406</v>
      </c>
      <c r="H50" s="85">
        <f t="shared" si="9"/>
        <v>16.322466407016268</v>
      </c>
      <c r="I50" s="85">
        <f t="shared" si="10"/>
        <v>3.6775335929837318</v>
      </c>
      <c r="J50" s="94">
        <f t="shared" si="11"/>
        <v>0.18387667964918658</v>
      </c>
      <c r="K50" s="93">
        <f t="shared" si="12"/>
        <v>9.0321288147378773</v>
      </c>
      <c r="L50" s="92">
        <f t="shared" si="13"/>
        <v>81.57935092601825</v>
      </c>
    </row>
    <row r="51" spans="1:12" x14ac:dyDescent="0.3">
      <c r="A51" s="58">
        <v>50</v>
      </c>
      <c r="B51" s="55"/>
      <c r="C51" s="53" t="s">
        <v>402</v>
      </c>
      <c r="D51" s="59" t="s">
        <v>408</v>
      </c>
      <c r="E51" s="52">
        <v>14</v>
      </c>
      <c r="F51" s="85">
        <f t="shared" si="7"/>
        <v>16.557546497962804</v>
      </c>
      <c r="G51" s="85">
        <f t="shared" si="8"/>
        <v>-0.26016426677500748</v>
      </c>
      <c r="H51" s="85">
        <f t="shared" si="9"/>
        <v>17.365743189174189</v>
      </c>
      <c r="I51" s="85">
        <f t="shared" si="10"/>
        <v>-3.3657431891741894</v>
      </c>
      <c r="J51" s="94">
        <f t="shared" si="11"/>
        <v>0.24041022779815638</v>
      </c>
      <c r="K51" s="93">
        <f t="shared" si="12"/>
        <v>0.49801197897171079</v>
      </c>
      <c r="L51" s="92">
        <f t="shared" si="13"/>
        <v>0.24801593119931972</v>
      </c>
    </row>
    <row r="52" spans="1:12" x14ac:dyDescent="0.3">
      <c r="A52" s="58">
        <v>51</v>
      </c>
      <c r="B52" s="55"/>
      <c r="C52" s="53" t="s">
        <v>409</v>
      </c>
      <c r="D52" s="59" t="s">
        <v>415</v>
      </c>
      <c r="E52" s="52">
        <v>19</v>
      </c>
      <c r="F52" s="85">
        <f t="shared" si="7"/>
        <v>16.94634640212891</v>
      </c>
      <c r="G52" s="85">
        <f t="shared" si="8"/>
        <v>7.7388343840345195E-2</v>
      </c>
      <c r="H52" s="85">
        <f t="shared" si="9"/>
        <v>16.297382231187797</v>
      </c>
      <c r="I52" s="85">
        <f t="shared" si="10"/>
        <v>2.7026177688122033</v>
      </c>
      <c r="J52" s="94">
        <f t="shared" si="11"/>
        <v>0.14224304046380018</v>
      </c>
      <c r="K52" s="93">
        <f t="shared" si="12"/>
        <v>3.6775335929837318</v>
      </c>
      <c r="L52" s="92">
        <f t="shared" si="13"/>
        <v>13.524253327523835</v>
      </c>
    </row>
    <row r="53" spans="1:12" s="99" customFormat="1" x14ac:dyDescent="0.3">
      <c r="A53" s="58">
        <v>52</v>
      </c>
      <c r="B53" s="55"/>
      <c r="C53" s="55" t="s">
        <v>416</v>
      </c>
      <c r="D53" s="100" t="s">
        <v>422</v>
      </c>
      <c r="E53" s="52">
        <v>18</v>
      </c>
      <c r="F53" s="85">
        <f t="shared" si="7"/>
        <v>17.258159746245607</v>
      </c>
      <c r="G53" s="85">
        <f t="shared" si="8"/>
        <v>0.19932230318671953</v>
      </c>
      <c r="H53" s="85">
        <f t="shared" si="9"/>
        <v>17.023734745969254</v>
      </c>
      <c r="I53" s="85">
        <f t="shared" si="10"/>
        <v>0.97626525403074638</v>
      </c>
      <c r="J53" s="94">
        <f t="shared" si="11"/>
        <v>5.4236958557263688E-2</v>
      </c>
      <c r="K53" s="93">
        <f t="shared" si="12"/>
        <v>3.3657431891741894</v>
      </c>
      <c r="L53" s="92">
        <f t="shared" si="13"/>
        <v>11.328227215472443</v>
      </c>
    </row>
    <row r="54" spans="1:12" ht="16.2" thickBot="1" x14ac:dyDescent="0.35">
      <c r="A54" s="51">
        <v>53</v>
      </c>
      <c r="B54" s="50"/>
      <c r="C54" s="97" t="s">
        <v>423</v>
      </c>
      <c r="D54" s="97" t="s">
        <v>423</v>
      </c>
      <c r="E54" s="96"/>
      <c r="F54" s="95"/>
      <c r="G54" s="95">
        <v>1</v>
      </c>
      <c r="H54" s="85">
        <f t="shared" si="9"/>
        <v>17.457482049432326</v>
      </c>
      <c r="I54" s="95"/>
      <c r="J54" s="94"/>
      <c r="K54" s="93">
        <f t="shared" si="12"/>
        <v>2.7026177688122033</v>
      </c>
      <c r="L54" s="92">
        <f t="shared" si="13"/>
        <v>7.3041428042994516</v>
      </c>
    </row>
    <row r="55" spans="1:12" ht="16.2" thickBot="1" x14ac:dyDescent="0.35">
      <c r="B55" s="91" t="s">
        <v>563</v>
      </c>
      <c r="C55" s="90">
        <v>41735</v>
      </c>
      <c r="F55" s="84"/>
      <c r="G55" s="84">
        <v>2</v>
      </c>
      <c r="H55" s="85">
        <f>$F$53+G55*$G$53</f>
        <v>17.656804352619044</v>
      </c>
      <c r="I55" s="84"/>
      <c r="J55" s="84"/>
      <c r="K55" s="89">
        <f t="shared" si="12"/>
        <v>0.97626525403074638</v>
      </c>
      <c r="L55" s="88">
        <f t="shared" si="13"/>
        <v>0.95309384622771776</v>
      </c>
    </row>
    <row r="56" spans="1:12" x14ac:dyDescent="0.3">
      <c r="B56" s="58"/>
      <c r="C56" s="87">
        <v>41742</v>
      </c>
      <c r="D56" s="46"/>
      <c r="F56" s="84"/>
      <c r="G56" s="84">
        <v>3</v>
      </c>
      <c r="H56" s="85">
        <f>$F$53+G56*$G$53</f>
        <v>17.856126655805767</v>
      </c>
      <c r="I56" s="84"/>
      <c r="J56" s="84"/>
      <c r="K56" s="84"/>
      <c r="L56" s="84"/>
    </row>
    <row r="57" spans="1:12" x14ac:dyDescent="0.3">
      <c r="B57" s="58"/>
      <c r="C57" s="87">
        <v>41749</v>
      </c>
      <c r="D57" s="46"/>
      <c r="F57" s="84"/>
      <c r="G57" s="84">
        <v>4</v>
      </c>
      <c r="H57" s="85">
        <f>$F$53+G57*$G$53</f>
        <v>18.055448958992486</v>
      </c>
      <c r="I57" s="84"/>
      <c r="J57" s="84"/>
      <c r="K57" s="84"/>
      <c r="L57" s="84"/>
    </row>
    <row r="58" spans="1:12" ht="16.2" thickBot="1" x14ac:dyDescent="0.35">
      <c r="B58" s="51"/>
      <c r="C58" s="86">
        <v>41756</v>
      </c>
      <c r="D58" s="46"/>
      <c r="E58" s="45"/>
      <c r="F58" s="84"/>
      <c r="G58" s="84">
        <v>5</v>
      </c>
      <c r="H58" s="85">
        <f>$F$53+G58*$G$53</f>
        <v>18.254771262179204</v>
      </c>
      <c r="I58" s="84"/>
      <c r="J58" s="84"/>
      <c r="K58" s="84"/>
      <c r="L58" s="84"/>
    </row>
    <row r="59" spans="1:12" x14ac:dyDescent="0.3">
      <c r="E59" s="84"/>
      <c r="F59" s="84"/>
      <c r="G59" s="84"/>
      <c r="H59"/>
      <c r="I59"/>
      <c r="J59"/>
      <c r="K59"/>
      <c r="L59"/>
    </row>
    <row r="60" spans="1:12" x14ac:dyDescent="0.3">
      <c r="H60"/>
      <c r="I60"/>
      <c r="J60"/>
      <c r="K60"/>
      <c r="L60"/>
    </row>
    <row r="61" spans="1:12" x14ac:dyDescent="0.3">
      <c r="H61"/>
      <c r="I61"/>
      <c r="J61"/>
      <c r="K61"/>
      <c r="L61"/>
    </row>
    <row r="62" spans="1:12" x14ac:dyDescent="0.3">
      <c r="H62"/>
      <c r="I62"/>
      <c r="J62"/>
      <c r="K62"/>
      <c r="L62"/>
    </row>
    <row r="63" spans="1:12" x14ac:dyDescent="0.3">
      <c r="H63"/>
      <c r="I63"/>
      <c r="J63"/>
      <c r="K63"/>
      <c r="L63"/>
    </row>
    <row r="64" spans="1:12" x14ac:dyDescent="0.3">
      <c r="D64" s="46"/>
      <c r="H64"/>
      <c r="I64"/>
      <c r="J64"/>
      <c r="K64"/>
      <c r="L64"/>
    </row>
    <row r="65" spans="4:12" x14ac:dyDescent="0.3">
      <c r="D65" s="46"/>
      <c r="H65"/>
      <c r="I65"/>
      <c r="J65"/>
      <c r="K65"/>
      <c r="L65"/>
    </row>
    <row r="66" spans="4:12" x14ac:dyDescent="0.3">
      <c r="D66" s="46"/>
      <c r="E66" s="45"/>
      <c r="F66" s="45"/>
      <c r="G66" s="45"/>
      <c r="H66"/>
      <c r="I66"/>
      <c r="J66"/>
      <c r="K66"/>
      <c r="L66"/>
    </row>
    <row r="67" spans="4:12" x14ac:dyDescent="0.3">
      <c r="H67"/>
      <c r="I67"/>
      <c r="J67"/>
      <c r="K67"/>
      <c r="L67"/>
    </row>
    <row r="68" spans="4:12" x14ac:dyDescent="0.3">
      <c r="H68"/>
      <c r="I68"/>
      <c r="J68"/>
      <c r="K68"/>
      <c r="L68"/>
    </row>
    <row r="69" spans="4:12" x14ac:dyDescent="0.3">
      <c r="H69"/>
      <c r="I69"/>
      <c r="J69"/>
      <c r="K69"/>
      <c r="L69"/>
    </row>
    <row r="70" spans="4:12" x14ac:dyDescent="0.3">
      <c r="H70"/>
      <c r="I70"/>
      <c r="J70"/>
      <c r="K70"/>
      <c r="L70"/>
    </row>
    <row r="71" spans="4:12" x14ac:dyDescent="0.3">
      <c r="H71"/>
      <c r="I71"/>
      <c r="J71"/>
      <c r="K71"/>
      <c r="L71"/>
    </row>
    <row r="72" spans="4:12" x14ac:dyDescent="0.3">
      <c r="D72" s="46"/>
      <c r="H72"/>
      <c r="I72"/>
      <c r="J72"/>
      <c r="K72"/>
      <c r="L72"/>
    </row>
    <row r="73" spans="4:12" x14ac:dyDescent="0.3">
      <c r="D73" s="46"/>
      <c r="H73"/>
      <c r="I73"/>
      <c r="J73"/>
      <c r="K73"/>
      <c r="L73"/>
    </row>
    <row r="74" spans="4:12" x14ac:dyDescent="0.3">
      <c r="D74" s="46"/>
      <c r="E74" s="45"/>
      <c r="F74" s="45"/>
      <c r="G74" s="45"/>
      <c r="H74"/>
      <c r="I74"/>
      <c r="J74"/>
      <c r="K74"/>
      <c r="L74"/>
    </row>
    <row r="75" spans="4:12" x14ac:dyDescent="0.3">
      <c r="H75"/>
      <c r="I75"/>
      <c r="J75"/>
      <c r="K75"/>
      <c r="L75"/>
    </row>
    <row r="76" spans="4:12" x14ac:dyDescent="0.3">
      <c r="H76"/>
      <c r="I76"/>
      <c r="J76"/>
      <c r="K76"/>
      <c r="L76"/>
    </row>
    <row r="77" spans="4:12" x14ac:dyDescent="0.3">
      <c r="H77"/>
      <c r="I77"/>
      <c r="J77"/>
      <c r="K77"/>
      <c r="L77"/>
    </row>
    <row r="78" spans="4:12" x14ac:dyDescent="0.3">
      <c r="H78"/>
      <c r="I78"/>
      <c r="J78"/>
      <c r="K78"/>
      <c r="L78"/>
    </row>
    <row r="79" spans="4:12" x14ac:dyDescent="0.3">
      <c r="H79"/>
      <c r="I79"/>
      <c r="J79"/>
      <c r="K79"/>
      <c r="L79"/>
    </row>
    <row r="80" spans="4:12" x14ac:dyDescent="0.3">
      <c r="H80"/>
      <c r="I80"/>
      <c r="J80"/>
      <c r="K80"/>
      <c r="L80"/>
    </row>
    <row r="81" spans="8:12" x14ac:dyDescent="0.3">
      <c r="H81"/>
      <c r="I81"/>
      <c r="J81"/>
      <c r="K81"/>
      <c r="L81"/>
    </row>
    <row r="82" spans="8:12" x14ac:dyDescent="0.3">
      <c r="H82"/>
      <c r="I82"/>
      <c r="J82"/>
      <c r="K82"/>
      <c r="L82"/>
    </row>
    <row r="83" spans="8:12" x14ac:dyDescent="0.3">
      <c r="H83"/>
      <c r="I83"/>
      <c r="J83"/>
      <c r="K83"/>
      <c r="L83"/>
    </row>
    <row r="84" spans="8:12" x14ac:dyDescent="0.3">
      <c r="H84"/>
      <c r="I84"/>
      <c r="J84"/>
      <c r="K84"/>
      <c r="L84"/>
    </row>
    <row r="85" spans="8:12" x14ac:dyDescent="0.3">
      <c r="H85"/>
      <c r="I85"/>
      <c r="J85"/>
      <c r="K85"/>
      <c r="L85"/>
    </row>
    <row r="86" spans="8:12" x14ac:dyDescent="0.3">
      <c r="H86"/>
      <c r="I86"/>
      <c r="J86"/>
      <c r="K86"/>
      <c r="L86"/>
    </row>
    <row r="87" spans="8:12" x14ac:dyDescent="0.3">
      <c r="H87"/>
      <c r="I87"/>
      <c r="J87"/>
      <c r="K87"/>
      <c r="L87"/>
    </row>
    <row r="88" spans="8:12" x14ac:dyDescent="0.3">
      <c r="H88"/>
      <c r="I88"/>
      <c r="J88"/>
      <c r="K88"/>
      <c r="L88"/>
    </row>
    <row r="89" spans="8:12" x14ac:dyDescent="0.3">
      <c r="H89"/>
      <c r="I89"/>
      <c r="J89"/>
      <c r="K89"/>
      <c r="L89"/>
    </row>
    <row r="90" spans="8:12" x14ac:dyDescent="0.3">
      <c r="H90"/>
      <c r="I90"/>
      <c r="J90"/>
      <c r="K90"/>
      <c r="L90"/>
    </row>
    <row r="91" spans="8:12" x14ac:dyDescent="0.3">
      <c r="H91"/>
      <c r="I91"/>
      <c r="J91"/>
      <c r="K91"/>
      <c r="L91"/>
    </row>
    <row r="92" spans="8:12" x14ac:dyDescent="0.3">
      <c r="H92"/>
      <c r="I92"/>
      <c r="J92"/>
      <c r="K92"/>
      <c r="L92"/>
    </row>
    <row r="93" spans="8:12" x14ac:dyDescent="0.3">
      <c r="H93"/>
      <c r="I93"/>
      <c r="J93"/>
      <c r="K93"/>
      <c r="L93"/>
    </row>
    <row r="94" spans="8:12" x14ac:dyDescent="0.3">
      <c r="H94"/>
      <c r="I94"/>
      <c r="J94"/>
      <c r="K94"/>
      <c r="L94"/>
    </row>
    <row r="95" spans="8:12" x14ac:dyDescent="0.3">
      <c r="H95"/>
      <c r="I95"/>
      <c r="J95"/>
      <c r="K95"/>
      <c r="L95"/>
    </row>
    <row r="96" spans="8:12" x14ac:dyDescent="0.3">
      <c r="H96"/>
      <c r="I96"/>
      <c r="J96"/>
      <c r="K96"/>
      <c r="L96"/>
    </row>
    <row r="97" spans="8:12" x14ac:dyDescent="0.3">
      <c r="H97"/>
      <c r="I97"/>
      <c r="J97"/>
      <c r="K97"/>
      <c r="L97"/>
    </row>
    <row r="98" spans="8:12" x14ac:dyDescent="0.3">
      <c r="H98"/>
      <c r="I98"/>
      <c r="J98"/>
      <c r="K98"/>
      <c r="L98"/>
    </row>
    <row r="99" spans="8:12" x14ac:dyDescent="0.3">
      <c r="H99"/>
      <c r="I99"/>
      <c r="J99"/>
      <c r="K99"/>
      <c r="L99"/>
    </row>
    <row r="100" spans="8:12" x14ac:dyDescent="0.3">
      <c r="H100"/>
      <c r="I100"/>
      <c r="J100"/>
      <c r="K100"/>
      <c r="L100"/>
    </row>
    <row r="101" spans="8:12" x14ac:dyDescent="0.3">
      <c r="H101"/>
      <c r="I101"/>
      <c r="J101"/>
      <c r="K101"/>
      <c r="L101"/>
    </row>
    <row r="102" spans="8:12" x14ac:dyDescent="0.3">
      <c r="H102"/>
      <c r="I102"/>
      <c r="J102"/>
      <c r="K102"/>
      <c r="L102"/>
    </row>
    <row r="103" spans="8:12" x14ac:dyDescent="0.3">
      <c r="H103"/>
      <c r="I103"/>
      <c r="J103"/>
      <c r="K103"/>
      <c r="L103"/>
    </row>
    <row r="104" spans="8:12" x14ac:dyDescent="0.3">
      <c r="H104"/>
      <c r="I104"/>
      <c r="J104"/>
      <c r="K104"/>
      <c r="L104"/>
    </row>
    <row r="105" spans="8:12" x14ac:dyDescent="0.3">
      <c r="H105"/>
      <c r="I105"/>
      <c r="J105"/>
      <c r="K105"/>
      <c r="L105"/>
    </row>
    <row r="106" spans="8:12" x14ac:dyDescent="0.3">
      <c r="H106"/>
      <c r="I106"/>
      <c r="J106"/>
      <c r="K106"/>
      <c r="L106"/>
    </row>
    <row r="107" spans="8:12" x14ac:dyDescent="0.3">
      <c r="H107"/>
      <c r="I107"/>
      <c r="J107"/>
      <c r="K107"/>
      <c r="L107"/>
    </row>
    <row r="108" spans="8:12" x14ac:dyDescent="0.3">
      <c r="H108"/>
      <c r="I108"/>
      <c r="J108"/>
      <c r="K108"/>
      <c r="L108"/>
    </row>
    <row r="109" spans="8:12" x14ac:dyDescent="0.3">
      <c r="H109"/>
      <c r="I109"/>
      <c r="J109"/>
      <c r="K109"/>
      <c r="L109"/>
    </row>
    <row r="110" spans="8:12" x14ac:dyDescent="0.3">
      <c r="H110"/>
      <c r="I110"/>
      <c r="J110"/>
      <c r="K110"/>
      <c r="L110"/>
    </row>
    <row r="111" spans="8:12" x14ac:dyDescent="0.3">
      <c r="H111"/>
      <c r="I111"/>
      <c r="J111"/>
      <c r="K111"/>
      <c r="L111"/>
    </row>
    <row r="112" spans="8:12" x14ac:dyDescent="0.3">
      <c r="H112"/>
      <c r="I112"/>
      <c r="J112"/>
      <c r="K112"/>
      <c r="L112"/>
    </row>
    <row r="113" spans="8:12" x14ac:dyDescent="0.3">
      <c r="H113"/>
      <c r="I113"/>
      <c r="J113"/>
      <c r="K113"/>
      <c r="L113"/>
    </row>
    <row r="114" spans="8:12" x14ac:dyDescent="0.3">
      <c r="H114"/>
      <c r="I114"/>
      <c r="J114"/>
      <c r="K114"/>
      <c r="L114"/>
    </row>
    <row r="115" spans="8:12" x14ac:dyDescent="0.3">
      <c r="H115"/>
      <c r="I115"/>
      <c r="J115"/>
      <c r="K115"/>
      <c r="L115"/>
    </row>
    <row r="116" spans="8:12" x14ac:dyDescent="0.3">
      <c r="H116"/>
      <c r="I116"/>
      <c r="J116"/>
      <c r="K116"/>
      <c r="L116"/>
    </row>
    <row r="117" spans="8:12" x14ac:dyDescent="0.3">
      <c r="H117"/>
      <c r="I117"/>
      <c r="J117"/>
      <c r="K117"/>
      <c r="L117"/>
    </row>
    <row r="118" spans="8:12" x14ac:dyDescent="0.3">
      <c r="H118"/>
      <c r="I118"/>
      <c r="J118"/>
      <c r="K118"/>
      <c r="L118"/>
    </row>
    <row r="119" spans="8:12" x14ac:dyDescent="0.3">
      <c r="H119"/>
      <c r="I119"/>
      <c r="J119"/>
      <c r="K119"/>
      <c r="L119"/>
    </row>
    <row r="120" spans="8:12" x14ac:dyDescent="0.3">
      <c r="H120"/>
      <c r="I120"/>
      <c r="J120"/>
      <c r="K120"/>
      <c r="L120"/>
    </row>
    <row r="121" spans="8:12" x14ac:dyDescent="0.3">
      <c r="H121"/>
      <c r="I121"/>
      <c r="J121"/>
      <c r="K121"/>
      <c r="L121"/>
    </row>
    <row r="122" spans="8:12" x14ac:dyDescent="0.3">
      <c r="H122"/>
      <c r="I122"/>
      <c r="J122"/>
      <c r="K122"/>
      <c r="L122"/>
    </row>
    <row r="123" spans="8:12" x14ac:dyDescent="0.3">
      <c r="H123"/>
      <c r="I123"/>
      <c r="J123"/>
      <c r="K123"/>
      <c r="L123"/>
    </row>
    <row r="124" spans="8:12" x14ac:dyDescent="0.3">
      <c r="H124"/>
      <c r="I124"/>
      <c r="J124"/>
      <c r="K124"/>
      <c r="L124"/>
    </row>
    <row r="125" spans="8:12" x14ac:dyDescent="0.3">
      <c r="H125"/>
      <c r="I125"/>
      <c r="J125"/>
      <c r="K125"/>
      <c r="L125"/>
    </row>
    <row r="126" spans="8:12" x14ac:dyDescent="0.3">
      <c r="H126"/>
      <c r="I126"/>
      <c r="J126"/>
      <c r="K126"/>
      <c r="L126"/>
    </row>
    <row r="127" spans="8:12" x14ac:dyDescent="0.3">
      <c r="H127"/>
      <c r="I127"/>
      <c r="J127"/>
      <c r="K127"/>
      <c r="L127"/>
    </row>
    <row r="128" spans="8:12" x14ac:dyDescent="0.3">
      <c r="H128"/>
      <c r="I128"/>
      <c r="J128"/>
      <c r="K128"/>
      <c r="L128"/>
    </row>
    <row r="129" spans="8:12" x14ac:dyDescent="0.3">
      <c r="H129"/>
      <c r="I129"/>
      <c r="J129"/>
      <c r="K129"/>
      <c r="L129"/>
    </row>
    <row r="130" spans="8:12" x14ac:dyDescent="0.3">
      <c r="H130"/>
      <c r="I130"/>
      <c r="J130"/>
      <c r="K130"/>
      <c r="L130"/>
    </row>
    <row r="131" spans="8:12" x14ac:dyDescent="0.3">
      <c r="H131"/>
      <c r="I131"/>
      <c r="J131"/>
      <c r="K131"/>
      <c r="L131"/>
    </row>
    <row r="132" spans="8:12" x14ac:dyDescent="0.3">
      <c r="H132"/>
      <c r="I132"/>
      <c r="J132"/>
      <c r="K132"/>
      <c r="L132"/>
    </row>
    <row r="133" spans="8:12" x14ac:dyDescent="0.3">
      <c r="H133"/>
      <c r="I133"/>
      <c r="J133"/>
      <c r="K133"/>
      <c r="L133"/>
    </row>
    <row r="134" spans="8:12" x14ac:dyDescent="0.3">
      <c r="H134"/>
      <c r="I134"/>
      <c r="J134"/>
      <c r="K134"/>
      <c r="L134"/>
    </row>
    <row r="135" spans="8:12" x14ac:dyDescent="0.3">
      <c r="H135"/>
      <c r="I135"/>
      <c r="J135"/>
      <c r="K135"/>
      <c r="L135"/>
    </row>
    <row r="136" spans="8:12" x14ac:dyDescent="0.3">
      <c r="H136"/>
      <c r="I136"/>
      <c r="J136"/>
      <c r="K136"/>
      <c r="L136"/>
    </row>
    <row r="137" spans="8:12" x14ac:dyDescent="0.3">
      <c r="H137"/>
      <c r="I137"/>
      <c r="J137"/>
      <c r="K137"/>
      <c r="L137"/>
    </row>
    <row r="138" spans="8:12" x14ac:dyDescent="0.3">
      <c r="H138"/>
      <c r="I138"/>
      <c r="J138"/>
      <c r="K138"/>
      <c r="L138"/>
    </row>
    <row r="139" spans="8:12" x14ac:dyDescent="0.3">
      <c r="H139"/>
      <c r="I139"/>
      <c r="J139"/>
      <c r="K139"/>
      <c r="L139"/>
    </row>
    <row r="140" spans="8:12" x14ac:dyDescent="0.3">
      <c r="H140"/>
      <c r="I140"/>
      <c r="J140"/>
      <c r="K140"/>
      <c r="L140"/>
    </row>
    <row r="141" spans="8:12" x14ac:dyDescent="0.3">
      <c r="H141"/>
      <c r="I141"/>
      <c r="J141"/>
      <c r="K141"/>
      <c r="L141"/>
    </row>
    <row r="142" spans="8:12" x14ac:dyDescent="0.3">
      <c r="H142"/>
      <c r="I142"/>
      <c r="J142"/>
      <c r="K142"/>
      <c r="L142"/>
    </row>
    <row r="143" spans="8:12" x14ac:dyDescent="0.3">
      <c r="H143"/>
      <c r="I143"/>
      <c r="J143"/>
      <c r="K143"/>
      <c r="L143"/>
    </row>
    <row r="144" spans="8:12" x14ac:dyDescent="0.3">
      <c r="H144"/>
      <c r="I144"/>
      <c r="J144"/>
      <c r="K144"/>
      <c r="L144"/>
    </row>
    <row r="145" spans="8:12" x14ac:dyDescent="0.3">
      <c r="H145"/>
      <c r="I145"/>
      <c r="J145"/>
      <c r="K145"/>
      <c r="L145"/>
    </row>
    <row r="146" spans="8:12" x14ac:dyDescent="0.3">
      <c r="H146"/>
      <c r="I146"/>
      <c r="J146"/>
      <c r="K146"/>
      <c r="L146"/>
    </row>
    <row r="147" spans="8:12" x14ac:dyDescent="0.3">
      <c r="H147"/>
      <c r="I147"/>
      <c r="J147"/>
      <c r="K147"/>
      <c r="L147"/>
    </row>
    <row r="148" spans="8:12" x14ac:dyDescent="0.3">
      <c r="H148"/>
      <c r="I148"/>
      <c r="J148"/>
      <c r="K148"/>
      <c r="L148"/>
    </row>
    <row r="149" spans="8:12" x14ac:dyDescent="0.3">
      <c r="H149"/>
      <c r="I149"/>
      <c r="J149"/>
      <c r="K149"/>
      <c r="L149"/>
    </row>
    <row r="150" spans="8:12" x14ac:dyDescent="0.3">
      <c r="H150"/>
      <c r="I150"/>
      <c r="J150"/>
      <c r="K150"/>
      <c r="L150"/>
    </row>
    <row r="151" spans="8:12" x14ac:dyDescent="0.3">
      <c r="H151"/>
      <c r="I151"/>
      <c r="J151"/>
      <c r="K151"/>
      <c r="L151"/>
    </row>
    <row r="152" spans="8:12" x14ac:dyDescent="0.3">
      <c r="H152"/>
      <c r="I152"/>
      <c r="J152"/>
      <c r="K152"/>
      <c r="L152"/>
    </row>
    <row r="153" spans="8:12" x14ac:dyDescent="0.3">
      <c r="H153"/>
      <c r="I153"/>
      <c r="J153"/>
      <c r="K153"/>
      <c r="L153"/>
    </row>
    <row r="154" spans="8:12" x14ac:dyDescent="0.3">
      <c r="H154"/>
      <c r="I154"/>
      <c r="J154"/>
      <c r="K154"/>
      <c r="L154"/>
    </row>
    <row r="155" spans="8:12" x14ac:dyDescent="0.3">
      <c r="H155"/>
      <c r="I155"/>
      <c r="J155"/>
      <c r="K155"/>
      <c r="L155"/>
    </row>
    <row r="156" spans="8:12" x14ac:dyDescent="0.3">
      <c r="H156"/>
      <c r="I156"/>
      <c r="J156"/>
      <c r="K156"/>
      <c r="L156"/>
    </row>
    <row r="157" spans="8:12" x14ac:dyDescent="0.3">
      <c r="H157"/>
      <c r="I157"/>
      <c r="J157"/>
      <c r="K157"/>
      <c r="L157"/>
    </row>
    <row r="158" spans="8:12" x14ac:dyDescent="0.3">
      <c r="H158"/>
      <c r="I158"/>
      <c r="J158"/>
      <c r="K158"/>
      <c r="L158"/>
    </row>
    <row r="159" spans="8:12" x14ac:dyDescent="0.3">
      <c r="H159"/>
      <c r="I159"/>
      <c r="J159"/>
      <c r="K159"/>
      <c r="L159"/>
    </row>
    <row r="160" spans="8:12" x14ac:dyDescent="0.3">
      <c r="H160"/>
      <c r="I160"/>
      <c r="J160"/>
      <c r="K160"/>
      <c r="L160"/>
    </row>
    <row r="161" spans="8:12" x14ac:dyDescent="0.3">
      <c r="H161"/>
      <c r="I161"/>
      <c r="J161"/>
      <c r="K161"/>
      <c r="L161"/>
    </row>
    <row r="162" spans="8:12" x14ac:dyDescent="0.3">
      <c r="H162"/>
      <c r="I162"/>
      <c r="J162"/>
      <c r="K162"/>
      <c r="L162"/>
    </row>
    <row r="163" spans="8:12" x14ac:dyDescent="0.3">
      <c r="H163"/>
      <c r="I163"/>
      <c r="J163"/>
      <c r="K163"/>
      <c r="L163"/>
    </row>
    <row r="164" spans="8:12" x14ac:dyDescent="0.3">
      <c r="H164"/>
      <c r="I164"/>
      <c r="J164"/>
      <c r="K164"/>
      <c r="L164"/>
    </row>
    <row r="165" spans="8:12" x14ac:dyDescent="0.3">
      <c r="H165"/>
      <c r="I165"/>
      <c r="J165"/>
      <c r="K165"/>
      <c r="L165"/>
    </row>
    <row r="166" spans="8:12" x14ac:dyDescent="0.3">
      <c r="H166"/>
      <c r="I166"/>
      <c r="J166"/>
      <c r="K166"/>
      <c r="L166"/>
    </row>
    <row r="167" spans="8:12" x14ac:dyDescent="0.3">
      <c r="H167"/>
      <c r="I167"/>
      <c r="J167"/>
      <c r="K167"/>
      <c r="L167"/>
    </row>
    <row r="168" spans="8:12" x14ac:dyDescent="0.3">
      <c r="H168"/>
      <c r="I168"/>
      <c r="J168"/>
      <c r="K168"/>
      <c r="L168"/>
    </row>
    <row r="169" spans="8:12" x14ac:dyDescent="0.3">
      <c r="H169"/>
      <c r="I169"/>
      <c r="J169"/>
      <c r="K169"/>
      <c r="L169"/>
    </row>
    <row r="170" spans="8:12" x14ac:dyDescent="0.3">
      <c r="H170"/>
      <c r="I170"/>
      <c r="J170"/>
      <c r="K170"/>
      <c r="L170"/>
    </row>
    <row r="171" spans="8:12" x14ac:dyDescent="0.3">
      <c r="H171"/>
      <c r="I171"/>
      <c r="J171"/>
      <c r="K171"/>
      <c r="L171"/>
    </row>
    <row r="172" spans="8:12" x14ac:dyDescent="0.3">
      <c r="H172"/>
      <c r="I172"/>
      <c r="J172"/>
      <c r="K172"/>
      <c r="L172"/>
    </row>
    <row r="173" spans="8:12" x14ac:dyDescent="0.3">
      <c r="H173"/>
      <c r="I173"/>
      <c r="J173"/>
      <c r="K173"/>
      <c r="L173"/>
    </row>
    <row r="174" spans="8:12" x14ac:dyDescent="0.3">
      <c r="H174"/>
      <c r="I174"/>
      <c r="J174"/>
      <c r="K174"/>
      <c r="L174"/>
    </row>
    <row r="175" spans="8:12" x14ac:dyDescent="0.3">
      <c r="H175"/>
      <c r="I175"/>
      <c r="J175"/>
      <c r="K175"/>
      <c r="L175"/>
    </row>
    <row r="176" spans="8:12" x14ac:dyDescent="0.3">
      <c r="H176"/>
      <c r="I176"/>
      <c r="J176"/>
      <c r="K176"/>
      <c r="L176"/>
    </row>
    <row r="177" spans="8:12" x14ac:dyDescent="0.3">
      <c r="H177"/>
      <c r="I177"/>
      <c r="J177"/>
      <c r="K177"/>
      <c r="L177"/>
    </row>
    <row r="178" spans="8:12" x14ac:dyDescent="0.3">
      <c r="H178"/>
      <c r="I178"/>
      <c r="J178"/>
      <c r="K178"/>
      <c r="L178"/>
    </row>
    <row r="179" spans="8:12" x14ac:dyDescent="0.3">
      <c r="H179"/>
      <c r="I179"/>
      <c r="J179"/>
      <c r="K179"/>
      <c r="L179"/>
    </row>
    <row r="180" spans="8:12" x14ac:dyDescent="0.3">
      <c r="H180"/>
      <c r="I180"/>
      <c r="J180"/>
      <c r="K180"/>
      <c r="L180"/>
    </row>
    <row r="181" spans="8:12" x14ac:dyDescent="0.3">
      <c r="H181"/>
      <c r="I181"/>
      <c r="J181"/>
      <c r="K181"/>
      <c r="L181"/>
    </row>
    <row r="182" spans="8:12" x14ac:dyDescent="0.3">
      <c r="H182"/>
      <c r="I182"/>
      <c r="J182"/>
      <c r="K182"/>
      <c r="L182"/>
    </row>
    <row r="183" spans="8:12" x14ac:dyDescent="0.3">
      <c r="H183"/>
      <c r="I183"/>
      <c r="J183"/>
      <c r="K183"/>
      <c r="L183"/>
    </row>
    <row r="184" spans="8:12" x14ac:dyDescent="0.3">
      <c r="H184"/>
      <c r="I184"/>
      <c r="J184"/>
      <c r="K184"/>
      <c r="L184"/>
    </row>
    <row r="185" spans="8:12" x14ac:dyDescent="0.3">
      <c r="H185"/>
      <c r="I185"/>
      <c r="J185"/>
      <c r="K185"/>
      <c r="L185"/>
    </row>
    <row r="186" spans="8:12" x14ac:dyDescent="0.3">
      <c r="H186"/>
      <c r="I186"/>
      <c r="J186"/>
      <c r="K186"/>
      <c r="L186"/>
    </row>
    <row r="187" spans="8:12" x14ac:dyDescent="0.3">
      <c r="H187"/>
      <c r="I187"/>
      <c r="J187"/>
      <c r="K187"/>
      <c r="L187"/>
    </row>
    <row r="188" spans="8:12" x14ac:dyDescent="0.3">
      <c r="H188"/>
      <c r="I188"/>
      <c r="J188"/>
      <c r="K188"/>
      <c r="L188"/>
    </row>
    <row r="189" spans="8:12" x14ac:dyDescent="0.3">
      <c r="H189"/>
      <c r="I189"/>
      <c r="J189"/>
      <c r="K189"/>
      <c r="L189"/>
    </row>
    <row r="190" spans="8:12" x14ac:dyDescent="0.3">
      <c r="H190"/>
      <c r="I190"/>
      <c r="J190"/>
      <c r="K190"/>
      <c r="L190"/>
    </row>
    <row r="191" spans="8:12" x14ac:dyDescent="0.3">
      <c r="H191"/>
      <c r="I191"/>
      <c r="J191"/>
      <c r="K191"/>
      <c r="L191"/>
    </row>
    <row r="192" spans="8:12" x14ac:dyDescent="0.3">
      <c r="H192"/>
      <c r="I192"/>
      <c r="J192"/>
      <c r="K192"/>
      <c r="L192"/>
    </row>
    <row r="193" spans="8:12" x14ac:dyDescent="0.3">
      <c r="H193"/>
      <c r="I193"/>
      <c r="J193"/>
      <c r="K193"/>
      <c r="L193"/>
    </row>
    <row r="194" spans="8:12" x14ac:dyDescent="0.3">
      <c r="H194"/>
      <c r="I194"/>
      <c r="J194"/>
      <c r="K194"/>
      <c r="L194"/>
    </row>
    <row r="195" spans="8:12" x14ac:dyDescent="0.3">
      <c r="H195"/>
      <c r="I195"/>
      <c r="J195"/>
      <c r="K195"/>
      <c r="L195"/>
    </row>
    <row r="196" spans="8:12" x14ac:dyDescent="0.3">
      <c r="H196"/>
      <c r="I196"/>
      <c r="J196"/>
      <c r="K196"/>
      <c r="L196"/>
    </row>
    <row r="197" spans="8:12" x14ac:dyDescent="0.3">
      <c r="H197"/>
      <c r="I197"/>
      <c r="J197"/>
      <c r="K197"/>
      <c r="L197"/>
    </row>
    <row r="198" spans="8:12" x14ac:dyDescent="0.3">
      <c r="H198"/>
      <c r="I198"/>
      <c r="J198"/>
      <c r="K198"/>
      <c r="L198"/>
    </row>
    <row r="199" spans="8:12" x14ac:dyDescent="0.3">
      <c r="H199"/>
      <c r="I199"/>
      <c r="J199"/>
      <c r="K199"/>
      <c r="L199"/>
    </row>
    <row r="200" spans="8:12" x14ac:dyDescent="0.3">
      <c r="H200"/>
      <c r="I200"/>
      <c r="J200"/>
      <c r="K200"/>
      <c r="L200"/>
    </row>
    <row r="201" spans="8:12" x14ac:dyDescent="0.3">
      <c r="H201"/>
      <c r="I201"/>
      <c r="J201"/>
      <c r="K201"/>
      <c r="L201"/>
    </row>
    <row r="202" spans="8:12" x14ac:dyDescent="0.3">
      <c r="H202"/>
      <c r="I202"/>
      <c r="J202"/>
      <c r="K202"/>
      <c r="L202"/>
    </row>
    <row r="203" spans="8:12" x14ac:dyDescent="0.3">
      <c r="H203"/>
      <c r="I203"/>
      <c r="J203"/>
      <c r="K203"/>
      <c r="L203"/>
    </row>
    <row r="204" spans="8:12" x14ac:dyDescent="0.3">
      <c r="H204"/>
      <c r="I204"/>
      <c r="J204"/>
      <c r="K204"/>
      <c r="L204"/>
    </row>
    <row r="205" spans="8:12" x14ac:dyDescent="0.3">
      <c r="H205"/>
      <c r="I205"/>
      <c r="J205"/>
      <c r="K205"/>
      <c r="L205"/>
    </row>
    <row r="206" spans="8:12" x14ac:dyDescent="0.3">
      <c r="H206"/>
      <c r="I206"/>
      <c r="J206"/>
      <c r="K206"/>
      <c r="L206"/>
    </row>
    <row r="207" spans="8:12" x14ac:dyDescent="0.3">
      <c r="H207"/>
      <c r="I207"/>
      <c r="J207"/>
      <c r="K207"/>
      <c r="L207"/>
    </row>
    <row r="208" spans="8:12" x14ac:dyDescent="0.3">
      <c r="H208"/>
      <c r="I208"/>
      <c r="J208"/>
      <c r="K208"/>
      <c r="L208"/>
    </row>
    <row r="209" spans="8:12" x14ac:dyDescent="0.3">
      <c r="H209"/>
      <c r="I209"/>
      <c r="J209"/>
      <c r="K209"/>
      <c r="L209"/>
    </row>
    <row r="210" spans="8:12" x14ac:dyDescent="0.3">
      <c r="H210"/>
      <c r="I210"/>
      <c r="J210"/>
      <c r="K210"/>
      <c r="L210"/>
    </row>
    <row r="211" spans="8:12" x14ac:dyDescent="0.3">
      <c r="H211"/>
      <c r="I211"/>
      <c r="J211"/>
      <c r="K211"/>
      <c r="L211"/>
    </row>
    <row r="212" spans="8:12" x14ac:dyDescent="0.3">
      <c r="H212"/>
      <c r="I212"/>
      <c r="J212"/>
      <c r="K212"/>
      <c r="L212"/>
    </row>
    <row r="213" spans="8:12" x14ac:dyDescent="0.3">
      <c r="H213"/>
      <c r="I213"/>
      <c r="J213"/>
      <c r="K213"/>
      <c r="L213"/>
    </row>
    <row r="214" spans="8:12" x14ac:dyDescent="0.3">
      <c r="H214"/>
      <c r="I214"/>
      <c r="J214"/>
      <c r="K214"/>
      <c r="L214"/>
    </row>
    <row r="215" spans="8:12" x14ac:dyDescent="0.3">
      <c r="H215"/>
      <c r="I215"/>
      <c r="J215"/>
      <c r="K215"/>
      <c r="L215"/>
    </row>
    <row r="216" spans="8:12" x14ac:dyDescent="0.3">
      <c r="H216"/>
      <c r="I216"/>
      <c r="J216"/>
      <c r="K216"/>
      <c r="L216"/>
    </row>
    <row r="217" spans="8:12" x14ac:dyDescent="0.3">
      <c r="H217"/>
      <c r="I217"/>
      <c r="J217"/>
      <c r="K217"/>
      <c r="L217"/>
    </row>
    <row r="218" spans="8:12" x14ac:dyDescent="0.3">
      <c r="H218"/>
      <c r="I218"/>
      <c r="J218"/>
      <c r="K218"/>
      <c r="L218"/>
    </row>
    <row r="219" spans="8:12" x14ac:dyDescent="0.3">
      <c r="H219"/>
      <c r="I219"/>
      <c r="J219"/>
      <c r="K219"/>
      <c r="L219"/>
    </row>
    <row r="220" spans="8:12" x14ac:dyDescent="0.3">
      <c r="H220"/>
      <c r="I220"/>
      <c r="J220"/>
      <c r="K220"/>
      <c r="L220"/>
    </row>
    <row r="221" spans="8:12" x14ac:dyDescent="0.3">
      <c r="H221"/>
      <c r="I221"/>
      <c r="J221"/>
      <c r="K221"/>
      <c r="L221"/>
    </row>
    <row r="222" spans="8:12" x14ac:dyDescent="0.3">
      <c r="H222"/>
      <c r="I222"/>
      <c r="J222"/>
      <c r="K222"/>
      <c r="L222"/>
    </row>
    <row r="223" spans="8:12" x14ac:dyDescent="0.3">
      <c r="H223"/>
      <c r="I223"/>
      <c r="J223"/>
      <c r="K223"/>
      <c r="L223"/>
    </row>
    <row r="224" spans="8:12" x14ac:dyDescent="0.3">
      <c r="H224"/>
      <c r="I224"/>
      <c r="J224"/>
      <c r="K224"/>
      <c r="L224"/>
    </row>
    <row r="225" spans="8:12" x14ac:dyDescent="0.3">
      <c r="H225"/>
      <c r="I225"/>
      <c r="J225"/>
      <c r="K225"/>
      <c r="L225"/>
    </row>
    <row r="226" spans="8:12" x14ac:dyDescent="0.3">
      <c r="H226"/>
      <c r="I226"/>
      <c r="J226"/>
      <c r="K226"/>
      <c r="L226"/>
    </row>
    <row r="227" spans="8:12" x14ac:dyDescent="0.3">
      <c r="H227"/>
      <c r="I227"/>
      <c r="J227"/>
      <c r="K227"/>
      <c r="L227"/>
    </row>
    <row r="228" spans="8:12" x14ac:dyDescent="0.3">
      <c r="H228"/>
      <c r="I228"/>
      <c r="J228"/>
      <c r="K228"/>
      <c r="L228"/>
    </row>
    <row r="229" spans="8:12" x14ac:dyDescent="0.3">
      <c r="H229"/>
      <c r="I229"/>
      <c r="J229"/>
      <c r="K229"/>
      <c r="L229"/>
    </row>
    <row r="230" spans="8:12" x14ac:dyDescent="0.3">
      <c r="H230"/>
      <c r="I230"/>
      <c r="J230"/>
      <c r="K230"/>
      <c r="L230"/>
    </row>
    <row r="231" spans="8:12" x14ac:dyDescent="0.3">
      <c r="H231"/>
      <c r="I231"/>
      <c r="J231"/>
      <c r="K231"/>
      <c r="L231"/>
    </row>
    <row r="232" spans="8:12" x14ac:dyDescent="0.3">
      <c r="H232"/>
      <c r="I232"/>
      <c r="J232"/>
      <c r="K232"/>
      <c r="L232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0D647-766B-4C0B-8B60-22A0DF44CC7B}">
  <sheetPr>
    <tabColor theme="9" tint="0.39997558519241921"/>
  </sheetPr>
  <dimension ref="A1:O230"/>
  <sheetViews>
    <sheetView zoomScale="70" zoomScaleNormal="70" workbookViewId="0">
      <selection activeCell="F9" sqref="F9"/>
    </sheetView>
  </sheetViews>
  <sheetFormatPr defaultRowHeight="15.6" x14ac:dyDescent="0.3"/>
  <cols>
    <col min="1" max="1" width="14" customWidth="1"/>
    <col min="2" max="2" width="14.19921875" style="26" customWidth="1"/>
    <col min="3" max="3" width="18.19921875" style="26" customWidth="1"/>
    <col min="4" max="4" width="17.09765625" style="26" customWidth="1"/>
    <col min="5" max="12" width="17.19921875" style="26" customWidth="1"/>
    <col min="13" max="13" width="15.5" customWidth="1"/>
    <col min="14" max="14" width="15.3984375" customWidth="1"/>
    <col min="15" max="15" width="16.69921875" customWidth="1"/>
    <col min="16" max="16" width="17.19921875" customWidth="1"/>
    <col min="17" max="17" width="21.5" customWidth="1"/>
    <col min="18" max="18" width="18.69921875" customWidth="1"/>
  </cols>
  <sheetData>
    <row r="1" spans="1:15" x14ac:dyDescent="0.3">
      <c r="A1" s="81" t="s">
        <v>551</v>
      </c>
      <c r="B1" s="117" t="s">
        <v>39</v>
      </c>
      <c r="C1" s="117" t="s">
        <v>552</v>
      </c>
      <c r="D1" s="117" t="s">
        <v>553</v>
      </c>
      <c r="E1" s="80" t="s">
        <v>554</v>
      </c>
      <c r="F1" s="116" t="s">
        <v>574</v>
      </c>
      <c r="G1" s="115" t="s">
        <v>575</v>
      </c>
      <c r="H1" s="115" t="s">
        <v>576</v>
      </c>
      <c r="I1" s="115" t="s">
        <v>577</v>
      </c>
      <c r="J1" s="115" t="s">
        <v>578</v>
      </c>
      <c r="K1" s="114" t="s">
        <v>579</v>
      </c>
      <c r="L1" s="114" t="s">
        <v>580</v>
      </c>
      <c r="M1" s="113" t="s">
        <v>581</v>
      </c>
      <c r="N1" s="112" t="s">
        <v>582</v>
      </c>
      <c r="O1" s="112" t="s">
        <v>485</v>
      </c>
    </row>
    <row r="2" spans="1:15" ht="16.2" thickBot="1" x14ac:dyDescent="0.35">
      <c r="A2" s="58">
        <v>1</v>
      </c>
      <c r="B2" s="55" t="s">
        <v>563</v>
      </c>
      <c r="C2" s="53" t="s">
        <v>47</v>
      </c>
      <c r="D2" s="53" t="s">
        <v>64</v>
      </c>
      <c r="E2" s="52">
        <v>39</v>
      </c>
      <c r="F2" s="55"/>
      <c r="G2" s="55"/>
      <c r="H2" s="52"/>
      <c r="I2" s="52"/>
      <c r="J2" s="94"/>
      <c r="K2" s="111">
        <f>AVERAGE(I4:I54)</f>
        <v>1.0040745069184012</v>
      </c>
      <c r="L2" s="111">
        <f>AVERAGE(J4:J54)</f>
        <v>0.13388135365388129</v>
      </c>
      <c r="M2" s="110">
        <v>0.53810055114435973</v>
      </c>
      <c r="N2" s="109">
        <v>0.2286622480755226</v>
      </c>
      <c r="O2" s="109">
        <f>SQRT(SUMSQ(I4:I53)/COUNT(I4:I53))</f>
        <v>7.1676447989482712</v>
      </c>
    </row>
    <row r="3" spans="1:15" x14ac:dyDescent="0.3">
      <c r="A3" s="58">
        <v>2</v>
      </c>
      <c r="B3" s="55"/>
      <c r="C3" s="53" t="s">
        <v>66</v>
      </c>
      <c r="D3" s="59" t="s">
        <v>71</v>
      </c>
      <c r="E3" s="52">
        <v>33</v>
      </c>
      <c r="F3" s="85">
        <f>E3</f>
        <v>33</v>
      </c>
      <c r="G3" s="85">
        <f>E3-E2</f>
        <v>-6</v>
      </c>
      <c r="H3" s="85"/>
      <c r="I3" s="85"/>
      <c r="J3" s="94"/>
      <c r="K3" s="108" t="s">
        <v>481</v>
      </c>
      <c r="L3" s="107" t="s">
        <v>483</v>
      </c>
    </row>
    <row r="4" spans="1:15" x14ac:dyDescent="0.3">
      <c r="A4" s="58">
        <v>3</v>
      </c>
      <c r="B4" s="55"/>
      <c r="C4" s="53" t="s">
        <v>72</v>
      </c>
      <c r="D4" s="59" t="s">
        <v>78</v>
      </c>
      <c r="E4" s="52">
        <v>42</v>
      </c>
      <c r="F4" s="85">
        <f t="shared" ref="F4:F35" si="0">$M$2*E4+(1-$M$2)*(F3+G3)</f>
        <v>35.071508267165399</v>
      </c>
      <c r="G4" s="85">
        <f t="shared" ref="G4:G35" si="1">$N$2*(F4-F3)+(1-$N$2)*G3</f>
        <v>-4.154350774269794</v>
      </c>
      <c r="H4" s="85">
        <f t="shared" ref="H4:H35" si="2">F3+G3</f>
        <v>27</v>
      </c>
      <c r="I4" s="85">
        <f t="shared" ref="I4:I35" si="3">E4-H4</f>
        <v>15</v>
      </c>
      <c r="J4" s="94">
        <f t="shared" ref="J4:J35" si="4">ABS(E4-H4)/E4</f>
        <v>0.35714285714285715</v>
      </c>
      <c r="K4" s="106">
        <f>AVERAGE(K6:K55)</f>
        <v>5.6068505246473839</v>
      </c>
      <c r="L4" s="105">
        <f>AVERAGE(L6:L55)</f>
        <v>51.375131963890205</v>
      </c>
    </row>
    <row r="5" spans="1:15" ht="16.2" thickBot="1" x14ac:dyDescent="0.35">
      <c r="A5" s="58">
        <v>4</v>
      </c>
      <c r="B5" s="55"/>
      <c r="C5" s="53" t="s">
        <v>79</v>
      </c>
      <c r="D5" s="59" t="s">
        <v>85</v>
      </c>
      <c r="E5" s="52">
        <v>35</v>
      </c>
      <c r="F5" s="85">
        <f t="shared" si="0"/>
        <v>33.114137296204099</v>
      </c>
      <c r="G5" s="85">
        <f t="shared" si="1"/>
        <v>-3.6519844334687543</v>
      </c>
      <c r="H5" s="85">
        <f t="shared" si="2"/>
        <v>30.917157492895605</v>
      </c>
      <c r="I5" s="85">
        <f t="shared" si="3"/>
        <v>4.0828425071043952</v>
      </c>
      <c r="J5" s="94">
        <f t="shared" si="4"/>
        <v>0.11665264306012557</v>
      </c>
      <c r="K5" s="104"/>
      <c r="L5" s="103">
        <f>SQRT(L4)</f>
        <v>7.1676447989482712</v>
      </c>
    </row>
    <row r="6" spans="1:15" x14ac:dyDescent="0.3">
      <c r="A6" s="58">
        <v>5</v>
      </c>
      <c r="C6" s="53" t="s">
        <v>86</v>
      </c>
      <c r="D6" s="59" t="s">
        <v>92</v>
      </c>
      <c r="E6" s="52">
        <v>41</v>
      </c>
      <c r="F6" s="85">
        <f t="shared" si="0"/>
        <v>35.670674766316829</v>
      </c>
      <c r="G6" s="85">
        <f t="shared" si="1"/>
        <v>-2.2323298577696891</v>
      </c>
      <c r="H6" s="85">
        <f t="shared" si="2"/>
        <v>29.462152862735344</v>
      </c>
      <c r="I6" s="85">
        <f t="shared" si="3"/>
        <v>11.537847137264656</v>
      </c>
      <c r="J6" s="94">
        <f t="shared" si="4"/>
        <v>0.28141090578694283</v>
      </c>
      <c r="K6" s="102">
        <f t="shared" ref="K6:K37" si="5">ABS(H4-E4)</f>
        <v>15</v>
      </c>
      <c r="L6" s="101">
        <f t="shared" ref="L6:L37" si="6">K6^2</f>
        <v>225</v>
      </c>
    </row>
    <row r="7" spans="1:15" x14ac:dyDescent="0.3">
      <c r="A7" s="58">
        <v>6</v>
      </c>
      <c r="B7" s="55" t="s">
        <v>434</v>
      </c>
      <c r="C7" s="53" t="s">
        <v>93</v>
      </c>
      <c r="D7" s="59" t="s">
        <v>99</v>
      </c>
      <c r="E7" s="52">
        <v>42</v>
      </c>
      <c r="F7" s="85">
        <f t="shared" si="0"/>
        <v>38.045376231965832</v>
      </c>
      <c r="G7" s="85">
        <f t="shared" si="1"/>
        <v>-1.1788757184024208</v>
      </c>
      <c r="H7" s="85">
        <f t="shared" si="2"/>
        <v>33.438344908547137</v>
      </c>
      <c r="I7" s="85">
        <f t="shared" si="3"/>
        <v>8.5616550914528631</v>
      </c>
      <c r="J7" s="94">
        <f t="shared" si="4"/>
        <v>0.20384893074887769</v>
      </c>
      <c r="K7" s="93">
        <f t="shared" si="5"/>
        <v>4.0828425071043952</v>
      </c>
      <c r="L7" s="92">
        <f t="shared" si="6"/>
        <v>16.669602937818503</v>
      </c>
    </row>
    <row r="8" spans="1:15" x14ac:dyDescent="0.3">
      <c r="A8" s="58">
        <v>7</v>
      </c>
      <c r="B8" s="55"/>
      <c r="C8" s="53" t="s">
        <v>100</v>
      </c>
      <c r="D8" s="59" t="s">
        <v>106</v>
      </c>
      <c r="E8" s="52">
        <v>52</v>
      </c>
      <c r="F8" s="85">
        <f t="shared" si="0"/>
        <v>45.009844927957822</v>
      </c>
      <c r="G8" s="85">
        <f t="shared" si="1"/>
        <v>0.68319972224625525</v>
      </c>
      <c r="H8" s="85">
        <f t="shared" si="2"/>
        <v>36.866500513563409</v>
      </c>
      <c r="I8" s="85">
        <f t="shared" si="3"/>
        <v>15.133499486436591</v>
      </c>
      <c r="J8" s="94">
        <f t="shared" si="4"/>
        <v>0.29102883627762677</v>
      </c>
      <c r="K8" s="93">
        <f t="shared" si="5"/>
        <v>11.537847137264656</v>
      </c>
      <c r="L8" s="92">
        <f t="shared" si="6"/>
        <v>133.12191656288621</v>
      </c>
    </row>
    <row r="9" spans="1:15" x14ac:dyDescent="0.3">
      <c r="A9" s="58">
        <v>8</v>
      </c>
      <c r="B9" s="55"/>
      <c r="C9" s="53" t="s">
        <v>107</v>
      </c>
      <c r="D9" s="59" t="s">
        <v>113</v>
      </c>
      <c r="E9" s="52">
        <v>46</v>
      </c>
      <c r="F9" s="85">
        <f t="shared" si="0"/>
        <v>45.858217493105968</v>
      </c>
      <c r="G9" s="85">
        <f t="shared" si="1"/>
        <v>0.72096851582522681</v>
      </c>
      <c r="H9" s="85">
        <f t="shared" si="2"/>
        <v>45.693044650204079</v>
      </c>
      <c r="I9" s="85">
        <f t="shared" si="3"/>
        <v>0.30695534979592054</v>
      </c>
      <c r="J9" s="94">
        <f t="shared" si="4"/>
        <v>6.6729423868678375E-3</v>
      </c>
      <c r="K9" s="93">
        <f t="shared" si="5"/>
        <v>8.5616550914528631</v>
      </c>
      <c r="L9" s="92">
        <f t="shared" si="6"/>
        <v>73.301937905000727</v>
      </c>
    </row>
    <row r="10" spans="1:15" x14ac:dyDescent="0.3">
      <c r="A10" s="58">
        <v>9</v>
      </c>
      <c r="C10" s="53" t="s">
        <v>114</v>
      </c>
      <c r="D10" s="59" t="s">
        <v>120</v>
      </c>
      <c r="E10" s="52">
        <v>45</v>
      </c>
      <c r="F10" s="85">
        <f t="shared" si="0"/>
        <v>45.729425147165855</v>
      </c>
      <c r="G10" s="85">
        <f t="shared" si="1"/>
        <v>0.52666028684737087</v>
      </c>
      <c r="H10" s="85">
        <f t="shared" si="2"/>
        <v>46.579186008931195</v>
      </c>
      <c r="I10" s="85">
        <f t="shared" si="3"/>
        <v>-1.5791860089311953</v>
      </c>
      <c r="J10" s="94">
        <f t="shared" si="4"/>
        <v>3.5093022420693232E-2</v>
      </c>
      <c r="K10" s="93">
        <f t="shared" si="5"/>
        <v>15.133499486436591</v>
      </c>
      <c r="L10" s="92">
        <f t="shared" si="6"/>
        <v>229.02280670597656</v>
      </c>
    </row>
    <row r="11" spans="1:15" x14ac:dyDescent="0.3">
      <c r="A11" s="58">
        <v>10</v>
      </c>
      <c r="B11" s="55" t="s">
        <v>564</v>
      </c>
      <c r="C11" s="53" t="s">
        <v>121</v>
      </c>
      <c r="D11" s="59" t="s">
        <v>127</v>
      </c>
      <c r="E11" s="52">
        <v>43</v>
      </c>
      <c r="F11" s="85">
        <f t="shared" si="0"/>
        <v>44.503984067397589</v>
      </c>
      <c r="G11" s="85">
        <f t="shared" si="1"/>
        <v>0.1260208495008438</v>
      </c>
      <c r="H11" s="85">
        <f t="shared" si="2"/>
        <v>46.256085434013229</v>
      </c>
      <c r="I11" s="85">
        <f t="shared" si="3"/>
        <v>-3.2560854340132295</v>
      </c>
      <c r="J11" s="94">
        <f t="shared" si="4"/>
        <v>7.5722917070075099E-2</v>
      </c>
      <c r="K11" s="93">
        <f t="shared" si="5"/>
        <v>0.30695534979592054</v>
      </c>
      <c r="L11" s="92">
        <f t="shared" si="6"/>
        <v>9.4221586768335933E-2</v>
      </c>
    </row>
    <row r="12" spans="1:15" x14ac:dyDescent="0.3">
      <c r="A12" s="58">
        <v>11</v>
      </c>
      <c r="B12" s="55"/>
      <c r="C12" s="53" t="s">
        <v>128</v>
      </c>
      <c r="D12" s="59" t="s">
        <v>134</v>
      </c>
      <c r="E12" s="52">
        <v>51</v>
      </c>
      <c r="F12" s="85">
        <f t="shared" si="0"/>
        <v>48.05770278190225</v>
      </c>
      <c r="G12" s="85">
        <f t="shared" si="1"/>
        <v>0.90980594903628598</v>
      </c>
      <c r="H12" s="85">
        <f t="shared" si="2"/>
        <v>44.630004916898436</v>
      </c>
      <c r="I12" s="85">
        <f t="shared" si="3"/>
        <v>6.3699950831015641</v>
      </c>
      <c r="J12" s="94">
        <f t="shared" si="4"/>
        <v>0.12490186437454047</v>
      </c>
      <c r="K12" s="93">
        <f t="shared" si="5"/>
        <v>1.5791860089311953</v>
      </c>
      <c r="L12" s="92">
        <f t="shared" si="6"/>
        <v>2.4938284508040374</v>
      </c>
    </row>
    <row r="13" spans="1:15" x14ac:dyDescent="0.3">
      <c r="A13" s="58">
        <v>12</v>
      </c>
      <c r="B13" s="55"/>
      <c r="C13" s="53" t="s">
        <v>135</v>
      </c>
      <c r="D13" s="59" t="s">
        <v>141</v>
      </c>
      <c r="E13" s="52">
        <v>49</v>
      </c>
      <c r="F13" s="85">
        <f t="shared" si="0"/>
        <v>48.984992300727889</v>
      </c>
      <c r="G13" s="85">
        <f t="shared" si="1"/>
        <v>0.91380378140870455</v>
      </c>
      <c r="H13" s="85">
        <f t="shared" si="2"/>
        <v>48.967508730938533</v>
      </c>
      <c r="I13" s="85">
        <f t="shared" si="3"/>
        <v>3.249126906146671E-2</v>
      </c>
      <c r="J13" s="94">
        <f t="shared" si="4"/>
        <v>6.6308712370340226E-4</v>
      </c>
      <c r="K13" s="93">
        <f t="shared" si="5"/>
        <v>3.2560854340132295</v>
      </c>
      <c r="L13" s="92">
        <f t="shared" si="6"/>
        <v>10.602092353593122</v>
      </c>
    </row>
    <row r="14" spans="1:15" x14ac:dyDescent="0.3">
      <c r="A14" s="58">
        <v>13</v>
      </c>
      <c r="B14" s="55"/>
      <c r="C14" s="53" t="s">
        <v>142</v>
      </c>
      <c r="D14" s="59" t="s">
        <v>148</v>
      </c>
      <c r="E14" s="52">
        <v>48</v>
      </c>
      <c r="F14" s="85">
        <f t="shared" si="0"/>
        <v>48.877052863828141</v>
      </c>
      <c r="G14" s="85">
        <f t="shared" si="1"/>
        <v>0.68016968015437429</v>
      </c>
      <c r="H14" s="85">
        <f t="shared" si="2"/>
        <v>49.898796082136592</v>
      </c>
      <c r="I14" s="85">
        <f t="shared" si="3"/>
        <v>-1.8987960821365917</v>
      </c>
      <c r="J14" s="94">
        <f t="shared" si="4"/>
        <v>3.9558251711178993E-2</v>
      </c>
      <c r="K14" s="93">
        <f t="shared" si="5"/>
        <v>6.3699950831015641</v>
      </c>
      <c r="L14" s="92">
        <f t="shared" si="6"/>
        <v>40.576837358738103</v>
      </c>
    </row>
    <row r="15" spans="1:15" x14ac:dyDescent="0.3">
      <c r="A15" s="58">
        <v>14</v>
      </c>
      <c r="B15" s="55" t="s">
        <v>565</v>
      </c>
      <c r="C15" s="53" t="s">
        <v>149</v>
      </c>
      <c r="D15" s="59" t="s">
        <v>155</v>
      </c>
      <c r="E15" s="52">
        <v>33</v>
      </c>
      <c r="F15" s="85">
        <f t="shared" si="0"/>
        <v>40.64777196764571</v>
      </c>
      <c r="G15" s="85">
        <f t="shared" si="1"/>
        <v>-1.35708531774856</v>
      </c>
      <c r="H15" s="85">
        <f t="shared" si="2"/>
        <v>49.557222543982512</v>
      </c>
      <c r="I15" s="85">
        <f t="shared" si="3"/>
        <v>-16.557222543982512</v>
      </c>
      <c r="J15" s="94">
        <f t="shared" si="4"/>
        <v>0.50173401648431859</v>
      </c>
      <c r="K15" s="93">
        <f t="shared" si="5"/>
        <v>3.249126906146671E-2</v>
      </c>
      <c r="L15" s="92">
        <f t="shared" si="6"/>
        <v>1.0556825652246239E-3</v>
      </c>
    </row>
    <row r="16" spans="1:15" x14ac:dyDescent="0.3">
      <c r="A16" s="58">
        <v>15</v>
      </c>
      <c r="B16" s="55"/>
      <c r="C16" s="53" t="s">
        <v>156</v>
      </c>
      <c r="D16" s="59" t="s">
        <v>162</v>
      </c>
      <c r="E16" s="52">
        <v>40</v>
      </c>
      <c r="F16" s="85">
        <f t="shared" si="0"/>
        <v>39.67236855452154</v>
      </c>
      <c r="G16" s="85">
        <f t="shared" si="1"/>
        <v>-1.2698090753873996</v>
      </c>
      <c r="H16" s="85">
        <f t="shared" si="2"/>
        <v>39.290686649897147</v>
      </c>
      <c r="I16" s="85">
        <f t="shared" si="3"/>
        <v>0.70931335010285324</v>
      </c>
      <c r="J16" s="94">
        <f t="shared" si="4"/>
        <v>1.7732833752571332E-2</v>
      </c>
      <c r="K16" s="93">
        <f t="shared" si="5"/>
        <v>1.8987960821365917</v>
      </c>
      <c r="L16" s="92">
        <f t="shared" si="6"/>
        <v>3.60542656153727</v>
      </c>
    </row>
    <row r="17" spans="1:12" x14ac:dyDescent="0.3">
      <c r="A17" s="58">
        <v>16</v>
      </c>
      <c r="B17" s="55"/>
      <c r="C17" s="53" t="s">
        <v>163</v>
      </c>
      <c r="D17" s="59" t="s">
        <v>170</v>
      </c>
      <c r="E17" s="52">
        <v>42</v>
      </c>
      <c r="F17" s="85">
        <f t="shared" si="0"/>
        <v>40.338344206121107</v>
      </c>
      <c r="G17" s="85">
        <f t="shared" si="1"/>
        <v>-0.82716818792429814</v>
      </c>
      <c r="H17" s="85">
        <f t="shared" si="2"/>
        <v>38.40255947913414</v>
      </c>
      <c r="I17" s="85">
        <f t="shared" si="3"/>
        <v>3.5974405208658595</v>
      </c>
      <c r="J17" s="94">
        <f t="shared" si="4"/>
        <v>8.5653345734901423E-2</v>
      </c>
      <c r="K17" s="93">
        <f t="shared" si="5"/>
        <v>16.557222543982512</v>
      </c>
      <c r="L17" s="92">
        <f t="shared" si="6"/>
        <v>274.1416183709627</v>
      </c>
    </row>
    <row r="18" spans="1:12" x14ac:dyDescent="0.3">
      <c r="A18" s="58">
        <v>17</v>
      </c>
      <c r="B18" s="55"/>
      <c r="C18" s="53" t="s">
        <v>171</v>
      </c>
      <c r="D18" s="59" t="s">
        <v>177</v>
      </c>
      <c r="E18" s="52">
        <v>44</v>
      </c>
      <c r="F18" s="85">
        <f t="shared" si="0"/>
        <v>41.926614676795126</v>
      </c>
      <c r="G18" s="85">
        <f t="shared" si="1"/>
        <v>-0.27484855416068232</v>
      </c>
      <c r="H18" s="85">
        <f t="shared" si="2"/>
        <v>39.511176018196807</v>
      </c>
      <c r="I18" s="85">
        <f t="shared" si="3"/>
        <v>4.4888239818031934</v>
      </c>
      <c r="J18" s="94">
        <f t="shared" si="4"/>
        <v>0.10201872685916348</v>
      </c>
      <c r="K18" s="93">
        <f t="shared" si="5"/>
        <v>0.70931335010285324</v>
      </c>
      <c r="L18" s="92">
        <f t="shared" si="6"/>
        <v>0.5031254286341329</v>
      </c>
    </row>
    <row r="19" spans="1:12" x14ac:dyDescent="0.3">
      <c r="A19" s="58">
        <v>18</v>
      </c>
      <c r="C19" s="53" t="s">
        <v>178</v>
      </c>
      <c r="D19" s="59" t="s">
        <v>184</v>
      </c>
      <c r="E19" s="52">
        <v>40</v>
      </c>
      <c r="F19" s="85">
        <f t="shared" si="0"/>
        <v>40.762949861683268</v>
      </c>
      <c r="G19" s="85">
        <f t="shared" si="1"/>
        <v>-0.47808727851585842</v>
      </c>
      <c r="H19" s="85">
        <f t="shared" si="2"/>
        <v>41.651766122634442</v>
      </c>
      <c r="I19" s="85">
        <f t="shared" si="3"/>
        <v>-1.6517661226344416</v>
      </c>
      <c r="J19" s="94">
        <f t="shared" si="4"/>
        <v>4.1294153065861039E-2</v>
      </c>
      <c r="K19" s="93">
        <f t="shared" si="5"/>
        <v>3.5974405208658595</v>
      </c>
      <c r="L19" s="92">
        <f t="shared" si="6"/>
        <v>12.941578301167628</v>
      </c>
    </row>
    <row r="20" spans="1:12" x14ac:dyDescent="0.3">
      <c r="A20" s="58">
        <v>19</v>
      </c>
      <c r="B20" s="55" t="s">
        <v>566</v>
      </c>
      <c r="C20" s="53" t="s">
        <v>185</v>
      </c>
      <c r="D20" s="59" t="s">
        <v>191</v>
      </c>
      <c r="E20" s="52">
        <v>52</v>
      </c>
      <c r="F20" s="85">
        <f t="shared" si="0"/>
        <v>46.588784483896937</v>
      </c>
      <c r="G20" s="85">
        <f t="shared" si="1"/>
        <v>0.96338167499747684</v>
      </c>
      <c r="H20" s="85">
        <f t="shared" si="2"/>
        <v>40.28486258316741</v>
      </c>
      <c r="I20" s="85">
        <f t="shared" si="3"/>
        <v>11.71513741683259</v>
      </c>
      <c r="J20" s="94">
        <f t="shared" si="4"/>
        <v>0.22529110416985751</v>
      </c>
      <c r="K20" s="93">
        <f t="shared" si="5"/>
        <v>4.4888239818031934</v>
      </c>
      <c r="L20" s="92">
        <f t="shared" si="6"/>
        <v>20.149540739611478</v>
      </c>
    </row>
    <row r="21" spans="1:12" x14ac:dyDescent="0.3">
      <c r="A21" s="58">
        <v>20</v>
      </c>
      <c r="B21" s="55"/>
      <c r="C21" s="53" t="s">
        <v>192</v>
      </c>
      <c r="D21" s="59" t="s">
        <v>198</v>
      </c>
      <c r="E21" s="52">
        <v>55</v>
      </c>
      <c r="F21" s="85">
        <f t="shared" si="0"/>
        <v>51.559849653624944</v>
      </c>
      <c r="G21" s="85">
        <f t="shared" si="1"/>
        <v>1.8797875924777268</v>
      </c>
      <c r="H21" s="85">
        <f t="shared" si="2"/>
        <v>47.552166158894416</v>
      </c>
      <c r="I21" s="85">
        <f t="shared" si="3"/>
        <v>7.4478338411055844</v>
      </c>
      <c r="J21" s="94">
        <f t="shared" si="4"/>
        <v>0.13541516074737425</v>
      </c>
      <c r="K21" s="93">
        <f t="shared" si="5"/>
        <v>1.6517661226344416</v>
      </c>
      <c r="L21" s="92">
        <f t="shared" si="6"/>
        <v>2.7283313238828169</v>
      </c>
    </row>
    <row r="22" spans="1:12" x14ac:dyDescent="0.3">
      <c r="A22" s="58">
        <v>21</v>
      </c>
      <c r="B22" s="55"/>
      <c r="C22" s="53" t="s">
        <v>199</v>
      </c>
      <c r="D22" s="59" t="s">
        <v>205</v>
      </c>
      <c r="E22" s="52">
        <v>42</v>
      </c>
      <c r="F22" s="85">
        <f t="shared" si="0"/>
        <v>47.283962139083279</v>
      </c>
      <c r="G22" s="85">
        <f t="shared" si="1"/>
        <v>0.47221708408413943</v>
      </c>
      <c r="H22" s="85">
        <f t="shared" si="2"/>
        <v>53.43963724610267</v>
      </c>
      <c r="I22" s="85">
        <f t="shared" si="3"/>
        <v>-11.43963724610267</v>
      </c>
      <c r="J22" s="94">
        <f t="shared" si="4"/>
        <v>0.2723723153833969</v>
      </c>
      <c r="K22" s="93">
        <f t="shared" si="5"/>
        <v>11.71513741683259</v>
      </c>
      <c r="L22" s="92">
        <f t="shared" si="6"/>
        <v>137.24444469527097</v>
      </c>
    </row>
    <row r="23" spans="1:12" x14ac:dyDescent="0.3">
      <c r="A23" s="58">
        <v>22</v>
      </c>
      <c r="C23" s="53" t="s">
        <v>206</v>
      </c>
      <c r="D23" s="59" t="s">
        <v>212</v>
      </c>
      <c r="E23" s="52">
        <v>44</v>
      </c>
      <c r="F23" s="85">
        <f t="shared" si="0"/>
        <v>45.734977112984041</v>
      </c>
      <c r="G23" s="85">
        <f t="shared" si="1"/>
        <v>1.0044465754618148E-2</v>
      </c>
      <c r="H23" s="85">
        <f t="shared" si="2"/>
        <v>47.756179223167422</v>
      </c>
      <c r="I23" s="85">
        <f t="shared" si="3"/>
        <v>-3.7561792231674218</v>
      </c>
      <c r="J23" s="94">
        <f t="shared" si="4"/>
        <v>8.5367709617441404E-2</v>
      </c>
      <c r="K23" s="93">
        <f t="shared" si="5"/>
        <v>7.4478338411055844</v>
      </c>
      <c r="L23" s="92">
        <f t="shared" si="6"/>
        <v>55.470228924717567</v>
      </c>
    </row>
    <row r="24" spans="1:12" x14ac:dyDescent="0.3">
      <c r="A24" s="58">
        <v>23</v>
      </c>
      <c r="B24" s="55" t="s">
        <v>567</v>
      </c>
      <c r="C24" s="53" t="s">
        <v>213</v>
      </c>
      <c r="D24" s="59" t="s">
        <v>219</v>
      </c>
      <c r="E24" s="52">
        <v>35</v>
      </c>
      <c r="F24" s="85">
        <f t="shared" si="0"/>
        <v>39.963119545161348</v>
      </c>
      <c r="G24" s="85">
        <f t="shared" si="1"/>
        <v>-1.3120582513956054</v>
      </c>
      <c r="H24" s="85">
        <f t="shared" si="2"/>
        <v>45.745021578738658</v>
      </c>
      <c r="I24" s="85">
        <f t="shared" si="3"/>
        <v>-10.745021578738658</v>
      </c>
      <c r="J24" s="94">
        <f t="shared" si="4"/>
        <v>0.30700061653539024</v>
      </c>
      <c r="K24" s="93">
        <f t="shared" si="5"/>
        <v>11.43963724610267</v>
      </c>
      <c r="L24" s="92">
        <f t="shared" si="6"/>
        <v>130.86530032241947</v>
      </c>
    </row>
    <row r="25" spans="1:12" x14ac:dyDescent="0.3">
      <c r="A25" s="58">
        <v>24</v>
      </c>
      <c r="B25" s="55"/>
      <c r="C25" s="53" t="s">
        <v>220</v>
      </c>
      <c r="D25" s="59" t="s">
        <v>226</v>
      </c>
      <c r="E25" s="52">
        <v>53</v>
      </c>
      <c r="F25" s="85">
        <f t="shared" si="0"/>
        <v>46.372233119927031</v>
      </c>
      <c r="G25" s="85">
        <f t="shared" si="1"/>
        <v>0.45348225615182325</v>
      </c>
      <c r="H25" s="85">
        <f t="shared" si="2"/>
        <v>38.651061293765743</v>
      </c>
      <c r="I25" s="85">
        <f t="shared" si="3"/>
        <v>14.348938706234257</v>
      </c>
      <c r="J25" s="94">
        <f t="shared" si="4"/>
        <v>0.27073469257045768</v>
      </c>
      <c r="K25" s="93">
        <f t="shared" si="5"/>
        <v>3.7561792231674218</v>
      </c>
      <c r="L25" s="92">
        <f t="shared" si="6"/>
        <v>14.108882356554616</v>
      </c>
    </row>
    <row r="26" spans="1:12" x14ac:dyDescent="0.3">
      <c r="A26" s="58">
        <v>25</v>
      </c>
      <c r="B26" s="55"/>
      <c r="C26" s="53" t="s">
        <v>227</v>
      </c>
      <c r="D26" s="59" t="s">
        <v>233</v>
      </c>
      <c r="E26" s="52">
        <v>43</v>
      </c>
      <c r="F26" s="85">
        <f t="shared" si="0"/>
        <v>44.767095823689374</v>
      </c>
      <c r="G26" s="85">
        <f t="shared" si="1"/>
        <v>-1.7246318629781487E-2</v>
      </c>
      <c r="H26" s="85">
        <f t="shared" si="2"/>
        <v>46.825715376078854</v>
      </c>
      <c r="I26" s="85">
        <f t="shared" si="3"/>
        <v>-3.825715376078854</v>
      </c>
      <c r="J26" s="94">
        <f t="shared" si="4"/>
        <v>8.8970125025089622E-2</v>
      </c>
      <c r="K26" s="93">
        <f t="shared" si="5"/>
        <v>10.745021578738658</v>
      </c>
      <c r="L26" s="92">
        <f t="shared" si="6"/>
        <v>115.45548872755941</v>
      </c>
    </row>
    <row r="27" spans="1:12" x14ac:dyDescent="0.3">
      <c r="A27" s="58">
        <v>26</v>
      </c>
      <c r="B27" s="55"/>
      <c r="C27" s="53" t="s">
        <v>234</v>
      </c>
      <c r="D27" s="59" t="s">
        <v>240</v>
      </c>
      <c r="E27" s="52">
        <v>41</v>
      </c>
      <c r="F27" s="85">
        <f t="shared" si="0"/>
        <v>42.732053419678621</v>
      </c>
      <c r="G27" s="85">
        <f t="shared" si="1"/>
        <v>-0.47864010767098353</v>
      </c>
      <c r="H27" s="85">
        <f t="shared" si="2"/>
        <v>44.749849505059593</v>
      </c>
      <c r="I27" s="85">
        <f t="shared" si="3"/>
        <v>-3.7498495050595935</v>
      </c>
      <c r="J27" s="94">
        <f t="shared" si="4"/>
        <v>9.1459744025843739E-2</v>
      </c>
      <c r="K27" s="93">
        <f t="shared" si="5"/>
        <v>14.348938706234257</v>
      </c>
      <c r="L27" s="92">
        <f t="shared" si="6"/>
        <v>205.89204199526765</v>
      </c>
    </row>
    <row r="28" spans="1:12" x14ac:dyDescent="0.3">
      <c r="A28" s="58">
        <v>27</v>
      </c>
      <c r="C28" s="53" t="s">
        <v>241</v>
      </c>
      <c r="D28" s="59" t="s">
        <v>247</v>
      </c>
      <c r="E28" s="52">
        <v>44</v>
      </c>
      <c r="F28" s="85">
        <f t="shared" si="0"/>
        <v>43.193252571437732</v>
      </c>
      <c r="G28" s="85">
        <f t="shared" si="1"/>
        <v>-0.26373434978006388</v>
      </c>
      <c r="H28" s="85">
        <f t="shared" si="2"/>
        <v>42.253413312007638</v>
      </c>
      <c r="I28" s="85">
        <f t="shared" si="3"/>
        <v>1.7465866879923624</v>
      </c>
      <c r="J28" s="94">
        <f t="shared" si="4"/>
        <v>3.9695151999826421E-2</v>
      </c>
      <c r="K28" s="93">
        <f t="shared" si="5"/>
        <v>3.825715376078854</v>
      </c>
      <c r="L28" s="92">
        <f t="shared" si="6"/>
        <v>14.636098138766167</v>
      </c>
    </row>
    <row r="29" spans="1:12" x14ac:dyDescent="0.3">
      <c r="A29" s="58">
        <v>28</v>
      </c>
      <c r="B29" s="55" t="s">
        <v>568</v>
      </c>
      <c r="C29" s="53" t="s">
        <v>248</v>
      </c>
      <c r="D29" s="59" t="s">
        <v>254</v>
      </c>
      <c r="E29" s="52">
        <v>41</v>
      </c>
      <c r="F29" s="85">
        <f t="shared" si="0"/>
        <v>41.891243403140592</v>
      </c>
      <c r="G29" s="85">
        <f t="shared" si="1"/>
        <v>-0.50114860390238369</v>
      </c>
      <c r="H29" s="85">
        <f t="shared" si="2"/>
        <v>42.929518221657666</v>
      </c>
      <c r="I29" s="85">
        <f t="shared" si="3"/>
        <v>-1.9295182216576663</v>
      </c>
      <c r="J29" s="94">
        <f t="shared" si="4"/>
        <v>4.7061420040430887E-2</v>
      </c>
      <c r="K29" s="93">
        <f t="shared" si="5"/>
        <v>3.7498495050595935</v>
      </c>
      <c r="L29" s="92">
        <f t="shared" si="6"/>
        <v>14.061371310595678</v>
      </c>
    </row>
    <row r="30" spans="1:12" x14ac:dyDescent="0.3">
      <c r="A30" s="58">
        <v>29</v>
      </c>
      <c r="B30" s="55"/>
      <c r="C30" s="53" t="s">
        <v>255</v>
      </c>
      <c r="D30" s="59" t="s">
        <v>261</v>
      </c>
      <c r="E30" s="52">
        <v>48</v>
      </c>
      <c r="F30" s="85">
        <f t="shared" si="0"/>
        <v>44.946888430780092</v>
      </c>
      <c r="G30" s="85">
        <f t="shared" si="1"/>
        <v>0.31215582382668533</v>
      </c>
      <c r="H30" s="85">
        <f t="shared" si="2"/>
        <v>41.390094799238206</v>
      </c>
      <c r="I30" s="85">
        <f t="shared" si="3"/>
        <v>6.6099052007617942</v>
      </c>
      <c r="J30" s="94">
        <f t="shared" si="4"/>
        <v>0.13770635834920406</v>
      </c>
      <c r="K30" s="93">
        <f t="shared" si="5"/>
        <v>1.7465866879923624</v>
      </c>
      <c r="L30" s="92">
        <f t="shared" si="6"/>
        <v>3.05056505867213</v>
      </c>
    </row>
    <row r="31" spans="1:12" x14ac:dyDescent="0.3">
      <c r="A31" s="58">
        <v>30</v>
      </c>
      <c r="B31" s="55"/>
      <c r="C31" s="53" t="s">
        <v>262</v>
      </c>
      <c r="D31" s="59" t="s">
        <v>268</v>
      </c>
      <c r="E31" s="52">
        <v>38</v>
      </c>
      <c r="F31" s="85">
        <f t="shared" si="0"/>
        <v>41.352948540421572</v>
      </c>
      <c r="G31" s="85">
        <f t="shared" si="1"/>
        <v>-0.58102080337706763</v>
      </c>
      <c r="H31" s="85">
        <f t="shared" si="2"/>
        <v>45.259044254606778</v>
      </c>
      <c r="I31" s="85">
        <f t="shared" si="3"/>
        <v>-7.2590442546067777</v>
      </c>
      <c r="J31" s="94">
        <f t="shared" si="4"/>
        <v>0.19102748038438888</v>
      </c>
      <c r="K31" s="93">
        <f t="shared" si="5"/>
        <v>1.9295182216576663</v>
      </c>
      <c r="L31" s="92">
        <f t="shared" si="6"/>
        <v>3.7230405677089631</v>
      </c>
    </row>
    <row r="32" spans="1:12" x14ac:dyDescent="0.3">
      <c r="A32" s="58">
        <v>31</v>
      </c>
      <c r="C32" s="53" t="s">
        <v>269</v>
      </c>
      <c r="D32" s="59" t="s">
        <v>275</v>
      </c>
      <c r="E32" s="52">
        <v>41</v>
      </c>
      <c r="F32" s="85">
        <f t="shared" si="0"/>
        <v>40.8946535474416</v>
      </c>
      <c r="G32" s="85">
        <f t="shared" si="1"/>
        <v>-0.55295804367477752</v>
      </c>
      <c r="H32" s="85">
        <f t="shared" si="2"/>
        <v>40.771927737044507</v>
      </c>
      <c r="I32" s="85">
        <f t="shared" si="3"/>
        <v>0.22807226295549299</v>
      </c>
      <c r="J32" s="94">
        <f t="shared" si="4"/>
        <v>5.5627381208656823E-3</v>
      </c>
      <c r="K32" s="93">
        <f t="shared" si="5"/>
        <v>6.6099052007617942</v>
      </c>
      <c r="L32" s="92">
        <f t="shared" si="6"/>
        <v>43.690846763057813</v>
      </c>
    </row>
    <row r="33" spans="1:12" x14ac:dyDescent="0.3">
      <c r="A33" s="58">
        <v>32</v>
      </c>
      <c r="B33" s="55" t="s">
        <v>569</v>
      </c>
      <c r="C33" s="53" t="s">
        <v>276</v>
      </c>
      <c r="D33" s="59" t="s">
        <v>282</v>
      </c>
      <c r="E33" s="52">
        <v>43</v>
      </c>
      <c r="F33" s="85">
        <f t="shared" si="0"/>
        <v>41.772130618299428</v>
      </c>
      <c r="G33" s="85">
        <f t="shared" si="1"/>
        <v>-0.22587153465958415</v>
      </c>
      <c r="H33" s="85">
        <f t="shared" si="2"/>
        <v>40.341695503766822</v>
      </c>
      <c r="I33" s="85">
        <f t="shared" si="3"/>
        <v>2.6583044962331783</v>
      </c>
      <c r="J33" s="94">
        <f t="shared" si="4"/>
        <v>6.1821034796120423E-2</v>
      </c>
      <c r="K33" s="93">
        <f t="shared" si="5"/>
        <v>7.2590442546067777</v>
      </c>
      <c r="L33" s="92">
        <f t="shared" si="6"/>
        <v>52.693723490339671</v>
      </c>
    </row>
    <row r="34" spans="1:12" x14ac:dyDescent="0.3">
      <c r="A34" s="58">
        <v>33</v>
      </c>
      <c r="B34" s="55"/>
      <c r="C34" s="53" t="s">
        <v>283</v>
      </c>
      <c r="D34" s="59" t="s">
        <v>289</v>
      </c>
      <c r="E34" s="52">
        <v>46</v>
      </c>
      <c r="F34" s="85">
        <f t="shared" si="0"/>
        <v>43.942819525387428</v>
      </c>
      <c r="G34" s="85">
        <f t="shared" si="1"/>
        <v>0.32213136359928585</v>
      </c>
      <c r="H34" s="85">
        <f t="shared" si="2"/>
        <v>41.546259083639846</v>
      </c>
      <c r="I34" s="85">
        <f t="shared" si="3"/>
        <v>4.4537409163601538</v>
      </c>
      <c r="J34" s="94">
        <f t="shared" si="4"/>
        <v>9.6820454703481607E-2</v>
      </c>
      <c r="K34" s="93">
        <f t="shared" si="5"/>
        <v>0.22807226295549299</v>
      </c>
      <c r="L34" s="92">
        <f t="shared" si="6"/>
        <v>5.2016957129639538E-2</v>
      </c>
    </row>
    <row r="35" spans="1:12" x14ac:dyDescent="0.3">
      <c r="A35" s="58">
        <v>34</v>
      </c>
      <c r="B35" s="55"/>
      <c r="C35" s="53" t="s">
        <v>290</v>
      </c>
      <c r="D35" s="59" t="s">
        <v>296</v>
      </c>
      <c r="E35" s="52">
        <v>39</v>
      </c>
      <c r="F35" s="85">
        <f t="shared" si="0"/>
        <v>41.431877913874978</v>
      </c>
      <c r="G35" s="85">
        <f t="shared" si="1"/>
        <v>-0.32568547185177277</v>
      </c>
      <c r="H35" s="85">
        <f t="shared" si="2"/>
        <v>44.264950888986711</v>
      </c>
      <c r="I35" s="85">
        <f t="shared" si="3"/>
        <v>-5.2649508889867107</v>
      </c>
      <c r="J35" s="94">
        <f t="shared" si="4"/>
        <v>0.134998740743249</v>
      </c>
      <c r="K35" s="93">
        <f t="shared" si="5"/>
        <v>2.6583044962331783</v>
      </c>
      <c r="L35" s="92">
        <f t="shared" si="6"/>
        <v>7.0665827946935318</v>
      </c>
    </row>
    <row r="36" spans="1:12" x14ac:dyDescent="0.3">
      <c r="A36" s="58">
        <v>35</v>
      </c>
      <c r="C36" s="53" t="s">
        <v>297</v>
      </c>
      <c r="D36" s="59" t="s">
        <v>303</v>
      </c>
      <c r="E36" s="52">
        <v>36</v>
      </c>
      <c r="F36" s="85">
        <f t="shared" ref="F36:F53" si="7">$M$2*E36+(1-$M$2)*(F35+G35)</f>
        <v>38.358547474721355</v>
      </c>
      <c r="G36" s="85">
        <f t="shared" ref="G36:G53" si="8">$N$2*(F36-F35)+(1-$N$2)*G35</f>
        <v>-0.95396814698840948</v>
      </c>
      <c r="H36" s="85">
        <f t="shared" ref="H36:H54" si="9">F35+G35</f>
        <v>41.106192442023207</v>
      </c>
      <c r="I36" s="85">
        <f t="shared" ref="I36:I53" si="10">E36-H36</f>
        <v>-5.1061924420232074</v>
      </c>
      <c r="J36" s="94">
        <f t="shared" ref="J36:J53" si="11">ABS(E36-H36)/E36</f>
        <v>0.14183867894508909</v>
      </c>
      <c r="K36" s="93">
        <f t="shared" si="5"/>
        <v>4.4537409163601538</v>
      </c>
      <c r="L36" s="92">
        <f t="shared" si="6"/>
        <v>19.835808150060583</v>
      </c>
    </row>
    <row r="37" spans="1:12" x14ac:dyDescent="0.3">
      <c r="A37" s="58">
        <v>36</v>
      </c>
      <c r="B37" s="55" t="s">
        <v>570</v>
      </c>
      <c r="C37" s="53" t="s">
        <v>304</v>
      </c>
      <c r="D37" s="59" t="s">
        <v>310</v>
      </c>
      <c r="E37" s="52">
        <v>50</v>
      </c>
      <c r="F37" s="85">
        <f t="shared" si="7"/>
        <v>44.182182133374909</v>
      </c>
      <c r="G37" s="85">
        <f t="shared" si="8"/>
        <v>0.595813747112651</v>
      </c>
      <c r="H37" s="85">
        <f t="shared" si="9"/>
        <v>37.404579327732947</v>
      </c>
      <c r="I37" s="85">
        <f t="shared" si="10"/>
        <v>12.595420672267053</v>
      </c>
      <c r="J37" s="94">
        <f t="shared" si="11"/>
        <v>0.2519084134453411</v>
      </c>
      <c r="K37" s="93">
        <f t="shared" si="5"/>
        <v>5.2649508889867107</v>
      </c>
      <c r="L37" s="92">
        <f t="shared" si="6"/>
        <v>27.719707863441954</v>
      </c>
    </row>
    <row r="38" spans="1:12" x14ac:dyDescent="0.3">
      <c r="A38" s="58">
        <v>37</v>
      </c>
      <c r="B38" s="55"/>
      <c r="C38" s="53" t="s">
        <v>311</v>
      </c>
      <c r="D38" s="59" t="s">
        <v>317</v>
      </c>
      <c r="E38" s="52">
        <v>36</v>
      </c>
      <c r="F38" s="85">
        <f t="shared" si="7"/>
        <v>40.054551459254284</v>
      </c>
      <c r="G38" s="85">
        <f t="shared" si="8"/>
        <v>-0.48425967290633537</v>
      </c>
      <c r="H38" s="85">
        <f t="shared" si="9"/>
        <v>44.777995880487559</v>
      </c>
      <c r="I38" s="85">
        <f t="shared" si="10"/>
        <v>-8.7779958804875591</v>
      </c>
      <c r="J38" s="94">
        <f t="shared" si="11"/>
        <v>0.2438332189024322</v>
      </c>
      <c r="K38" s="93">
        <f t="shared" ref="K38:K55" si="12">ABS(H36-E36)</f>
        <v>5.1061924420232074</v>
      </c>
      <c r="L38" s="92">
        <f t="shared" ref="L38:L55" si="13">K38^2</f>
        <v>26.073201254974926</v>
      </c>
    </row>
    <row r="39" spans="1:12" x14ac:dyDescent="0.3">
      <c r="A39" s="58">
        <v>38</v>
      </c>
      <c r="B39" s="55"/>
      <c r="C39" s="53" t="s">
        <v>318</v>
      </c>
      <c r="D39" s="59" t="s">
        <v>325</v>
      </c>
      <c r="E39" s="52">
        <v>36</v>
      </c>
      <c r="F39" s="85">
        <f t="shared" si="7"/>
        <v>37.649115808367938</v>
      </c>
      <c r="G39" s="85">
        <f t="shared" si="8"/>
        <v>-0.92356009097993541</v>
      </c>
      <c r="H39" s="85">
        <f t="shared" si="9"/>
        <v>39.570291786347951</v>
      </c>
      <c r="I39" s="85">
        <f t="shared" si="10"/>
        <v>-3.5702917863479513</v>
      </c>
      <c r="J39" s="94">
        <f t="shared" si="11"/>
        <v>9.9174771842998652E-2</v>
      </c>
      <c r="K39" s="93">
        <f t="shared" si="12"/>
        <v>12.595420672267053</v>
      </c>
      <c r="L39" s="92">
        <f t="shared" si="13"/>
        <v>158.64462191137224</v>
      </c>
    </row>
    <row r="40" spans="1:12" x14ac:dyDescent="0.3">
      <c r="A40" s="58">
        <v>39</v>
      </c>
      <c r="B40" s="55"/>
      <c r="C40" s="53" t="s">
        <v>326</v>
      </c>
      <c r="D40" s="59" t="s">
        <v>332</v>
      </c>
      <c r="E40" s="52">
        <v>42</v>
      </c>
      <c r="F40" s="85">
        <f t="shared" si="7"/>
        <v>39.563737092841734</v>
      </c>
      <c r="G40" s="85">
        <f t="shared" si="8"/>
        <v>-0.27457515722260634</v>
      </c>
      <c r="H40" s="85">
        <f t="shared" si="9"/>
        <v>36.725555717388005</v>
      </c>
      <c r="I40" s="85">
        <f t="shared" si="10"/>
        <v>5.274444282611995</v>
      </c>
      <c r="J40" s="94">
        <f t="shared" si="11"/>
        <v>0.12558200672885703</v>
      </c>
      <c r="K40" s="93">
        <f t="shared" si="12"/>
        <v>8.7779958804875591</v>
      </c>
      <c r="L40" s="92">
        <f t="shared" si="13"/>
        <v>77.053211677856552</v>
      </c>
    </row>
    <row r="41" spans="1:12" x14ac:dyDescent="0.3">
      <c r="A41" s="58">
        <v>40</v>
      </c>
      <c r="C41" s="53" t="s">
        <v>333</v>
      </c>
      <c r="D41" s="59" t="s">
        <v>339</v>
      </c>
      <c r="E41" s="52">
        <v>29</v>
      </c>
      <c r="F41" s="85">
        <f t="shared" si="7"/>
        <v>33.752558227248905</v>
      </c>
      <c r="G41" s="85">
        <f t="shared" si="8"/>
        <v>-1.5405874078818167</v>
      </c>
      <c r="H41" s="85">
        <f t="shared" si="9"/>
        <v>39.289161935619127</v>
      </c>
      <c r="I41" s="85">
        <f t="shared" si="10"/>
        <v>-10.289161935619127</v>
      </c>
      <c r="J41" s="94">
        <f t="shared" si="11"/>
        <v>0.35479868743514231</v>
      </c>
      <c r="K41" s="93">
        <f t="shared" si="12"/>
        <v>3.5702917863479513</v>
      </c>
      <c r="L41" s="92">
        <f t="shared" si="13"/>
        <v>12.746983439663644</v>
      </c>
    </row>
    <row r="42" spans="1:12" x14ac:dyDescent="0.3">
      <c r="A42" s="58">
        <v>41</v>
      </c>
      <c r="B42" s="55" t="s">
        <v>571</v>
      </c>
      <c r="C42" s="53" t="s">
        <v>340</v>
      </c>
      <c r="D42" s="59" t="s">
        <v>346</v>
      </c>
      <c r="E42" s="52">
        <v>43</v>
      </c>
      <c r="F42" s="85">
        <f t="shared" si="7"/>
        <v>38.017015267227094</v>
      </c>
      <c r="G42" s="85">
        <f t="shared" si="8"/>
        <v>-0.21319289425581689</v>
      </c>
      <c r="H42" s="85">
        <f t="shared" si="9"/>
        <v>32.211970819367089</v>
      </c>
      <c r="I42" s="85">
        <f t="shared" si="10"/>
        <v>10.788029180632911</v>
      </c>
      <c r="J42" s="94">
        <f t="shared" si="11"/>
        <v>0.25088439954960257</v>
      </c>
      <c r="K42" s="93">
        <f t="shared" si="12"/>
        <v>5.274444282611995</v>
      </c>
      <c r="L42" s="92">
        <f t="shared" si="13"/>
        <v>27.819762490378363</v>
      </c>
    </row>
    <row r="43" spans="1:12" x14ac:dyDescent="0.3">
      <c r="A43" s="58">
        <v>42</v>
      </c>
      <c r="B43" s="55"/>
      <c r="C43" s="53" t="s">
        <v>347</v>
      </c>
      <c r="D43" s="59" t="s">
        <v>353</v>
      </c>
      <c r="E43" s="52">
        <v>37</v>
      </c>
      <c r="F43" s="85">
        <f t="shared" si="7"/>
        <v>37.371285111053268</v>
      </c>
      <c r="G43" s="85">
        <f t="shared" si="8"/>
        <v>-0.31209783694242005</v>
      </c>
      <c r="H43" s="85">
        <f t="shared" si="9"/>
        <v>37.803822372971275</v>
      </c>
      <c r="I43" s="85">
        <f t="shared" si="10"/>
        <v>-0.80382237297127546</v>
      </c>
      <c r="J43" s="94">
        <f t="shared" si="11"/>
        <v>2.172492899922366E-2</v>
      </c>
      <c r="K43" s="93">
        <f t="shared" si="12"/>
        <v>10.289161935619127</v>
      </c>
      <c r="L43" s="92">
        <f t="shared" si="13"/>
        <v>105.86685333739354</v>
      </c>
    </row>
    <row r="44" spans="1:12" x14ac:dyDescent="0.3">
      <c r="A44" s="58">
        <v>43</v>
      </c>
      <c r="B44" s="55"/>
      <c r="C44" s="53" t="s">
        <v>354</v>
      </c>
      <c r="D44" s="59" t="s">
        <v>360</v>
      </c>
      <c r="E44" s="52">
        <v>45</v>
      </c>
      <c r="F44" s="85">
        <f t="shared" si="7"/>
        <v>41.332142978445944</v>
      </c>
      <c r="G44" s="85">
        <f t="shared" si="8"/>
        <v>0.66496582033797103</v>
      </c>
      <c r="H44" s="85">
        <f t="shared" si="9"/>
        <v>37.059187274110847</v>
      </c>
      <c r="I44" s="85">
        <f t="shared" si="10"/>
        <v>7.9408127258891525</v>
      </c>
      <c r="J44" s="94">
        <f t="shared" si="11"/>
        <v>0.17646250501975894</v>
      </c>
      <c r="K44" s="93">
        <f t="shared" si="12"/>
        <v>10.788029180632911</v>
      </c>
      <c r="L44" s="92">
        <f t="shared" si="13"/>
        <v>116.3815736021872</v>
      </c>
    </row>
    <row r="45" spans="1:12" x14ac:dyDescent="0.3">
      <c r="A45" s="58">
        <v>44</v>
      </c>
      <c r="B45" s="55" t="s">
        <v>572</v>
      </c>
      <c r="C45" s="53" t="s">
        <v>361</v>
      </c>
      <c r="D45" s="59" t="s">
        <v>367</v>
      </c>
      <c r="E45" s="52">
        <v>44</v>
      </c>
      <c r="F45" s="85">
        <f t="shared" si="7"/>
        <v>43.07486565804048</v>
      </c>
      <c r="G45" s="85">
        <f t="shared" si="8"/>
        <v>0.91140812665439164</v>
      </c>
      <c r="H45" s="85">
        <f t="shared" si="9"/>
        <v>41.997108798783913</v>
      </c>
      <c r="I45" s="85">
        <f t="shared" si="10"/>
        <v>2.0028912012160873</v>
      </c>
      <c r="J45" s="94">
        <f t="shared" si="11"/>
        <v>4.5520254573092896E-2</v>
      </c>
      <c r="K45" s="93">
        <f t="shared" si="12"/>
        <v>0.80382237297127546</v>
      </c>
      <c r="L45" s="92">
        <f t="shared" si="13"/>
        <v>0.64613040728917226</v>
      </c>
    </row>
    <row r="46" spans="1:12" x14ac:dyDescent="0.3">
      <c r="A46" s="58">
        <v>45</v>
      </c>
      <c r="B46" s="55"/>
      <c r="C46" s="53" t="s">
        <v>368</v>
      </c>
      <c r="D46" s="59" t="s">
        <v>374</v>
      </c>
      <c r="E46" s="52">
        <v>47</v>
      </c>
      <c r="F46" s="85">
        <f t="shared" si="7"/>
        <v>45.60796152214877</v>
      </c>
      <c r="G46" s="85">
        <f t="shared" si="8"/>
        <v>1.2822268903771081</v>
      </c>
      <c r="H46" s="85">
        <f t="shared" si="9"/>
        <v>43.986273784694873</v>
      </c>
      <c r="I46" s="85">
        <f t="shared" si="10"/>
        <v>3.0137262153051267</v>
      </c>
      <c r="J46" s="94">
        <f t="shared" si="11"/>
        <v>6.4121834368194186E-2</v>
      </c>
      <c r="K46" s="93">
        <f t="shared" si="12"/>
        <v>7.9408127258891525</v>
      </c>
      <c r="L46" s="92">
        <f t="shared" si="13"/>
        <v>63.056506747643112</v>
      </c>
    </row>
    <row r="47" spans="1:12" x14ac:dyDescent="0.3">
      <c r="A47" s="58">
        <v>46</v>
      </c>
      <c r="B47" s="55"/>
      <c r="C47" s="53" t="s">
        <v>375</v>
      </c>
      <c r="D47" s="59" t="s">
        <v>380</v>
      </c>
      <c r="E47" s="52">
        <v>41</v>
      </c>
      <c r="F47" s="85">
        <f t="shared" si="7"/>
        <v>43.720674781401584</v>
      </c>
      <c r="G47" s="85">
        <f t="shared" si="8"/>
        <v>0.55747877817821434</v>
      </c>
      <c r="H47" s="85">
        <f t="shared" si="9"/>
        <v>46.89018841252588</v>
      </c>
      <c r="I47" s="85">
        <f t="shared" si="10"/>
        <v>-5.8901884125258803</v>
      </c>
      <c r="J47" s="94">
        <f t="shared" si="11"/>
        <v>0.14366313201282635</v>
      </c>
      <c r="K47" s="93">
        <f t="shared" si="12"/>
        <v>2.0028912012160873</v>
      </c>
      <c r="L47" s="92">
        <f t="shared" si="13"/>
        <v>4.011573163908821</v>
      </c>
    </row>
    <row r="48" spans="1:12" x14ac:dyDescent="0.3">
      <c r="A48" s="58">
        <v>47</v>
      </c>
      <c r="B48" s="55"/>
      <c r="C48" s="53" t="s">
        <v>381</v>
      </c>
      <c r="D48" s="59" t="s">
        <v>387</v>
      </c>
      <c r="E48" s="52">
        <v>39</v>
      </c>
      <c r="F48" s="85">
        <f t="shared" si="7"/>
        <v>41.437976220145345</v>
      </c>
      <c r="G48" s="85">
        <f t="shared" si="8"/>
        <v>-9.1962557190024496E-2</v>
      </c>
      <c r="H48" s="85">
        <f t="shared" si="9"/>
        <v>44.278153559579799</v>
      </c>
      <c r="I48" s="85">
        <f t="shared" si="10"/>
        <v>-5.278153559579799</v>
      </c>
      <c r="J48" s="94">
        <f t="shared" si="11"/>
        <v>0.13533727075845639</v>
      </c>
      <c r="K48" s="93">
        <f t="shared" si="12"/>
        <v>3.0137262153051267</v>
      </c>
      <c r="L48" s="92">
        <f t="shared" si="13"/>
        <v>9.0825457008173629</v>
      </c>
    </row>
    <row r="49" spans="1:12" x14ac:dyDescent="0.3">
      <c r="A49" s="58">
        <v>48</v>
      </c>
      <c r="C49" s="53" t="s">
        <v>388</v>
      </c>
      <c r="D49" s="59" t="s">
        <v>394</v>
      </c>
      <c r="E49" s="52">
        <v>40</v>
      </c>
      <c r="F49" s="85">
        <f t="shared" si="7"/>
        <v>40.621722969071222</v>
      </c>
      <c r="G49" s="85">
        <f t="shared" si="8"/>
        <v>-0.25758049551374262</v>
      </c>
      <c r="H49" s="85">
        <f t="shared" si="9"/>
        <v>41.346013662955322</v>
      </c>
      <c r="I49" s="85">
        <f t="shared" si="10"/>
        <v>-1.3460136629553219</v>
      </c>
      <c r="J49" s="94">
        <f t="shared" si="11"/>
        <v>3.3650341573883046E-2</v>
      </c>
      <c r="K49" s="93">
        <f t="shared" si="12"/>
        <v>5.8901884125258803</v>
      </c>
      <c r="L49" s="92">
        <f t="shared" si="13"/>
        <v>34.694319535054149</v>
      </c>
    </row>
    <row r="50" spans="1:12" x14ac:dyDescent="0.3">
      <c r="A50" s="58">
        <v>49</v>
      </c>
      <c r="B50" s="55" t="s">
        <v>573</v>
      </c>
      <c r="C50" s="53" t="s">
        <v>395</v>
      </c>
      <c r="D50" s="59" t="s">
        <v>401</v>
      </c>
      <c r="E50" s="52">
        <v>42</v>
      </c>
      <c r="F50" s="85">
        <f t="shared" si="7"/>
        <v>41.244398310129853</v>
      </c>
      <c r="G50" s="85">
        <f t="shared" si="8"/>
        <v>-5.6299217041503813E-2</v>
      </c>
      <c r="H50" s="85">
        <f t="shared" si="9"/>
        <v>40.364142473557479</v>
      </c>
      <c r="I50" s="85">
        <f t="shared" si="10"/>
        <v>1.6358575264425212</v>
      </c>
      <c r="J50" s="94">
        <f t="shared" si="11"/>
        <v>3.8948988724821935E-2</v>
      </c>
      <c r="K50" s="93">
        <f t="shared" si="12"/>
        <v>5.278153559579799</v>
      </c>
      <c r="L50" s="92">
        <f t="shared" si="13"/>
        <v>27.858904998504904</v>
      </c>
    </row>
    <row r="51" spans="1:12" x14ac:dyDescent="0.3">
      <c r="A51" s="58">
        <v>50</v>
      </c>
      <c r="B51" s="55"/>
      <c r="C51" s="53" t="s">
        <v>402</v>
      </c>
      <c r="D51" s="59" t="s">
        <v>408</v>
      </c>
      <c r="E51" s="52">
        <v>41</v>
      </c>
      <c r="F51" s="85">
        <f t="shared" si="7"/>
        <v>41.086882867427754</v>
      </c>
      <c r="G51" s="85">
        <f t="shared" si="8"/>
        <v>-7.9443546742774929E-2</v>
      </c>
      <c r="H51" s="85">
        <f t="shared" si="9"/>
        <v>41.188099093088347</v>
      </c>
      <c r="I51" s="85">
        <f t="shared" si="10"/>
        <v>-0.18809909308834705</v>
      </c>
      <c r="J51" s="94">
        <f t="shared" si="11"/>
        <v>4.5877827582523666E-3</v>
      </c>
      <c r="K51" s="93">
        <f t="shared" si="12"/>
        <v>1.3460136629553219</v>
      </c>
      <c r="L51" s="92">
        <f t="shared" si="13"/>
        <v>1.8117527808624028</v>
      </c>
    </row>
    <row r="52" spans="1:12" x14ac:dyDescent="0.3">
      <c r="A52" s="58">
        <v>51</v>
      </c>
      <c r="B52" s="55"/>
      <c r="C52" s="53" t="s">
        <v>409</v>
      </c>
      <c r="D52" s="59" t="s">
        <v>415</v>
      </c>
      <c r="E52" s="52">
        <v>44</v>
      </c>
      <c r="F52" s="85">
        <f t="shared" si="7"/>
        <v>42.617737871557331</v>
      </c>
      <c r="G52" s="85">
        <f t="shared" si="8"/>
        <v>0.28877093997245346</v>
      </c>
      <c r="H52" s="85">
        <f t="shared" si="9"/>
        <v>41.007439320684981</v>
      </c>
      <c r="I52" s="85">
        <f t="shared" si="10"/>
        <v>2.9925606793150195</v>
      </c>
      <c r="J52" s="94">
        <f t="shared" si="11"/>
        <v>6.8012742711704988E-2</v>
      </c>
      <c r="K52" s="93">
        <f t="shared" si="12"/>
        <v>1.6358575264425212</v>
      </c>
      <c r="L52" s="92">
        <f t="shared" si="13"/>
        <v>2.6760298468186443</v>
      </c>
    </row>
    <row r="53" spans="1:12" s="99" customFormat="1" x14ac:dyDescent="0.3">
      <c r="A53" s="58">
        <v>52</v>
      </c>
      <c r="B53" s="55"/>
      <c r="C53" s="55" t="s">
        <v>416</v>
      </c>
      <c r="D53" s="100" t="s">
        <v>422</v>
      </c>
      <c r="E53" s="52">
        <v>42</v>
      </c>
      <c r="F53" s="85">
        <f t="shared" si="7"/>
        <v>42.418715920428383</v>
      </c>
      <c r="G53" s="85">
        <f t="shared" si="8"/>
        <v>0.17723112089794837</v>
      </c>
      <c r="H53" s="85">
        <f t="shared" si="9"/>
        <v>42.906508811529783</v>
      </c>
      <c r="I53" s="85">
        <f t="shared" si="10"/>
        <v>-0.90650881152978258</v>
      </c>
      <c r="J53" s="94">
        <f t="shared" si="11"/>
        <v>2.1583543131661491E-2</v>
      </c>
      <c r="K53" s="93">
        <f t="shared" si="12"/>
        <v>0.18809909308834705</v>
      </c>
      <c r="L53" s="92">
        <f t="shared" si="13"/>
        <v>3.5381268820658646E-2</v>
      </c>
    </row>
    <row r="54" spans="1:12" ht="16.2" thickBot="1" x14ac:dyDescent="0.35">
      <c r="A54" s="51">
        <v>53</v>
      </c>
      <c r="B54" s="50"/>
      <c r="C54" s="97" t="s">
        <v>423</v>
      </c>
      <c r="D54" s="97" t="s">
        <v>423</v>
      </c>
      <c r="E54" s="96">
        <v>6</v>
      </c>
      <c r="F54" s="95"/>
      <c r="G54" s="95">
        <v>1</v>
      </c>
      <c r="H54" s="85">
        <f t="shared" si="9"/>
        <v>42.595947041326333</v>
      </c>
      <c r="I54" s="95"/>
      <c r="J54" s="94"/>
      <c r="K54" s="93">
        <f t="shared" si="12"/>
        <v>2.9925606793150195</v>
      </c>
      <c r="L54" s="92">
        <f t="shared" si="13"/>
        <v>8.9554194193823715</v>
      </c>
    </row>
    <row r="55" spans="1:12" ht="16.2" thickBot="1" x14ac:dyDescent="0.35">
      <c r="B55" s="91" t="s">
        <v>563</v>
      </c>
      <c r="C55" s="90">
        <v>41735</v>
      </c>
      <c r="F55" s="84"/>
      <c r="G55" s="84">
        <v>2</v>
      </c>
      <c r="H55" s="85">
        <f>$F$53+G55*$G$53</f>
        <v>42.773178162224276</v>
      </c>
      <c r="I55" s="84"/>
      <c r="J55" s="84"/>
      <c r="K55" s="89">
        <f t="shared" si="12"/>
        <v>0.90650881152978258</v>
      </c>
      <c r="L55" s="88">
        <f t="shared" si="13"/>
        <v>0.82175822538113885</v>
      </c>
    </row>
    <row r="56" spans="1:12" x14ac:dyDescent="0.3">
      <c r="B56" s="58"/>
      <c r="C56" s="87">
        <v>41742</v>
      </c>
      <c r="D56" s="46"/>
      <c r="F56" s="84"/>
      <c r="G56" s="84">
        <v>3</v>
      </c>
      <c r="H56" s="85">
        <f>$F$53+G56*$G$53</f>
        <v>42.950409283122227</v>
      </c>
      <c r="I56" s="84"/>
      <c r="J56" s="84"/>
      <c r="K56" s="84"/>
      <c r="L56" s="84"/>
    </row>
    <row r="57" spans="1:12" x14ac:dyDescent="0.3">
      <c r="B57" s="58"/>
      <c r="C57" s="87">
        <v>41749</v>
      </c>
      <c r="D57" s="46"/>
      <c r="F57" s="84"/>
      <c r="G57" s="84">
        <v>4</v>
      </c>
      <c r="H57" s="85">
        <f>$F$53+G57*$G$53</f>
        <v>43.127640404020177</v>
      </c>
      <c r="I57" s="84"/>
      <c r="J57" s="84"/>
      <c r="K57" s="84"/>
      <c r="L57" s="84"/>
    </row>
    <row r="58" spans="1:12" ht="16.2" thickBot="1" x14ac:dyDescent="0.35">
      <c r="B58" s="51"/>
      <c r="C58" s="86">
        <v>41756</v>
      </c>
      <c r="D58" s="46"/>
      <c r="E58" s="45"/>
      <c r="F58" s="84"/>
      <c r="G58" s="84">
        <v>5</v>
      </c>
      <c r="H58" s="85">
        <f>$F$53+G58*$G$53</f>
        <v>43.304871524918127</v>
      </c>
      <c r="I58" s="84"/>
      <c r="J58" s="84"/>
      <c r="K58" s="84"/>
      <c r="L58" s="84"/>
    </row>
    <row r="59" spans="1:12" x14ac:dyDescent="0.3">
      <c r="E59" s="84"/>
      <c r="F59" s="84"/>
      <c r="G59" s="84"/>
      <c r="H59" s="84"/>
      <c r="I59"/>
      <c r="J59"/>
      <c r="K59"/>
      <c r="L59"/>
    </row>
    <row r="60" spans="1:12" x14ac:dyDescent="0.3">
      <c r="I60"/>
      <c r="J60"/>
      <c r="K60"/>
      <c r="L60"/>
    </row>
    <row r="61" spans="1:12" x14ac:dyDescent="0.3">
      <c r="I61"/>
      <c r="J61"/>
      <c r="K61"/>
      <c r="L61"/>
    </row>
    <row r="62" spans="1:12" x14ac:dyDescent="0.3">
      <c r="I62"/>
      <c r="J62"/>
      <c r="K62"/>
      <c r="L62"/>
    </row>
    <row r="63" spans="1:12" x14ac:dyDescent="0.3">
      <c r="I63"/>
      <c r="J63"/>
      <c r="K63"/>
      <c r="L63"/>
    </row>
    <row r="64" spans="1:12" x14ac:dyDescent="0.3">
      <c r="D64" s="46"/>
      <c r="I64"/>
      <c r="J64"/>
      <c r="K64"/>
      <c r="L64"/>
    </row>
    <row r="65" spans="4:12" x14ac:dyDescent="0.3">
      <c r="D65" s="46"/>
      <c r="I65"/>
      <c r="J65"/>
      <c r="K65"/>
      <c r="L65"/>
    </row>
    <row r="66" spans="4:12" x14ac:dyDescent="0.3">
      <c r="D66" s="46"/>
      <c r="E66" s="45"/>
      <c r="F66" s="45"/>
      <c r="G66" s="45"/>
      <c r="H66" s="45"/>
      <c r="I66"/>
      <c r="J66"/>
      <c r="K66"/>
      <c r="L66"/>
    </row>
    <row r="67" spans="4:12" x14ac:dyDescent="0.3">
      <c r="I67"/>
      <c r="J67"/>
      <c r="K67"/>
      <c r="L67"/>
    </row>
    <row r="68" spans="4:12" x14ac:dyDescent="0.3">
      <c r="I68"/>
      <c r="J68"/>
      <c r="K68"/>
      <c r="L68"/>
    </row>
    <row r="69" spans="4:12" x14ac:dyDescent="0.3">
      <c r="I69"/>
      <c r="J69"/>
      <c r="K69"/>
      <c r="L69"/>
    </row>
    <row r="70" spans="4:12" x14ac:dyDescent="0.3">
      <c r="I70"/>
      <c r="J70"/>
      <c r="K70"/>
      <c r="L70"/>
    </row>
    <row r="71" spans="4:12" x14ac:dyDescent="0.3">
      <c r="I71"/>
      <c r="J71"/>
      <c r="K71"/>
      <c r="L71"/>
    </row>
    <row r="72" spans="4:12" x14ac:dyDescent="0.3">
      <c r="D72" s="46"/>
      <c r="I72"/>
      <c r="J72"/>
      <c r="K72"/>
      <c r="L72"/>
    </row>
    <row r="73" spans="4:12" x14ac:dyDescent="0.3">
      <c r="D73" s="46"/>
      <c r="I73"/>
      <c r="J73"/>
      <c r="K73"/>
      <c r="L73"/>
    </row>
    <row r="74" spans="4:12" x14ac:dyDescent="0.3">
      <c r="D74" s="46"/>
      <c r="E74" s="45"/>
      <c r="F74" s="45"/>
      <c r="G74" s="45"/>
      <c r="H74" s="45"/>
      <c r="I74"/>
      <c r="J74"/>
      <c r="K74"/>
      <c r="L74"/>
    </row>
    <row r="75" spans="4:12" x14ac:dyDescent="0.3">
      <c r="I75"/>
      <c r="J75"/>
      <c r="K75"/>
      <c r="L75"/>
    </row>
    <row r="76" spans="4:12" x14ac:dyDescent="0.3">
      <c r="I76"/>
      <c r="J76"/>
      <c r="K76"/>
      <c r="L76"/>
    </row>
    <row r="77" spans="4:12" x14ac:dyDescent="0.3">
      <c r="I77"/>
      <c r="J77"/>
      <c r="K77"/>
      <c r="L77"/>
    </row>
    <row r="78" spans="4:12" x14ac:dyDescent="0.3">
      <c r="I78"/>
      <c r="J78"/>
      <c r="K78"/>
      <c r="L78"/>
    </row>
    <row r="79" spans="4:12" x14ac:dyDescent="0.3">
      <c r="I79"/>
      <c r="J79"/>
      <c r="K79"/>
      <c r="L79"/>
    </row>
    <row r="80" spans="4:12" x14ac:dyDescent="0.3">
      <c r="I80"/>
      <c r="J80"/>
      <c r="K80"/>
      <c r="L80"/>
    </row>
    <row r="81" spans="9:12" x14ac:dyDescent="0.3">
      <c r="I81"/>
      <c r="J81"/>
      <c r="K81"/>
      <c r="L81"/>
    </row>
    <row r="82" spans="9:12" x14ac:dyDescent="0.3">
      <c r="I82"/>
      <c r="J82"/>
      <c r="K82"/>
      <c r="L82"/>
    </row>
    <row r="83" spans="9:12" x14ac:dyDescent="0.3">
      <c r="I83"/>
      <c r="J83"/>
      <c r="K83"/>
      <c r="L83"/>
    </row>
    <row r="84" spans="9:12" x14ac:dyDescent="0.3">
      <c r="I84"/>
      <c r="J84"/>
      <c r="K84"/>
      <c r="L84"/>
    </row>
    <row r="85" spans="9:12" x14ac:dyDescent="0.3">
      <c r="I85"/>
      <c r="J85"/>
      <c r="K85"/>
      <c r="L85"/>
    </row>
    <row r="86" spans="9:12" x14ac:dyDescent="0.3">
      <c r="I86"/>
      <c r="J86"/>
      <c r="K86"/>
      <c r="L86"/>
    </row>
    <row r="87" spans="9:12" x14ac:dyDescent="0.3">
      <c r="I87"/>
      <c r="J87"/>
      <c r="K87"/>
      <c r="L87"/>
    </row>
    <row r="88" spans="9:12" x14ac:dyDescent="0.3">
      <c r="I88"/>
      <c r="J88"/>
      <c r="K88"/>
      <c r="L88"/>
    </row>
    <row r="89" spans="9:12" x14ac:dyDescent="0.3">
      <c r="I89"/>
      <c r="J89"/>
      <c r="K89"/>
      <c r="L89"/>
    </row>
    <row r="90" spans="9:12" x14ac:dyDescent="0.3">
      <c r="I90"/>
      <c r="J90"/>
      <c r="K90"/>
      <c r="L90"/>
    </row>
    <row r="91" spans="9:12" x14ac:dyDescent="0.3">
      <c r="I91"/>
      <c r="J91"/>
      <c r="K91"/>
      <c r="L91"/>
    </row>
    <row r="92" spans="9:12" x14ac:dyDescent="0.3">
      <c r="I92"/>
      <c r="J92"/>
      <c r="K92"/>
      <c r="L92"/>
    </row>
    <row r="93" spans="9:12" x14ac:dyDescent="0.3">
      <c r="I93"/>
      <c r="J93"/>
      <c r="K93"/>
      <c r="L93"/>
    </row>
    <row r="94" spans="9:12" x14ac:dyDescent="0.3">
      <c r="I94"/>
      <c r="J94"/>
      <c r="K94"/>
      <c r="L94"/>
    </row>
    <row r="95" spans="9:12" x14ac:dyDescent="0.3">
      <c r="I95"/>
      <c r="J95"/>
      <c r="K95"/>
      <c r="L95"/>
    </row>
    <row r="96" spans="9:12" x14ac:dyDescent="0.3">
      <c r="I96"/>
      <c r="J96"/>
      <c r="K96"/>
      <c r="L96"/>
    </row>
    <row r="97" spans="9:12" x14ac:dyDescent="0.3">
      <c r="I97"/>
      <c r="J97"/>
      <c r="K97"/>
      <c r="L97"/>
    </row>
    <row r="98" spans="9:12" x14ac:dyDescent="0.3">
      <c r="I98"/>
      <c r="J98"/>
      <c r="K98"/>
      <c r="L98"/>
    </row>
    <row r="99" spans="9:12" x14ac:dyDescent="0.3">
      <c r="I99"/>
      <c r="J99"/>
      <c r="K99"/>
      <c r="L99"/>
    </row>
    <row r="100" spans="9:12" x14ac:dyDescent="0.3">
      <c r="I100"/>
      <c r="J100"/>
      <c r="K100"/>
      <c r="L100"/>
    </row>
    <row r="101" spans="9:12" x14ac:dyDescent="0.3">
      <c r="I101"/>
      <c r="J101"/>
      <c r="K101"/>
      <c r="L101"/>
    </row>
    <row r="102" spans="9:12" x14ac:dyDescent="0.3">
      <c r="I102"/>
      <c r="J102"/>
      <c r="K102"/>
      <c r="L102"/>
    </row>
    <row r="103" spans="9:12" x14ac:dyDescent="0.3">
      <c r="I103"/>
      <c r="J103"/>
      <c r="K103"/>
      <c r="L103"/>
    </row>
    <row r="104" spans="9:12" x14ac:dyDescent="0.3">
      <c r="I104"/>
      <c r="J104"/>
      <c r="K104"/>
      <c r="L104"/>
    </row>
    <row r="105" spans="9:12" x14ac:dyDescent="0.3">
      <c r="I105"/>
      <c r="J105"/>
      <c r="K105"/>
      <c r="L105"/>
    </row>
    <row r="106" spans="9:12" x14ac:dyDescent="0.3">
      <c r="I106"/>
      <c r="J106"/>
      <c r="K106"/>
      <c r="L106"/>
    </row>
    <row r="107" spans="9:12" x14ac:dyDescent="0.3">
      <c r="I107"/>
      <c r="J107"/>
      <c r="K107"/>
      <c r="L107"/>
    </row>
    <row r="108" spans="9:12" x14ac:dyDescent="0.3">
      <c r="I108"/>
      <c r="J108"/>
      <c r="K108"/>
      <c r="L108"/>
    </row>
    <row r="109" spans="9:12" x14ac:dyDescent="0.3">
      <c r="I109"/>
      <c r="J109"/>
      <c r="K109"/>
      <c r="L109"/>
    </row>
    <row r="110" spans="9:12" x14ac:dyDescent="0.3">
      <c r="I110"/>
      <c r="J110"/>
      <c r="K110"/>
      <c r="L110"/>
    </row>
    <row r="111" spans="9:12" x14ac:dyDescent="0.3">
      <c r="I111"/>
      <c r="J111"/>
      <c r="K111"/>
      <c r="L111"/>
    </row>
    <row r="112" spans="9:12" x14ac:dyDescent="0.3">
      <c r="I112"/>
      <c r="J112"/>
      <c r="K112"/>
      <c r="L112"/>
    </row>
    <row r="113" spans="9:12" x14ac:dyDescent="0.3">
      <c r="I113"/>
      <c r="J113"/>
      <c r="K113"/>
      <c r="L113"/>
    </row>
    <row r="114" spans="9:12" x14ac:dyDescent="0.3">
      <c r="I114"/>
      <c r="J114"/>
      <c r="K114"/>
      <c r="L114"/>
    </row>
    <row r="115" spans="9:12" x14ac:dyDescent="0.3">
      <c r="I115"/>
      <c r="J115"/>
      <c r="K115"/>
      <c r="L115"/>
    </row>
    <row r="116" spans="9:12" x14ac:dyDescent="0.3">
      <c r="I116"/>
      <c r="J116"/>
      <c r="K116"/>
      <c r="L116"/>
    </row>
    <row r="117" spans="9:12" x14ac:dyDescent="0.3">
      <c r="I117"/>
      <c r="J117"/>
      <c r="K117"/>
      <c r="L117"/>
    </row>
    <row r="118" spans="9:12" x14ac:dyDescent="0.3">
      <c r="I118"/>
      <c r="J118"/>
      <c r="K118"/>
      <c r="L118"/>
    </row>
    <row r="119" spans="9:12" x14ac:dyDescent="0.3">
      <c r="I119"/>
      <c r="J119"/>
      <c r="K119"/>
      <c r="L119"/>
    </row>
    <row r="120" spans="9:12" x14ac:dyDescent="0.3">
      <c r="I120"/>
      <c r="J120"/>
      <c r="K120"/>
      <c r="L120"/>
    </row>
    <row r="121" spans="9:12" x14ac:dyDescent="0.3">
      <c r="I121"/>
      <c r="J121"/>
      <c r="K121"/>
      <c r="L121"/>
    </row>
    <row r="122" spans="9:12" x14ac:dyDescent="0.3">
      <c r="I122"/>
      <c r="J122"/>
      <c r="K122"/>
      <c r="L122"/>
    </row>
    <row r="123" spans="9:12" x14ac:dyDescent="0.3">
      <c r="I123"/>
      <c r="J123"/>
      <c r="K123"/>
      <c r="L123"/>
    </row>
    <row r="124" spans="9:12" x14ac:dyDescent="0.3">
      <c r="I124"/>
      <c r="J124"/>
      <c r="K124"/>
      <c r="L124"/>
    </row>
    <row r="125" spans="9:12" x14ac:dyDescent="0.3">
      <c r="I125"/>
      <c r="J125"/>
      <c r="K125"/>
      <c r="L125"/>
    </row>
    <row r="126" spans="9:12" x14ac:dyDescent="0.3">
      <c r="I126"/>
      <c r="J126"/>
      <c r="K126"/>
      <c r="L126"/>
    </row>
    <row r="127" spans="9:12" x14ac:dyDescent="0.3">
      <c r="I127"/>
      <c r="J127"/>
      <c r="K127"/>
      <c r="L127"/>
    </row>
    <row r="128" spans="9:12" x14ac:dyDescent="0.3">
      <c r="I128"/>
      <c r="J128"/>
      <c r="K128"/>
      <c r="L128"/>
    </row>
    <row r="129" spans="9:12" x14ac:dyDescent="0.3">
      <c r="I129"/>
      <c r="J129"/>
      <c r="K129"/>
      <c r="L129"/>
    </row>
    <row r="130" spans="9:12" x14ac:dyDescent="0.3">
      <c r="I130"/>
      <c r="J130"/>
      <c r="K130"/>
      <c r="L130"/>
    </row>
    <row r="131" spans="9:12" x14ac:dyDescent="0.3">
      <c r="I131"/>
      <c r="J131"/>
      <c r="K131"/>
      <c r="L131"/>
    </row>
    <row r="132" spans="9:12" x14ac:dyDescent="0.3">
      <c r="I132"/>
      <c r="J132"/>
      <c r="K132"/>
      <c r="L132"/>
    </row>
    <row r="133" spans="9:12" x14ac:dyDescent="0.3">
      <c r="I133"/>
      <c r="J133"/>
      <c r="K133"/>
      <c r="L133"/>
    </row>
    <row r="134" spans="9:12" x14ac:dyDescent="0.3">
      <c r="I134"/>
      <c r="J134"/>
      <c r="K134"/>
      <c r="L134"/>
    </row>
    <row r="135" spans="9:12" x14ac:dyDescent="0.3">
      <c r="I135"/>
      <c r="J135"/>
      <c r="K135"/>
      <c r="L135"/>
    </row>
    <row r="136" spans="9:12" x14ac:dyDescent="0.3">
      <c r="I136"/>
      <c r="J136"/>
      <c r="K136"/>
      <c r="L136"/>
    </row>
    <row r="137" spans="9:12" x14ac:dyDescent="0.3">
      <c r="I137"/>
      <c r="J137"/>
      <c r="K137"/>
      <c r="L137"/>
    </row>
    <row r="138" spans="9:12" x14ac:dyDescent="0.3">
      <c r="I138"/>
      <c r="J138"/>
      <c r="K138"/>
      <c r="L138"/>
    </row>
    <row r="139" spans="9:12" x14ac:dyDescent="0.3">
      <c r="I139"/>
      <c r="J139"/>
      <c r="K139"/>
      <c r="L139"/>
    </row>
    <row r="140" spans="9:12" x14ac:dyDescent="0.3">
      <c r="I140"/>
      <c r="J140"/>
      <c r="K140"/>
      <c r="L140"/>
    </row>
    <row r="141" spans="9:12" x14ac:dyDescent="0.3">
      <c r="I141"/>
      <c r="J141"/>
      <c r="K141"/>
      <c r="L141"/>
    </row>
    <row r="142" spans="9:12" x14ac:dyDescent="0.3">
      <c r="I142"/>
      <c r="J142"/>
      <c r="K142"/>
      <c r="L142"/>
    </row>
    <row r="143" spans="9:12" x14ac:dyDescent="0.3">
      <c r="I143"/>
      <c r="J143"/>
      <c r="K143"/>
      <c r="L143"/>
    </row>
    <row r="144" spans="9:12" x14ac:dyDescent="0.3">
      <c r="I144"/>
      <c r="J144"/>
      <c r="K144"/>
      <c r="L144"/>
    </row>
    <row r="145" spans="9:12" x14ac:dyDescent="0.3">
      <c r="I145"/>
      <c r="J145"/>
      <c r="K145"/>
      <c r="L145"/>
    </row>
    <row r="146" spans="9:12" x14ac:dyDescent="0.3">
      <c r="I146"/>
      <c r="J146"/>
      <c r="K146"/>
      <c r="L146"/>
    </row>
    <row r="147" spans="9:12" x14ac:dyDescent="0.3">
      <c r="I147"/>
      <c r="J147"/>
      <c r="K147"/>
      <c r="L147"/>
    </row>
    <row r="148" spans="9:12" x14ac:dyDescent="0.3">
      <c r="I148"/>
      <c r="J148"/>
      <c r="K148"/>
      <c r="L148"/>
    </row>
    <row r="149" spans="9:12" x14ac:dyDescent="0.3">
      <c r="I149"/>
      <c r="J149"/>
      <c r="K149"/>
      <c r="L149"/>
    </row>
    <row r="150" spans="9:12" x14ac:dyDescent="0.3">
      <c r="I150"/>
      <c r="J150"/>
      <c r="K150"/>
      <c r="L150"/>
    </row>
    <row r="151" spans="9:12" x14ac:dyDescent="0.3">
      <c r="I151"/>
      <c r="J151"/>
      <c r="K151"/>
      <c r="L151"/>
    </row>
    <row r="152" spans="9:12" x14ac:dyDescent="0.3">
      <c r="I152"/>
      <c r="J152"/>
      <c r="K152"/>
      <c r="L152"/>
    </row>
    <row r="153" spans="9:12" x14ac:dyDescent="0.3">
      <c r="I153"/>
      <c r="J153"/>
      <c r="K153"/>
      <c r="L153"/>
    </row>
    <row r="154" spans="9:12" x14ac:dyDescent="0.3">
      <c r="I154"/>
      <c r="J154"/>
      <c r="K154"/>
      <c r="L154"/>
    </row>
    <row r="155" spans="9:12" x14ac:dyDescent="0.3">
      <c r="I155"/>
      <c r="J155"/>
      <c r="K155"/>
      <c r="L155"/>
    </row>
    <row r="156" spans="9:12" x14ac:dyDescent="0.3">
      <c r="I156"/>
      <c r="J156"/>
      <c r="K156"/>
      <c r="L156"/>
    </row>
    <row r="157" spans="9:12" x14ac:dyDescent="0.3">
      <c r="I157"/>
      <c r="J157"/>
      <c r="K157"/>
      <c r="L157"/>
    </row>
    <row r="158" spans="9:12" x14ac:dyDescent="0.3">
      <c r="I158"/>
      <c r="J158"/>
      <c r="K158"/>
      <c r="L158"/>
    </row>
    <row r="159" spans="9:12" x14ac:dyDescent="0.3">
      <c r="I159"/>
      <c r="J159"/>
      <c r="K159"/>
      <c r="L159"/>
    </row>
    <row r="160" spans="9:12" x14ac:dyDescent="0.3">
      <c r="I160"/>
      <c r="J160"/>
      <c r="K160"/>
      <c r="L160"/>
    </row>
    <row r="161" spans="9:12" x14ac:dyDescent="0.3">
      <c r="I161"/>
      <c r="J161"/>
      <c r="K161"/>
      <c r="L161"/>
    </row>
    <row r="162" spans="9:12" x14ac:dyDescent="0.3">
      <c r="I162"/>
      <c r="J162"/>
      <c r="K162"/>
      <c r="L162"/>
    </row>
    <row r="163" spans="9:12" x14ac:dyDescent="0.3">
      <c r="I163"/>
      <c r="J163"/>
      <c r="K163"/>
      <c r="L163"/>
    </row>
    <row r="164" spans="9:12" x14ac:dyDescent="0.3">
      <c r="I164"/>
      <c r="J164"/>
      <c r="K164"/>
      <c r="L164"/>
    </row>
    <row r="165" spans="9:12" x14ac:dyDescent="0.3">
      <c r="I165"/>
      <c r="J165"/>
      <c r="K165"/>
      <c r="L165"/>
    </row>
    <row r="166" spans="9:12" x14ac:dyDescent="0.3">
      <c r="I166"/>
      <c r="J166"/>
      <c r="K166"/>
      <c r="L166"/>
    </row>
    <row r="167" spans="9:12" x14ac:dyDescent="0.3">
      <c r="I167"/>
      <c r="J167"/>
      <c r="K167"/>
      <c r="L167"/>
    </row>
    <row r="168" spans="9:12" x14ac:dyDescent="0.3">
      <c r="I168"/>
      <c r="J168"/>
      <c r="K168"/>
      <c r="L168"/>
    </row>
    <row r="169" spans="9:12" x14ac:dyDescent="0.3">
      <c r="I169"/>
      <c r="J169"/>
      <c r="K169"/>
      <c r="L169"/>
    </row>
    <row r="170" spans="9:12" x14ac:dyDescent="0.3">
      <c r="I170"/>
      <c r="J170"/>
      <c r="K170"/>
      <c r="L170"/>
    </row>
    <row r="171" spans="9:12" x14ac:dyDescent="0.3">
      <c r="I171"/>
      <c r="J171"/>
      <c r="K171"/>
      <c r="L171"/>
    </row>
    <row r="172" spans="9:12" x14ac:dyDescent="0.3">
      <c r="I172"/>
      <c r="J172"/>
      <c r="K172"/>
      <c r="L172"/>
    </row>
    <row r="173" spans="9:12" x14ac:dyDescent="0.3">
      <c r="I173"/>
      <c r="J173"/>
      <c r="K173"/>
      <c r="L173"/>
    </row>
    <row r="174" spans="9:12" x14ac:dyDescent="0.3">
      <c r="I174"/>
      <c r="J174"/>
      <c r="K174"/>
      <c r="L174"/>
    </row>
    <row r="175" spans="9:12" x14ac:dyDescent="0.3">
      <c r="I175"/>
      <c r="J175"/>
      <c r="K175"/>
      <c r="L175"/>
    </row>
    <row r="176" spans="9:12" x14ac:dyDescent="0.3">
      <c r="I176"/>
      <c r="J176"/>
      <c r="K176"/>
      <c r="L176"/>
    </row>
    <row r="177" spans="9:12" x14ac:dyDescent="0.3">
      <c r="I177"/>
      <c r="J177"/>
      <c r="K177"/>
      <c r="L177"/>
    </row>
    <row r="178" spans="9:12" x14ac:dyDescent="0.3">
      <c r="I178"/>
      <c r="J178"/>
      <c r="K178"/>
      <c r="L178"/>
    </row>
    <row r="179" spans="9:12" x14ac:dyDescent="0.3">
      <c r="I179"/>
      <c r="J179"/>
      <c r="K179"/>
      <c r="L179"/>
    </row>
    <row r="180" spans="9:12" x14ac:dyDescent="0.3">
      <c r="I180"/>
      <c r="J180"/>
      <c r="K180"/>
      <c r="L180"/>
    </row>
    <row r="181" spans="9:12" x14ac:dyDescent="0.3">
      <c r="I181"/>
      <c r="J181"/>
      <c r="K181"/>
      <c r="L181"/>
    </row>
    <row r="182" spans="9:12" x14ac:dyDescent="0.3">
      <c r="I182"/>
      <c r="J182"/>
      <c r="K182"/>
      <c r="L182"/>
    </row>
    <row r="183" spans="9:12" x14ac:dyDescent="0.3">
      <c r="I183"/>
      <c r="J183"/>
      <c r="K183"/>
      <c r="L183"/>
    </row>
    <row r="184" spans="9:12" x14ac:dyDescent="0.3">
      <c r="I184"/>
      <c r="J184"/>
      <c r="K184"/>
      <c r="L184"/>
    </row>
    <row r="185" spans="9:12" x14ac:dyDescent="0.3">
      <c r="I185"/>
      <c r="J185"/>
      <c r="K185"/>
      <c r="L185"/>
    </row>
    <row r="186" spans="9:12" x14ac:dyDescent="0.3">
      <c r="I186"/>
      <c r="J186"/>
      <c r="K186"/>
      <c r="L186"/>
    </row>
    <row r="187" spans="9:12" x14ac:dyDescent="0.3">
      <c r="I187"/>
      <c r="J187"/>
      <c r="K187"/>
      <c r="L187"/>
    </row>
    <row r="188" spans="9:12" x14ac:dyDescent="0.3">
      <c r="I188"/>
      <c r="J188"/>
      <c r="K188"/>
      <c r="L188"/>
    </row>
    <row r="189" spans="9:12" x14ac:dyDescent="0.3">
      <c r="I189"/>
      <c r="J189"/>
      <c r="K189"/>
      <c r="L189"/>
    </row>
    <row r="190" spans="9:12" x14ac:dyDescent="0.3">
      <c r="I190"/>
      <c r="J190"/>
      <c r="K190"/>
      <c r="L190"/>
    </row>
    <row r="191" spans="9:12" x14ac:dyDescent="0.3">
      <c r="I191"/>
      <c r="J191"/>
      <c r="K191"/>
      <c r="L191"/>
    </row>
    <row r="192" spans="9:12" x14ac:dyDescent="0.3">
      <c r="I192"/>
      <c r="J192"/>
      <c r="K192"/>
      <c r="L192"/>
    </row>
    <row r="193" spans="9:12" x14ac:dyDescent="0.3">
      <c r="I193"/>
      <c r="J193"/>
      <c r="K193"/>
      <c r="L193"/>
    </row>
    <row r="194" spans="9:12" x14ac:dyDescent="0.3">
      <c r="I194"/>
      <c r="J194"/>
      <c r="K194"/>
      <c r="L194"/>
    </row>
    <row r="195" spans="9:12" x14ac:dyDescent="0.3">
      <c r="I195"/>
      <c r="J195"/>
      <c r="K195"/>
      <c r="L195"/>
    </row>
    <row r="196" spans="9:12" x14ac:dyDescent="0.3">
      <c r="I196"/>
      <c r="J196"/>
      <c r="K196"/>
      <c r="L196"/>
    </row>
    <row r="197" spans="9:12" x14ac:dyDescent="0.3">
      <c r="I197"/>
      <c r="J197"/>
      <c r="K197"/>
      <c r="L197"/>
    </row>
    <row r="198" spans="9:12" x14ac:dyDescent="0.3">
      <c r="I198"/>
      <c r="J198"/>
      <c r="K198"/>
      <c r="L198"/>
    </row>
    <row r="199" spans="9:12" x14ac:dyDescent="0.3">
      <c r="I199"/>
      <c r="J199"/>
      <c r="K199"/>
      <c r="L199"/>
    </row>
    <row r="200" spans="9:12" x14ac:dyDescent="0.3">
      <c r="I200"/>
      <c r="J200"/>
      <c r="K200"/>
      <c r="L200"/>
    </row>
    <row r="201" spans="9:12" x14ac:dyDescent="0.3">
      <c r="I201"/>
      <c r="J201"/>
      <c r="K201"/>
      <c r="L201"/>
    </row>
    <row r="202" spans="9:12" x14ac:dyDescent="0.3">
      <c r="I202"/>
      <c r="J202"/>
      <c r="K202"/>
      <c r="L202"/>
    </row>
    <row r="203" spans="9:12" x14ac:dyDescent="0.3">
      <c r="I203"/>
      <c r="J203"/>
      <c r="K203"/>
      <c r="L203"/>
    </row>
    <row r="204" spans="9:12" x14ac:dyDescent="0.3">
      <c r="I204"/>
      <c r="J204"/>
      <c r="K204"/>
      <c r="L204"/>
    </row>
    <row r="205" spans="9:12" x14ac:dyDescent="0.3">
      <c r="I205"/>
      <c r="J205"/>
      <c r="K205"/>
      <c r="L205"/>
    </row>
    <row r="206" spans="9:12" x14ac:dyDescent="0.3">
      <c r="I206"/>
      <c r="J206"/>
      <c r="K206"/>
      <c r="L206"/>
    </row>
    <row r="207" spans="9:12" x14ac:dyDescent="0.3">
      <c r="I207"/>
      <c r="J207"/>
      <c r="K207"/>
      <c r="L207"/>
    </row>
    <row r="208" spans="9:12" x14ac:dyDescent="0.3">
      <c r="I208"/>
      <c r="J208"/>
      <c r="K208"/>
      <c r="L208"/>
    </row>
    <row r="209" spans="9:12" x14ac:dyDescent="0.3">
      <c r="I209"/>
      <c r="J209"/>
      <c r="K209"/>
      <c r="L209"/>
    </row>
    <row r="210" spans="9:12" x14ac:dyDescent="0.3">
      <c r="I210"/>
      <c r="J210"/>
      <c r="K210"/>
      <c r="L210"/>
    </row>
    <row r="211" spans="9:12" x14ac:dyDescent="0.3">
      <c r="I211"/>
      <c r="J211"/>
      <c r="K211"/>
      <c r="L211"/>
    </row>
    <row r="212" spans="9:12" x14ac:dyDescent="0.3">
      <c r="I212"/>
      <c r="J212"/>
      <c r="K212"/>
      <c r="L212"/>
    </row>
    <row r="213" spans="9:12" x14ac:dyDescent="0.3">
      <c r="I213"/>
      <c r="J213"/>
      <c r="K213"/>
      <c r="L213"/>
    </row>
    <row r="214" spans="9:12" x14ac:dyDescent="0.3">
      <c r="I214"/>
      <c r="J214"/>
      <c r="K214"/>
      <c r="L214"/>
    </row>
    <row r="215" spans="9:12" x14ac:dyDescent="0.3">
      <c r="I215"/>
      <c r="J215"/>
      <c r="K215"/>
      <c r="L215"/>
    </row>
    <row r="216" spans="9:12" x14ac:dyDescent="0.3">
      <c r="I216"/>
      <c r="J216"/>
      <c r="K216"/>
      <c r="L216"/>
    </row>
    <row r="217" spans="9:12" x14ac:dyDescent="0.3">
      <c r="I217"/>
      <c r="J217"/>
      <c r="K217"/>
      <c r="L217"/>
    </row>
    <row r="218" spans="9:12" x14ac:dyDescent="0.3">
      <c r="I218"/>
      <c r="J218"/>
      <c r="K218"/>
      <c r="L218"/>
    </row>
    <row r="219" spans="9:12" x14ac:dyDescent="0.3">
      <c r="I219"/>
      <c r="J219"/>
      <c r="K219"/>
      <c r="L219"/>
    </row>
    <row r="220" spans="9:12" x14ac:dyDescent="0.3">
      <c r="I220"/>
      <c r="J220"/>
      <c r="K220"/>
      <c r="L220"/>
    </row>
    <row r="221" spans="9:12" x14ac:dyDescent="0.3">
      <c r="I221"/>
      <c r="J221"/>
      <c r="K221"/>
      <c r="L221"/>
    </row>
    <row r="222" spans="9:12" x14ac:dyDescent="0.3">
      <c r="I222"/>
      <c r="J222"/>
      <c r="K222"/>
      <c r="L222"/>
    </row>
    <row r="223" spans="9:12" x14ac:dyDescent="0.3">
      <c r="I223"/>
      <c r="J223"/>
      <c r="K223"/>
      <c r="L223"/>
    </row>
    <row r="224" spans="9:12" x14ac:dyDescent="0.3">
      <c r="I224"/>
      <c r="J224"/>
      <c r="K224"/>
      <c r="L224"/>
    </row>
    <row r="225" spans="9:12" x14ac:dyDescent="0.3">
      <c r="I225"/>
      <c r="J225"/>
      <c r="K225"/>
      <c r="L225"/>
    </row>
    <row r="226" spans="9:12" x14ac:dyDescent="0.3">
      <c r="I226"/>
      <c r="J226"/>
      <c r="K226"/>
      <c r="L226"/>
    </row>
    <row r="227" spans="9:12" x14ac:dyDescent="0.3">
      <c r="I227"/>
      <c r="J227"/>
      <c r="K227"/>
      <c r="L227"/>
    </row>
    <row r="228" spans="9:12" x14ac:dyDescent="0.3">
      <c r="I228"/>
      <c r="J228"/>
      <c r="K228"/>
      <c r="L228"/>
    </row>
    <row r="229" spans="9:12" x14ac:dyDescent="0.3">
      <c r="I229"/>
      <c r="J229"/>
      <c r="K229"/>
      <c r="L229"/>
    </row>
    <row r="230" spans="9:12" x14ac:dyDescent="0.3">
      <c r="I230"/>
      <c r="J230"/>
      <c r="K230"/>
      <c r="L230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233AA-7844-4F61-9BC8-F213320710DF}">
  <sheetPr>
    <tabColor theme="9" tint="0.39997558519241921"/>
  </sheetPr>
  <dimension ref="A1:J81"/>
  <sheetViews>
    <sheetView topLeftCell="H1" zoomScale="85" zoomScaleNormal="85" workbookViewId="0">
      <selection activeCell="L19" sqref="L19"/>
    </sheetView>
  </sheetViews>
  <sheetFormatPr defaultRowHeight="15.6" x14ac:dyDescent="0.3"/>
  <cols>
    <col min="1" max="1" width="14" customWidth="1"/>
    <col min="2" max="2" width="14.19921875" style="26" customWidth="1"/>
    <col min="3" max="3" width="18.19921875" style="26" customWidth="1"/>
    <col min="4" max="4" width="17.09765625" style="26" customWidth="1"/>
    <col min="5" max="5" width="17.19921875" style="26" customWidth="1"/>
    <col min="6" max="6" width="18.59765625" style="26" customWidth="1"/>
    <col min="7" max="7" width="21" customWidth="1"/>
    <col min="8" max="9" width="15.19921875" customWidth="1"/>
    <col min="10" max="10" width="15.5" customWidth="1"/>
    <col min="11" max="11" width="16.69921875" customWidth="1"/>
    <col min="12" max="12" width="17.19921875" customWidth="1"/>
    <col min="13" max="13" width="21.5" customWidth="1"/>
    <col min="14" max="14" width="18.69921875" customWidth="1"/>
  </cols>
  <sheetData>
    <row r="1" spans="1:10" x14ac:dyDescent="0.3">
      <c r="A1" s="81" t="s">
        <v>551</v>
      </c>
      <c r="B1" s="117" t="s">
        <v>39</v>
      </c>
      <c r="C1" s="117" t="s">
        <v>552</v>
      </c>
      <c r="D1" s="117" t="s">
        <v>553</v>
      </c>
      <c r="E1" s="80" t="s">
        <v>554</v>
      </c>
      <c r="F1" s="122" t="s">
        <v>583</v>
      </c>
      <c r="G1" s="79" t="s">
        <v>557</v>
      </c>
      <c r="H1" s="78" t="s">
        <v>558</v>
      </c>
      <c r="I1" s="78" t="s">
        <v>584</v>
      </c>
      <c r="J1" s="112" t="s">
        <v>581</v>
      </c>
    </row>
    <row r="2" spans="1:10" ht="16.2" thickBot="1" x14ac:dyDescent="0.35">
      <c r="A2" s="58">
        <v>1</v>
      </c>
      <c r="B2" s="55" t="s">
        <v>563</v>
      </c>
      <c r="C2" s="53" t="s">
        <v>47</v>
      </c>
      <c r="D2" s="53" t="s">
        <v>64</v>
      </c>
      <c r="E2" s="52">
        <v>39</v>
      </c>
      <c r="G2" s="75">
        <f>AVERAGE(G7:G53)</f>
        <v>4.1756075269446313</v>
      </c>
      <c r="H2" s="74">
        <f>AVERAGE(H7:H53)</f>
        <v>29.516664444841901</v>
      </c>
      <c r="I2" s="73">
        <f>AVERAGE(I7:I53)</f>
        <v>0.10009944185645402</v>
      </c>
      <c r="J2" s="109">
        <v>8.4808371144847156E-2</v>
      </c>
    </row>
    <row r="3" spans="1:10" ht="16.2" thickBot="1" x14ac:dyDescent="0.35">
      <c r="A3" s="58">
        <v>2</v>
      </c>
      <c r="B3" s="55"/>
      <c r="C3" s="53" t="s">
        <v>66</v>
      </c>
      <c r="D3" s="59" t="s">
        <v>71</v>
      </c>
      <c r="E3" s="52">
        <v>33</v>
      </c>
      <c r="F3" s="121"/>
      <c r="G3" s="69"/>
      <c r="H3" s="68">
        <f>SQRT(H2)</f>
        <v>5.4329241155055623</v>
      </c>
      <c r="I3" s="68"/>
    </row>
    <row r="4" spans="1:10" x14ac:dyDescent="0.3">
      <c r="A4" s="58">
        <v>3</v>
      </c>
      <c r="B4" s="55"/>
      <c r="C4" s="53" t="s">
        <v>72</v>
      </c>
      <c r="D4" s="59" t="s">
        <v>78</v>
      </c>
      <c r="E4" s="52">
        <v>42</v>
      </c>
      <c r="F4" s="121"/>
      <c r="G4" s="121"/>
      <c r="H4" s="121"/>
      <c r="I4" s="121"/>
    </row>
    <row r="5" spans="1:10" x14ac:dyDescent="0.3">
      <c r="A5" s="58">
        <v>4</v>
      </c>
      <c r="B5" s="55"/>
      <c r="C5" s="53" t="s">
        <v>79</v>
      </c>
      <c r="D5" s="59" t="s">
        <v>85</v>
      </c>
      <c r="E5" s="52">
        <v>35</v>
      </c>
      <c r="F5" s="121"/>
      <c r="G5" s="121"/>
      <c r="H5" s="121"/>
      <c r="I5" s="121"/>
    </row>
    <row r="6" spans="1:10" x14ac:dyDescent="0.3">
      <c r="A6" s="58">
        <v>5</v>
      </c>
      <c r="C6" s="53" t="s">
        <v>86</v>
      </c>
      <c r="D6" s="59" t="s">
        <v>92</v>
      </c>
      <c r="E6" s="52">
        <v>41</v>
      </c>
      <c r="F6" s="121"/>
      <c r="G6" s="121"/>
      <c r="H6" s="121"/>
      <c r="I6" s="121"/>
    </row>
    <row r="7" spans="1:10" x14ac:dyDescent="0.3">
      <c r="A7" s="58">
        <v>6</v>
      </c>
      <c r="B7" s="55" t="s">
        <v>434</v>
      </c>
      <c r="C7" s="53" t="s">
        <v>93</v>
      </c>
      <c r="D7" s="59" t="s">
        <v>99</v>
      </c>
      <c r="E7" s="52">
        <v>42</v>
      </c>
      <c r="F7" s="120">
        <v>41</v>
      </c>
      <c r="G7" s="120">
        <f t="shared" ref="G7:G53" si="0">ABS(E7-F7)</f>
        <v>1</v>
      </c>
      <c r="H7" s="120">
        <f t="shared" ref="H7:H53" si="1">G7^2</f>
        <v>1</v>
      </c>
      <c r="I7" s="57">
        <f t="shared" ref="I7:I53" si="2">G7/E7</f>
        <v>2.3809523809523808E-2</v>
      </c>
    </row>
    <row r="8" spans="1:10" x14ac:dyDescent="0.3">
      <c r="A8" s="58">
        <v>7</v>
      </c>
      <c r="B8" s="55"/>
      <c r="C8" s="53" t="s">
        <v>100</v>
      </c>
      <c r="D8" s="59" t="s">
        <v>106</v>
      </c>
      <c r="E8" s="52">
        <v>52</v>
      </c>
      <c r="F8" s="120">
        <f t="shared" ref="F8:F54" si="3">F7+$J$2*(E7-F7)</f>
        <v>41.084808371144845</v>
      </c>
      <c r="G8" s="120">
        <f t="shared" si="0"/>
        <v>10.915191628855155</v>
      </c>
      <c r="H8" s="120">
        <f t="shared" si="1"/>
        <v>119.14140829462964</v>
      </c>
      <c r="I8" s="57">
        <f t="shared" si="2"/>
        <v>0.20990753132413759</v>
      </c>
    </row>
    <row r="9" spans="1:10" x14ac:dyDescent="0.3">
      <c r="A9" s="58">
        <v>8</v>
      </c>
      <c r="B9" s="55"/>
      <c r="C9" s="53" t="s">
        <v>107</v>
      </c>
      <c r="D9" s="59" t="s">
        <v>113</v>
      </c>
      <c r="E9" s="52">
        <v>46</v>
      </c>
      <c r="F9" s="120">
        <f t="shared" si="3"/>
        <v>42.010507993921919</v>
      </c>
      <c r="G9" s="120">
        <f t="shared" si="0"/>
        <v>3.9894920060780805</v>
      </c>
      <c r="H9" s="120">
        <f t="shared" si="1"/>
        <v>15.916046466560907</v>
      </c>
      <c r="I9" s="57">
        <f t="shared" si="2"/>
        <v>8.6728087088653927E-2</v>
      </c>
    </row>
    <row r="10" spans="1:10" x14ac:dyDescent="0.3">
      <c r="A10" s="58">
        <v>9</v>
      </c>
      <c r="C10" s="53" t="s">
        <v>114</v>
      </c>
      <c r="D10" s="59" t="s">
        <v>120</v>
      </c>
      <c r="E10" s="52">
        <v>45</v>
      </c>
      <c r="F10" s="120">
        <f t="shared" si="3"/>
        <v>42.348850312652793</v>
      </c>
      <c r="G10" s="120">
        <f t="shared" si="0"/>
        <v>2.6511496873472069</v>
      </c>
      <c r="H10" s="120">
        <f t="shared" si="1"/>
        <v>7.0285946647211928</v>
      </c>
      <c r="I10" s="57">
        <f t="shared" si="2"/>
        <v>5.8914437496604598E-2</v>
      </c>
    </row>
    <row r="11" spans="1:10" x14ac:dyDescent="0.3">
      <c r="A11" s="58">
        <v>10</v>
      </c>
      <c r="B11" s="55" t="s">
        <v>564</v>
      </c>
      <c r="C11" s="53" t="s">
        <v>121</v>
      </c>
      <c r="D11" s="59" t="s">
        <v>127</v>
      </c>
      <c r="E11" s="52">
        <v>43</v>
      </c>
      <c r="F11" s="120">
        <f t="shared" si="3"/>
        <v>42.573689999297883</v>
      </c>
      <c r="G11" s="120">
        <f t="shared" si="0"/>
        <v>0.42631000070211655</v>
      </c>
      <c r="H11" s="120">
        <f t="shared" si="1"/>
        <v>0.18174021669863863</v>
      </c>
      <c r="I11" s="57">
        <f t="shared" si="2"/>
        <v>9.9141860628399192E-3</v>
      </c>
    </row>
    <row r="12" spans="1:10" x14ac:dyDescent="0.3">
      <c r="A12" s="58">
        <v>11</v>
      </c>
      <c r="B12" s="55"/>
      <c r="C12" s="53" t="s">
        <v>128</v>
      </c>
      <c r="D12" s="59" t="s">
        <v>134</v>
      </c>
      <c r="E12" s="52">
        <v>51</v>
      </c>
      <c r="F12" s="120">
        <f t="shared" si="3"/>
        <v>42.60984465606019</v>
      </c>
      <c r="G12" s="120">
        <f t="shared" si="0"/>
        <v>8.39015534393981</v>
      </c>
      <c r="H12" s="120">
        <f t="shared" si="1"/>
        <v>70.394706695441755</v>
      </c>
      <c r="I12" s="57">
        <f t="shared" si="2"/>
        <v>0.16451284988117273</v>
      </c>
    </row>
    <row r="13" spans="1:10" x14ac:dyDescent="0.3">
      <c r="A13" s="58">
        <v>12</v>
      </c>
      <c r="B13" s="55"/>
      <c r="C13" s="53" t="s">
        <v>135</v>
      </c>
      <c r="D13" s="59" t="s">
        <v>141</v>
      </c>
      <c r="E13" s="52">
        <v>49</v>
      </c>
      <c r="F13" s="120">
        <f t="shared" si="3"/>
        <v>43.321400064431963</v>
      </c>
      <c r="G13" s="120">
        <f t="shared" si="0"/>
        <v>5.6785999355680374</v>
      </c>
      <c r="H13" s="120">
        <f t="shared" si="1"/>
        <v>32.246497228233316</v>
      </c>
      <c r="I13" s="57">
        <f t="shared" si="2"/>
        <v>0.11588979460342934</v>
      </c>
    </row>
    <row r="14" spans="1:10" x14ac:dyDescent="0.3">
      <c r="A14" s="58">
        <v>13</v>
      </c>
      <c r="B14" s="55"/>
      <c r="C14" s="53" t="s">
        <v>142</v>
      </c>
      <c r="D14" s="59" t="s">
        <v>148</v>
      </c>
      <c r="E14" s="52">
        <v>48</v>
      </c>
      <c r="F14" s="120">
        <f t="shared" si="3"/>
        <v>43.802992875350725</v>
      </c>
      <c r="G14" s="120">
        <f t="shared" si="0"/>
        <v>4.1970071246492751</v>
      </c>
      <c r="H14" s="120">
        <f t="shared" si="1"/>
        <v>17.614868804356774</v>
      </c>
      <c r="I14" s="57">
        <f t="shared" si="2"/>
        <v>8.7437648430193235E-2</v>
      </c>
    </row>
    <row r="15" spans="1:10" x14ac:dyDescent="0.3">
      <c r="A15" s="58">
        <v>14</v>
      </c>
      <c r="B15" s="55" t="s">
        <v>565</v>
      </c>
      <c r="C15" s="53" t="s">
        <v>149</v>
      </c>
      <c r="D15" s="59" t="s">
        <v>155</v>
      </c>
      <c r="E15" s="52">
        <v>33</v>
      </c>
      <c r="F15" s="120">
        <f t="shared" si="3"/>
        <v>44.15893421327555</v>
      </c>
      <c r="G15" s="120">
        <f t="shared" si="0"/>
        <v>11.15893421327555</v>
      </c>
      <c r="H15" s="120">
        <f t="shared" si="1"/>
        <v>124.52181277621163</v>
      </c>
      <c r="I15" s="57">
        <f t="shared" si="2"/>
        <v>0.33814952161441064</v>
      </c>
    </row>
    <row r="16" spans="1:10" x14ac:dyDescent="0.3">
      <c r="A16" s="58">
        <v>15</v>
      </c>
      <c r="B16" s="55"/>
      <c r="C16" s="53" t="s">
        <v>156</v>
      </c>
      <c r="D16" s="59" t="s">
        <v>162</v>
      </c>
      <c r="E16" s="52">
        <v>40</v>
      </c>
      <c r="F16" s="120">
        <f t="shared" si="3"/>
        <v>43.212563178935142</v>
      </c>
      <c r="G16" s="120">
        <f t="shared" si="0"/>
        <v>3.2125631789351417</v>
      </c>
      <c r="H16" s="120">
        <f t="shared" si="1"/>
        <v>10.320562178649864</v>
      </c>
      <c r="I16" s="57">
        <f t="shared" si="2"/>
        <v>8.0314079473378541E-2</v>
      </c>
    </row>
    <row r="17" spans="1:9" x14ac:dyDescent="0.3">
      <c r="A17" s="58">
        <v>16</v>
      </c>
      <c r="B17" s="55"/>
      <c r="C17" s="53" t="s">
        <v>163</v>
      </c>
      <c r="D17" s="59" t="s">
        <v>170</v>
      </c>
      <c r="E17" s="52">
        <v>42</v>
      </c>
      <c r="F17" s="120">
        <f t="shared" si="3"/>
        <v>42.940110928529741</v>
      </c>
      <c r="G17" s="120">
        <f t="shared" si="0"/>
        <v>0.94011092852974087</v>
      </c>
      <c r="H17" s="120">
        <f t="shared" si="1"/>
        <v>0.88380855794105151</v>
      </c>
      <c r="I17" s="57">
        <f t="shared" si="2"/>
        <v>2.2383593536422403E-2</v>
      </c>
    </row>
    <row r="18" spans="1:9" x14ac:dyDescent="0.3">
      <c r="A18" s="58">
        <v>17</v>
      </c>
      <c r="B18" s="55"/>
      <c r="C18" s="53" t="s">
        <v>171</v>
      </c>
      <c r="D18" s="59" t="s">
        <v>177</v>
      </c>
      <c r="E18" s="52">
        <v>44</v>
      </c>
      <c r="F18" s="120">
        <f t="shared" si="3"/>
        <v>42.860381651985662</v>
      </c>
      <c r="G18" s="120">
        <f t="shared" si="0"/>
        <v>1.1396183480143378</v>
      </c>
      <c r="H18" s="120">
        <f t="shared" si="1"/>
        <v>1.2987299791309284</v>
      </c>
      <c r="I18" s="57">
        <f t="shared" si="2"/>
        <v>2.5900417000325859E-2</v>
      </c>
    </row>
    <row r="19" spans="1:9" x14ac:dyDescent="0.3">
      <c r="A19" s="58">
        <v>18</v>
      </c>
      <c r="C19" s="53" t="s">
        <v>178</v>
      </c>
      <c r="D19" s="59" t="s">
        <v>184</v>
      </c>
      <c r="E19" s="52">
        <v>40</v>
      </c>
      <c r="F19" s="120">
        <f t="shared" si="3"/>
        <v>42.957030827807543</v>
      </c>
      <c r="G19" s="120">
        <f t="shared" si="0"/>
        <v>2.957030827807543</v>
      </c>
      <c r="H19" s="120">
        <f t="shared" si="1"/>
        <v>8.744031316604163</v>
      </c>
      <c r="I19" s="57">
        <f t="shared" si="2"/>
        <v>7.3925770695188575E-2</v>
      </c>
    </row>
    <row r="20" spans="1:9" x14ac:dyDescent="0.3">
      <c r="A20" s="58">
        <v>19</v>
      </c>
      <c r="B20" s="55" t="s">
        <v>566</v>
      </c>
      <c r="C20" s="53" t="s">
        <v>185</v>
      </c>
      <c r="D20" s="59" t="s">
        <v>191</v>
      </c>
      <c r="E20" s="52">
        <v>52</v>
      </c>
      <c r="F20" s="120">
        <f t="shared" si="3"/>
        <v>42.706249859876088</v>
      </c>
      <c r="G20" s="120">
        <f t="shared" si="0"/>
        <v>9.2937501401239118</v>
      </c>
      <c r="H20" s="120">
        <f t="shared" si="1"/>
        <v>86.373791667053226</v>
      </c>
      <c r="I20" s="57">
        <f t="shared" si="2"/>
        <v>0.17872596423315215</v>
      </c>
    </row>
    <row r="21" spans="1:9" x14ac:dyDescent="0.3">
      <c r="A21" s="58">
        <v>20</v>
      </c>
      <c r="B21" s="55"/>
      <c r="C21" s="53" t="s">
        <v>192</v>
      </c>
      <c r="D21" s="59" t="s">
        <v>198</v>
      </c>
      <c r="E21" s="52">
        <v>55</v>
      </c>
      <c r="F21" s="120">
        <f t="shared" si="3"/>
        <v>43.494437671087191</v>
      </c>
      <c r="G21" s="120">
        <f t="shared" si="0"/>
        <v>11.505562328912809</v>
      </c>
      <c r="H21" s="120">
        <f t="shared" si="1"/>
        <v>132.37796450449756</v>
      </c>
      <c r="I21" s="57">
        <f t="shared" si="2"/>
        <v>0.20919204234386926</v>
      </c>
    </row>
    <row r="22" spans="1:9" x14ac:dyDescent="0.3">
      <c r="A22" s="58">
        <v>21</v>
      </c>
      <c r="B22" s="55"/>
      <c r="C22" s="53" t="s">
        <v>199</v>
      </c>
      <c r="D22" s="59" t="s">
        <v>205</v>
      </c>
      <c r="E22" s="52">
        <v>42</v>
      </c>
      <c r="F22" s="120">
        <f t="shared" si="3"/>
        <v>44.470205671307802</v>
      </c>
      <c r="G22" s="120">
        <f t="shared" si="0"/>
        <v>2.4702056713078022</v>
      </c>
      <c r="H22" s="120">
        <f t="shared" si="1"/>
        <v>6.1019160585612298</v>
      </c>
      <c r="I22" s="57">
        <f t="shared" si="2"/>
        <v>5.8814420745423861E-2</v>
      </c>
    </row>
    <row r="23" spans="1:9" x14ac:dyDescent="0.3">
      <c r="A23" s="58">
        <v>22</v>
      </c>
      <c r="C23" s="53" t="s">
        <v>206</v>
      </c>
      <c r="D23" s="59" t="s">
        <v>212</v>
      </c>
      <c r="E23" s="52">
        <v>44</v>
      </c>
      <c r="F23" s="120">
        <f t="shared" si="3"/>
        <v>44.260711551931422</v>
      </c>
      <c r="G23" s="120">
        <f t="shared" si="0"/>
        <v>0.26071155193142204</v>
      </c>
      <c r="H23" s="120">
        <f t="shared" si="1"/>
        <v>6.7970513310490574E-2</v>
      </c>
      <c r="I23" s="57">
        <f t="shared" si="2"/>
        <v>5.9252625438959558E-3</v>
      </c>
    </row>
    <row r="24" spans="1:9" x14ac:dyDescent="0.3">
      <c r="A24" s="58">
        <v>23</v>
      </c>
      <c r="B24" s="55" t="s">
        <v>567</v>
      </c>
      <c r="C24" s="53" t="s">
        <v>213</v>
      </c>
      <c r="D24" s="59" t="s">
        <v>219</v>
      </c>
      <c r="E24" s="52">
        <v>35</v>
      </c>
      <c r="F24" s="120">
        <f t="shared" si="3"/>
        <v>44.238601029873472</v>
      </c>
      <c r="G24" s="120">
        <f t="shared" si="0"/>
        <v>9.2386010298734718</v>
      </c>
      <c r="H24" s="120">
        <f t="shared" si="1"/>
        <v>85.351748989179171</v>
      </c>
      <c r="I24" s="57">
        <f t="shared" si="2"/>
        <v>0.26396002942495633</v>
      </c>
    </row>
    <row r="25" spans="1:9" x14ac:dyDescent="0.3">
      <c r="A25" s="58">
        <v>24</v>
      </c>
      <c r="B25" s="55"/>
      <c r="C25" s="53" t="s">
        <v>220</v>
      </c>
      <c r="D25" s="59" t="s">
        <v>226</v>
      </c>
      <c r="E25" s="52">
        <v>53</v>
      </c>
      <c r="F25" s="120">
        <f t="shared" si="3"/>
        <v>43.455090324872792</v>
      </c>
      <c r="G25" s="120">
        <f t="shared" si="0"/>
        <v>9.544909675127208</v>
      </c>
      <c r="H25" s="120">
        <f t="shared" si="1"/>
        <v>91.10530070633699</v>
      </c>
      <c r="I25" s="57">
        <f t="shared" si="2"/>
        <v>0.18009263537975864</v>
      </c>
    </row>
    <row r="26" spans="1:9" x14ac:dyDescent="0.3">
      <c r="A26" s="58">
        <v>25</v>
      </c>
      <c r="B26" s="55"/>
      <c r="C26" s="53" t="s">
        <v>227</v>
      </c>
      <c r="D26" s="59" t="s">
        <v>233</v>
      </c>
      <c r="E26" s="52">
        <v>43</v>
      </c>
      <c r="F26" s="120">
        <f t="shared" si="3"/>
        <v>44.264578567145023</v>
      </c>
      <c r="G26" s="120">
        <f t="shared" si="0"/>
        <v>1.2645785671450227</v>
      </c>
      <c r="H26" s="120">
        <f t="shared" si="1"/>
        <v>1.5991589524825587</v>
      </c>
      <c r="I26" s="57">
        <f t="shared" si="2"/>
        <v>2.9408803887093552E-2</v>
      </c>
    </row>
    <row r="27" spans="1:9" x14ac:dyDescent="0.3">
      <c r="A27" s="58">
        <v>26</v>
      </c>
      <c r="B27" s="55"/>
      <c r="C27" s="53" t="s">
        <v>234</v>
      </c>
      <c r="D27" s="59" t="s">
        <v>240</v>
      </c>
      <c r="E27" s="52">
        <v>41</v>
      </c>
      <c r="F27" s="120">
        <f t="shared" si="3"/>
        <v>44.157331718680766</v>
      </c>
      <c r="G27" s="120">
        <f t="shared" si="0"/>
        <v>3.1573317186807657</v>
      </c>
      <c r="H27" s="120">
        <f t="shared" si="1"/>
        <v>9.9687435817876384</v>
      </c>
      <c r="I27" s="57">
        <f t="shared" si="2"/>
        <v>7.7008090699530865E-2</v>
      </c>
    </row>
    <row r="28" spans="1:9" x14ac:dyDescent="0.3">
      <c r="A28" s="58">
        <v>27</v>
      </c>
      <c r="C28" s="53" t="s">
        <v>241</v>
      </c>
      <c r="D28" s="59" t="s">
        <v>247</v>
      </c>
      <c r="E28" s="52">
        <v>44</v>
      </c>
      <c r="F28" s="120">
        <f t="shared" si="3"/>
        <v>43.889563558455492</v>
      </c>
      <c r="G28" s="120">
        <f t="shared" si="0"/>
        <v>0.1104364415445076</v>
      </c>
      <c r="H28" s="120">
        <f t="shared" si="1"/>
        <v>1.2196207621013444E-2</v>
      </c>
      <c r="I28" s="57">
        <f t="shared" si="2"/>
        <v>2.5099191260115365E-3</v>
      </c>
    </row>
    <row r="29" spans="1:9" x14ac:dyDescent="0.3">
      <c r="A29" s="58">
        <v>28</v>
      </c>
      <c r="B29" s="55" t="s">
        <v>568</v>
      </c>
      <c r="C29" s="53" t="s">
        <v>248</v>
      </c>
      <c r="D29" s="59" t="s">
        <v>254</v>
      </c>
      <c r="E29" s="52">
        <v>41</v>
      </c>
      <c r="F29" s="120">
        <f t="shared" si="3"/>
        <v>43.898929493177917</v>
      </c>
      <c r="G29" s="120">
        <f t="shared" si="0"/>
        <v>2.898929493177917</v>
      </c>
      <c r="H29" s="120">
        <f t="shared" si="1"/>
        <v>8.4037922064167745</v>
      </c>
      <c r="I29" s="57">
        <f t="shared" si="2"/>
        <v>7.0705597394583347E-2</v>
      </c>
    </row>
    <row r="30" spans="1:9" x14ac:dyDescent="0.3">
      <c r="A30" s="58">
        <v>29</v>
      </c>
      <c r="B30" s="55"/>
      <c r="C30" s="53" t="s">
        <v>255</v>
      </c>
      <c r="D30" s="59" t="s">
        <v>261</v>
      </c>
      <c r="E30" s="52">
        <v>48</v>
      </c>
      <c r="F30" s="120">
        <f t="shared" si="3"/>
        <v>43.65307600479774</v>
      </c>
      <c r="G30" s="120">
        <f t="shared" si="0"/>
        <v>4.3469239952022605</v>
      </c>
      <c r="H30" s="120">
        <f t="shared" si="1"/>
        <v>18.895748220065183</v>
      </c>
      <c r="I30" s="57">
        <f t="shared" si="2"/>
        <v>9.0560916566713764E-2</v>
      </c>
    </row>
    <row r="31" spans="1:9" x14ac:dyDescent="0.3">
      <c r="A31" s="58">
        <v>30</v>
      </c>
      <c r="B31" s="55"/>
      <c r="C31" s="53" t="s">
        <v>262</v>
      </c>
      <c r="D31" s="59" t="s">
        <v>268</v>
      </c>
      <c r="E31" s="52">
        <v>38</v>
      </c>
      <c r="F31" s="120">
        <f t="shared" si="3"/>
        <v>44.021731548321291</v>
      </c>
      <c r="G31" s="120">
        <f t="shared" si="0"/>
        <v>6.0217315483212914</v>
      </c>
      <c r="H31" s="120">
        <f t="shared" si="1"/>
        <v>36.261250840047936</v>
      </c>
      <c r="I31" s="57">
        <f t="shared" si="2"/>
        <v>0.15846661969266557</v>
      </c>
    </row>
    <row r="32" spans="1:9" x14ac:dyDescent="0.3">
      <c r="A32" s="58">
        <v>31</v>
      </c>
      <c r="C32" s="53" t="s">
        <v>269</v>
      </c>
      <c r="D32" s="59" t="s">
        <v>275</v>
      </c>
      <c r="E32" s="52">
        <v>41</v>
      </c>
      <c r="F32" s="120">
        <f t="shared" si="3"/>
        <v>43.511038304236621</v>
      </c>
      <c r="G32" s="120">
        <f t="shared" si="0"/>
        <v>2.5110383042366209</v>
      </c>
      <c r="H32" s="120">
        <f t="shared" si="1"/>
        <v>6.3053133653435243</v>
      </c>
      <c r="I32" s="57">
        <f t="shared" si="2"/>
        <v>6.1244836688698068E-2</v>
      </c>
    </row>
    <row r="33" spans="1:9" x14ac:dyDescent="0.3">
      <c r="A33" s="58">
        <v>32</v>
      </c>
      <c r="B33" s="55" t="s">
        <v>569</v>
      </c>
      <c r="C33" s="53" t="s">
        <v>276</v>
      </c>
      <c r="D33" s="59" t="s">
        <v>282</v>
      </c>
      <c r="E33" s="52">
        <v>43</v>
      </c>
      <c r="F33" s="120">
        <f t="shared" si="3"/>
        <v>43.298081235771996</v>
      </c>
      <c r="G33" s="120">
        <f t="shared" si="0"/>
        <v>0.29808123577199552</v>
      </c>
      <c r="H33" s="120">
        <f t="shared" si="1"/>
        <v>8.885242311935998E-2</v>
      </c>
      <c r="I33" s="57">
        <f t="shared" si="2"/>
        <v>6.9321217621394308E-3</v>
      </c>
    </row>
    <row r="34" spans="1:9" x14ac:dyDescent="0.3">
      <c r="A34" s="58">
        <v>33</v>
      </c>
      <c r="B34" s="55"/>
      <c r="C34" s="53" t="s">
        <v>283</v>
      </c>
      <c r="D34" s="59" t="s">
        <v>289</v>
      </c>
      <c r="E34" s="52">
        <v>46</v>
      </c>
      <c r="F34" s="120">
        <f t="shared" si="3"/>
        <v>43.272801451697326</v>
      </c>
      <c r="G34" s="120">
        <f t="shared" si="0"/>
        <v>2.7271985483026739</v>
      </c>
      <c r="H34" s="120">
        <f t="shared" si="1"/>
        <v>7.4376119218642121</v>
      </c>
      <c r="I34" s="57">
        <f t="shared" si="2"/>
        <v>5.928692496310161E-2</v>
      </c>
    </row>
    <row r="35" spans="1:9" x14ac:dyDescent="0.3">
      <c r="A35" s="58">
        <v>34</v>
      </c>
      <c r="B35" s="55"/>
      <c r="C35" s="53" t="s">
        <v>290</v>
      </c>
      <c r="D35" s="59" t="s">
        <v>296</v>
      </c>
      <c r="E35" s="52">
        <v>39</v>
      </c>
      <c r="F35" s="120">
        <f t="shared" si="3"/>
        <v>43.504090718367465</v>
      </c>
      <c r="G35" s="120">
        <f t="shared" si="0"/>
        <v>4.5040907183674648</v>
      </c>
      <c r="H35" s="120">
        <f t="shared" si="1"/>
        <v>20.286833199283944</v>
      </c>
      <c r="I35" s="57">
        <f t="shared" si="2"/>
        <v>0.11548950559916576</v>
      </c>
    </row>
    <row r="36" spans="1:9" x14ac:dyDescent="0.3">
      <c r="A36" s="58">
        <v>35</v>
      </c>
      <c r="C36" s="53" t="s">
        <v>297</v>
      </c>
      <c r="D36" s="59" t="s">
        <v>303</v>
      </c>
      <c r="E36" s="52">
        <v>36</v>
      </c>
      <c r="F36" s="120">
        <f t="shared" si="3"/>
        <v>43.122106121054095</v>
      </c>
      <c r="G36" s="120">
        <f t="shared" si="0"/>
        <v>7.1221061210540952</v>
      </c>
      <c r="H36" s="120">
        <f t="shared" si="1"/>
        <v>50.72439559955621</v>
      </c>
      <c r="I36" s="57">
        <f t="shared" si="2"/>
        <v>0.19783628114039153</v>
      </c>
    </row>
    <row r="37" spans="1:9" x14ac:dyDescent="0.3">
      <c r="A37" s="58">
        <v>36</v>
      </c>
      <c r="B37" s="55" t="s">
        <v>570</v>
      </c>
      <c r="C37" s="53" t="s">
        <v>304</v>
      </c>
      <c r="D37" s="59" t="s">
        <v>310</v>
      </c>
      <c r="E37" s="52">
        <v>50</v>
      </c>
      <c r="F37" s="120">
        <f t="shared" si="3"/>
        <v>42.518091901806748</v>
      </c>
      <c r="G37" s="120">
        <f t="shared" si="0"/>
        <v>7.4819080981932515</v>
      </c>
      <c r="H37" s="120">
        <f t="shared" si="1"/>
        <v>55.978948789809756</v>
      </c>
      <c r="I37" s="57">
        <f t="shared" si="2"/>
        <v>0.14963816196386504</v>
      </c>
    </row>
    <row r="38" spans="1:9" x14ac:dyDescent="0.3">
      <c r="A38" s="58">
        <v>37</v>
      </c>
      <c r="B38" s="55"/>
      <c r="C38" s="53" t="s">
        <v>311</v>
      </c>
      <c r="D38" s="59" t="s">
        <v>317</v>
      </c>
      <c r="E38" s="52">
        <v>36</v>
      </c>
      <c r="F38" s="120">
        <f t="shared" si="3"/>
        <v>43.152620340669962</v>
      </c>
      <c r="G38" s="120">
        <f t="shared" si="0"/>
        <v>7.1526203406699622</v>
      </c>
      <c r="H38" s="120">
        <f t="shared" si="1"/>
        <v>51.159977737765686</v>
      </c>
      <c r="I38" s="57">
        <f t="shared" si="2"/>
        <v>0.19868389835194339</v>
      </c>
    </row>
    <row r="39" spans="1:9" x14ac:dyDescent="0.3">
      <c r="A39" s="58">
        <v>38</v>
      </c>
      <c r="B39" s="55"/>
      <c r="C39" s="53" t="s">
        <v>318</v>
      </c>
      <c r="D39" s="59" t="s">
        <v>325</v>
      </c>
      <c r="E39" s="52">
        <v>36</v>
      </c>
      <c r="F39" s="120">
        <f t="shared" si="3"/>
        <v>42.546018260160238</v>
      </c>
      <c r="G39" s="120">
        <f t="shared" si="0"/>
        <v>6.5460182601602384</v>
      </c>
      <c r="H39" s="120">
        <f t="shared" si="1"/>
        <v>42.850355062351277</v>
      </c>
      <c r="I39" s="57">
        <f t="shared" si="2"/>
        <v>0.18183384056000662</v>
      </c>
    </row>
    <row r="40" spans="1:9" x14ac:dyDescent="0.3">
      <c r="A40" s="58">
        <v>39</v>
      </c>
      <c r="B40" s="55"/>
      <c r="C40" s="53" t="s">
        <v>326</v>
      </c>
      <c r="D40" s="59" t="s">
        <v>332</v>
      </c>
      <c r="E40" s="52">
        <v>42</v>
      </c>
      <c r="F40" s="120">
        <f t="shared" si="3"/>
        <v>41.990861114031624</v>
      </c>
      <c r="G40" s="120">
        <f t="shared" si="0"/>
        <v>9.138885968376087E-3</v>
      </c>
      <c r="H40" s="120">
        <f t="shared" si="1"/>
        <v>8.3519236742981336E-5</v>
      </c>
      <c r="I40" s="57">
        <f t="shared" si="2"/>
        <v>2.1759252305657349E-4</v>
      </c>
    </row>
    <row r="41" spans="1:9" x14ac:dyDescent="0.3">
      <c r="A41" s="58">
        <v>40</v>
      </c>
      <c r="C41" s="53" t="s">
        <v>333</v>
      </c>
      <c r="D41" s="59" t="s">
        <v>339</v>
      </c>
      <c r="E41" s="52">
        <v>29</v>
      </c>
      <c r="F41" s="120">
        <f t="shared" si="3"/>
        <v>41.99163616806468</v>
      </c>
      <c r="G41" s="120">
        <f t="shared" si="0"/>
        <v>12.99163616806468</v>
      </c>
      <c r="H41" s="120">
        <f t="shared" si="1"/>
        <v>168.78261032336633</v>
      </c>
      <c r="I41" s="57">
        <f t="shared" si="2"/>
        <v>0.44798745407119589</v>
      </c>
    </row>
    <row r="42" spans="1:9" x14ac:dyDescent="0.3">
      <c r="A42" s="58">
        <v>41</v>
      </c>
      <c r="B42" s="55" t="s">
        <v>571</v>
      </c>
      <c r="C42" s="53" t="s">
        <v>340</v>
      </c>
      <c r="D42" s="59" t="s">
        <v>346</v>
      </c>
      <c r="E42" s="52">
        <v>43</v>
      </c>
      <c r="F42" s="120">
        <f t="shared" si="3"/>
        <v>40.889836666144632</v>
      </c>
      <c r="G42" s="120">
        <f t="shared" si="0"/>
        <v>2.1101633338553683</v>
      </c>
      <c r="H42" s="120">
        <f t="shared" si="1"/>
        <v>4.4527892955476025</v>
      </c>
      <c r="I42" s="57">
        <f t="shared" si="2"/>
        <v>4.9073565903613219E-2</v>
      </c>
    </row>
    <row r="43" spans="1:9" x14ac:dyDescent="0.3">
      <c r="A43" s="58">
        <v>42</v>
      </c>
      <c r="B43" s="55"/>
      <c r="C43" s="53" t="s">
        <v>347</v>
      </c>
      <c r="D43" s="59" t="s">
        <v>353</v>
      </c>
      <c r="E43" s="52">
        <v>37</v>
      </c>
      <c r="F43" s="120">
        <f t="shared" si="3"/>
        <v>41.068796181338485</v>
      </c>
      <c r="G43" s="120">
        <f t="shared" si="0"/>
        <v>4.0687961813384845</v>
      </c>
      <c r="H43" s="120">
        <f t="shared" si="1"/>
        <v>16.555102365274635</v>
      </c>
      <c r="I43" s="57">
        <f t="shared" si="2"/>
        <v>0.10996746436049958</v>
      </c>
    </row>
    <row r="44" spans="1:9" x14ac:dyDescent="0.3">
      <c r="A44" s="58">
        <v>43</v>
      </c>
      <c r="B44" s="55"/>
      <c r="C44" s="53" t="s">
        <v>354</v>
      </c>
      <c r="D44" s="59" t="s">
        <v>360</v>
      </c>
      <c r="E44" s="52">
        <v>45</v>
      </c>
      <c r="F44" s="120">
        <f t="shared" si="3"/>
        <v>40.723728204678793</v>
      </c>
      <c r="G44" s="120">
        <f t="shared" si="0"/>
        <v>4.2762717953212075</v>
      </c>
      <c r="H44" s="120">
        <f t="shared" si="1"/>
        <v>18.286500467459664</v>
      </c>
      <c r="I44" s="57">
        <f t="shared" si="2"/>
        <v>9.5028262118249052E-2</v>
      </c>
    </row>
    <row r="45" spans="1:9" x14ac:dyDescent="0.3">
      <c r="A45" s="58">
        <v>44</v>
      </c>
      <c r="B45" s="55" t="s">
        <v>572</v>
      </c>
      <c r="C45" s="53" t="s">
        <v>361</v>
      </c>
      <c r="D45" s="59" t="s">
        <v>367</v>
      </c>
      <c r="E45" s="52">
        <v>44</v>
      </c>
      <c r="F45" s="120">
        <f t="shared" si="3"/>
        <v>41.086391850212635</v>
      </c>
      <c r="G45" s="120">
        <f t="shared" si="0"/>
        <v>2.9136081497873647</v>
      </c>
      <c r="H45" s="120">
        <f t="shared" si="1"/>
        <v>8.489112450507351</v>
      </c>
      <c r="I45" s="57">
        <f t="shared" si="2"/>
        <v>6.6218367040621923E-2</v>
      </c>
    </row>
    <row r="46" spans="1:9" x14ac:dyDescent="0.3">
      <c r="A46" s="58">
        <v>45</v>
      </c>
      <c r="B46" s="55"/>
      <c r="C46" s="53" t="s">
        <v>368</v>
      </c>
      <c r="D46" s="59" t="s">
        <v>374</v>
      </c>
      <c r="E46" s="52">
        <v>47</v>
      </c>
      <c r="F46" s="120">
        <f t="shared" si="3"/>
        <v>41.333490211550455</v>
      </c>
      <c r="G46" s="120">
        <f t="shared" si="0"/>
        <v>5.6665097884495452</v>
      </c>
      <c r="H46" s="120">
        <f t="shared" si="1"/>
        <v>32.109333182594511</v>
      </c>
      <c r="I46" s="57">
        <f t="shared" si="2"/>
        <v>0.12056403805211799</v>
      </c>
    </row>
    <row r="47" spans="1:9" x14ac:dyDescent="0.3">
      <c r="A47" s="58">
        <v>46</v>
      </c>
      <c r="B47" s="55"/>
      <c r="C47" s="53" t="s">
        <v>375</v>
      </c>
      <c r="D47" s="59" t="s">
        <v>380</v>
      </c>
      <c r="E47" s="52">
        <v>41</v>
      </c>
      <c r="F47" s="120">
        <f t="shared" si="3"/>
        <v>41.81405767678519</v>
      </c>
      <c r="G47" s="120">
        <f t="shared" si="0"/>
        <v>0.8140576767851897</v>
      </c>
      <c r="H47" s="120">
        <f t="shared" si="1"/>
        <v>0.66268990113290038</v>
      </c>
      <c r="I47" s="57">
        <f t="shared" si="2"/>
        <v>1.985506528744365E-2</v>
      </c>
    </row>
    <row r="48" spans="1:9" x14ac:dyDescent="0.3">
      <c r="A48" s="58">
        <v>47</v>
      </c>
      <c r="B48" s="55"/>
      <c r="C48" s="53" t="s">
        <v>381</v>
      </c>
      <c r="D48" s="59" t="s">
        <v>387</v>
      </c>
      <c r="E48" s="52">
        <v>39</v>
      </c>
      <c r="F48" s="120">
        <f t="shared" si="3"/>
        <v>41.745018771199078</v>
      </c>
      <c r="G48" s="120">
        <f t="shared" si="0"/>
        <v>2.7450187711990779</v>
      </c>
      <c r="H48" s="120">
        <f t="shared" si="1"/>
        <v>7.5351280542352956</v>
      </c>
      <c r="I48" s="57">
        <f t="shared" si="2"/>
        <v>7.0385096697412247E-2</v>
      </c>
    </row>
    <row r="49" spans="1:9" x14ac:dyDescent="0.3">
      <c r="A49" s="58">
        <v>48</v>
      </c>
      <c r="C49" s="53" t="s">
        <v>388</v>
      </c>
      <c r="D49" s="59" t="s">
        <v>394</v>
      </c>
      <c r="E49" s="52">
        <v>40</v>
      </c>
      <c r="F49" s="120">
        <f t="shared" si="3"/>
        <v>41.512218200451656</v>
      </c>
      <c r="G49" s="120">
        <f t="shared" si="0"/>
        <v>1.512218200451656</v>
      </c>
      <c r="H49" s="120">
        <f t="shared" si="1"/>
        <v>2.2868038857772448</v>
      </c>
      <c r="I49" s="57">
        <f t="shared" si="2"/>
        <v>3.78054550112914E-2</v>
      </c>
    </row>
    <row r="50" spans="1:9" x14ac:dyDescent="0.3">
      <c r="A50" s="58">
        <v>49</v>
      </c>
      <c r="B50" s="55" t="s">
        <v>573</v>
      </c>
      <c r="C50" s="53" t="s">
        <v>395</v>
      </c>
      <c r="D50" s="59" t="s">
        <v>401</v>
      </c>
      <c r="E50" s="52">
        <v>42</v>
      </c>
      <c r="F50" s="120">
        <f t="shared" si="3"/>
        <v>41.383969438055757</v>
      </c>
      <c r="G50" s="120">
        <f t="shared" si="0"/>
        <v>0.61603056194424255</v>
      </c>
      <c r="H50" s="120">
        <f t="shared" si="1"/>
        <v>0.37949365324933926</v>
      </c>
      <c r="I50" s="57">
        <f t="shared" si="2"/>
        <v>1.4667394332005776E-2</v>
      </c>
    </row>
    <row r="51" spans="1:9" x14ac:dyDescent="0.3">
      <c r="A51" s="58">
        <v>50</v>
      </c>
      <c r="B51" s="55"/>
      <c r="C51" s="53" t="s">
        <v>402</v>
      </c>
      <c r="D51" s="59" t="s">
        <v>408</v>
      </c>
      <c r="E51" s="52">
        <v>41</v>
      </c>
      <c r="F51" s="120">
        <f t="shared" si="3"/>
        <v>41.436213986589692</v>
      </c>
      <c r="G51" s="120">
        <f t="shared" si="0"/>
        <v>0.43621398658969213</v>
      </c>
      <c r="H51" s="120">
        <f t="shared" si="1"/>
        <v>0.19028264209647211</v>
      </c>
      <c r="I51" s="57">
        <f t="shared" si="2"/>
        <v>1.0639365526577857E-2</v>
      </c>
    </row>
    <row r="52" spans="1:9" x14ac:dyDescent="0.3">
      <c r="A52" s="58">
        <v>51</v>
      </c>
      <c r="B52" s="55"/>
      <c r="C52" s="53" t="s">
        <v>409</v>
      </c>
      <c r="D52" s="59" t="s">
        <v>415</v>
      </c>
      <c r="E52" s="52">
        <v>44</v>
      </c>
      <c r="F52" s="120">
        <f t="shared" si="3"/>
        <v>41.399219388916421</v>
      </c>
      <c r="G52" s="120">
        <f t="shared" si="0"/>
        <v>2.6007806110835787</v>
      </c>
      <c r="H52" s="120">
        <f t="shared" si="1"/>
        <v>6.7640597869882733</v>
      </c>
      <c r="I52" s="57">
        <f t="shared" si="2"/>
        <v>5.9108650251899514E-2</v>
      </c>
    </row>
    <row r="53" spans="1:9" x14ac:dyDescent="0.3">
      <c r="A53" s="58">
        <v>52</v>
      </c>
      <c r="B53" s="55"/>
      <c r="C53" s="53" t="s">
        <v>416</v>
      </c>
      <c r="D53" s="59" t="s">
        <v>422</v>
      </c>
      <c r="E53" s="52">
        <v>42</v>
      </c>
      <c r="F53" s="120">
        <f t="shared" si="3"/>
        <v>41.619787356247521</v>
      </c>
      <c r="G53" s="120">
        <f t="shared" si="0"/>
        <v>0.3802126437524791</v>
      </c>
      <c r="H53" s="120">
        <f t="shared" si="1"/>
        <v>0.14456165446924957</v>
      </c>
      <c r="I53" s="57">
        <f t="shared" si="2"/>
        <v>9.0526819941066459E-3</v>
      </c>
    </row>
    <row r="54" spans="1:9" ht="16.2" thickBot="1" x14ac:dyDescent="0.35">
      <c r="A54" s="51">
        <v>53</v>
      </c>
      <c r="B54" s="50"/>
      <c r="C54" s="97" t="s">
        <v>423</v>
      </c>
      <c r="D54" s="97" t="s">
        <v>423</v>
      </c>
      <c r="E54" s="96">
        <v>6</v>
      </c>
      <c r="F54" s="120">
        <f t="shared" si="3"/>
        <v>41.652032571252846</v>
      </c>
      <c r="G54" s="119"/>
      <c r="H54" s="119"/>
      <c r="I54" s="119"/>
    </row>
    <row r="55" spans="1:9" x14ac:dyDescent="0.3">
      <c r="F55" s="118"/>
    </row>
    <row r="56" spans="1:9" x14ac:dyDescent="0.3">
      <c r="D56" s="46"/>
      <c r="F56" s="118"/>
    </row>
    <row r="57" spans="1:9" x14ac:dyDescent="0.3">
      <c r="D57" s="46"/>
      <c r="F57" s="118"/>
    </row>
    <row r="58" spans="1:9" x14ac:dyDescent="0.3">
      <c r="D58" s="46"/>
      <c r="E58" s="45"/>
      <c r="F58" s="118"/>
    </row>
    <row r="59" spans="1:9" x14ac:dyDescent="0.3">
      <c r="F59" s="118"/>
    </row>
    <row r="60" spans="1:9" x14ac:dyDescent="0.3">
      <c r="F60" s="118"/>
    </row>
    <row r="61" spans="1:9" x14ac:dyDescent="0.3">
      <c r="F61" s="118"/>
    </row>
    <row r="62" spans="1:9" x14ac:dyDescent="0.3">
      <c r="F62" s="118"/>
    </row>
    <row r="64" spans="1:9" x14ac:dyDescent="0.3">
      <c r="D64" s="46"/>
      <c r="G64" s="47"/>
    </row>
    <row r="65" spans="4:7" x14ac:dyDescent="0.3">
      <c r="D65" s="46"/>
      <c r="G65" s="26"/>
    </row>
    <row r="66" spans="4:7" x14ac:dyDescent="0.3">
      <c r="D66" s="46"/>
      <c r="E66" s="45"/>
      <c r="F66" s="45"/>
    </row>
    <row r="72" spans="4:7" x14ac:dyDescent="0.3">
      <c r="D72" s="46"/>
      <c r="G72" s="45"/>
    </row>
    <row r="73" spans="4:7" x14ac:dyDescent="0.3">
      <c r="D73" s="46"/>
      <c r="G73" s="26"/>
    </row>
    <row r="74" spans="4:7" x14ac:dyDescent="0.3">
      <c r="D74" s="46"/>
      <c r="E74" s="45"/>
      <c r="F74" s="45"/>
    </row>
    <row r="80" spans="4:7" x14ac:dyDescent="0.3">
      <c r="G80" s="45"/>
    </row>
    <row r="81" spans="7:7" x14ac:dyDescent="0.3">
      <c r="G81" s="26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30B80-4BB9-47E6-8B52-208387ECF7F7}">
  <sheetPr>
    <tabColor theme="9" tint="0.39997558519241921"/>
  </sheetPr>
  <dimension ref="A1:Q81"/>
  <sheetViews>
    <sheetView zoomScale="85" zoomScaleNormal="85" workbookViewId="0">
      <selection activeCell="I41" sqref="I41"/>
    </sheetView>
  </sheetViews>
  <sheetFormatPr defaultRowHeight="15.6" x14ac:dyDescent="0.3"/>
  <cols>
    <col min="1" max="1" width="14" customWidth="1"/>
    <col min="2" max="2" width="14.19921875" style="26" customWidth="1"/>
    <col min="3" max="3" width="18.19921875" style="26" customWidth="1"/>
    <col min="4" max="4" width="17.09765625" style="26" customWidth="1"/>
    <col min="5" max="5" width="17.19921875" style="26" customWidth="1"/>
    <col min="6" max="6" width="18.59765625" style="26" customWidth="1"/>
    <col min="7" max="7" width="23.19921875" style="26" customWidth="1"/>
    <col min="8" max="8" width="21" customWidth="1"/>
    <col min="9" max="10" width="15.19921875" customWidth="1"/>
    <col min="11" max="11" width="18.19921875" customWidth="1"/>
    <col min="12" max="13" width="25.19921875" customWidth="1"/>
    <col min="14" max="14" width="15.5" customWidth="1"/>
    <col min="15" max="15" width="15.3984375" customWidth="1"/>
    <col min="16" max="16" width="16.69921875" customWidth="1"/>
    <col min="17" max="17" width="17.19921875" customWidth="1"/>
    <col min="18" max="18" width="21.5" customWidth="1"/>
    <col min="19" max="19" width="18.69921875" customWidth="1"/>
  </cols>
  <sheetData>
    <row r="1" spans="1:17" x14ac:dyDescent="0.3">
      <c r="A1" s="81" t="s">
        <v>551</v>
      </c>
      <c r="B1" s="117" t="s">
        <v>39</v>
      </c>
      <c r="C1" s="117" t="s">
        <v>552</v>
      </c>
      <c r="D1" s="117" t="s">
        <v>553</v>
      </c>
      <c r="E1" s="80" t="s">
        <v>554</v>
      </c>
      <c r="F1" s="122" t="s">
        <v>585</v>
      </c>
      <c r="G1" s="140" t="s">
        <v>586</v>
      </c>
      <c r="H1" s="79" t="s">
        <v>557</v>
      </c>
      <c r="I1" s="78" t="s">
        <v>558</v>
      </c>
      <c r="J1" s="78" t="s">
        <v>584</v>
      </c>
      <c r="K1" s="78" t="s">
        <v>560</v>
      </c>
      <c r="L1" s="77" t="s">
        <v>561</v>
      </c>
      <c r="M1" s="139" t="s">
        <v>587</v>
      </c>
      <c r="N1" s="138" t="s">
        <v>588</v>
      </c>
      <c r="O1" s="137"/>
      <c r="P1" s="79" t="s">
        <v>588</v>
      </c>
      <c r="Q1" s="136"/>
    </row>
    <row r="2" spans="1:17" x14ac:dyDescent="0.3">
      <c r="A2" s="58">
        <v>1</v>
      </c>
      <c r="B2" s="55" t="s">
        <v>563</v>
      </c>
      <c r="C2" s="53" t="s">
        <v>47</v>
      </c>
      <c r="D2" s="53" t="s">
        <v>64</v>
      </c>
      <c r="E2" s="52">
        <v>39</v>
      </c>
      <c r="F2" s="121"/>
      <c r="G2" s="121"/>
      <c r="H2" s="75">
        <f>AVERAGE(H7:H53)</f>
        <v>4.5212155996963652</v>
      </c>
      <c r="I2" s="74">
        <f>AVERAGE(I7:I53)</f>
        <v>33.171812692739159</v>
      </c>
      <c r="J2" s="73">
        <f>AVERAGE(J7:J53)</f>
        <v>0.10823590693314084</v>
      </c>
      <c r="K2" s="72">
        <f>AVERAGE(K12:K53)</f>
        <v>6.5</v>
      </c>
      <c r="L2" s="71">
        <f>AVERAGE(L12:L53)</f>
        <v>67.69047619047619</v>
      </c>
      <c r="M2" s="135">
        <f>AVERAGE(M12:M53)</f>
        <v>0.15302336658241905</v>
      </c>
      <c r="N2" s="133">
        <v>0.207459187701205</v>
      </c>
      <c r="O2" s="61"/>
      <c r="P2" s="129">
        <v>1</v>
      </c>
      <c r="Q2" s="128"/>
    </row>
    <row r="3" spans="1:17" ht="16.2" thickBot="1" x14ac:dyDescent="0.35">
      <c r="A3" s="58">
        <v>2</v>
      </c>
      <c r="B3" s="55"/>
      <c r="C3" s="53" t="s">
        <v>66</v>
      </c>
      <c r="D3" s="59" t="s">
        <v>71</v>
      </c>
      <c r="E3" s="52">
        <v>33</v>
      </c>
      <c r="F3" s="121"/>
      <c r="G3" s="121"/>
      <c r="H3" s="69"/>
      <c r="I3" s="68">
        <f>SQRT(I2)</f>
        <v>5.7594976076684983</v>
      </c>
      <c r="J3" s="68"/>
      <c r="K3" s="67"/>
      <c r="L3" s="66">
        <f>SQRT(L2)</f>
        <v>8.2274222081084538</v>
      </c>
      <c r="M3" s="134"/>
      <c r="N3" s="133">
        <v>0.20131811240692071</v>
      </c>
      <c r="O3" s="61"/>
      <c r="P3" s="129">
        <v>0</v>
      </c>
      <c r="Q3" s="128"/>
    </row>
    <row r="4" spans="1:17" x14ac:dyDescent="0.3">
      <c r="A4" s="58">
        <v>3</v>
      </c>
      <c r="B4" s="55"/>
      <c r="C4" s="53" t="s">
        <v>72</v>
      </c>
      <c r="D4" s="59" t="s">
        <v>78</v>
      </c>
      <c r="E4" s="52">
        <v>42</v>
      </c>
      <c r="F4" s="121"/>
      <c r="G4" s="121"/>
      <c r="H4" s="121"/>
      <c r="I4" s="121"/>
      <c r="J4" s="121"/>
      <c r="K4" s="121"/>
      <c r="L4" s="61"/>
      <c r="M4" s="60"/>
      <c r="N4" s="133">
        <v>7.8993511056513532E-2</v>
      </c>
      <c r="O4" s="61"/>
      <c r="P4" s="129">
        <v>0</v>
      </c>
      <c r="Q4" s="128"/>
    </row>
    <row r="5" spans="1:17" x14ac:dyDescent="0.3">
      <c r="A5" s="58">
        <v>4</v>
      </c>
      <c r="B5" s="55"/>
      <c r="C5" s="53" t="s">
        <v>79</v>
      </c>
      <c r="D5" s="59" t="s">
        <v>85</v>
      </c>
      <c r="E5" s="52">
        <v>35</v>
      </c>
      <c r="F5" s="121"/>
      <c r="G5" s="121"/>
      <c r="H5" s="121"/>
      <c r="I5" s="121"/>
      <c r="J5" s="121"/>
      <c r="K5" s="121"/>
      <c r="L5" s="61"/>
      <c r="M5" s="60"/>
      <c r="N5" s="133">
        <v>0.27087891408669901</v>
      </c>
      <c r="O5" s="61"/>
      <c r="P5" s="129">
        <v>0</v>
      </c>
      <c r="Q5" s="128"/>
    </row>
    <row r="6" spans="1:17" ht="16.2" thickBot="1" x14ac:dyDescent="0.35">
      <c r="A6" s="58">
        <v>5</v>
      </c>
      <c r="C6" s="53" t="s">
        <v>86</v>
      </c>
      <c r="D6" s="59" t="s">
        <v>92</v>
      </c>
      <c r="E6" s="52">
        <v>41</v>
      </c>
      <c r="F6" s="121"/>
      <c r="G6" s="121"/>
      <c r="H6" s="121"/>
      <c r="I6" s="121"/>
      <c r="J6" s="121"/>
      <c r="K6" s="121"/>
      <c r="L6" s="61"/>
      <c r="M6" s="60"/>
      <c r="N6" s="132">
        <v>0.2413502747486618</v>
      </c>
      <c r="O6" s="131">
        <f>SUM(N2:N6)</f>
        <v>1</v>
      </c>
      <c r="P6" s="129">
        <v>0</v>
      </c>
      <c r="Q6" s="130"/>
    </row>
    <row r="7" spans="1:17" x14ac:dyDescent="0.3">
      <c r="A7" s="58">
        <v>6</v>
      </c>
      <c r="B7" s="55" t="s">
        <v>434</v>
      </c>
      <c r="C7" s="53" t="s">
        <v>93</v>
      </c>
      <c r="D7" s="59" t="s">
        <v>99</v>
      </c>
      <c r="E7" s="52">
        <v>42</v>
      </c>
      <c r="F7" s="120">
        <f t="shared" ref="F7:F54" si="0">SUMPRODUCT($N$2:$N$6,E2:E6)</f>
        <v>37.428256751878543</v>
      </c>
      <c r="G7" s="120"/>
      <c r="H7" s="120">
        <f t="shared" ref="H7:H53" si="1">ABS(E7-F7)</f>
        <v>4.5717432481214573</v>
      </c>
      <c r="I7" s="120">
        <f t="shared" ref="I7:I53" si="2">H7^2</f>
        <v>20.900836326744134</v>
      </c>
      <c r="J7" s="57">
        <f t="shared" ref="J7:J53" si="3">H7/E7</f>
        <v>0.10885102971717756</v>
      </c>
      <c r="K7" s="121"/>
      <c r="L7" s="61"/>
      <c r="M7" s="60"/>
      <c r="P7" s="129">
        <v>0</v>
      </c>
      <c r="Q7" s="128"/>
    </row>
    <row r="8" spans="1:17" x14ac:dyDescent="0.3">
      <c r="A8" s="58">
        <v>7</v>
      </c>
      <c r="B8" s="55"/>
      <c r="C8" s="53" t="s">
        <v>100</v>
      </c>
      <c r="D8" s="59" t="s">
        <v>106</v>
      </c>
      <c r="E8" s="52">
        <v>52</v>
      </c>
      <c r="F8" s="120">
        <f t="shared" si="0"/>
        <v>39.309033819206867</v>
      </c>
      <c r="G8" s="127"/>
      <c r="H8" s="120">
        <f t="shared" si="1"/>
        <v>12.690966180793133</v>
      </c>
      <c r="I8" s="120">
        <f t="shared" si="2"/>
        <v>161.06062260203504</v>
      </c>
      <c r="J8" s="57">
        <f t="shared" si="3"/>
        <v>0.24405704193832947</v>
      </c>
      <c r="K8" s="121"/>
      <c r="L8" s="61"/>
      <c r="M8" s="60"/>
      <c r="P8" s="129">
        <v>0</v>
      </c>
      <c r="Q8" s="128"/>
    </row>
    <row r="9" spans="1:17" x14ac:dyDescent="0.3">
      <c r="A9" s="58">
        <v>8</v>
      </c>
      <c r="B9" s="55"/>
      <c r="C9" s="53" t="s">
        <v>107</v>
      </c>
      <c r="D9" s="59" t="s">
        <v>113</v>
      </c>
      <c r="E9" s="52">
        <v>46</v>
      </c>
      <c r="F9" s="120">
        <f t="shared" si="0"/>
        <v>42.925282449581658</v>
      </c>
      <c r="G9" s="127"/>
      <c r="H9" s="120">
        <f t="shared" si="1"/>
        <v>3.0747175504183417</v>
      </c>
      <c r="I9" s="120">
        <f t="shared" si="2"/>
        <v>9.453888014850568</v>
      </c>
      <c r="J9" s="57">
        <f t="shared" si="3"/>
        <v>6.6841685878659601E-2</v>
      </c>
      <c r="K9" s="121"/>
      <c r="L9" s="61"/>
      <c r="M9" s="60"/>
      <c r="P9" s="129">
        <v>0</v>
      </c>
      <c r="Q9" s="128"/>
    </row>
    <row r="10" spans="1:17" x14ac:dyDescent="0.3">
      <c r="A10" s="58">
        <v>9</v>
      </c>
      <c r="C10" s="53" t="s">
        <v>114</v>
      </c>
      <c r="D10" s="59" t="s">
        <v>120</v>
      </c>
      <c r="E10" s="52">
        <v>45</v>
      </c>
      <c r="F10" s="120">
        <f t="shared" si="0"/>
        <v>44.020657813546279</v>
      </c>
      <c r="G10" s="127"/>
      <c r="H10" s="120">
        <f t="shared" si="1"/>
        <v>0.97934218645372084</v>
      </c>
      <c r="I10" s="120">
        <f t="shared" si="2"/>
        <v>0.95911111816795447</v>
      </c>
      <c r="J10" s="57">
        <f t="shared" si="3"/>
        <v>2.1763159698971576E-2</v>
      </c>
      <c r="K10" s="121"/>
      <c r="L10" s="61"/>
      <c r="M10" s="60"/>
      <c r="P10" s="129">
        <v>0</v>
      </c>
      <c r="Q10" s="128"/>
    </row>
    <row r="11" spans="1:17" ht="16.2" thickBot="1" x14ac:dyDescent="0.35">
      <c r="A11" s="58">
        <v>10</v>
      </c>
      <c r="B11" s="55" t="s">
        <v>564</v>
      </c>
      <c r="C11" s="53" t="s">
        <v>121</v>
      </c>
      <c r="D11" s="59" t="s">
        <v>127</v>
      </c>
      <c r="E11" s="52">
        <v>43</v>
      </c>
      <c r="F11" s="120">
        <f t="shared" si="0"/>
        <v>44.390042403456711</v>
      </c>
      <c r="G11" s="127"/>
      <c r="H11" s="120">
        <f t="shared" si="1"/>
        <v>1.3900424034567109</v>
      </c>
      <c r="I11" s="120">
        <f t="shared" si="2"/>
        <v>1.9322178834077095</v>
      </c>
      <c r="J11" s="57">
        <f t="shared" si="3"/>
        <v>3.2326567522249092E-2</v>
      </c>
      <c r="K11" s="121"/>
      <c r="L11" s="61"/>
      <c r="M11" s="60"/>
      <c r="P11" s="126">
        <v>0</v>
      </c>
      <c r="Q11" s="125">
        <f>SUM(P2:P11)</f>
        <v>1</v>
      </c>
    </row>
    <row r="12" spans="1:17" x14ac:dyDescent="0.3">
      <c r="A12" s="58">
        <v>11</v>
      </c>
      <c r="B12" s="55"/>
      <c r="C12" s="53" t="s">
        <v>128</v>
      </c>
      <c r="D12" s="59" t="s">
        <v>134</v>
      </c>
      <c r="E12" s="52">
        <v>51</v>
      </c>
      <c r="F12" s="120">
        <f t="shared" si="0"/>
        <v>45.383142185304017</v>
      </c>
      <c r="G12" s="120">
        <f t="shared" ref="G12:G53" si="4">SUMPRODUCT($P$2:$P$11,E2:E11)</f>
        <v>39</v>
      </c>
      <c r="H12" s="120">
        <f t="shared" si="1"/>
        <v>5.6168578146959831</v>
      </c>
      <c r="I12" s="120">
        <f t="shared" si="2"/>
        <v>31.549091710511334</v>
      </c>
      <c r="J12" s="57">
        <f t="shared" si="3"/>
        <v>0.11013446695482319</v>
      </c>
      <c r="K12" s="55">
        <f t="shared" ref="K12:K53" si="5">ABS(E12-G12)</f>
        <v>12</v>
      </c>
      <c r="L12" s="52">
        <f t="shared" ref="L12:L53" si="6">K12^2</f>
        <v>144</v>
      </c>
      <c r="M12" s="56">
        <f t="shared" ref="M12:M53" si="7">K12/E12</f>
        <v>0.23529411764705882</v>
      </c>
    </row>
    <row r="13" spans="1:17" x14ac:dyDescent="0.3">
      <c r="A13" s="58">
        <v>12</v>
      </c>
      <c r="B13" s="55"/>
      <c r="C13" s="53" t="s">
        <v>135</v>
      </c>
      <c r="D13" s="59" t="s">
        <v>141</v>
      </c>
      <c r="E13" s="52">
        <v>49</v>
      </c>
      <c r="F13" s="120">
        <f t="shared" si="0"/>
        <v>47.559876246633927</v>
      </c>
      <c r="G13" s="120">
        <f t="shared" si="4"/>
        <v>33</v>
      </c>
      <c r="H13" s="120">
        <f t="shared" si="1"/>
        <v>1.4401237533660733</v>
      </c>
      <c r="I13" s="120">
        <f t="shared" si="2"/>
        <v>2.0739564250091869</v>
      </c>
      <c r="J13" s="57">
        <f t="shared" si="3"/>
        <v>2.9390280680940271E-2</v>
      </c>
      <c r="K13" s="55">
        <f t="shared" si="5"/>
        <v>16</v>
      </c>
      <c r="L13" s="52">
        <f t="shared" si="6"/>
        <v>256</v>
      </c>
      <c r="M13" s="56">
        <f t="shared" si="7"/>
        <v>0.32653061224489793</v>
      </c>
    </row>
    <row r="14" spans="1:17" x14ac:dyDescent="0.3">
      <c r="A14" s="58">
        <v>13</v>
      </c>
      <c r="B14" s="55"/>
      <c r="C14" s="53" t="s">
        <v>142</v>
      </c>
      <c r="D14" s="59" t="s">
        <v>148</v>
      </c>
      <c r="E14" s="52">
        <v>48</v>
      </c>
      <c r="F14" s="120">
        <f t="shared" si="0"/>
        <v>47.640146749103017</v>
      </c>
      <c r="G14" s="120">
        <f t="shared" si="4"/>
        <v>42</v>
      </c>
      <c r="H14" s="120">
        <f t="shared" si="1"/>
        <v>0.3598532508969825</v>
      </c>
      <c r="I14" s="120">
        <f t="shared" si="2"/>
        <v>0.12949436218112664</v>
      </c>
      <c r="J14" s="57">
        <f t="shared" si="3"/>
        <v>7.4969427270204685E-3</v>
      </c>
      <c r="K14" s="55">
        <f t="shared" si="5"/>
        <v>6</v>
      </c>
      <c r="L14" s="52">
        <f t="shared" si="6"/>
        <v>36</v>
      </c>
      <c r="M14" s="56">
        <f t="shared" si="7"/>
        <v>0.125</v>
      </c>
    </row>
    <row r="15" spans="1:17" x14ac:dyDescent="0.3">
      <c r="A15" s="58">
        <v>14</v>
      </c>
      <c r="B15" s="55" t="s">
        <v>565</v>
      </c>
      <c r="C15" s="53" t="s">
        <v>149</v>
      </c>
      <c r="D15" s="59" t="s">
        <v>155</v>
      </c>
      <c r="E15" s="52">
        <v>33</v>
      </c>
      <c r="F15" s="120">
        <f t="shared" si="0"/>
        <v>46.878891322118022</v>
      </c>
      <c r="G15" s="120">
        <f t="shared" si="4"/>
        <v>35</v>
      </c>
      <c r="H15" s="120">
        <f t="shared" si="1"/>
        <v>13.878891322118022</v>
      </c>
      <c r="I15" s="120">
        <f t="shared" si="2"/>
        <v>192.62362433116294</v>
      </c>
      <c r="J15" s="57">
        <f t="shared" si="3"/>
        <v>0.42057246430660672</v>
      </c>
      <c r="K15" s="55">
        <f t="shared" si="5"/>
        <v>2</v>
      </c>
      <c r="L15" s="52">
        <f t="shared" si="6"/>
        <v>4</v>
      </c>
      <c r="M15" s="56">
        <f t="shared" si="7"/>
        <v>6.0606060606060608E-2</v>
      </c>
    </row>
    <row r="16" spans="1:17" x14ac:dyDescent="0.3">
      <c r="A16" s="58">
        <v>15</v>
      </c>
      <c r="B16" s="55"/>
      <c r="C16" s="53" t="s">
        <v>156</v>
      </c>
      <c r="D16" s="59" t="s">
        <v>162</v>
      </c>
      <c r="E16" s="52">
        <v>40</v>
      </c>
      <c r="F16" s="120">
        <f t="shared" si="0"/>
        <v>44.025397788541333</v>
      </c>
      <c r="G16" s="120">
        <f t="shared" si="4"/>
        <v>41</v>
      </c>
      <c r="H16" s="120">
        <f t="shared" si="1"/>
        <v>4.0253977885413335</v>
      </c>
      <c r="I16" s="120">
        <f t="shared" si="2"/>
        <v>16.203827355993457</v>
      </c>
      <c r="J16" s="57">
        <f t="shared" si="3"/>
        <v>0.10063494471353333</v>
      </c>
      <c r="K16" s="55">
        <f t="shared" si="5"/>
        <v>1</v>
      </c>
      <c r="L16" s="52">
        <f t="shared" si="6"/>
        <v>1</v>
      </c>
      <c r="M16" s="56">
        <f t="shared" si="7"/>
        <v>2.5000000000000001E-2</v>
      </c>
    </row>
    <row r="17" spans="1:15" x14ac:dyDescent="0.3">
      <c r="A17" s="58">
        <v>16</v>
      </c>
      <c r="B17" s="55"/>
      <c r="C17" s="53" t="s">
        <v>163</v>
      </c>
      <c r="D17" s="59" t="s">
        <v>170</v>
      </c>
      <c r="E17" s="52">
        <v>42</v>
      </c>
      <c r="F17" s="120">
        <f t="shared" si="0"/>
        <v>42.829709766220759</v>
      </c>
      <c r="G17" s="120">
        <f t="shared" si="4"/>
        <v>42</v>
      </c>
      <c r="H17" s="120">
        <f t="shared" si="1"/>
        <v>0.82970976622075909</v>
      </c>
      <c r="I17" s="120">
        <f t="shared" si="2"/>
        <v>0.6884182961621067</v>
      </c>
      <c r="J17" s="57">
        <f t="shared" si="3"/>
        <v>1.9754994433827597E-2</v>
      </c>
      <c r="K17" s="55">
        <f t="shared" si="5"/>
        <v>0</v>
      </c>
      <c r="L17" s="52">
        <f t="shared" si="6"/>
        <v>0</v>
      </c>
      <c r="M17" s="56">
        <f t="shared" si="7"/>
        <v>0</v>
      </c>
      <c r="O17" s="124"/>
    </row>
    <row r="18" spans="1:15" x14ac:dyDescent="0.3">
      <c r="A18" s="58">
        <v>17</v>
      </c>
      <c r="B18" s="55"/>
      <c r="C18" s="53" t="s">
        <v>171</v>
      </c>
      <c r="D18" s="59" t="s">
        <v>177</v>
      </c>
      <c r="E18" s="52">
        <v>44</v>
      </c>
      <c r="F18" s="120">
        <f t="shared" si="0"/>
        <v>43.407423560667937</v>
      </c>
      <c r="G18" s="120">
        <f t="shared" si="4"/>
        <v>52</v>
      </c>
      <c r="H18" s="120">
        <f t="shared" si="1"/>
        <v>0.59257643933206339</v>
      </c>
      <c r="I18" s="120">
        <f t="shared" si="2"/>
        <v>0.3511468364514666</v>
      </c>
      <c r="J18" s="57">
        <f t="shared" si="3"/>
        <v>1.3467646348455986E-2</v>
      </c>
      <c r="K18" s="55">
        <f t="shared" si="5"/>
        <v>8</v>
      </c>
      <c r="L18" s="52">
        <f t="shared" si="6"/>
        <v>64</v>
      </c>
      <c r="M18" s="56">
        <f t="shared" si="7"/>
        <v>0.18181818181818182</v>
      </c>
    </row>
    <row r="19" spans="1:15" x14ac:dyDescent="0.3">
      <c r="A19" s="58">
        <v>18</v>
      </c>
      <c r="C19" s="53" t="s">
        <v>178</v>
      </c>
      <c r="D19" s="59" t="s">
        <v>184</v>
      </c>
      <c r="E19" s="52">
        <v>40</v>
      </c>
      <c r="F19" s="120">
        <f t="shared" si="0"/>
        <v>41.757605641929246</v>
      </c>
      <c r="G19" s="120">
        <f t="shared" si="4"/>
        <v>46</v>
      </c>
      <c r="H19" s="120">
        <f t="shared" si="1"/>
        <v>1.7576056419292456</v>
      </c>
      <c r="I19" s="120">
        <f t="shared" si="2"/>
        <v>3.0891775925415157</v>
      </c>
      <c r="J19" s="57">
        <f t="shared" si="3"/>
        <v>4.3940141048231143E-2</v>
      </c>
      <c r="K19" s="55">
        <f t="shared" si="5"/>
        <v>6</v>
      </c>
      <c r="L19" s="52">
        <f t="shared" si="6"/>
        <v>36</v>
      </c>
      <c r="M19" s="56">
        <f t="shared" si="7"/>
        <v>0.15</v>
      </c>
    </row>
    <row r="20" spans="1:15" x14ac:dyDescent="0.3">
      <c r="A20" s="58">
        <v>19</v>
      </c>
      <c r="B20" s="55" t="s">
        <v>566</v>
      </c>
      <c r="C20" s="53" t="s">
        <v>185</v>
      </c>
      <c r="D20" s="59" t="s">
        <v>191</v>
      </c>
      <c r="E20" s="52">
        <v>52</v>
      </c>
      <c r="F20" s="120">
        <f t="shared" si="0"/>
        <v>39.789288364551389</v>
      </c>
      <c r="G20" s="120">
        <f t="shared" si="4"/>
        <v>45</v>
      </c>
      <c r="H20" s="120">
        <f t="shared" si="1"/>
        <v>12.210711635448611</v>
      </c>
      <c r="I20" s="120">
        <f t="shared" si="2"/>
        <v>149.10147864408009</v>
      </c>
      <c r="J20" s="57">
        <f t="shared" si="3"/>
        <v>0.23482137760478097</v>
      </c>
      <c r="K20" s="55">
        <f t="shared" si="5"/>
        <v>7</v>
      </c>
      <c r="L20" s="52">
        <f t="shared" si="6"/>
        <v>49</v>
      </c>
      <c r="M20" s="56">
        <f t="shared" si="7"/>
        <v>0.13461538461538461</v>
      </c>
    </row>
    <row r="21" spans="1:15" x14ac:dyDescent="0.3">
      <c r="A21" s="58">
        <v>20</v>
      </c>
      <c r="B21" s="55"/>
      <c r="C21" s="53" t="s">
        <v>192</v>
      </c>
      <c r="D21" s="59" t="s">
        <v>198</v>
      </c>
      <c r="E21" s="52">
        <v>55</v>
      </c>
      <c r="F21" s="120">
        <f t="shared" si="0"/>
        <v>43.614813566023841</v>
      </c>
      <c r="G21" s="120">
        <f t="shared" si="4"/>
        <v>43</v>
      </c>
      <c r="H21" s="120">
        <f t="shared" si="1"/>
        <v>11.385186433976159</v>
      </c>
      <c r="I21" s="120">
        <f t="shared" si="2"/>
        <v>129.62247013639478</v>
      </c>
      <c r="J21" s="57">
        <f t="shared" si="3"/>
        <v>0.20700338970865745</v>
      </c>
      <c r="K21" s="55">
        <f t="shared" si="5"/>
        <v>12</v>
      </c>
      <c r="L21" s="52">
        <f t="shared" si="6"/>
        <v>144</v>
      </c>
      <c r="M21" s="56">
        <f t="shared" si="7"/>
        <v>0.21818181818181817</v>
      </c>
    </row>
    <row r="22" spans="1:15" x14ac:dyDescent="0.3">
      <c r="A22" s="58">
        <v>21</v>
      </c>
      <c r="B22" s="55"/>
      <c r="C22" s="53" t="s">
        <v>199</v>
      </c>
      <c r="D22" s="59" t="s">
        <v>205</v>
      </c>
      <c r="E22" s="52">
        <v>42</v>
      </c>
      <c r="F22" s="120">
        <f t="shared" si="0"/>
        <v>48.090991915300407</v>
      </c>
      <c r="G22" s="120">
        <f t="shared" si="4"/>
        <v>51</v>
      </c>
      <c r="H22" s="120">
        <f t="shared" si="1"/>
        <v>6.0909919153004068</v>
      </c>
      <c r="I22" s="120">
        <f t="shared" si="2"/>
        <v>37.100182512254918</v>
      </c>
      <c r="J22" s="57">
        <f t="shared" si="3"/>
        <v>0.14502361703096206</v>
      </c>
      <c r="K22" s="55">
        <f t="shared" si="5"/>
        <v>9</v>
      </c>
      <c r="L22" s="52">
        <f t="shared" si="6"/>
        <v>81</v>
      </c>
      <c r="M22" s="56">
        <f t="shared" si="7"/>
        <v>0.21428571428571427</v>
      </c>
    </row>
    <row r="23" spans="1:15" x14ac:dyDescent="0.3">
      <c r="A23" s="58">
        <v>22</v>
      </c>
      <c r="C23" s="53" t="s">
        <v>206</v>
      </c>
      <c r="D23" s="59" t="s">
        <v>212</v>
      </c>
      <c r="E23" s="52">
        <v>44</v>
      </c>
      <c r="F23" s="120">
        <f t="shared" si="0"/>
        <v>46.323643144280794</v>
      </c>
      <c r="G23" s="120">
        <f t="shared" si="4"/>
        <v>49</v>
      </c>
      <c r="H23" s="120">
        <f t="shared" si="1"/>
        <v>2.3236431442807941</v>
      </c>
      <c r="I23" s="120">
        <f t="shared" si="2"/>
        <v>5.3993174619631352</v>
      </c>
      <c r="J23" s="57">
        <f t="shared" si="3"/>
        <v>5.2810071460927137E-2</v>
      </c>
      <c r="K23" s="55">
        <f t="shared" si="5"/>
        <v>5</v>
      </c>
      <c r="L23" s="52">
        <f t="shared" si="6"/>
        <v>25</v>
      </c>
      <c r="M23" s="56">
        <f t="shared" si="7"/>
        <v>0.11363636363636363</v>
      </c>
    </row>
    <row r="24" spans="1:15" x14ac:dyDescent="0.3">
      <c r="A24" s="58">
        <v>23</v>
      </c>
      <c r="B24" s="55" t="s">
        <v>567</v>
      </c>
      <c r="C24" s="53" t="s">
        <v>213</v>
      </c>
      <c r="D24" s="59" t="s">
        <v>219</v>
      </c>
      <c r="E24" s="52">
        <v>35</v>
      </c>
      <c r="F24" s="120">
        <f t="shared" si="0"/>
        <v>45.107878941898797</v>
      </c>
      <c r="G24" s="120">
        <f t="shared" si="4"/>
        <v>48</v>
      </c>
      <c r="H24" s="120">
        <f t="shared" si="1"/>
        <v>10.107878941898797</v>
      </c>
      <c r="I24" s="120">
        <f t="shared" si="2"/>
        <v>102.16921670408114</v>
      </c>
      <c r="J24" s="57">
        <f t="shared" si="3"/>
        <v>0.28879654119710846</v>
      </c>
      <c r="K24" s="55">
        <f t="shared" si="5"/>
        <v>13</v>
      </c>
      <c r="L24" s="52">
        <f t="shared" si="6"/>
        <v>169</v>
      </c>
      <c r="M24" s="56">
        <f t="shared" si="7"/>
        <v>0.37142857142857144</v>
      </c>
    </row>
    <row r="25" spans="1:15" x14ac:dyDescent="0.3">
      <c r="A25" s="58">
        <v>24</v>
      </c>
      <c r="B25" s="55"/>
      <c r="C25" s="53" t="s">
        <v>220</v>
      </c>
      <c r="D25" s="59" t="s">
        <v>226</v>
      </c>
      <c r="E25" s="52">
        <v>53</v>
      </c>
      <c r="F25" s="120">
        <f t="shared" si="0"/>
        <v>45.544033243234786</v>
      </c>
      <c r="G25" s="120">
        <f t="shared" si="4"/>
        <v>33</v>
      </c>
      <c r="H25" s="120">
        <f t="shared" si="1"/>
        <v>7.4559667567652141</v>
      </c>
      <c r="I25" s="120">
        <f t="shared" si="2"/>
        <v>55.591440277987985</v>
      </c>
      <c r="J25" s="57">
        <f t="shared" si="3"/>
        <v>0.14067861805217385</v>
      </c>
      <c r="K25" s="55">
        <f t="shared" si="5"/>
        <v>20</v>
      </c>
      <c r="L25" s="52">
        <f t="shared" si="6"/>
        <v>400</v>
      </c>
      <c r="M25" s="56">
        <f t="shared" si="7"/>
        <v>0.37735849056603776</v>
      </c>
    </row>
    <row r="26" spans="1:15" x14ac:dyDescent="0.3">
      <c r="A26" s="58">
        <v>25</v>
      </c>
      <c r="B26" s="55"/>
      <c r="C26" s="53" t="s">
        <v>227</v>
      </c>
      <c r="D26" s="59" t="s">
        <v>233</v>
      </c>
      <c r="E26" s="52">
        <v>43</v>
      </c>
      <c r="F26" s="120">
        <f t="shared" si="0"/>
        <v>45.613657085857078</v>
      </c>
      <c r="G26" s="120">
        <f t="shared" si="4"/>
        <v>40</v>
      </c>
      <c r="H26" s="120">
        <f t="shared" si="1"/>
        <v>2.6136570858570778</v>
      </c>
      <c r="I26" s="120">
        <f t="shared" si="2"/>
        <v>6.8312033624509123</v>
      </c>
      <c r="J26" s="57">
        <f t="shared" si="3"/>
        <v>6.0782722926908783E-2</v>
      </c>
      <c r="K26" s="55">
        <f t="shared" si="5"/>
        <v>3</v>
      </c>
      <c r="L26" s="52">
        <f t="shared" si="6"/>
        <v>9</v>
      </c>
      <c r="M26" s="56">
        <f t="shared" si="7"/>
        <v>6.9767441860465115E-2</v>
      </c>
    </row>
    <row r="27" spans="1:15" x14ac:dyDescent="0.3">
      <c r="A27" s="58">
        <v>26</v>
      </c>
      <c r="B27" s="55"/>
      <c r="C27" s="53" t="s">
        <v>234</v>
      </c>
      <c r="D27" s="59" t="s">
        <v>240</v>
      </c>
      <c r="E27" s="52">
        <v>41</v>
      </c>
      <c r="F27" s="120">
        <f t="shared" si="0"/>
        <v>45.070699977120597</v>
      </c>
      <c r="G27" s="120">
        <f t="shared" si="4"/>
        <v>42</v>
      </c>
      <c r="H27" s="120">
        <f t="shared" si="1"/>
        <v>4.0706999771205972</v>
      </c>
      <c r="I27" s="120">
        <f t="shared" si="2"/>
        <v>16.570598303729632</v>
      </c>
      <c r="J27" s="57">
        <f t="shared" si="3"/>
        <v>9.9285365295624317E-2</v>
      </c>
      <c r="K27" s="55">
        <f t="shared" si="5"/>
        <v>1</v>
      </c>
      <c r="L27" s="52">
        <f t="shared" si="6"/>
        <v>1</v>
      </c>
      <c r="M27" s="56">
        <f t="shared" si="7"/>
        <v>2.4390243902439025E-2</v>
      </c>
    </row>
    <row r="28" spans="1:15" x14ac:dyDescent="0.3">
      <c r="A28" s="58">
        <v>27</v>
      </c>
      <c r="C28" s="53" t="s">
        <v>241</v>
      </c>
      <c r="D28" s="59" t="s">
        <v>247</v>
      </c>
      <c r="E28" s="52">
        <v>44</v>
      </c>
      <c r="F28" s="120">
        <f t="shared" si="0"/>
        <v>41.904148849513653</v>
      </c>
      <c r="G28" s="120">
        <f t="shared" si="4"/>
        <v>44</v>
      </c>
      <c r="H28" s="120">
        <f t="shared" si="1"/>
        <v>2.0958511504863466</v>
      </c>
      <c r="I28" s="120">
        <f t="shared" si="2"/>
        <v>4.3925920449949425</v>
      </c>
      <c r="J28" s="57">
        <f t="shared" si="3"/>
        <v>4.7632980692871515E-2</v>
      </c>
      <c r="K28" s="55">
        <f t="shared" si="5"/>
        <v>0</v>
      </c>
      <c r="L28" s="52">
        <f t="shared" si="6"/>
        <v>0</v>
      </c>
      <c r="M28" s="56">
        <f t="shared" si="7"/>
        <v>0</v>
      </c>
    </row>
    <row r="29" spans="1:15" x14ac:dyDescent="0.3">
      <c r="A29" s="58">
        <v>28</v>
      </c>
      <c r="B29" s="55" t="s">
        <v>568</v>
      </c>
      <c r="C29" s="53" t="s">
        <v>248</v>
      </c>
      <c r="D29" s="59" t="s">
        <v>254</v>
      </c>
      <c r="E29" s="52">
        <v>41</v>
      </c>
      <c r="F29" s="120">
        <f t="shared" si="0"/>
        <v>43.053100069034834</v>
      </c>
      <c r="G29" s="120">
        <f t="shared" si="4"/>
        <v>40</v>
      </c>
      <c r="H29" s="120">
        <f t="shared" si="1"/>
        <v>2.0531000690348336</v>
      </c>
      <c r="I29" s="120">
        <f t="shared" si="2"/>
        <v>4.215219893470838</v>
      </c>
      <c r="J29" s="57">
        <f t="shared" si="3"/>
        <v>5.007561143987399E-2</v>
      </c>
      <c r="K29" s="55">
        <f t="shared" si="5"/>
        <v>1</v>
      </c>
      <c r="L29" s="52">
        <f t="shared" si="6"/>
        <v>1</v>
      </c>
      <c r="M29" s="56">
        <f t="shared" si="7"/>
        <v>2.4390243902439025E-2</v>
      </c>
    </row>
    <row r="30" spans="1:15" x14ac:dyDescent="0.3">
      <c r="A30" s="58">
        <v>29</v>
      </c>
      <c r="B30" s="55"/>
      <c r="C30" s="53" t="s">
        <v>255</v>
      </c>
      <c r="D30" s="59" t="s">
        <v>261</v>
      </c>
      <c r="E30" s="52">
        <v>48</v>
      </c>
      <c r="F30" s="120">
        <f t="shared" si="0"/>
        <v>44.704783219488398</v>
      </c>
      <c r="G30" s="120">
        <f t="shared" si="4"/>
        <v>52</v>
      </c>
      <c r="H30" s="120">
        <f t="shared" si="1"/>
        <v>3.2952167805116019</v>
      </c>
      <c r="I30" s="120">
        <f t="shared" si="2"/>
        <v>10.858453630565247</v>
      </c>
      <c r="J30" s="57">
        <f t="shared" si="3"/>
        <v>6.8650349593991702E-2</v>
      </c>
      <c r="K30" s="55">
        <f t="shared" si="5"/>
        <v>4</v>
      </c>
      <c r="L30" s="52">
        <f t="shared" si="6"/>
        <v>16</v>
      </c>
      <c r="M30" s="56">
        <f t="shared" si="7"/>
        <v>8.3333333333333329E-2</v>
      </c>
    </row>
    <row r="31" spans="1:15" x14ac:dyDescent="0.3">
      <c r="A31" s="58">
        <v>30</v>
      </c>
      <c r="B31" s="55"/>
      <c r="C31" s="53" t="s">
        <v>262</v>
      </c>
      <c r="D31" s="59" t="s">
        <v>268</v>
      </c>
      <c r="E31" s="52">
        <v>38</v>
      </c>
      <c r="F31" s="120">
        <f t="shared" si="0"/>
        <v>43.341350831812584</v>
      </c>
      <c r="G31" s="120">
        <f t="shared" si="4"/>
        <v>55</v>
      </c>
      <c r="H31" s="120">
        <f t="shared" si="1"/>
        <v>5.3413508318125835</v>
      </c>
      <c r="I31" s="120">
        <f t="shared" si="2"/>
        <v>28.530028708504979</v>
      </c>
      <c r="J31" s="57">
        <f t="shared" si="3"/>
        <v>0.14056186399506798</v>
      </c>
      <c r="K31" s="55">
        <f t="shared" si="5"/>
        <v>17</v>
      </c>
      <c r="L31" s="52">
        <f t="shared" si="6"/>
        <v>289</v>
      </c>
      <c r="M31" s="56">
        <f t="shared" si="7"/>
        <v>0.44736842105263158</v>
      </c>
    </row>
    <row r="32" spans="1:15" x14ac:dyDescent="0.3">
      <c r="A32" s="58">
        <v>31</v>
      </c>
      <c r="C32" s="53" t="s">
        <v>269</v>
      </c>
      <c r="D32" s="59" t="s">
        <v>275</v>
      </c>
      <c r="E32" s="52">
        <v>41</v>
      </c>
      <c r="F32" s="120">
        <f t="shared" si="0"/>
        <v>42.776055911581672</v>
      </c>
      <c r="G32" s="120">
        <f t="shared" si="4"/>
        <v>42</v>
      </c>
      <c r="H32" s="120">
        <f t="shared" si="1"/>
        <v>1.7760559115816719</v>
      </c>
      <c r="I32" s="120">
        <f t="shared" si="2"/>
        <v>3.1543746010642035</v>
      </c>
      <c r="J32" s="57">
        <f t="shared" si="3"/>
        <v>4.3318436867845658E-2</v>
      </c>
      <c r="K32" s="55">
        <f t="shared" si="5"/>
        <v>1</v>
      </c>
      <c r="L32" s="52">
        <f t="shared" si="6"/>
        <v>1</v>
      </c>
      <c r="M32" s="56">
        <f t="shared" si="7"/>
        <v>2.4390243902439025E-2</v>
      </c>
    </row>
    <row r="33" spans="1:13" x14ac:dyDescent="0.3">
      <c r="A33" s="58">
        <v>32</v>
      </c>
      <c r="B33" s="55" t="s">
        <v>569</v>
      </c>
      <c r="C33" s="53" t="s">
        <v>276</v>
      </c>
      <c r="D33" s="59" t="s">
        <v>282</v>
      </c>
      <c r="E33" s="52">
        <v>43</v>
      </c>
      <c r="F33" s="120">
        <f t="shared" si="0"/>
        <v>41.362695398239119</v>
      </c>
      <c r="G33" s="120">
        <f t="shared" si="4"/>
        <v>44</v>
      </c>
      <c r="H33" s="120">
        <f t="shared" si="1"/>
        <v>1.6373046017608814</v>
      </c>
      <c r="I33" s="120">
        <f t="shared" si="2"/>
        <v>2.6807663589473587</v>
      </c>
      <c r="J33" s="57">
        <f t="shared" si="3"/>
        <v>3.8076851203741428E-2</v>
      </c>
      <c r="K33" s="55">
        <f t="shared" si="5"/>
        <v>1</v>
      </c>
      <c r="L33" s="52">
        <f t="shared" si="6"/>
        <v>1</v>
      </c>
      <c r="M33" s="56">
        <f t="shared" si="7"/>
        <v>2.3255813953488372E-2</v>
      </c>
    </row>
    <row r="34" spans="1:13" x14ac:dyDescent="0.3">
      <c r="A34" s="58">
        <v>33</v>
      </c>
      <c r="B34" s="55"/>
      <c r="C34" s="53" t="s">
        <v>283</v>
      </c>
      <c r="D34" s="59" t="s">
        <v>289</v>
      </c>
      <c r="E34" s="52">
        <v>46</v>
      </c>
      <c r="F34" s="120">
        <f t="shared" si="0"/>
        <v>42.654946803176223</v>
      </c>
      <c r="G34" s="120">
        <f t="shared" si="4"/>
        <v>35</v>
      </c>
      <c r="H34" s="120">
        <f t="shared" si="1"/>
        <v>3.3450531968237769</v>
      </c>
      <c r="I34" s="120">
        <f t="shared" si="2"/>
        <v>11.189380889580969</v>
      </c>
      <c r="J34" s="57">
        <f t="shared" si="3"/>
        <v>7.2718547757038635E-2</v>
      </c>
      <c r="K34" s="55">
        <f t="shared" si="5"/>
        <v>11</v>
      </c>
      <c r="L34" s="52">
        <f t="shared" si="6"/>
        <v>121</v>
      </c>
      <c r="M34" s="56">
        <f t="shared" si="7"/>
        <v>0.2391304347826087</v>
      </c>
    </row>
    <row r="35" spans="1:13" x14ac:dyDescent="0.3">
      <c r="A35" s="58">
        <v>34</v>
      </c>
      <c r="B35" s="55"/>
      <c r="C35" s="53" t="s">
        <v>290</v>
      </c>
      <c r="D35" s="59" t="s">
        <v>296</v>
      </c>
      <c r="E35" s="52">
        <v>39</v>
      </c>
      <c r="F35" s="120">
        <f t="shared" si="0"/>
        <v>43.596769178604383</v>
      </c>
      <c r="G35" s="120">
        <f t="shared" si="4"/>
        <v>53</v>
      </c>
      <c r="H35" s="120">
        <f t="shared" si="1"/>
        <v>4.5967691786043829</v>
      </c>
      <c r="I35" s="120">
        <f t="shared" si="2"/>
        <v>21.130286881367212</v>
      </c>
      <c r="J35" s="57">
        <f t="shared" si="3"/>
        <v>0.11786587637447135</v>
      </c>
      <c r="K35" s="55">
        <f t="shared" si="5"/>
        <v>14</v>
      </c>
      <c r="L35" s="52">
        <f t="shared" si="6"/>
        <v>196</v>
      </c>
      <c r="M35" s="56">
        <f t="shared" si="7"/>
        <v>0.35897435897435898</v>
      </c>
    </row>
    <row r="36" spans="1:13" x14ac:dyDescent="0.3">
      <c r="A36" s="58">
        <v>35</v>
      </c>
      <c r="C36" s="53" t="s">
        <v>297</v>
      </c>
      <c r="D36" s="59" t="s">
        <v>303</v>
      </c>
      <c r="E36" s="52">
        <v>36</v>
      </c>
      <c r="F36" s="120">
        <f t="shared" si="0"/>
        <v>41.40730347994559</v>
      </c>
      <c r="G36" s="120">
        <f t="shared" si="4"/>
        <v>43</v>
      </c>
      <c r="H36" s="120">
        <f t="shared" si="1"/>
        <v>5.4073034799455897</v>
      </c>
      <c r="I36" s="120">
        <f t="shared" si="2"/>
        <v>29.238930924231685</v>
      </c>
      <c r="J36" s="57">
        <f t="shared" si="3"/>
        <v>0.15020287444293304</v>
      </c>
      <c r="K36" s="55">
        <f t="shared" si="5"/>
        <v>7</v>
      </c>
      <c r="L36" s="52">
        <f t="shared" si="6"/>
        <v>49</v>
      </c>
      <c r="M36" s="56">
        <f t="shared" si="7"/>
        <v>0.19444444444444445</v>
      </c>
    </row>
    <row r="37" spans="1:13" x14ac:dyDescent="0.3">
      <c r="A37" s="58">
        <v>36</v>
      </c>
      <c r="B37" s="55" t="s">
        <v>570</v>
      </c>
      <c r="C37" s="53" t="s">
        <v>304</v>
      </c>
      <c r="D37" s="59" t="s">
        <v>310</v>
      </c>
      <c r="E37" s="52">
        <v>50</v>
      </c>
      <c r="F37" s="120">
        <f t="shared" si="0"/>
        <v>40.049094578179705</v>
      </c>
      <c r="G37" s="120">
        <f t="shared" si="4"/>
        <v>41</v>
      </c>
      <c r="H37" s="120">
        <f t="shared" si="1"/>
        <v>9.9509054218202948</v>
      </c>
      <c r="I37" s="120">
        <f t="shared" si="2"/>
        <v>99.020518714012539</v>
      </c>
      <c r="J37" s="57">
        <f t="shared" si="3"/>
        <v>0.19901810843640588</v>
      </c>
      <c r="K37" s="55">
        <f t="shared" si="5"/>
        <v>9</v>
      </c>
      <c r="L37" s="52">
        <f t="shared" si="6"/>
        <v>81</v>
      </c>
      <c r="M37" s="56">
        <f t="shared" si="7"/>
        <v>0.18</v>
      </c>
    </row>
    <row r="38" spans="1:13" x14ac:dyDescent="0.3">
      <c r="A38" s="58">
        <v>37</v>
      </c>
      <c r="B38" s="55"/>
      <c r="C38" s="53" t="s">
        <v>311</v>
      </c>
      <c r="D38" s="59" t="s">
        <v>317</v>
      </c>
      <c r="E38" s="52">
        <v>36</v>
      </c>
      <c r="F38" s="120">
        <f t="shared" si="0"/>
        <v>43.081279817628456</v>
      </c>
      <c r="G38" s="120">
        <f t="shared" si="4"/>
        <v>44</v>
      </c>
      <c r="H38" s="120">
        <f t="shared" si="1"/>
        <v>7.0812798176284559</v>
      </c>
      <c r="I38" s="120">
        <f t="shared" si="2"/>
        <v>50.144523855552102</v>
      </c>
      <c r="J38" s="57">
        <f t="shared" si="3"/>
        <v>0.196702217156346</v>
      </c>
      <c r="K38" s="55">
        <f t="shared" si="5"/>
        <v>8</v>
      </c>
      <c r="L38" s="52">
        <f t="shared" si="6"/>
        <v>64</v>
      </c>
      <c r="M38" s="56">
        <f t="shared" si="7"/>
        <v>0.22222222222222221</v>
      </c>
    </row>
    <row r="39" spans="1:13" x14ac:dyDescent="0.3">
      <c r="A39" s="58">
        <v>38</v>
      </c>
      <c r="B39" s="55"/>
      <c r="C39" s="53" t="s">
        <v>318</v>
      </c>
      <c r="D39" s="59" t="s">
        <v>325</v>
      </c>
      <c r="E39" s="52">
        <v>36</v>
      </c>
      <c r="F39" s="120">
        <f t="shared" si="0"/>
        <v>42.470851011446598</v>
      </c>
      <c r="G39" s="120">
        <f t="shared" si="4"/>
        <v>41</v>
      </c>
      <c r="H39" s="120">
        <f t="shared" si="1"/>
        <v>6.470851011446598</v>
      </c>
      <c r="I39" s="120">
        <f t="shared" si="2"/>
        <v>41.87191281233946</v>
      </c>
      <c r="J39" s="57">
        <f t="shared" si="3"/>
        <v>0.17974586142907217</v>
      </c>
      <c r="K39" s="55">
        <f t="shared" si="5"/>
        <v>5</v>
      </c>
      <c r="L39" s="52">
        <f t="shared" si="6"/>
        <v>25</v>
      </c>
      <c r="M39" s="56">
        <f t="shared" si="7"/>
        <v>0.1388888888888889</v>
      </c>
    </row>
    <row r="40" spans="1:13" x14ac:dyDescent="0.3">
      <c r="A40" s="58">
        <v>39</v>
      </c>
      <c r="B40" s="55"/>
      <c r="C40" s="53" t="s">
        <v>326</v>
      </c>
      <c r="D40" s="59" t="s">
        <v>332</v>
      </c>
      <c r="E40" s="52">
        <v>42</v>
      </c>
      <c r="F40" s="120">
        <f t="shared" si="0"/>
        <v>37.728286717894811</v>
      </c>
      <c r="G40" s="120">
        <f t="shared" si="4"/>
        <v>48</v>
      </c>
      <c r="H40" s="120">
        <f t="shared" si="1"/>
        <v>4.2717132821051891</v>
      </c>
      <c r="I40" s="120">
        <f t="shared" si="2"/>
        <v>18.247534364513886</v>
      </c>
      <c r="J40" s="57">
        <f t="shared" si="3"/>
        <v>0.10170745909774259</v>
      </c>
      <c r="K40" s="55">
        <f t="shared" si="5"/>
        <v>6</v>
      </c>
      <c r="L40" s="52">
        <f t="shared" si="6"/>
        <v>36</v>
      </c>
      <c r="M40" s="56">
        <f t="shared" si="7"/>
        <v>0.14285714285714285</v>
      </c>
    </row>
    <row r="41" spans="1:13" x14ac:dyDescent="0.3">
      <c r="A41" s="58">
        <v>40</v>
      </c>
      <c r="C41" s="53" t="s">
        <v>333</v>
      </c>
      <c r="D41" s="59" t="s">
        <v>339</v>
      </c>
      <c r="E41" s="52">
        <v>29</v>
      </c>
      <c r="F41" s="120">
        <f t="shared" si="0"/>
        <v>40.266555222188863</v>
      </c>
      <c r="G41" s="120">
        <f t="shared" si="4"/>
        <v>38</v>
      </c>
      <c r="H41" s="120">
        <f t="shared" si="1"/>
        <v>11.266555222188863</v>
      </c>
      <c r="I41" s="120">
        <f t="shared" si="2"/>
        <v>126.93526657463114</v>
      </c>
      <c r="J41" s="57">
        <f t="shared" si="3"/>
        <v>0.38850190421340908</v>
      </c>
      <c r="K41" s="55">
        <f t="shared" si="5"/>
        <v>9</v>
      </c>
      <c r="L41" s="52">
        <f t="shared" si="6"/>
        <v>81</v>
      </c>
      <c r="M41" s="56">
        <f t="shared" si="7"/>
        <v>0.31034482758620691</v>
      </c>
    </row>
    <row r="42" spans="1:13" x14ac:dyDescent="0.3">
      <c r="A42" s="58">
        <v>41</v>
      </c>
      <c r="B42" s="55" t="s">
        <v>571</v>
      </c>
      <c r="C42" s="53" t="s">
        <v>340</v>
      </c>
      <c r="D42" s="59" t="s">
        <v>346</v>
      </c>
      <c r="E42" s="52">
        <v>43</v>
      </c>
      <c r="F42" s="120">
        <f t="shared" si="0"/>
        <v>38.84025018909643</v>
      </c>
      <c r="G42" s="120">
        <f t="shared" si="4"/>
        <v>41</v>
      </c>
      <c r="H42" s="120">
        <f t="shared" si="1"/>
        <v>4.1597498109035698</v>
      </c>
      <c r="I42" s="120">
        <f t="shared" si="2"/>
        <v>17.303518489312285</v>
      </c>
      <c r="J42" s="57">
        <f t="shared" si="3"/>
        <v>9.6738367695431857E-2</v>
      </c>
      <c r="K42" s="55">
        <f t="shared" si="5"/>
        <v>2</v>
      </c>
      <c r="L42" s="52">
        <f t="shared" si="6"/>
        <v>4</v>
      </c>
      <c r="M42" s="56">
        <f t="shared" si="7"/>
        <v>4.6511627906976744E-2</v>
      </c>
    </row>
    <row r="43" spans="1:13" x14ac:dyDescent="0.3">
      <c r="A43" s="58">
        <v>42</v>
      </c>
      <c r="B43" s="55"/>
      <c r="C43" s="53" t="s">
        <v>347</v>
      </c>
      <c r="D43" s="59" t="s">
        <v>353</v>
      </c>
      <c r="E43" s="52">
        <v>37</v>
      </c>
      <c r="F43" s="120">
        <f t="shared" si="0"/>
        <v>36.267260590972825</v>
      </c>
      <c r="G43" s="120">
        <f t="shared" si="4"/>
        <v>43</v>
      </c>
      <c r="H43" s="120">
        <f t="shared" si="1"/>
        <v>0.73273940902717527</v>
      </c>
      <c r="I43" s="120">
        <f t="shared" si="2"/>
        <v>0.53690704154149405</v>
      </c>
      <c r="J43" s="57">
        <f t="shared" si="3"/>
        <v>1.9803767811545279E-2</v>
      </c>
      <c r="K43" s="55">
        <f t="shared" si="5"/>
        <v>6</v>
      </c>
      <c r="L43" s="52">
        <f t="shared" si="6"/>
        <v>36</v>
      </c>
      <c r="M43" s="56">
        <f t="shared" si="7"/>
        <v>0.16216216216216217</v>
      </c>
    </row>
    <row r="44" spans="1:13" x14ac:dyDescent="0.3">
      <c r="A44" s="58">
        <v>43</v>
      </c>
      <c r="B44" s="55"/>
      <c r="C44" s="53" t="s">
        <v>354</v>
      </c>
      <c r="D44" s="59" t="s">
        <v>360</v>
      </c>
      <c r="E44" s="52">
        <v>45</v>
      </c>
      <c r="F44" s="120">
        <f t="shared" si="0"/>
        <v>38.792456770401486</v>
      </c>
      <c r="G44" s="120">
        <f t="shared" si="4"/>
        <v>46</v>
      </c>
      <c r="H44" s="120">
        <f t="shared" si="1"/>
        <v>6.2075432295985138</v>
      </c>
      <c r="I44" s="120">
        <f t="shared" si="2"/>
        <v>38.533592947334348</v>
      </c>
      <c r="J44" s="57">
        <f t="shared" si="3"/>
        <v>0.13794540510218919</v>
      </c>
      <c r="K44" s="55">
        <f t="shared" si="5"/>
        <v>1</v>
      </c>
      <c r="L44" s="52">
        <f t="shared" si="6"/>
        <v>1</v>
      </c>
      <c r="M44" s="56">
        <f t="shared" si="7"/>
        <v>2.2222222222222223E-2</v>
      </c>
    </row>
    <row r="45" spans="1:13" x14ac:dyDescent="0.3">
      <c r="A45" s="58">
        <v>44</v>
      </c>
      <c r="B45" s="55" t="s">
        <v>572</v>
      </c>
      <c r="C45" s="53" t="s">
        <v>361</v>
      </c>
      <c r="D45" s="59" t="s">
        <v>367</v>
      </c>
      <c r="E45" s="52">
        <v>44</v>
      </c>
      <c r="F45" s="120">
        <f t="shared" si="0"/>
        <v>38.831514303579034</v>
      </c>
      <c r="G45" s="120">
        <f t="shared" si="4"/>
        <v>39</v>
      </c>
      <c r="H45" s="120">
        <f t="shared" si="1"/>
        <v>5.1684856964209658</v>
      </c>
      <c r="I45" s="120">
        <f t="shared" si="2"/>
        <v>26.713244394108116</v>
      </c>
      <c r="J45" s="57">
        <f t="shared" si="3"/>
        <v>0.1174655840095674</v>
      </c>
      <c r="K45" s="55">
        <f t="shared" si="5"/>
        <v>5</v>
      </c>
      <c r="L45" s="52">
        <f t="shared" si="6"/>
        <v>25</v>
      </c>
      <c r="M45" s="56">
        <f t="shared" si="7"/>
        <v>0.11363636363636363</v>
      </c>
    </row>
    <row r="46" spans="1:13" x14ac:dyDescent="0.3">
      <c r="A46" s="58">
        <v>45</v>
      </c>
      <c r="B46" s="55"/>
      <c r="C46" s="53" t="s">
        <v>368</v>
      </c>
      <c r="D46" s="59" t="s">
        <v>374</v>
      </c>
      <c r="E46" s="52">
        <v>47</v>
      </c>
      <c r="F46" s="120">
        <f t="shared" si="0"/>
        <v>40.404718408766108</v>
      </c>
      <c r="G46" s="120">
        <f t="shared" si="4"/>
        <v>36</v>
      </c>
      <c r="H46" s="120">
        <f t="shared" si="1"/>
        <v>6.595281591233892</v>
      </c>
      <c r="I46" s="120">
        <f t="shared" si="2"/>
        <v>43.497739267668656</v>
      </c>
      <c r="J46" s="57">
        <f t="shared" si="3"/>
        <v>0.14032514023901899</v>
      </c>
      <c r="K46" s="55">
        <f t="shared" si="5"/>
        <v>11</v>
      </c>
      <c r="L46" s="52">
        <f t="shared" si="6"/>
        <v>121</v>
      </c>
      <c r="M46" s="56">
        <f t="shared" si="7"/>
        <v>0.23404255319148937</v>
      </c>
    </row>
    <row r="47" spans="1:13" x14ac:dyDescent="0.3">
      <c r="A47" s="58">
        <v>46</v>
      </c>
      <c r="B47" s="55"/>
      <c r="C47" s="53" t="s">
        <v>375</v>
      </c>
      <c r="D47" s="59" t="s">
        <v>380</v>
      </c>
      <c r="E47" s="52">
        <v>41</v>
      </c>
      <c r="F47" s="120">
        <f t="shared" si="0"/>
        <v>43.186358360752848</v>
      </c>
      <c r="G47" s="120">
        <f t="shared" si="4"/>
        <v>50</v>
      </c>
      <c r="H47" s="120">
        <f t="shared" si="1"/>
        <v>2.1863583607528483</v>
      </c>
      <c r="I47" s="120">
        <f t="shared" si="2"/>
        <v>4.7801628816338821</v>
      </c>
      <c r="J47" s="57">
        <f t="shared" si="3"/>
        <v>5.3325813676898738E-2</v>
      </c>
      <c r="K47" s="55">
        <f t="shared" si="5"/>
        <v>9</v>
      </c>
      <c r="L47" s="52">
        <f t="shared" si="6"/>
        <v>81</v>
      </c>
      <c r="M47" s="56">
        <f t="shared" si="7"/>
        <v>0.21951219512195122</v>
      </c>
    </row>
    <row r="48" spans="1:13" x14ac:dyDescent="0.3">
      <c r="A48" s="58">
        <v>47</v>
      </c>
      <c r="B48" s="55"/>
      <c r="C48" s="53" t="s">
        <v>381</v>
      </c>
      <c r="D48" s="59" t="s">
        <v>387</v>
      </c>
      <c r="E48" s="52">
        <v>39</v>
      </c>
      <c r="F48" s="120">
        <f t="shared" si="0"/>
        <v>42.8376897165126</v>
      </c>
      <c r="G48" s="120">
        <f t="shared" si="4"/>
        <v>36</v>
      </c>
      <c r="H48" s="120">
        <f t="shared" si="1"/>
        <v>3.8376897165125996</v>
      </c>
      <c r="I48" s="120">
        <f t="shared" si="2"/>
        <v>14.727862360226558</v>
      </c>
      <c r="J48" s="57">
        <f t="shared" si="3"/>
        <v>9.8402300423399994E-2</v>
      </c>
      <c r="K48" s="55">
        <f t="shared" si="5"/>
        <v>3</v>
      </c>
      <c r="L48" s="52">
        <f t="shared" si="6"/>
        <v>9</v>
      </c>
      <c r="M48" s="56">
        <f t="shared" si="7"/>
        <v>7.6923076923076927E-2</v>
      </c>
    </row>
    <row r="49" spans="1:13" x14ac:dyDescent="0.3">
      <c r="A49" s="58">
        <v>48</v>
      </c>
      <c r="C49" s="53" t="s">
        <v>388</v>
      </c>
      <c r="D49" s="59" t="s">
        <v>394</v>
      </c>
      <c r="E49" s="52">
        <v>40</v>
      </c>
      <c r="F49" s="120">
        <f t="shared" si="0"/>
        <v>42.425051604867342</v>
      </c>
      <c r="G49" s="120">
        <f t="shared" si="4"/>
        <v>36</v>
      </c>
      <c r="H49" s="120">
        <f t="shared" si="1"/>
        <v>2.4250516048673418</v>
      </c>
      <c r="I49" s="120">
        <f t="shared" si="2"/>
        <v>5.8808752862696698</v>
      </c>
      <c r="J49" s="57">
        <f t="shared" si="3"/>
        <v>6.0626290121683545E-2</v>
      </c>
      <c r="K49" s="55">
        <f t="shared" si="5"/>
        <v>4</v>
      </c>
      <c r="L49" s="52">
        <f t="shared" si="6"/>
        <v>16</v>
      </c>
      <c r="M49" s="56">
        <f t="shared" si="7"/>
        <v>0.1</v>
      </c>
    </row>
    <row r="50" spans="1:13" x14ac:dyDescent="0.3">
      <c r="A50" s="58">
        <v>49</v>
      </c>
      <c r="B50" s="55" t="s">
        <v>573</v>
      </c>
      <c r="C50" s="53" t="s">
        <v>395</v>
      </c>
      <c r="D50" s="59" t="s">
        <v>401</v>
      </c>
      <c r="E50" s="52">
        <v>42</v>
      </c>
      <c r="F50" s="120">
        <f t="shared" si="0"/>
        <v>42.047178134623081</v>
      </c>
      <c r="G50" s="120">
        <f t="shared" si="4"/>
        <v>42</v>
      </c>
      <c r="H50" s="120">
        <f t="shared" si="1"/>
        <v>4.7178134623081291E-2</v>
      </c>
      <c r="I50" s="120">
        <f t="shared" si="2"/>
        <v>2.2257763865135816E-3</v>
      </c>
      <c r="J50" s="57">
        <f t="shared" si="3"/>
        <v>1.1232889195971736E-3</v>
      </c>
      <c r="K50" s="55">
        <f t="shared" si="5"/>
        <v>0</v>
      </c>
      <c r="L50" s="52">
        <f t="shared" si="6"/>
        <v>0</v>
      </c>
      <c r="M50" s="56">
        <f t="shared" si="7"/>
        <v>0</v>
      </c>
    </row>
    <row r="51" spans="1:13" x14ac:dyDescent="0.3">
      <c r="A51" s="58">
        <v>50</v>
      </c>
      <c r="B51" s="55"/>
      <c r="C51" s="53" t="s">
        <v>402</v>
      </c>
      <c r="D51" s="59" t="s">
        <v>408</v>
      </c>
      <c r="E51" s="52">
        <v>41</v>
      </c>
      <c r="F51" s="120">
        <f t="shared" si="0"/>
        <v>42.057239464756165</v>
      </c>
      <c r="G51" s="120">
        <f t="shared" si="4"/>
        <v>29</v>
      </c>
      <c r="H51" s="120">
        <f t="shared" si="1"/>
        <v>1.0572394647561651</v>
      </c>
      <c r="I51" s="120">
        <f t="shared" si="2"/>
        <v>1.1177552858379025</v>
      </c>
      <c r="J51" s="57">
        <f t="shared" si="3"/>
        <v>2.5786328408686957E-2</v>
      </c>
      <c r="K51" s="55">
        <f t="shared" si="5"/>
        <v>12</v>
      </c>
      <c r="L51" s="52">
        <f t="shared" si="6"/>
        <v>144</v>
      </c>
      <c r="M51" s="56">
        <f t="shared" si="7"/>
        <v>0.29268292682926828</v>
      </c>
    </row>
    <row r="52" spans="1:13" x14ac:dyDescent="0.3">
      <c r="A52" s="58">
        <v>51</v>
      </c>
      <c r="B52" s="55"/>
      <c r="C52" s="53" t="s">
        <v>409</v>
      </c>
      <c r="D52" s="59" t="s">
        <v>415</v>
      </c>
      <c r="E52" s="52">
        <v>44</v>
      </c>
      <c r="F52" s="120">
        <f t="shared" si="0"/>
        <v>40.789249178216345</v>
      </c>
      <c r="G52" s="120">
        <f t="shared" si="4"/>
        <v>43</v>
      </c>
      <c r="H52" s="120">
        <f t="shared" si="1"/>
        <v>3.2107508217836553</v>
      </c>
      <c r="I52" s="120">
        <f t="shared" si="2"/>
        <v>10.308920839584419</v>
      </c>
      <c r="J52" s="57">
        <f t="shared" si="3"/>
        <v>7.2971609585992164E-2</v>
      </c>
      <c r="K52" s="55">
        <f t="shared" si="5"/>
        <v>1</v>
      </c>
      <c r="L52" s="52">
        <f t="shared" si="6"/>
        <v>1</v>
      </c>
      <c r="M52" s="56">
        <f t="shared" si="7"/>
        <v>2.2727272727272728E-2</v>
      </c>
    </row>
    <row r="53" spans="1:13" x14ac:dyDescent="0.3">
      <c r="A53" s="58">
        <v>52</v>
      </c>
      <c r="B53" s="55"/>
      <c r="C53" s="53" t="s">
        <v>416</v>
      </c>
      <c r="D53" s="59" t="s">
        <v>422</v>
      </c>
      <c r="E53" s="52">
        <v>42</v>
      </c>
      <c r="F53" s="120">
        <f t="shared" si="0"/>
        <v>41.186807847493171</v>
      </c>
      <c r="G53" s="120">
        <f t="shared" si="4"/>
        <v>37</v>
      </c>
      <c r="H53" s="120">
        <f t="shared" si="1"/>
        <v>0.8131921525068293</v>
      </c>
      <c r="I53" s="120">
        <f t="shared" si="2"/>
        <v>0.66128147689869032</v>
      </c>
      <c r="J53" s="57">
        <f t="shared" si="3"/>
        <v>1.9361717916829269E-2</v>
      </c>
      <c r="K53" s="55">
        <f t="shared" si="5"/>
        <v>5</v>
      </c>
      <c r="L53" s="52">
        <f t="shared" si="6"/>
        <v>25</v>
      </c>
      <c r="M53" s="56">
        <f t="shared" si="7"/>
        <v>0.11904761904761904</v>
      </c>
    </row>
    <row r="54" spans="1:13" ht="16.2" thickBot="1" x14ac:dyDescent="0.35">
      <c r="A54" s="51">
        <v>53</v>
      </c>
      <c r="B54" s="50"/>
      <c r="C54" s="97" t="s">
        <v>423</v>
      </c>
      <c r="D54" s="97" t="s">
        <v>423</v>
      </c>
      <c r="E54" s="96">
        <v>6</v>
      </c>
      <c r="F54" s="120">
        <f t="shared" si="0"/>
        <v>42.047845941714478</v>
      </c>
      <c r="G54" s="119"/>
      <c r="H54" s="119"/>
      <c r="I54" s="119"/>
      <c r="J54" s="119"/>
      <c r="K54" s="119"/>
      <c r="L54" s="123"/>
      <c r="M54" s="48"/>
    </row>
    <row r="55" spans="1:13" x14ac:dyDescent="0.3">
      <c r="F55"/>
      <c r="G55"/>
    </row>
    <row r="56" spans="1:13" x14ac:dyDescent="0.3">
      <c r="D56" s="46"/>
    </row>
    <row r="57" spans="1:13" x14ac:dyDescent="0.3">
      <c r="D57" s="46"/>
    </row>
    <row r="58" spans="1:13" x14ac:dyDescent="0.3">
      <c r="D58" s="46"/>
      <c r="E58" s="45"/>
      <c r="F58" s="45"/>
      <c r="G58" s="45"/>
    </row>
    <row r="64" spans="1:13" x14ac:dyDescent="0.3">
      <c r="D64" s="46"/>
      <c r="H64" s="47"/>
    </row>
    <row r="65" spans="4:8" x14ac:dyDescent="0.3">
      <c r="D65" s="46"/>
      <c r="H65" s="26"/>
    </row>
    <row r="66" spans="4:8" x14ac:dyDescent="0.3">
      <c r="D66" s="46"/>
      <c r="E66" s="45"/>
      <c r="F66" s="45"/>
      <c r="G66" s="45"/>
    </row>
    <row r="72" spans="4:8" x14ac:dyDescent="0.3">
      <c r="D72" s="46"/>
      <c r="H72" s="45"/>
    </row>
    <row r="73" spans="4:8" x14ac:dyDescent="0.3">
      <c r="D73" s="46"/>
      <c r="H73" s="26"/>
    </row>
    <row r="74" spans="4:8" x14ac:dyDescent="0.3">
      <c r="D74" s="46"/>
      <c r="E74" s="45"/>
      <c r="F74" s="45"/>
      <c r="G74" s="45"/>
    </row>
    <row r="80" spans="4:8" x14ac:dyDescent="0.3">
      <c r="H80" s="45"/>
    </row>
    <row r="81" spans="8:8" x14ac:dyDescent="0.3">
      <c r="H81" s="26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B879E-0A0C-4B89-8669-F3B4D60E5021}">
  <sheetPr>
    <tabColor rgb="FFA9D08E"/>
  </sheetPr>
  <dimension ref="A1:AJ68"/>
  <sheetViews>
    <sheetView topLeftCell="O1" zoomScale="55" zoomScaleNormal="55" workbookViewId="0">
      <selection activeCell="P19" sqref="P19"/>
    </sheetView>
  </sheetViews>
  <sheetFormatPr defaultRowHeight="15.6" outlineLevelCol="1" x14ac:dyDescent="0.3"/>
  <cols>
    <col min="1" max="1" width="17.19921875" bestFit="1" customWidth="1"/>
    <col min="2" max="2" width="15" customWidth="1"/>
    <col min="3" max="4" width="15" hidden="1" customWidth="1" outlineLevel="1"/>
    <col min="5" max="7" width="15.09765625" hidden="1" customWidth="1" outlineLevel="1"/>
    <col min="8" max="9" width="19.59765625" hidden="1" customWidth="1" outlineLevel="1"/>
    <col min="10" max="10" width="22.09765625" hidden="1" customWidth="1" outlineLevel="1"/>
    <col min="11" max="11" width="19.3984375" hidden="1" customWidth="1" outlineLevel="1"/>
    <col min="12" max="12" width="13.8984375" hidden="1" customWidth="1" outlineLevel="1"/>
    <col min="13" max="13" width="18.5" bestFit="1" customWidth="1" collapsed="1"/>
    <col min="14" max="18" width="18.5" customWidth="1"/>
    <col min="19" max="19" width="21.5" bestFit="1" customWidth="1"/>
    <col min="20" max="24" width="21.5" customWidth="1"/>
    <col min="25" max="25" width="20.09765625" bestFit="1" customWidth="1"/>
    <col min="26" max="28" width="21.5" customWidth="1"/>
    <col min="29" max="29" width="21.69921875" customWidth="1"/>
    <col min="30" max="30" width="21.5" customWidth="1"/>
    <col min="31" max="31" width="14.8984375" bestFit="1" customWidth="1"/>
    <col min="32" max="34" width="21.5" customWidth="1"/>
    <col min="35" max="35" width="21.69921875" customWidth="1"/>
    <col min="36" max="36" width="21.5" customWidth="1"/>
  </cols>
  <sheetData>
    <row r="1" spans="1:36" x14ac:dyDescent="0.3">
      <c r="A1" t="s">
        <v>458</v>
      </c>
      <c r="B1" s="17" t="s">
        <v>29</v>
      </c>
      <c r="C1" s="19" t="s">
        <v>424</v>
      </c>
      <c r="D1" s="19" t="s">
        <v>589</v>
      </c>
      <c r="E1" s="19" t="s">
        <v>590</v>
      </c>
      <c r="F1" s="19" t="s">
        <v>591</v>
      </c>
      <c r="G1" s="19" t="s">
        <v>481</v>
      </c>
      <c r="H1" s="19"/>
      <c r="I1" s="19" t="s">
        <v>483</v>
      </c>
      <c r="J1" s="19" t="s">
        <v>425</v>
      </c>
      <c r="K1" s="19" t="s">
        <v>426</v>
      </c>
      <c r="L1" s="19" t="s">
        <v>427</v>
      </c>
      <c r="M1" s="20" t="s">
        <v>424</v>
      </c>
      <c r="N1" s="20" t="s">
        <v>589</v>
      </c>
      <c r="O1" s="20" t="s">
        <v>590</v>
      </c>
      <c r="P1" s="20" t="s">
        <v>591</v>
      </c>
      <c r="Q1" s="20" t="s">
        <v>481</v>
      </c>
      <c r="R1" s="20" t="s">
        <v>483</v>
      </c>
      <c r="S1" s="20" t="s">
        <v>425</v>
      </c>
      <c r="T1" s="20" t="s">
        <v>589</v>
      </c>
      <c r="U1" s="20" t="s">
        <v>590</v>
      </c>
      <c r="V1" s="20" t="s">
        <v>591</v>
      </c>
      <c r="W1" s="20" t="s">
        <v>481</v>
      </c>
      <c r="X1" s="20" t="s">
        <v>483</v>
      </c>
      <c r="Y1" s="20" t="s">
        <v>426</v>
      </c>
      <c r="Z1" s="20" t="s">
        <v>589</v>
      </c>
      <c r="AA1" s="20" t="s">
        <v>590</v>
      </c>
      <c r="AB1" s="20" t="s">
        <v>591</v>
      </c>
      <c r="AC1" s="20" t="s">
        <v>481</v>
      </c>
      <c r="AD1" s="20" t="s">
        <v>483</v>
      </c>
      <c r="AE1" s="20" t="s">
        <v>427</v>
      </c>
      <c r="AF1" s="20" t="s">
        <v>589</v>
      </c>
      <c r="AG1" s="20" t="s">
        <v>590</v>
      </c>
      <c r="AH1" s="20" t="s">
        <v>591</v>
      </c>
      <c r="AI1" s="20" t="s">
        <v>481</v>
      </c>
      <c r="AJ1" s="20" t="s">
        <v>483</v>
      </c>
    </row>
    <row r="2" spans="1:36" x14ac:dyDescent="0.3">
      <c r="A2" t="str">
        <f>TEXT(B2,"MMM")</f>
        <v>Mar</v>
      </c>
      <c r="B2" s="17">
        <v>41364</v>
      </c>
      <c r="C2" s="16">
        <f>SUMIFS(raw!$L:$L,raw!$D:$D,'Data - Weekly Seasonal'!$B2,raw!$G:$G,'Data - Weekly Seasonal'!C$1)</f>
        <v>1735</v>
      </c>
      <c r="D2" s="16">
        <f>C2</f>
        <v>1735</v>
      </c>
      <c r="E2" s="21"/>
      <c r="F2" s="18">
        <f>C2/AVERAGE(C2:C5)</f>
        <v>1.018102866531702</v>
      </c>
      <c r="G2" s="24"/>
      <c r="H2" s="18"/>
      <c r="I2" s="18"/>
      <c r="J2" s="16">
        <f>SUMIFS(raw!$L:$L,raw!$D:$D,'Data - Weekly Seasonal'!$B2,raw!$H:$H,'Data - Weekly Seasonal'!J$1)</f>
        <v>1566</v>
      </c>
      <c r="K2" s="16">
        <f>SUMIFS(raw!$L:$L,raw!$D:$D,'Data - Weekly Seasonal'!$B2,raw!$H:$H,'Data - Weekly Seasonal'!K$1)</f>
        <v>169</v>
      </c>
      <c r="L2" s="16">
        <f>SUMIFS(raw!$L:$L,raw!$D:$D,'Data - Weekly Seasonal'!$B2,raw!$G:$G,'Data - Weekly Seasonal'!L$1)</f>
        <v>1464.2222222222222</v>
      </c>
      <c r="M2" s="16">
        <f>COUNTIFS(raw!$D:$D,'Data - Weekly Seasonal'!$B2,raw!$G:$G,'Data - Weekly Seasonal'!M$1)</f>
        <v>19</v>
      </c>
      <c r="N2" s="16"/>
      <c r="O2" s="21"/>
      <c r="P2" s="18">
        <f>M2/AVERAGE(M2:M5)</f>
        <v>0.97435897435897434</v>
      </c>
      <c r="Q2" s="24"/>
      <c r="R2" s="24"/>
      <c r="S2" s="16">
        <f>COUNTIFS(raw!$D:$D,'Data - Weekly Seasonal'!$B2,raw!$H:$H,'Data - Weekly Seasonal'!S$1)</f>
        <v>17</v>
      </c>
      <c r="T2" s="16"/>
      <c r="U2" s="21"/>
      <c r="V2" s="18">
        <f>S2/AVERAGE(S2:S5)</f>
        <v>0.98550724637681164</v>
      </c>
      <c r="W2" s="24"/>
      <c r="X2" s="24"/>
      <c r="Y2" s="16">
        <f>COUNTIFS(raw!$D:$D,'Data - Weekly Seasonal'!$B2,raw!$H:$H,'Data - Weekly Seasonal'!Y$1)</f>
        <v>2</v>
      </c>
      <c r="Z2" s="16"/>
      <c r="AA2" s="21"/>
      <c r="AB2" s="18">
        <f>Y2/AVERAGE(Y2:Y5)</f>
        <v>0.88888888888888884</v>
      </c>
      <c r="AC2" s="24"/>
      <c r="AD2" s="24"/>
      <c r="AE2" s="16">
        <f>COUNTIFS(raw!$D:$D,'Data - Weekly Seasonal'!$B2,raw!$G:$G,'Data - Weekly Seasonal'!AE$1)</f>
        <v>17</v>
      </c>
      <c r="AF2" s="16"/>
      <c r="AG2" s="21"/>
      <c r="AH2" s="18">
        <f>AE2/AVERAGE(AE2:AE5)</f>
        <v>1</v>
      </c>
      <c r="AI2" s="24"/>
      <c r="AJ2" s="24"/>
    </row>
    <row r="3" spans="1:36" x14ac:dyDescent="0.3">
      <c r="A3" t="str">
        <f>TEXT(B6,"MMM")</f>
        <v>Apr</v>
      </c>
      <c r="B3" s="17">
        <v>41371</v>
      </c>
      <c r="C3" s="16">
        <f>SUMIFS(raw!$L:$L,raw!$D:$D,'Data - Weekly Seasonal'!$B3,raw!$G:$G,'Data - Weekly Seasonal'!C$1)</f>
        <v>1823.6</v>
      </c>
      <c r="D3" s="16"/>
      <c r="E3" s="16"/>
      <c r="F3" s="23">
        <f>C3-AVERAGE(C$3:C$6)</f>
        <v>83.074999999999818</v>
      </c>
      <c r="G3" s="24"/>
      <c r="H3" s="16"/>
      <c r="I3" s="18"/>
      <c r="J3" s="16">
        <f>SUMIFS(raw!$L:$L,raw!$D:$D,'Data - Weekly Seasonal'!$B3,raw!$H:$H,'Data - Weekly Seasonal'!J$1)</f>
        <v>1749.6</v>
      </c>
      <c r="K3" s="16">
        <f>SUMIFS(raw!$L:$L,raw!$D:$D,'Data - Weekly Seasonal'!$B3,raw!$H:$H,'Data - Weekly Seasonal'!K$1)</f>
        <v>74</v>
      </c>
      <c r="L3" s="16">
        <f>SUMIFS(raw!$L:$L,raw!$D:$D,'Data - Weekly Seasonal'!$B3,raw!$G:$G,'Data - Weekly Seasonal'!L$1)</f>
        <v>860.98888888888894</v>
      </c>
      <c r="M3" s="16">
        <f>COUNTIFS(raw!$D:$D,'Data - Weekly Seasonal'!$B3,raw!$G:$G,'Data - Weekly Seasonal'!M$1)</f>
        <v>21</v>
      </c>
      <c r="N3" s="16"/>
      <c r="O3" s="16"/>
      <c r="P3" s="24">
        <f>M3-AVERAGE(M$3:M$6)</f>
        <v>1</v>
      </c>
      <c r="Q3" s="24"/>
      <c r="R3" s="24"/>
      <c r="S3" s="44">
        <f>COUNTIFS(raw!$D:$D,'Data - Weekly Seasonal'!$B3,raw!$H:$H,'Data - Weekly Seasonal'!S$1)</f>
        <v>20</v>
      </c>
      <c r="T3" s="44"/>
      <c r="U3" s="44"/>
      <c r="V3" s="24">
        <f>S3-AVERAGE(S$3:S$6)</f>
        <v>3</v>
      </c>
      <c r="W3" s="24"/>
      <c r="X3" s="24"/>
      <c r="Y3" s="44">
        <f>COUNTIFS(raw!$D:$D,'Data - Weekly Seasonal'!$B3,raw!$H:$H,'Data - Weekly Seasonal'!Y$1)</f>
        <v>1</v>
      </c>
      <c r="Z3" s="44"/>
      <c r="AA3" s="44"/>
      <c r="AB3" s="24">
        <f>Y3-AVERAGE(Y$3:Y$6)</f>
        <v>-2</v>
      </c>
      <c r="AC3" s="24"/>
      <c r="AD3" s="24"/>
      <c r="AE3" s="44">
        <f>COUNTIFS(raw!$D:$D,'Data - Weekly Seasonal'!$B3,raw!$G:$G,'Data - Weekly Seasonal'!AE$1)</f>
        <v>12</v>
      </c>
      <c r="AF3" s="44"/>
      <c r="AG3" s="44"/>
      <c r="AH3" s="24">
        <f>AE3-AVERAGE(AE$3:AE$6)</f>
        <v>-5.25</v>
      </c>
      <c r="AI3" s="24"/>
      <c r="AJ3" s="24"/>
    </row>
    <row r="4" spans="1:36" x14ac:dyDescent="0.3">
      <c r="B4" s="17">
        <v>41378</v>
      </c>
      <c r="C4" s="16">
        <f>SUMIFS(raw!$L:$L,raw!$D:$D,'Data - Weekly Seasonal'!$B4,raw!$G:$G,'Data - Weekly Seasonal'!C$1)</f>
        <v>2016</v>
      </c>
      <c r="D4" s="16"/>
      <c r="E4" s="16"/>
      <c r="F4" s="23">
        <f t="shared" ref="F4:F6" si="0">C4-AVERAGE(C$3:C$6)</f>
        <v>275.47499999999991</v>
      </c>
      <c r="G4" s="24"/>
      <c r="H4" s="18"/>
      <c r="I4" s="18"/>
      <c r="J4" s="16">
        <f>SUMIFS(raw!$L:$L,raw!$D:$D,'Data - Weekly Seasonal'!$B4,raw!$H:$H,'Data - Weekly Seasonal'!J$1)</f>
        <v>1713</v>
      </c>
      <c r="K4" s="16">
        <f>SUMIFS(raw!$L:$L,raw!$D:$D,'Data - Weekly Seasonal'!$B4,raw!$H:$H,'Data - Weekly Seasonal'!K$1)</f>
        <v>303</v>
      </c>
      <c r="L4" s="16">
        <f>SUMIFS(raw!$L:$L,raw!$D:$D,'Data - Weekly Seasonal'!$B4,raw!$G:$G,'Data - Weekly Seasonal'!L$1)</f>
        <v>1794.5535714285716</v>
      </c>
      <c r="M4" s="16">
        <f>COUNTIFS(raw!$D:$D,'Data - Weekly Seasonal'!$B4,raw!$G:$G,'Data - Weekly Seasonal'!M$1)</f>
        <v>22</v>
      </c>
      <c r="N4" s="16"/>
      <c r="O4" s="16"/>
      <c r="P4" s="24">
        <f t="shared" ref="P4:P6" si="1">M4-AVERAGE(M$3:M$6)</f>
        <v>2</v>
      </c>
      <c r="Q4" s="24"/>
      <c r="R4" s="24"/>
      <c r="S4" s="44">
        <f>COUNTIFS(raw!$D:$D,'Data - Weekly Seasonal'!$B4,raw!$H:$H,'Data - Weekly Seasonal'!S$1)</f>
        <v>19</v>
      </c>
      <c r="T4" s="44"/>
      <c r="U4" s="44"/>
      <c r="V4" s="24">
        <f t="shared" ref="V4:V6" si="2">S4-AVERAGE(S$3:S$6)</f>
        <v>2</v>
      </c>
      <c r="W4" s="24"/>
      <c r="X4" s="24"/>
      <c r="Y4" s="44">
        <f>COUNTIFS(raw!$D:$D,'Data - Weekly Seasonal'!$B4,raw!$H:$H,'Data - Weekly Seasonal'!Y$1)</f>
        <v>3</v>
      </c>
      <c r="Z4" s="44"/>
      <c r="AA4" s="44"/>
      <c r="AB4" s="24">
        <f t="shared" ref="AB4:AB6" si="3">Y4-AVERAGE(Y$3:Y$6)</f>
        <v>0</v>
      </c>
      <c r="AC4" s="24"/>
      <c r="AD4" s="24"/>
      <c r="AE4" s="44">
        <f>COUNTIFS(raw!$D:$D,'Data - Weekly Seasonal'!$B4,raw!$G:$G,'Data - Weekly Seasonal'!AE$1)</f>
        <v>20</v>
      </c>
      <c r="AF4" s="44"/>
      <c r="AG4" s="44"/>
      <c r="AH4" s="24">
        <f t="shared" ref="AH4:AH6" si="4">AE4-AVERAGE(AE$3:AE$6)</f>
        <v>2.75</v>
      </c>
      <c r="AI4" s="24"/>
      <c r="AJ4" s="24"/>
    </row>
    <row r="5" spans="1:36" x14ac:dyDescent="0.3">
      <c r="B5" s="17">
        <v>41385</v>
      </c>
      <c r="C5" s="16">
        <f>SUMIFS(raw!$L:$L,raw!$D:$D,'Data - Weekly Seasonal'!$B5,raw!$G:$G,'Data - Weekly Seasonal'!C$1)</f>
        <v>1242</v>
      </c>
      <c r="D5" s="16"/>
      <c r="E5" s="16"/>
      <c r="F5" s="23">
        <f t="shared" si="0"/>
        <v>-498.52500000000009</v>
      </c>
      <c r="G5" s="24"/>
      <c r="H5" s="16"/>
      <c r="I5" s="18"/>
      <c r="J5" s="16">
        <f>SUMIFS(raw!$L:$L,raw!$D:$D,'Data - Weekly Seasonal'!$B5,raw!$H:$H,'Data - Weekly Seasonal'!J$1)</f>
        <v>971</v>
      </c>
      <c r="K5" s="16">
        <f>SUMIFS(raw!$L:$L,raw!$D:$D,'Data - Weekly Seasonal'!$B5,raw!$H:$H,'Data - Weekly Seasonal'!K$1)</f>
        <v>271</v>
      </c>
      <c r="L5" s="16">
        <f>SUMIFS(raw!$L:$L,raw!$D:$D,'Data - Weekly Seasonal'!$B5,raw!$G:$G,'Data - Weekly Seasonal'!L$1)</f>
        <v>1773.2857142857142</v>
      </c>
      <c r="M5" s="16">
        <f>COUNTIFS(raw!$D:$D,'Data - Weekly Seasonal'!$B5,raw!$G:$G,'Data - Weekly Seasonal'!M$1)</f>
        <v>16</v>
      </c>
      <c r="N5" s="16"/>
      <c r="O5" s="16"/>
      <c r="P5" s="24">
        <f t="shared" si="1"/>
        <v>-4</v>
      </c>
      <c r="Q5" s="24"/>
      <c r="R5" s="24"/>
      <c r="S5" s="44">
        <f>COUNTIFS(raw!$D:$D,'Data - Weekly Seasonal'!$B5,raw!$H:$H,'Data - Weekly Seasonal'!S$1)</f>
        <v>13</v>
      </c>
      <c r="T5" s="44"/>
      <c r="U5" s="44"/>
      <c r="V5" s="24">
        <f t="shared" si="2"/>
        <v>-4</v>
      </c>
      <c r="W5" s="24"/>
      <c r="X5" s="24"/>
      <c r="Y5" s="44">
        <f>COUNTIFS(raw!$D:$D,'Data - Weekly Seasonal'!$B5,raw!$H:$H,'Data - Weekly Seasonal'!Y$1)</f>
        <v>3</v>
      </c>
      <c r="Z5" s="44"/>
      <c r="AA5" s="44"/>
      <c r="AB5" s="24">
        <f t="shared" si="3"/>
        <v>0</v>
      </c>
      <c r="AC5" s="24"/>
      <c r="AD5" s="24"/>
      <c r="AE5" s="44">
        <f>COUNTIFS(raw!$D:$D,'Data - Weekly Seasonal'!$B5,raw!$G:$G,'Data - Weekly Seasonal'!AE$1)</f>
        <v>19</v>
      </c>
      <c r="AF5" s="44"/>
      <c r="AG5" s="44"/>
      <c r="AH5" s="24">
        <f t="shared" si="4"/>
        <v>1.75</v>
      </c>
      <c r="AI5" s="24"/>
      <c r="AJ5" s="24"/>
    </row>
    <row r="6" spans="1:36" x14ac:dyDescent="0.3">
      <c r="B6" s="17">
        <v>41392</v>
      </c>
      <c r="C6" s="16">
        <f>SUMIFS(raw!$L:$L,raw!$D:$D,'Data - Weekly Seasonal'!$B6,raw!$G:$G,'Data - Weekly Seasonal'!C$1)</f>
        <v>1880.5</v>
      </c>
      <c r="D6" s="16"/>
      <c r="E6" s="16"/>
      <c r="F6" s="23">
        <f t="shared" si="0"/>
        <v>139.97499999999991</v>
      </c>
      <c r="G6" s="24"/>
      <c r="H6" s="18"/>
      <c r="I6" s="18"/>
      <c r="J6" s="16">
        <f>SUMIFS(raw!$L:$L,raw!$D:$D,'Data - Weekly Seasonal'!$B6,raw!$H:$H,'Data - Weekly Seasonal'!J$1)</f>
        <v>1358.5</v>
      </c>
      <c r="K6" s="16">
        <f>SUMIFS(raw!$L:$L,raw!$D:$D,'Data - Weekly Seasonal'!$B6,raw!$H:$H,'Data - Weekly Seasonal'!K$1)</f>
        <v>522</v>
      </c>
      <c r="L6" s="16">
        <f>SUMIFS(raw!$L:$L,raw!$D:$D,'Data - Weekly Seasonal'!$B6,raw!$G:$G,'Data - Weekly Seasonal'!L$1)</f>
        <v>1467.3333333333333</v>
      </c>
      <c r="M6" s="16">
        <f>COUNTIFS(raw!$D:$D,'Data - Weekly Seasonal'!$B6,raw!$G:$G,'Data - Weekly Seasonal'!M$1)</f>
        <v>21</v>
      </c>
      <c r="N6" s="16"/>
      <c r="O6" s="16"/>
      <c r="P6" s="24">
        <f t="shared" si="1"/>
        <v>1</v>
      </c>
      <c r="Q6" s="24"/>
      <c r="R6" s="24"/>
      <c r="S6" s="44">
        <f>COUNTIFS(raw!$D:$D,'Data - Weekly Seasonal'!$B6,raw!$H:$H,'Data - Weekly Seasonal'!S$1)</f>
        <v>16</v>
      </c>
      <c r="T6" s="44"/>
      <c r="U6" s="44"/>
      <c r="V6" s="24">
        <f t="shared" si="2"/>
        <v>-1</v>
      </c>
      <c r="W6" s="24"/>
      <c r="X6" s="24"/>
      <c r="Y6" s="44">
        <f>COUNTIFS(raw!$D:$D,'Data - Weekly Seasonal'!$B6,raw!$H:$H,'Data - Weekly Seasonal'!Y$1)</f>
        <v>5</v>
      </c>
      <c r="Z6" s="44"/>
      <c r="AA6" s="44"/>
      <c r="AB6" s="24">
        <f t="shared" si="3"/>
        <v>2</v>
      </c>
      <c r="AC6" s="24"/>
      <c r="AD6" s="24"/>
      <c r="AE6" s="44">
        <f>COUNTIFS(raw!$D:$D,'Data - Weekly Seasonal'!$B6,raw!$G:$G,'Data - Weekly Seasonal'!AE$1)</f>
        <v>18</v>
      </c>
      <c r="AF6" s="44"/>
      <c r="AG6" s="44"/>
      <c r="AH6" s="24">
        <f t="shared" si="4"/>
        <v>0.75</v>
      </c>
      <c r="AI6" s="24"/>
      <c r="AJ6" s="24"/>
    </row>
    <row r="7" spans="1:36" x14ac:dyDescent="0.3">
      <c r="A7" t="str">
        <f>TEXT(B10,"MMM")</f>
        <v>May</v>
      </c>
      <c r="B7" s="17">
        <v>41399</v>
      </c>
      <c r="C7" s="16">
        <f>SUMIFS(raw!$L:$L,raw!$D:$D,'Data - Weekly Seasonal'!$B7,raw!$G:$G,'Data - Weekly Seasonal'!C$1)</f>
        <v>2019.6000000000001</v>
      </c>
      <c r="D7" s="16">
        <f>C7/F3</f>
        <v>24.310562744508029</v>
      </c>
      <c r="E7" s="16">
        <f t="shared" ref="E7:E53" si="5">(D6)+F3</f>
        <v>83.074999999999818</v>
      </c>
      <c r="F7" s="18">
        <f>$B$68*(C7-D7)+(1-$B$68)*F3</f>
        <v>1183.2948749075399</v>
      </c>
      <c r="G7" s="24"/>
      <c r="H7" s="16"/>
      <c r="I7" s="18"/>
      <c r="J7" s="16">
        <f>SUMIFS(raw!$L:$L,raw!$D:$D,'Data - Weekly Seasonal'!$B7,raw!$H:$H,'Data - Weekly Seasonal'!J$1)</f>
        <v>1783.7</v>
      </c>
      <c r="K7" s="16">
        <f>SUMIFS(raw!$L:$L,raw!$D:$D,'Data - Weekly Seasonal'!$B7,raw!$H:$H,'Data - Weekly Seasonal'!K$1)</f>
        <v>235.9</v>
      </c>
      <c r="L7" s="16">
        <f>SUMIFS(raw!$L:$L,raw!$D:$D,'Data - Weekly Seasonal'!$B7,raw!$G:$G,'Data - Weekly Seasonal'!L$1)</f>
        <v>1448.9333333333332</v>
      </c>
      <c r="M7" s="16">
        <f>COUNTIFS(raw!$D:$D,'Data - Weekly Seasonal'!$B7,raw!$G:$G,'Data - Weekly Seasonal'!M$1)</f>
        <v>23</v>
      </c>
      <c r="N7" s="16">
        <f>M7/P3</f>
        <v>23</v>
      </c>
      <c r="O7" s="16"/>
      <c r="P7" s="24">
        <f>$N$67*(M7-N7)+(1-$N$67)*P3</f>
        <v>0.60549419860327569</v>
      </c>
      <c r="Q7" s="24"/>
      <c r="R7" s="24"/>
      <c r="S7" s="44">
        <f>COUNTIFS(raw!$D:$D,'Data - Weekly Seasonal'!$B7,raw!$H:$H,'Data - Weekly Seasonal'!S$1)</f>
        <v>20</v>
      </c>
      <c r="T7" s="44">
        <f>S7/V3</f>
        <v>6.666666666666667</v>
      </c>
      <c r="U7" s="44"/>
      <c r="V7" s="24">
        <f>$T$67*(S7-T7)+(1-$T$67)*V3</f>
        <v>3.7634221176196494</v>
      </c>
      <c r="W7" s="24"/>
      <c r="X7" s="24"/>
      <c r="Y7" s="44">
        <f>COUNTIFS(raw!$D:$D,'Data - Weekly Seasonal'!$B7,raw!$H:$H,'Data - Weekly Seasonal'!Y$1)</f>
        <v>3</v>
      </c>
      <c r="Z7" s="44">
        <f>Y7/AB3</f>
        <v>-1.5</v>
      </c>
      <c r="AA7" s="44"/>
      <c r="AB7" s="24">
        <f>$Z$67*(Y7-Z7)+(1-$Z$67)*AB3</f>
        <v>-0.64000772594910882</v>
      </c>
      <c r="AC7" s="24"/>
      <c r="AD7" s="24"/>
      <c r="AE7" s="44">
        <f>COUNTIFS(raw!$D:$D,'Data - Weekly Seasonal'!$B7,raw!$G:$G,'Data - Weekly Seasonal'!AE$1)</f>
        <v>18</v>
      </c>
      <c r="AF7" s="44">
        <f>AE7/AH3</f>
        <v>-3.4285714285714284</v>
      </c>
      <c r="AG7" s="44"/>
      <c r="AH7" s="24">
        <f>$AF$67*(AE7-AF7)+(1-$AF$67)*AH3</f>
        <v>-0.20700126602809199</v>
      </c>
      <c r="AI7" s="24"/>
      <c r="AJ7" s="24"/>
    </row>
    <row r="8" spans="1:36" x14ac:dyDescent="0.3">
      <c r="B8" s="17">
        <v>41406</v>
      </c>
      <c r="C8" s="16">
        <f>SUMIFS(raw!$L:$L,raw!$D:$D,'Data - Weekly Seasonal'!$B8,raw!$G:$G,'Data - Weekly Seasonal'!C$1)</f>
        <v>2765.5</v>
      </c>
      <c r="D8" s="16">
        <f>$B$66*(C8-F4)+(1-$B$66)*(D7)</f>
        <v>341.49605140782654</v>
      </c>
      <c r="E8" s="16">
        <f t="shared" si="5"/>
        <v>299.78556274450796</v>
      </c>
      <c r="F8" s="18">
        <f t="shared" ref="F8:F53" si="6">$B$68*(C8-D8)+(1-$B$68)*F4</f>
        <v>1511.6618025889572</v>
      </c>
      <c r="G8" s="18"/>
      <c r="H8" s="16"/>
      <c r="I8" s="18">
        <f t="shared" ref="I8:I52" si="7">G8^2</f>
        <v>0</v>
      </c>
      <c r="J8" s="16">
        <f>SUMIFS(raw!$L:$L,raw!$D:$D,'Data - Weekly Seasonal'!$B8,raw!$H:$H,'Data - Weekly Seasonal'!J$1)</f>
        <v>2251.5</v>
      </c>
      <c r="K8" s="16">
        <f>SUMIFS(raw!$L:$L,raw!$D:$D,'Data - Weekly Seasonal'!$B8,raw!$H:$H,'Data - Weekly Seasonal'!K$1)</f>
        <v>514</v>
      </c>
      <c r="L8" s="16">
        <f>SUMIFS(raw!$L:$L,raw!$D:$D,'Data - Weekly Seasonal'!$B8,raw!$G:$G,'Data - Weekly Seasonal'!L$1)</f>
        <v>2058</v>
      </c>
      <c r="M8" s="16">
        <f>COUNTIFS(raw!$D:$D,'Data - Weekly Seasonal'!$B8,raw!$G:$G,'Data - Weekly Seasonal'!M$1)</f>
        <v>28</v>
      </c>
      <c r="N8" s="16">
        <f>$N$65*(M8-P4)+(1-$N$65)*(N7)</f>
        <v>23.39</v>
      </c>
      <c r="O8" s="16">
        <f t="shared" ref="O8:O52" si="8">(N7)+P4</f>
        <v>25</v>
      </c>
      <c r="P8" s="24">
        <f t="shared" ref="P8:P52" si="9">$N$67*(M8-N8)+(1-$N$67)*P4</f>
        <v>3.0296601416454503</v>
      </c>
      <c r="Q8" s="24"/>
      <c r="R8" s="24"/>
      <c r="S8" s="44">
        <f>COUNTIFS(raw!$D:$D,'Data - Weekly Seasonal'!$B8,raw!$H:$H,'Data - Weekly Seasonal'!S$1)</f>
        <v>24</v>
      </c>
      <c r="T8" s="44">
        <f>$T$65*(S8-V4)+(1-$T$65)*(T7)</f>
        <v>8.748168777715339</v>
      </c>
      <c r="U8" s="44">
        <f t="shared" ref="U8:U52" si="10">(T7)+V4</f>
        <v>8.6666666666666679</v>
      </c>
      <c r="V8" s="24">
        <f t="shared" ref="V8:V53" si="11">$N$67*(S8-T8)+(1-$N$67)*V4</f>
        <v>7.2279242963215431</v>
      </c>
      <c r="W8" s="24"/>
      <c r="X8" s="24"/>
      <c r="Y8" s="44">
        <f>COUNTIFS(raw!$D:$D,'Data - Weekly Seasonal'!$B8,raw!$H:$H,'Data - Weekly Seasonal'!Y$1)</f>
        <v>4</v>
      </c>
      <c r="Z8" s="44">
        <f>$Z$65*(Y8-AB4)+(1-$Z$65)*(Z7)</f>
        <v>0.12892600797341069</v>
      </c>
      <c r="AA8" s="44"/>
      <c r="AB8" s="24">
        <f t="shared" ref="AB8:AB53" si="12">$Z$67*(Y8-Z8)+(1-$Z$67)*AB4</f>
        <v>0.80994318791315412</v>
      </c>
      <c r="AC8" s="24"/>
      <c r="AD8" s="24"/>
      <c r="AE8" s="44">
        <f>COUNTIFS(raw!$D:$D,'Data - Weekly Seasonal'!$B8,raw!$G:$G,'Data - Weekly Seasonal'!AE$1)</f>
        <v>23</v>
      </c>
      <c r="AF8" s="44">
        <f>$AF$65*(AE8-AH4)+(1-$AF$65)*(AF7)</f>
        <v>4.3219454787408207</v>
      </c>
      <c r="AG8" s="44"/>
      <c r="AH8" s="24">
        <f t="shared" ref="AH8:AH53" si="13">$AF$67*(AE8-AF8)+(1-$AF$67)*AH4</f>
        <v>5.760849325287384</v>
      </c>
      <c r="AI8" s="24"/>
      <c r="AJ8" s="18"/>
    </row>
    <row r="9" spans="1:36" x14ac:dyDescent="0.3">
      <c r="B9" s="17">
        <v>41413</v>
      </c>
      <c r="C9" s="16">
        <f>SUMIFS(raw!$L:$L,raw!$D:$D,'Data - Weekly Seasonal'!$B9,raw!$G:$G,'Data - Weekly Seasonal'!C$1)</f>
        <v>1614</v>
      </c>
      <c r="D9" s="16">
        <f t="shared" ref="D9:D53" si="14">$B$66*(C9-F5)+(1-$B$66)*(D8)</f>
        <v>569.31833042297148</v>
      </c>
      <c r="E9" s="16">
        <f t="shared" si="5"/>
        <v>-157.02894859217355</v>
      </c>
      <c r="F9" s="18">
        <f t="shared" si="6"/>
        <v>389.3809878845932</v>
      </c>
      <c r="G9" s="18"/>
      <c r="H9" s="16"/>
      <c r="I9" s="18">
        <f t="shared" si="7"/>
        <v>0</v>
      </c>
      <c r="J9" s="16">
        <f>SUMIFS(raw!$L:$L,raw!$D:$D,'Data - Weekly Seasonal'!$B9,raw!$H:$H,'Data - Weekly Seasonal'!J$1)</f>
        <v>1006</v>
      </c>
      <c r="K9" s="16">
        <f>SUMIFS(raw!$L:$L,raw!$D:$D,'Data - Weekly Seasonal'!$B9,raw!$H:$H,'Data - Weekly Seasonal'!K$1)</f>
        <v>608</v>
      </c>
      <c r="L9" s="16">
        <f>SUMIFS(raw!$L:$L,raw!$D:$D,'Data - Weekly Seasonal'!$B9,raw!$G:$G,'Data - Weekly Seasonal'!L$1)</f>
        <v>2496.8777777777777</v>
      </c>
      <c r="M9" s="16">
        <f>COUNTIFS(raw!$D:$D,'Data - Weekly Seasonal'!$B9,raw!$G:$G,'Data - Weekly Seasonal'!M$1)</f>
        <v>19</v>
      </c>
      <c r="N9" s="16">
        <f t="shared" ref="N9:N52" si="15">$N$65*(M9-P5)+(1-$N$65)*(N8)</f>
        <v>23.339300000000001</v>
      </c>
      <c r="O9" s="16">
        <f t="shared" si="8"/>
        <v>19.39</v>
      </c>
      <c r="P9" s="24">
        <f t="shared" si="9"/>
        <v>-4.1338558184139096</v>
      </c>
      <c r="Q9" s="24"/>
      <c r="R9" s="24"/>
      <c r="S9" s="44">
        <f>COUNTIFS(raw!$D:$D,'Data - Weekly Seasonal'!$B9,raw!$H:$H,'Data - Weekly Seasonal'!S$1)</f>
        <v>12</v>
      </c>
      <c r="T9" s="44">
        <f t="shared" ref="T9:T53" si="16">$T$65*(S9-V5)+(1-$T$65)*(T8)</f>
        <v>9.7326058645514824</v>
      </c>
      <c r="U9" s="44">
        <f t="shared" si="10"/>
        <v>4.748168777715339</v>
      </c>
      <c r="V9" s="24">
        <f t="shared" si="11"/>
        <v>-1.5274766539257525</v>
      </c>
      <c r="W9" s="24"/>
      <c r="X9" s="24"/>
      <c r="Y9" s="44">
        <f>COUNTIFS(raw!$D:$D,'Data - Weekly Seasonal'!$B9,raw!$H:$H,'Data - Weekly Seasonal'!Y$1)</f>
        <v>7</v>
      </c>
      <c r="Z9" s="44">
        <f t="shared" ref="Z9:Z53" si="17">$Z$65*(Y9-AB5)+(1-$Z$65)*(Z8)</f>
        <v>2.1639207585773739</v>
      </c>
      <c r="AA9" s="44"/>
      <c r="AB9" s="24">
        <f t="shared" si="12"/>
        <v>1.0118508315434869</v>
      </c>
      <c r="AC9" s="24"/>
      <c r="AD9" s="24"/>
      <c r="AE9" s="44">
        <f>COUNTIFS(raw!$D:$D,'Data - Weekly Seasonal'!$B9,raw!$G:$G,'Data - Weekly Seasonal'!AE$1)</f>
        <v>26</v>
      </c>
      <c r="AF9" s="44">
        <f t="shared" ref="AF9:AF53" si="18">$AF$65*(AE9-AH5)+(1-$AF$65)*(AF8)</f>
        <v>10.844835762167772</v>
      </c>
      <c r="AG9" s="44"/>
      <c r="AH9" s="24">
        <f t="shared" si="13"/>
        <v>4.2839522568166739</v>
      </c>
      <c r="AI9" s="24"/>
      <c r="AJ9" s="18"/>
    </row>
    <row r="10" spans="1:36" x14ac:dyDescent="0.3">
      <c r="B10" s="17">
        <v>41420</v>
      </c>
      <c r="C10" s="16">
        <f>SUMIFS(raw!$L:$L,raw!$D:$D,'Data - Weekly Seasonal'!$B10,raw!$G:$G,'Data - Weekly Seasonal'!C$1)</f>
        <v>2333</v>
      </c>
      <c r="D10" s="16">
        <f t="shared" si="14"/>
        <v>778.18931144741134</v>
      </c>
      <c r="E10" s="16">
        <f t="shared" si="5"/>
        <v>709.29333042297139</v>
      </c>
      <c r="F10" s="18">
        <f t="shared" si="6"/>
        <v>954.0209113509294</v>
      </c>
      <c r="G10" s="18"/>
      <c r="H10" s="16"/>
      <c r="I10" s="18">
        <f t="shared" si="7"/>
        <v>0</v>
      </c>
      <c r="J10" s="16">
        <f>SUMIFS(raw!$L:$L,raw!$D:$D,'Data - Weekly Seasonal'!$B10,raw!$H:$H,'Data - Weekly Seasonal'!J$1)</f>
        <v>1786</v>
      </c>
      <c r="K10" s="16">
        <f>SUMIFS(raw!$L:$L,raw!$D:$D,'Data - Weekly Seasonal'!$B10,raw!$H:$H,'Data - Weekly Seasonal'!K$1)</f>
        <v>547</v>
      </c>
      <c r="L10" s="16">
        <f>SUMIFS(raw!$L:$L,raw!$D:$D,'Data - Weekly Seasonal'!$B10,raw!$G:$G,'Data - Weekly Seasonal'!L$1)</f>
        <v>1806.1428571428571</v>
      </c>
      <c r="M10" s="16">
        <f>COUNTIFS(raw!$D:$D,'Data - Weekly Seasonal'!$B10,raw!$G:$G,'Data - Weekly Seasonal'!M$1)</f>
        <v>24</v>
      </c>
      <c r="N10" s="16">
        <f t="shared" si="15"/>
        <v>23.295191000000003</v>
      </c>
      <c r="O10" s="16">
        <f t="shared" si="8"/>
        <v>24.339300000000001</v>
      </c>
      <c r="P10" s="24">
        <f t="shared" si="9"/>
        <v>0.88354543797989848</v>
      </c>
      <c r="Q10" s="24"/>
      <c r="R10" s="24"/>
      <c r="S10" s="44">
        <f>COUNTIFS(raw!$D:$D,'Data - Weekly Seasonal'!$B10,raw!$H:$H,'Data - Weekly Seasonal'!S$1)</f>
        <v>19</v>
      </c>
      <c r="T10" s="44">
        <f t="shared" si="16"/>
        <v>11.126406032023537</v>
      </c>
      <c r="U10" s="44">
        <f t="shared" si="10"/>
        <v>8.7326058645514824</v>
      </c>
      <c r="V10" s="24">
        <f t="shared" si="11"/>
        <v>2.5006842996056933</v>
      </c>
      <c r="W10" s="24"/>
      <c r="X10" s="24"/>
      <c r="Y10" s="44">
        <f>COUNTIFS(raw!$D:$D,'Data - Weekly Seasonal'!$B10,raw!$H:$H,'Data - Weekly Seasonal'!Y$1)</f>
        <v>5</v>
      </c>
      <c r="Z10" s="44">
        <f t="shared" si="17"/>
        <v>2.4115409805919183</v>
      </c>
      <c r="AA10" s="44">
        <f t="shared" ref="AA10:AA52" si="19">(Z9)+AB6</f>
        <v>4.1639207585773743</v>
      </c>
      <c r="AB10" s="24">
        <f t="shared" si="12"/>
        <v>2.1231230338447005</v>
      </c>
      <c r="AC10" s="24"/>
      <c r="AD10" s="24"/>
      <c r="AE10" s="44">
        <f>COUNTIFS(raw!$D:$D,'Data - Weekly Seasonal'!$B10,raw!$G:$G,'Data - Weekly Seasonal'!AE$1)</f>
        <v>21</v>
      </c>
      <c r="AF10" s="44">
        <f t="shared" si="18"/>
        <v>13.923352752150098</v>
      </c>
      <c r="AG10" s="44"/>
      <c r="AH10" s="24">
        <f t="shared" si="13"/>
        <v>1.9459138871665722</v>
      </c>
      <c r="AI10" s="24"/>
      <c r="AJ10" s="18"/>
    </row>
    <row r="11" spans="1:36" x14ac:dyDescent="0.3">
      <c r="B11" s="17">
        <v>41427</v>
      </c>
      <c r="C11" s="16">
        <f>SUMIFS(raw!$L:$L,raw!$D:$D,'Data - Weekly Seasonal'!$B11,raw!$G:$G,'Data - Weekly Seasonal'!C$1)</f>
        <v>1964.378787878788</v>
      </c>
      <c r="D11" s="16">
        <f t="shared" si="14"/>
        <v>778.56166827225343</v>
      </c>
      <c r="E11" s="16">
        <f t="shared" si="5"/>
        <v>1961.4841863549514</v>
      </c>
      <c r="F11" s="18">
        <f t="shared" si="6"/>
        <v>1184.7460844022223</v>
      </c>
      <c r="G11" s="18">
        <f t="shared" ref="G11:G53" si="20">C11-E11</f>
        <v>2.8946015238366272</v>
      </c>
      <c r="H11" s="16"/>
      <c r="I11" s="18">
        <f t="shared" si="7"/>
        <v>8.3787179817973243</v>
      </c>
      <c r="J11" s="16">
        <f>SUMIFS(raw!$L:$L,raw!$D:$D,'Data - Weekly Seasonal'!$B11,raw!$H:$H,'Data - Weekly Seasonal'!J$1)</f>
        <v>1736</v>
      </c>
      <c r="K11" s="16">
        <f>SUMIFS(raw!$L:$L,raw!$D:$D,'Data - Weekly Seasonal'!$B11,raw!$H:$H,'Data - Weekly Seasonal'!K$1)</f>
        <v>228.37878787878788</v>
      </c>
      <c r="L11" s="16">
        <f>SUMIFS(raw!$L:$L,raw!$D:$D,'Data - Weekly Seasonal'!$B11,raw!$G:$G,'Data - Weekly Seasonal'!L$1)</f>
        <v>1665.5692640692644</v>
      </c>
      <c r="M11" s="16">
        <f>COUNTIFS(raw!$D:$D,'Data - Weekly Seasonal'!$B11,raw!$G:$G,'Data - Weekly Seasonal'!M$1)</f>
        <v>21</v>
      </c>
      <c r="N11" s="16">
        <f t="shared" si="15"/>
        <v>22.918101924181578</v>
      </c>
      <c r="O11" s="16">
        <f t="shared" si="8"/>
        <v>23.900685198603277</v>
      </c>
      <c r="P11" s="24">
        <f t="shared" si="9"/>
        <v>-0.39007911221762914</v>
      </c>
      <c r="Q11" s="24">
        <f>ABS(M11-O11)</f>
        <v>2.9006851986032771</v>
      </c>
      <c r="R11" s="24">
        <f>Q11^2</f>
        <v>8.4139746213961324</v>
      </c>
      <c r="S11" s="44">
        <f>COUNTIFS(raw!$D:$D,'Data - Weekly Seasonal'!$B11,raw!$H:$H,'Data - Weekly Seasonal'!S$1)</f>
        <v>18</v>
      </c>
      <c r="T11" s="44">
        <f t="shared" si="16"/>
        <v>11.548612288908876</v>
      </c>
      <c r="U11" s="44">
        <f t="shared" si="10"/>
        <v>14.889828149643186</v>
      </c>
      <c r="V11" s="24">
        <f t="shared" si="11"/>
        <v>4.8238401381989355</v>
      </c>
      <c r="W11" s="24">
        <f>ABS(S11-U11)</f>
        <v>3.1101718503568136</v>
      </c>
      <c r="X11" s="24">
        <f t="shared" ref="X11:X53" si="21">W11^2</f>
        <v>9.6731689387519264</v>
      </c>
      <c r="Y11" s="44">
        <f>COUNTIFS(raw!$D:$D,'Data - Weekly Seasonal'!$B11,raw!$H:$H,'Data - Weekly Seasonal'!Y$1)</f>
        <v>3</v>
      </c>
      <c r="Z11" s="44">
        <f t="shared" si="17"/>
        <v>2.7753739681269689</v>
      </c>
      <c r="AA11" s="44">
        <f t="shared" si="19"/>
        <v>1.7715332546428095</v>
      </c>
      <c r="AB11" s="24">
        <f t="shared" si="12"/>
        <v>-0.45910076740730882</v>
      </c>
      <c r="AC11" s="24">
        <f>ABS(Y11-AA11)</f>
        <v>1.2284667453571905</v>
      </c>
      <c r="AD11" s="24">
        <f t="shared" ref="AD11:AD53" si="22">AC11^2</f>
        <v>1.5091305444484882</v>
      </c>
      <c r="AE11" s="44">
        <f>COUNTIFS(raw!$D:$D,'Data - Weekly Seasonal'!$B11,raw!$G:$G,'Data - Weekly Seasonal'!AE$1)</f>
        <v>22</v>
      </c>
      <c r="AF11" s="44">
        <f t="shared" si="18"/>
        <v>16.63477299364213</v>
      </c>
      <c r="AG11" s="44">
        <f t="shared" ref="AG11:AG52" si="23">(AF10)+AH7</f>
        <v>13.716351486122006</v>
      </c>
      <c r="AH11" s="24">
        <f t="shared" si="13"/>
        <v>0.84630626201107351</v>
      </c>
      <c r="AI11" s="24">
        <f>ABS(AE11-AG11)</f>
        <v>8.2836485138779938</v>
      </c>
      <c r="AJ11" s="18">
        <f>AI11^2</f>
        <v>68.618832701473096</v>
      </c>
    </row>
    <row r="12" spans="1:36" x14ac:dyDescent="0.3">
      <c r="A12" t="str">
        <f>TEXT(B15,"MMM")</f>
        <v>Jun</v>
      </c>
      <c r="B12" s="17">
        <v>41434</v>
      </c>
      <c r="C12" s="16">
        <f>SUMIFS(raw!$L:$L,raw!$D:$D,'Data - Weekly Seasonal'!$B12,raw!$G:$G,'Data - Weekly Seasonal'!C$1)</f>
        <v>2081</v>
      </c>
      <c r="D12" s="16">
        <f t="shared" si="14"/>
        <v>751.64750179691146</v>
      </c>
      <c r="E12" s="16">
        <f t="shared" si="5"/>
        <v>2290.2234708612104</v>
      </c>
      <c r="F12" s="18">
        <f t="shared" si="6"/>
        <v>1406.7675416954016</v>
      </c>
      <c r="G12" s="18">
        <f t="shared" si="20"/>
        <v>-209.22347086121044</v>
      </c>
      <c r="H12" s="16"/>
      <c r="I12" s="18">
        <f t="shared" si="7"/>
        <v>43774.460759211775</v>
      </c>
      <c r="J12" s="16">
        <f>SUMIFS(raw!$L:$L,raw!$D:$D,'Data - Weekly Seasonal'!$B12,raw!$H:$H,'Data - Weekly Seasonal'!J$1)</f>
        <v>1804.6</v>
      </c>
      <c r="K12" s="16">
        <f>SUMIFS(raw!$L:$L,raw!$D:$D,'Data - Weekly Seasonal'!$B12,raw!$H:$H,'Data - Weekly Seasonal'!K$1)</f>
        <v>276.39999999999998</v>
      </c>
      <c r="L12" s="16">
        <f>SUMIFS(raw!$L:$L,raw!$D:$D,'Data - Weekly Seasonal'!$B12,raw!$G:$G,'Data - Weekly Seasonal'!L$1)</f>
        <v>2555</v>
      </c>
      <c r="M12" s="16">
        <f>COUNTIFS(raw!$D:$D,'Data - Weekly Seasonal'!$B12,raw!$G:$G,'Data - Weekly Seasonal'!M$1)</f>
        <v>23</v>
      </c>
      <c r="N12" s="16">
        <f t="shared" si="15"/>
        <v>22.534892855624062</v>
      </c>
      <c r="O12" s="16">
        <f t="shared" si="8"/>
        <v>25.947762065827028</v>
      </c>
      <c r="P12" s="24">
        <f t="shared" si="9"/>
        <v>2.0179291062332703</v>
      </c>
      <c r="Q12" s="24">
        <f t="shared" ref="Q12:Q53" si="24">ABS(M12-O12)</f>
        <v>2.9477620658270283</v>
      </c>
      <c r="R12" s="24">
        <f t="shared" ref="R12:R52" si="25">Q12^2</f>
        <v>8.6893011967288292</v>
      </c>
      <c r="S12" s="44">
        <f>COUNTIFS(raw!$D:$D,'Data - Weekly Seasonal'!$B12,raw!$H:$H,'Data - Weekly Seasonal'!S$1)</f>
        <v>19</v>
      </c>
      <c r="T12" s="44">
        <f t="shared" si="16"/>
        <v>11.578947478229638</v>
      </c>
      <c r="U12" s="44">
        <f t="shared" si="10"/>
        <v>18.776536585230417</v>
      </c>
      <c r="V12" s="24">
        <f t="shared" si="11"/>
        <v>7.3041145016745563</v>
      </c>
      <c r="W12" s="24">
        <f t="shared" ref="W12:W53" si="26">ABS(S12-U12)</f>
        <v>0.22346341476958287</v>
      </c>
      <c r="X12" s="24">
        <f t="shared" si="21"/>
        <v>4.9935897740482627E-2</v>
      </c>
      <c r="Y12" s="44">
        <f>COUNTIFS(raw!$D:$D,'Data - Weekly Seasonal'!$B12,raw!$H:$H,'Data - Weekly Seasonal'!Y$1)</f>
        <v>4</v>
      </c>
      <c r="Z12" s="44">
        <f t="shared" si="17"/>
        <v>2.8981899080518092</v>
      </c>
      <c r="AA12" s="44">
        <f t="shared" si="19"/>
        <v>3.5853171560401229</v>
      </c>
      <c r="AB12" s="24">
        <f t="shared" si="12"/>
        <v>0.8710103778422007</v>
      </c>
      <c r="AC12" s="24">
        <f t="shared" ref="AC12:AC53" si="27">ABS(Y12-AA12)</f>
        <v>0.41468284395987709</v>
      </c>
      <c r="AD12" s="24">
        <f t="shared" si="22"/>
        <v>0.17196186107465178</v>
      </c>
      <c r="AE12" s="44">
        <f>COUNTIFS(raw!$D:$D,'Data - Weekly Seasonal'!$B12,raw!$G:$G,'Data - Weekly Seasonal'!AE$1)</f>
        <v>28</v>
      </c>
      <c r="AF12" s="44">
        <f t="shared" si="18"/>
        <v>18.469208998497042</v>
      </c>
      <c r="AG12" s="44">
        <f t="shared" si="23"/>
        <v>22.395622318929515</v>
      </c>
      <c r="AH12" s="24">
        <f t="shared" si="13"/>
        <v>6.4734741054861606</v>
      </c>
      <c r="AI12" s="24">
        <f t="shared" ref="AI12:AI53" si="28">ABS(AE12-AG12)</f>
        <v>5.6043776810704848</v>
      </c>
      <c r="AJ12" s="18">
        <f t="shared" ref="AJ12:AJ52" si="29">AI12^2</f>
        <v>31.409049192080985</v>
      </c>
    </row>
    <row r="13" spans="1:36" x14ac:dyDescent="0.3">
      <c r="B13" s="17">
        <v>41441</v>
      </c>
      <c r="C13" s="16">
        <f>SUMIFS(raw!$L:$L,raw!$D:$D,'Data - Weekly Seasonal'!$B13,raw!$G:$G,'Data - Weekly Seasonal'!C$1)</f>
        <v>2337.8000000000002</v>
      </c>
      <c r="D13" s="16">
        <f t="shared" si="14"/>
        <v>905.59823939377156</v>
      </c>
      <c r="E13" s="16">
        <f t="shared" si="5"/>
        <v>1141.0284896815047</v>
      </c>
      <c r="F13" s="18">
        <f t="shared" si="6"/>
        <v>989.38280659353018</v>
      </c>
      <c r="G13" s="18">
        <f t="shared" si="20"/>
        <v>1196.7715103184955</v>
      </c>
      <c r="H13" s="16"/>
      <c r="I13" s="18">
        <f t="shared" si="7"/>
        <v>1432262.0479100128</v>
      </c>
      <c r="J13" s="16">
        <f>SUMIFS(raw!$L:$L,raw!$D:$D,'Data - Weekly Seasonal'!$B13,raw!$H:$H,'Data - Weekly Seasonal'!J$1)</f>
        <v>1742.6</v>
      </c>
      <c r="K13" s="16">
        <f>SUMIFS(raw!$L:$L,raw!$D:$D,'Data - Weekly Seasonal'!$B13,raw!$H:$H,'Data - Weekly Seasonal'!K$1)</f>
        <v>595.20000000000005</v>
      </c>
      <c r="L13" s="16">
        <f>SUMIFS(raw!$L:$L,raw!$D:$D,'Data - Weekly Seasonal'!$B13,raw!$G:$G,'Data - Weekly Seasonal'!L$1)</f>
        <v>2152.1999999999998</v>
      </c>
      <c r="M13" s="16">
        <f>COUNTIFS(raw!$D:$D,'Data - Weekly Seasonal'!$B13,raw!$G:$G,'Data - Weekly Seasonal'!M$1)</f>
        <v>24</v>
      </c>
      <c r="N13" s="16">
        <f t="shared" si="15"/>
        <v>23.262758040786743</v>
      </c>
      <c r="O13" s="16">
        <f t="shared" si="8"/>
        <v>18.401037037210152</v>
      </c>
      <c r="P13" s="18">
        <f t="shared" si="9"/>
        <v>-2.2121794859693016</v>
      </c>
      <c r="Q13" s="24">
        <f t="shared" si="24"/>
        <v>5.5989629627898481</v>
      </c>
      <c r="R13" s="18">
        <f t="shared" si="25"/>
        <v>31.348386258692475</v>
      </c>
      <c r="S13" s="16">
        <f>COUNTIFS(raw!$D:$D,'Data - Weekly Seasonal'!$B13,raw!$H:$H,'Data - Weekly Seasonal'!S$1)</f>
        <v>18</v>
      </c>
      <c r="T13" s="16">
        <f t="shared" si="16"/>
        <v>12.65796140816073</v>
      </c>
      <c r="U13" s="16">
        <f t="shared" si="10"/>
        <v>10.051470824303886</v>
      </c>
      <c r="V13" s="18">
        <f t="shared" si="11"/>
        <v>1.1825869633117931</v>
      </c>
      <c r="W13" s="24">
        <f t="shared" si="26"/>
        <v>7.9485291756961143</v>
      </c>
      <c r="X13" s="18">
        <f t="shared" si="21"/>
        <v>63.179116056892347</v>
      </c>
      <c r="Y13" s="16">
        <f>COUNTIFS(raw!$D:$D,'Data - Weekly Seasonal'!$B13,raw!$H:$H,'Data - Weekly Seasonal'!Y$1)</f>
        <v>6</v>
      </c>
      <c r="Z13" s="44">
        <f t="shared" si="17"/>
        <v>3.5171697253023719</v>
      </c>
      <c r="AA13" s="44">
        <f t="shared" si="19"/>
        <v>3.9100407395952961</v>
      </c>
      <c r="AB13" s="24">
        <f t="shared" si="12"/>
        <v>1.3196232435399966</v>
      </c>
      <c r="AC13" s="24">
        <f t="shared" si="27"/>
        <v>2.0899592604047039</v>
      </c>
      <c r="AD13" s="24">
        <f t="shared" si="22"/>
        <v>4.367929710151377</v>
      </c>
      <c r="AE13" s="44">
        <f>COUNTIFS(raw!$D:$D,'Data - Weekly Seasonal'!$B13,raw!$G:$G,'Data - Weekly Seasonal'!AE$1)</f>
        <v>24</v>
      </c>
      <c r="AF13" s="44">
        <f t="shared" si="18"/>
        <v>18.877326726398586</v>
      </c>
      <c r="AG13" s="44">
        <f t="shared" si="23"/>
        <v>22.753161255313714</v>
      </c>
      <c r="AH13" s="24">
        <f t="shared" si="13"/>
        <v>4.4424940676900748</v>
      </c>
      <c r="AI13" s="24">
        <f t="shared" si="28"/>
        <v>1.2468387446862863</v>
      </c>
      <c r="AJ13" s="18">
        <f t="shared" si="29"/>
        <v>1.5546068552508743</v>
      </c>
    </row>
    <row r="14" spans="1:36" x14ac:dyDescent="0.3">
      <c r="B14" s="17">
        <v>41448</v>
      </c>
      <c r="C14" s="16">
        <f>SUMIFS(raw!$L:$L,raw!$D:$D,'Data - Weekly Seasonal'!$B14,raw!$G:$G,'Data - Weekly Seasonal'!C$1)</f>
        <v>3181</v>
      </c>
      <c r="D14" s="16">
        <f t="shared" si="14"/>
        <v>1075.578519368084</v>
      </c>
      <c r="E14" s="16">
        <f t="shared" si="5"/>
        <v>1859.6191507447011</v>
      </c>
      <c r="F14" s="18">
        <f t="shared" si="6"/>
        <v>1616.4956660761181</v>
      </c>
      <c r="G14" s="18">
        <f t="shared" si="20"/>
        <v>1321.3808492552989</v>
      </c>
      <c r="H14" s="16"/>
      <c r="I14" s="18">
        <f t="shared" si="7"/>
        <v>1746047.3487786551</v>
      </c>
      <c r="J14" s="16">
        <f>SUMIFS(raw!$L:$L,raw!$D:$D,'Data - Weekly Seasonal'!$B14,raw!$H:$H,'Data - Weekly Seasonal'!J$1)</f>
        <v>1966</v>
      </c>
      <c r="K14" s="16">
        <f>SUMIFS(raw!$L:$L,raw!$D:$D,'Data - Weekly Seasonal'!$B14,raw!$H:$H,'Data - Weekly Seasonal'!K$1)</f>
        <v>1215</v>
      </c>
      <c r="L14" s="16">
        <f>SUMIFS(raw!$L:$L,raw!$D:$D,'Data - Weekly Seasonal'!$B14,raw!$G:$G,'Data - Weekly Seasonal'!L$1)</f>
        <v>1574</v>
      </c>
      <c r="M14" s="16">
        <f>COUNTIFS(raw!$D:$D,'Data - Weekly Seasonal'!$B14,raw!$G:$G,'Data - Weekly Seasonal'!M$1)</f>
        <v>30</v>
      </c>
      <c r="N14" s="16">
        <f t="shared" si="15"/>
        <v>24.023738588547079</v>
      </c>
      <c r="O14" s="16">
        <f t="shared" si="8"/>
        <v>24.14630347876664</v>
      </c>
      <c r="P14" s="18">
        <f t="shared" si="9"/>
        <v>2.8926514343807721</v>
      </c>
      <c r="Q14" s="24">
        <f t="shared" si="24"/>
        <v>5.8536965212333598</v>
      </c>
      <c r="R14" s="18">
        <f t="shared" si="25"/>
        <v>34.26576296269954</v>
      </c>
      <c r="S14" s="16">
        <f>COUNTIFS(raw!$D:$D,'Data - Weekly Seasonal'!$B14,raw!$H:$H,'Data - Weekly Seasonal'!S$1)</f>
        <v>20</v>
      </c>
      <c r="T14" s="16">
        <f t="shared" si="16"/>
        <v>13.315175919874996</v>
      </c>
      <c r="U14" s="16">
        <f t="shared" si="10"/>
        <v>15.158645707766423</v>
      </c>
      <c r="V14" s="18">
        <f t="shared" si="11"/>
        <v>4.1513517168753786</v>
      </c>
      <c r="W14" s="24">
        <f t="shared" si="26"/>
        <v>4.8413542922335768</v>
      </c>
      <c r="X14" s="18">
        <f t="shared" si="21"/>
        <v>23.438711382928478</v>
      </c>
      <c r="Y14" s="16">
        <f>COUNTIFS(raw!$D:$D,'Data - Weekly Seasonal'!$B14,raw!$H:$H,'Data - Weekly Seasonal'!Y$1)</f>
        <v>10</v>
      </c>
      <c r="Z14" s="44">
        <f t="shared" si="17"/>
        <v>4.8083770910797048</v>
      </c>
      <c r="AA14" s="44">
        <f t="shared" si="19"/>
        <v>5.6402927591470728</v>
      </c>
      <c r="AB14" s="24">
        <f t="shared" si="12"/>
        <v>2.7651439758491518</v>
      </c>
      <c r="AC14" s="24">
        <f t="shared" si="27"/>
        <v>4.3597072408529272</v>
      </c>
      <c r="AD14" s="24">
        <f t="shared" si="22"/>
        <v>19.007047225945442</v>
      </c>
      <c r="AE14" s="44">
        <f>COUNTIFS(raw!$D:$D,'Data - Weekly Seasonal'!$B14,raw!$G:$G,'Data - Weekly Seasonal'!AE$1)</f>
        <v>17</v>
      </c>
      <c r="AF14" s="44">
        <f t="shared" si="18"/>
        <v>17.625896034916735</v>
      </c>
      <c r="AG14" s="44">
        <f t="shared" si="23"/>
        <v>20.823240613565158</v>
      </c>
      <c r="AH14" s="24">
        <f t="shared" si="13"/>
        <v>1.4597696340604005</v>
      </c>
      <c r="AI14" s="24">
        <f t="shared" si="28"/>
        <v>3.823240613565158</v>
      </c>
      <c r="AJ14" s="18">
        <f t="shared" si="29"/>
        <v>14.617168789214086</v>
      </c>
    </row>
    <row r="15" spans="1:36" x14ac:dyDescent="0.3">
      <c r="B15" s="17">
        <v>41455</v>
      </c>
      <c r="C15" s="16">
        <f>SUMIFS(raw!$L:$L,raw!$D:$D,'Data - Weekly Seasonal'!$B15,raw!$G:$G,'Data - Weekly Seasonal'!C$1)</f>
        <v>1961</v>
      </c>
      <c r="D15" s="16">
        <f t="shared" si="14"/>
        <v>1037.073889926276</v>
      </c>
      <c r="E15" s="16">
        <f t="shared" si="5"/>
        <v>2260.3246037703066</v>
      </c>
      <c r="F15" s="18">
        <f t="shared" si="6"/>
        <v>1034.6795887528397</v>
      </c>
      <c r="G15" s="18">
        <f t="shared" si="20"/>
        <v>-299.32460377030657</v>
      </c>
      <c r="H15" s="16"/>
      <c r="I15" s="18">
        <f t="shared" si="7"/>
        <v>89595.218422251026</v>
      </c>
      <c r="J15" s="16">
        <f>SUMIFS(raw!$L:$L,raw!$D:$D,'Data - Weekly Seasonal'!$B15,raw!$H:$H,'Data - Weekly Seasonal'!J$1)</f>
        <v>1505</v>
      </c>
      <c r="K15" s="16">
        <f>SUMIFS(raw!$L:$L,raw!$D:$D,'Data - Weekly Seasonal'!$B15,raw!$H:$H,'Data - Weekly Seasonal'!K$1)</f>
        <v>456</v>
      </c>
      <c r="L15" s="16">
        <f>SUMIFS(raw!$L:$L,raw!$D:$D,'Data - Weekly Seasonal'!$B15,raw!$G:$G,'Data - Weekly Seasonal'!L$1)</f>
        <v>1312.625</v>
      </c>
      <c r="M15" s="16">
        <f>COUNTIFS(raw!$D:$D,'Data - Weekly Seasonal'!$B15,raw!$G:$G,'Data - Weekly Seasonal'!M$1)</f>
        <v>19</v>
      </c>
      <c r="N15" s="16">
        <f t="shared" si="15"/>
        <v>23.421362856624253</v>
      </c>
      <c r="O15" s="16">
        <f t="shared" si="8"/>
        <v>23.633659476329449</v>
      </c>
      <c r="P15" s="18">
        <f t="shared" si="9"/>
        <v>-1.9804439364623518</v>
      </c>
      <c r="Q15" s="24">
        <f t="shared" si="24"/>
        <v>4.6336594763294485</v>
      </c>
      <c r="R15" s="18">
        <f t="shared" si="25"/>
        <v>21.470800142577698</v>
      </c>
      <c r="S15" s="16">
        <f>COUNTIFS(raw!$D:$D,'Data - Weekly Seasonal'!$B15,raw!$H:$H,'Data - Weekly Seasonal'!S$1)</f>
        <v>15</v>
      </c>
      <c r="T15" s="16">
        <f t="shared" si="16"/>
        <v>12.889054057820873</v>
      </c>
      <c r="U15" s="16">
        <f t="shared" si="10"/>
        <v>18.139016058073931</v>
      </c>
      <c r="V15" s="18">
        <f t="shared" si="11"/>
        <v>3.7535876392936189</v>
      </c>
      <c r="W15" s="24">
        <f t="shared" si="26"/>
        <v>3.1390160580739312</v>
      </c>
      <c r="X15" s="18">
        <f t="shared" si="21"/>
        <v>9.8534218128460029</v>
      </c>
      <c r="Y15" s="16">
        <f>COUNTIFS(raw!$D:$D,'Data - Weekly Seasonal'!$B15,raw!$H:$H,'Data - Weekly Seasonal'!Y$1)</f>
        <v>4</v>
      </c>
      <c r="Z15" s="44">
        <f t="shared" si="17"/>
        <v>4.7049324933343764</v>
      </c>
      <c r="AA15" s="44">
        <f t="shared" si="19"/>
        <v>4.3492763236723961</v>
      </c>
      <c r="AB15" s="24">
        <f t="shared" si="12"/>
        <v>-0.51053603632691003</v>
      </c>
      <c r="AC15" s="24">
        <f t="shared" si="27"/>
        <v>0.34927632367239614</v>
      </c>
      <c r="AD15" s="24">
        <f t="shared" si="22"/>
        <v>0.12199395027810443</v>
      </c>
      <c r="AE15" s="44">
        <f>COUNTIFS(raw!$D:$D,'Data - Weekly Seasonal'!$B15,raw!$G:$G,'Data - Weekly Seasonal'!AE$1)</f>
        <v>13</v>
      </c>
      <c r="AF15" s="44">
        <f t="shared" si="18"/>
        <v>15.83472393863919</v>
      </c>
      <c r="AG15" s="44">
        <f t="shared" si="23"/>
        <v>18.472202296927808</v>
      </c>
      <c r="AH15" s="24">
        <f t="shared" si="13"/>
        <v>0.1504882459942517</v>
      </c>
      <c r="AI15" s="24">
        <f t="shared" si="28"/>
        <v>5.4722022969278079</v>
      </c>
      <c r="AJ15" s="18">
        <f t="shared" si="29"/>
        <v>29.944997978501977</v>
      </c>
    </row>
    <row r="16" spans="1:36" x14ac:dyDescent="0.3">
      <c r="A16" t="str">
        <f>TEXT(B19,"MMM")</f>
        <v>Jul</v>
      </c>
      <c r="B16" s="17">
        <v>41462</v>
      </c>
      <c r="C16" s="16">
        <f>SUMIFS(raw!$L:$L,raw!$D:$D,'Data - Weekly Seasonal'!$B16,raw!$G:$G,'Data - Weekly Seasonal'!C$1)</f>
        <v>1899.6666666666667</v>
      </c>
      <c r="D16" s="16">
        <f t="shared" si="14"/>
        <v>967.07213460029357</v>
      </c>
      <c r="E16" s="16">
        <f t="shared" si="5"/>
        <v>2443.8414316216777</v>
      </c>
      <c r="F16" s="18">
        <f t="shared" si="6"/>
        <v>1133.9453313959416</v>
      </c>
      <c r="G16" s="18">
        <f t="shared" si="20"/>
        <v>-544.17476495501091</v>
      </c>
      <c r="H16" s="16"/>
      <c r="I16" s="18">
        <f t="shared" si="7"/>
        <v>296126.17481384135</v>
      </c>
      <c r="J16" s="16">
        <f>SUMIFS(raw!$L:$L,raw!$D:$D,'Data - Weekly Seasonal'!$B16,raw!$H:$H,'Data - Weekly Seasonal'!J$1)</f>
        <v>1560</v>
      </c>
      <c r="K16" s="16">
        <f>SUMIFS(raw!$L:$L,raw!$D:$D,'Data - Weekly Seasonal'!$B16,raw!$H:$H,'Data - Weekly Seasonal'!K$1)</f>
        <v>339.66666666666669</v>
      </c>
      <c r="L16" s="16">
        <f>SUMIFS(raw!$L:$L,raw!$D:$D,'Data - Weekly Seasonal'!$B16,raw!$G:$G,'Data - Weekly Seasonal'!L$1)</f>
        <v>2019.6623376623377</v>
      </c>
      <c r="M16" s="16">
        <f>COUNTIFS(raw!$D:$D,'Data - Weekly Seasonal'!$B16,raw!$G:$G,'Data - Weekly Seasonal'!M$1)</f>
        <v>19</v>
      </c>
      <c r="N16" s="16">
        <f t="shared" si="15"/>
        <v>22.584254901452773</v>
      </c>
      <c r="O16" s="16">
        <f t="shared" si="8"/>
        <v>25.439291962857524</v>
      </c>
      <c r="P16" s="18">
        <f t="shared" si="9"/>
        <v>-0.19216498529082515</v>
      </c>
      <c r="Q16" s="24">
        <f t="shared" si="24"/>
        <v>6.4392919628575243</v>
      </c>
      <c r="R16" s="18">
        <f t="shared" si="25"/>
        <v>41.464480982921508</v>
      </c>
      <c r="S16" s="16">
        <f>COUNTIFS(raw!$D:$D,'Data - Weekly Seasonal'!$B16,raw!$H:$H,'Data - Weekly Seasonal'!S$1)</f>
        <v>16</v>
      </c>
      <c r="T16" s="16">
        <f t="shared" si="16"/>
        <v>12.319830848566136</v>
      </c>
      <c r="U16" s="16">
        <f t="shared" si="10"/>
        <v>20.19316855949543</v>
      </c>
      <c r="V16" s="18">
        <f t="shared" si="11"/>
        <v>5.8744470370599196</v>
      </c>
      <c r="W16" s="24">
        <f t="shared" si="26"/>
        <v>4.1931685594954295</v>
      </c>
      <c r="X16" s="18">
        <f t="shared" si="21"/>
        <v>17.582662568340975</v>
      </c>
      <c r="Y16" s="16">
        <f>COUNTIFS(raw!$D:$D,'Data - Weekly Seasonal'!$B16,raw!$H:$H,'Data - Weekly Seasonal'!Y$1)</f>
        <v>3</v>
      </c>
      <c r="Z16" s="44">
        <f t="shared" si="17"/>
        <v>3.9420197046228802</v>
      </c>
      <c r="AA16" s="44">
        <f t="shared" si="19"/>
        <v>5.5759428711765775</v>
      </c>
      <c r="AB16" s="24">
        <f t="shared" si="12"/>
        <v>0.49167085403076072</v>
      </c>
      <c r="AC16" s="24">
        <f t="shared" si="27"/>
        <v>2.5759428711765775</v>
      </c>
      <c r="AD16" s="24">
        <f t="shared" si="22"/>
        <v>6.6354816755654298</v>
      </c>
      <c r="AE16" s="44">
        <f>COUNTIFS(raw!$D:$D,'Data - Weekly Seasonal'!$B16,raw!$G:$G,'Data - Weekly Seasonal'!AE$1)</f>
        <v>20</v>
      </c>
      <c r="AF16" s="44">
        <f t="shared" si="18"/>
        <v>15.079199982289687</v>
      </c>
      <c r="AG16" s="44">
        <f t="shared" si="23"/>
        <v>22.308198044125351</v>
      </c>
      <c r="AH16" s="24">
        <f t="shared" si="13"/>
        <v>6.1799751271061218</v>
      </c>
      <c r="AI16" s="24">
        <f t="shared" si="28"/>
        <v>2.3081980441253513</v>
      </c>
      <c r="AJ16" s="18">
        <f t="shared" si="29"/>
        <v>5.3277782109040972</v>
      </c>
    </row>
    <row r="17" spans="1:36" x14ac:dyDescent="0.3">
      <c r="B17" s="17">
        <v>41469</v>
      </c>
      <c r="C17" s="16">
        <f>SUMIFS(raw!$L:$L,raw!$D:$D,'Data - Weekly Seasonal'!$B17,raw!$G:$G,'Data - Weekly Seasonal'!C$1)</f>
        <v>2260</v>
      </c>
      <c r="D17" s="16">
        <f t="shared" si="14"/>
        <v>1006.119676502972</v>
      </c>
      <c r="E17" s="16">
        <f t="shared" si="5"/>
        <v>1956.4549411938237</v>
      </c>
      <c r="F17" s="18">
        <f t="shared" si="6"/>
        <v>1141.5652288633814</v>
      </c>
      <c r="G17" s="18">
        <f t="shared" si="20"/>
        <v>303.54505880617626</v>
      </c>
      <c r="H17" s="16"/>
      <c r="I17" s="18">
        <f t="shared" si="7"/>
        <v>92139.602725645003</v>
      </c>
      <c r="J17" s="16">
        <f>SUMIFS(raw!$L:$L,raw!$D:$D,'Data - Weekly Seasonal'!$B17,raw!$H:$H,'Data - Weekly Seasonal'!J$1)</f>
        <v>1870</v>
      </c>
      <c r="K17" s="16">
        <f>SUMIFS(raw!$L:$L,raw!$D:$D,'Data - Weekly Seasonal'!$B17,raw!$H:$H,'Data - Weekly Seasonal'!K$1)</f>
        <v>390</v>
      </c>
      <c r="L17" s="16">
        <f>SUMIFS(raw!$L:$L,raw!$D:$D,'Data - Weekly Seasonal'!$B17,raw!$G:$G,'Data - Weekly Seasonal'!L$1)</f>
        <v>1685</v>
      </c>
      <c r="M17" s="16">
        <f>COUNTIFS(raw!$D:$D,'Data - Weekly Seasonal'!$B17,raw!$G:$G,'Data - Weekly Seasonal'!M$1)</f>
        <v>23</v>
      </c>
      <c r="N17" s="16">
        <f t="shared" si="15"/>
        <v>22.925885097439924</v>
      </c>
      <c r="O17" s="16">
        <f t="shared" si="8"/>
        <v>20.372075415483472</v>
      </c>
      <c r="P17" s="18">
        <f t="shared" si="9"/>
        <v>-1.3102230859936856</v>
      </c>
      <c r="Q17" s="24">
        <f t="shared" si="24"/>
        <v>2.6279245845165278</v>
      </c>
      <c r="R17" s="18">
        <f t="shared" si="25"/>
        <v>6.9059876219063652</v>
      </c>
      <c r="S17" s="16">
        <f>COUNTIFS(raw!$D:$D,'Data - Weekly Seasonal'!$B17,raw!$H:$H,'Data - Weekly Seasonal'!S$1)</f>
        <v>19</v>
      </c>
      <c r="T17" s="16">
        <f t="shared" si="16"/>
        <v>13.06612838749481</v>
      </c>
      <c r="U17" s="16">
        <f t="shared" si="10"/>
        <v>13.50241781187793</v>
      </c>
      <c r="V17" s="18">
        <f t="shared" si="11"/>
        <v>3.056996321505788</v>
      </c>
      <c r="W17" s="24">
        <f t="shared" si="26"/>
        <v>5.4975821881220703</v>
      </c>
      <c r="X17" s="18">
        <f t="shared" si="21"/>
        <v>30.223409915157049</v>
      </c>
      <c r="Y17" s="16">
        <f>COUNTIFS(raw!$D:$D,'Data - Weekly Seasonal'!$B17,raw!$H:$H,'Data - Weekly Seasonal'!Y$1)</f>
        <v>4</v>
      </c>
      <c r="Z17" s="44">
        <f t="shared" si="17"/>
        <v>3.5683609753431056</v>
      </c>
      <c r="AA17" s="44">
        <f t="shared" si="19"/>
        <v>5.2616429481628764</v>
      </c>
      <c r="AB17" s="24">
        <f t="shared" si="12"/>
        <v>1.1338306778230529</v>
      </c>
      <c r="AC17" s="24">
        <f t="shared" si="27"/>
        <v>1.2616429481628764</v>
      </c>
      <c r="AD17" s="24">
        <f t="shared" si="22"/>
        <v>1.5917429286491143</v>
      </c>
      <c r="AE17" s="44">
        <f>COUNTIFS(raw!$D:$D,'Data - Weekly Seasonal'!$B17,raw!$G:$G,'Data - Weekly Seasonal'!AE$1)</f>
        <v>17</v>
      </c>
      <c r="AF17" s="44">
        <f t="shared" si="18"/>
        <v>14.253794090367769</v>
      </c>
      <c r="AG17" s="44">
        <f t="shared" si="23"/>
        <v>19.521694049979761</v>
      </c>
      <c r="AH17" s="24">
        <f t="shared" si="13"/>
        <v>4.121847999498585</v>
      </c>
      <c r="AI17" s="24">
        <f t="shared" si="28"/>
        <v>2.5216940499797609</v>
      </c>
      <c r="AJ17" s="18">
        <f t="shared" si="29"/>
        <v>6.3589408817033286</v>
      </c>
    </row>
    <row r="18" spans="1:36" x14ac:dyDescent="0.3">
      <c r="B18" s="17">
        <v>41476</v>
      </c>
      <c r="C18" s="16">
        <f>SUMIFS(raw!$L:$L,raw!$D:$D,'Data - Weekly Seasonal'!$B18,raw!$G:$G,'Data - Weekly Seasonal'!C$1)</f>
        <v>2295</v>
      </c>
      <c r="D18" s="16">
        <f t="shared" si="14"/>
        <v>963.97577250522704</v>
      </c>
      <c r="E18" s="16">
        <f t="shared" si="5"/>
        <v>2622.6153425790899</v>
      </c>
      <c r="F18" s="18">
        <f t="shared" si="6"/>
        <v>1452.2455985489487</v>
      </c>
      <c r="G18" s="18">
        <f t="shared" si="20"/>
        <v>-327.61534257908988</v>
      </c>
      <c r="H18" s="16"/>
      <c r="I18" s="18">
        <f t="shared" si="7"/>
        <v>107331.81269321442</v>
      </c>
      <c r="J18" s="16">
        <f>SUMIFS(raw!$L:$L,raw!$D:$D,'Data - Weekly Seasonal'!$B18,raw!$H:$H,'Data - Weekly Seasonal'!J$1)</f>
        <v>1987</v>
      </c>
      <c r="K18" s="16">
        <f>SUMIFS(raw!$L:$L,raw!$D:$D,'Data - Weekly Seasonal'!$B18,raw!$H:$H,'Data - Weekly Seasonal'!K$1)</f>
        <v>308</v>
      </c>
      <c r="L18" s="16">
        <f>SUMIFS(raw!$L:$L,raw!$D:$D,'Data - Weekly Seasonal'!$B18,raw!$G:$G,'Data - Weekly Seasonal'!L$1)</f>
        <v>1559.7</v>
      </c>
      <c r="M18" s="16">
        <f>COUNTIFS(raw!$D:$D,'Data - Weekly Seasonal'!$B18,raw!$G:$G,'Data - Weekly Seasonal'!M$1)</f>
        <v>24</v>
      </c>
      <c r="N18" s="16">
        <f t="shared" si="15"/>
        <v>22.689475348303233</v>
      </c>
      <c r="O18" s="16">
        <f t="shared" si="8"/>
        <v>25.818536531820698</v>
      </c>
      <c r="P18" s="18">
        <f t="shared" si="9"/>
        <v>2.2684932400667974</v>
      </c>
      <c r="Q18" s="24">
        <f t="shared" si="24"/>
        <v>1.8185365318206976</v>
      </c>
      <c r="R18" s="18">
        <f t="shared" si="25"/>
        <v>3.307075117566451</v>
      </c>
      <c r="S18" s="16">
        <f>COUNTIFS(raw!$D:$D,'Data - Weekly Seasonal'!$B18,raw!$H:$H,'Data - Weekly Seasonal'!S$1)</f>
        <v>21</v>
      </c>
      <c r="T18" s="16">
        <f t="shared" si="16"/>
        <v>13.579605984092879</v>
      </c>
      <c r="U18" s="16">
        <f t="shared" si="10"/>
        <v>17.217480104370189</v>
      </c>
      <c r="V18" s="18">
        <f t="shared" si="11"/>
        <v>5.4410078688546868</v>
      </c>
      <c r="W18" s="24">
        <f t="shared" si="26"/>
        <v>3.7825198956298109</v>
      </c>
      <c r="X18" s="18">
        <f t="shared" si="21"/>
        <v>14.307456760835356</v>
      </c>
      <c r="Y18" s="16">
        <f>COUNTIFS(raw!$D:$D,'Data - Weekly Seasonal'!$B18,raw!$H:$H,'Data - Weekly Seasonal'!Y$1)</f>
        <v>3</v>
      </c>
      <c r="Z18" s="44">
        <f t="shared" si="17"/>
        <v>2.5810822639421596</v>
      </c>
      <c r="AA18" s="44">
        <f t="shared" si="19"/>
        <v>6.333504951192257</v>
      </c>
      <c r="AB18" s="24">
        <f t="shared" si="12"/>
        <v>2.2742440436504356</v>
      </c>
      <c r="AC18" s="24">
        <f t="shared" si="27"/>
        <v>3.333504951192257</v>
      </c>
      <c r="AD18" s="24">
        <f t="shared" si="22"/>
        <v>11.112255259623291</v>
      </c>
      <c r="AE18" s="44">
        <f>COUNTIFS(raw!$D:$D,'Data - Weekly Seasonal'!$B18,raw!$G:$G,'Data - Weekly Seasonal'!AE$1)</f>
        <v>18</v>
      </c>
      <c r="AF18" s="44">
        <f t="shared" si="18"/>
        <v>15.002194941524216</v>
      </c>
      <c r="AG18" s="44">
        <f t="shared" si="23"/>
        <v>15.71356372442817</v>
      </c>
      <c r="AH18" s="24">
        <f t="shared" si="13"/>
        <v>1.7505014942312977</v>
      </c>
      <c r="AI18" s="24">
        <f t="shared" si="28"/>
        <v>2.2864362755718304</v>
      </c>
      <c r="AJ18" s="18">
        <f t="shared" si="29"/>
        <v>5.2277908422507835</v>
      </c>
    </row>
    <row r="19" spans="1:36" x14ac:dyDescent="0.3">
      <c r="B19" s="17">
        <v>41483</v>
      </c>
      <c r="C19" s="16">
        <f>SUMIFS(raw!$L:$L,raw!$D:$D,'Data - Weekly Seasonal'!$B19,raw!$G:$G,'Data - Weekly Seasonal'!C$1)</f>
        <v>1786.4222222222222</v>
      </c>
      <c r="D19" s="16">
        <f t="shared" si="14"/>
        <v>936.67444721852303</v>
      </c>
      <c r="E19" s="16">
        <f t="shared" si="5"/>
        <v>1998.6553612580667</v>
      </c>
      <c r="F19" s="18">
        <f t="shared" si="6"/>
        <v>928.27642965864925</v>
      </c>
      <c r="G19" s="18">
        <f t="shared" si="20"/>
        <v>-212.23313903584449</v>
      </c>
      <c r="H19" s="16"/>
      <c r="I19" s="18">
        <f t="shared" si="7"/>
        <v>45042.905305008098</v>
      </c>
      <c r="J19" s="16">
        <f>SUMIFS(raw!$L:$L,raw!$D:$D,'Data - Weekly Seasonal'!$B19,raw!$H:$H,'Data - Weekly Seasonal'!J$1)</f>
        <v>1489.2222222222222</v>
      </c>
      <c r="K19" s="16">
        <f>SUMIFS(raw!$L:$L,raw!$D:$D,'Data - Weekly Seasonal'!$B19,raw!$H:$H,'Data - Weekly Seasonal'!K$1)</f>
        <v>297.2</v>
      </c>
      <c r="L19" s="16">
        <f>SUMIFS(raw!$L:$L,raw!$D:$D,'Data - Weekly Seasonal'!$B19,raw!$G:$G,'Data - Weekly Seasonal'!L$1)</f>
        <v>1675.2777777777778</v>
      </c>
      <c r="M19" s="16">
        <f>COUNTIFS(raw!$D:$D,'Data - Weekly Seasonal'!$B19,raw!$G:$G,'Data - Weekly Seasonal'!M$1)</f>
        <v>19</v>
      </c>
      <c r="N19" s="16">
        <f t="shared" si="15"/>
        <v>22.467301264763918</v>
      </c>
      <c r="O19" s="16">
        <f t="shared" si="8"/>
        <v>20.709031411840883</v>
      </c>
      <c r="P19" s="18">
        <f t="shared" si="9"/>
        <v>-2.5670177783265538</v>
      </c>
      <c r="Q19" s="24">
        <f t="shared" si="24"/>
        <v>1.7090314118408827</v>
      </c>
      <c r="R19" s="18">
        <f t="shared" si="25"/>
        <v>2.920788366658841</v>
      </c>
      <c r="S19" s="16">
        <f>COUNTIFS(raw!$D:$D,'Data - Weekly Seasonal'!$B19,raw!$H:$H,'Data - Weekly Seasonal'!S$1)</f>
        <v>16</v>
      </c>
      <c r="T19" s="16">
        <f t="shared" si="16"/>
        <v>13.398624766167949</v>
      </c>
      <c r="U19" s="16">
        <f t="shared" si="10"/>
        <v>17.333193623386499</v>
      </c>
      <c r="V19" s="18">
        <f t="shared" si="11"/>
        <v>3.2990331608977561</v>
      </c>
      <c r="W19" s="24">
        <f t="shared" si="26"/>
        <v>1.3331936233864994</v>
      </c>
      <c r="X19" s="18">
        <f t="shared" si="21"/>
        <v>1.777405237438423</v>
      </c>
      <c r="Y19" s="16">
        <f>COUNTIFS(raw!$D:$D,'Data - Weekly Seasonal'!$B19,raw!$H:$H,'Data - Weekly Seasonal'!Y$1)</f>
        <v>3</v>
      </c>
      <c r="Z19" s="44">
        <f t="shared" si="17"/>
        <v>2.8563570681324357</v>
      </c>
      <c r="AA19" s="44">
        <f t="shared" si="19"/>
        <v>2.0705462276152495</v>
      </c>
      <c r="AB19" s="24">
        <f t="shared" si="12"/>
        <v>-0.37366244515905328</v>
      </c>
      <c r="AC19" s="24">
        <f t="shared" si="27"/>
        <v>0.92945377238475047</v>
      </c>
      <c r="AD19" s="24">
        <f t="shared" si="22"/>
        <v>0.86388431500024354</v>
      </c>
      <c r="AE19" s="44">
        <f>COUNTIFS(raw!$D:$D,'Data - Weekly Seasonal'!$B19,raw!$G:$G,'Data - Weekly Seasonal'!AE$1)</f>
        <v>19</v>
      </c>
      <c r="AF19" s="44">
        <f t="shared" si="18"/>
        <v>16.261506302130392</v>
      </c>
      <c r="AG19" s="44">
        <f t="shared" si="23"/>
        <v>15.152683187518468</v>
      </c>
      <c r="AH19" s="24">
        <f t="shared" si="13"/>
        <v>0.63969390875858212</v>
      </c>
      <c r="AI19" s="24">
        <f t="shared" si="28"/>
        <v>3.847316812481532</v>
      </c>
      <c r="AJ19" s="18">
        <f t="shared" si="29"/>
        <v>14.801846655603056</v>
      </c>
    </row>
    <row r="20" spans="1:36" x14ac:dyDescent="0.3">
      <c r="A20" t="str">
        <f>TEXT(B23,"MMM")</f>
        <v>Aug</v>
      </c>
      <c r="B20" s="17">
        <v>41490</v>
      </c>
      <c r="C20" s="16">
        <f>SUMIFS(raw!$L:$L,raw!$D:$D,'Data - Weekly Seasonal'!$B20,raw!$G:$G,'Data - Weekly Seasonal'!C$1)</f>
        <v>2619.4404761904761</v>
      </c>
      <c r="D20" s="16">
        <f t="shared" si="14"/>
        <v>1007.2738477488421</v>
      </c>
      <c r="E20" s="16">
        <f t="shared" si="5"/>
        <v>2070.6197786144648</v>
      </c>
      <c r="F20" s="18">
        <f t="shared" si="6"/>
        <v>1409.0967816532091</v>
      </c>
      <c r="G20" s="18">
        <f t="shared" si="20"/>
        <v>548.8206975760113</v>
      </c>
      <c r="H20" s="16"/>
      <c r="I20" s="18">
        <f t="shared" si="7"/>
        <v>301204.15808781964</v>
      </c>
      <c r="J20" s="16">
        <f>SUMIFS(raw!$L:$L,raw!$D:$D,'Data - Weekly Seasonal'!$B20,raw!$H:$H,'Data - Weekly Seasonal'!J$1)</f>
        <v>1652</v>
      </c>
      <c r="K20" s="16">
        <f>SUMIFS(raw!$L:$L,raw!$D:$D,'Data - Weekly Seasonal'!$B20,raw!$H:$H,'Data - Weekly Seasonal'!K$1)</f>
        <v>967.44047619047615</v>
      </c>
      <c r="L20" s="16">
        <f>SUMIFS(raw!$L:$L,raw!$D:$D,'Data - Weekly Seasonal'!$B20,raw!$G:$G,'Data - Weekly Seasonal'!L$1)</f>
        <v>2320.1428571428569</v>
      </c>
      <c r="M20" s="16">
        <f>COUNTIFS(raw!$D:$D,'Data - Weekly Seasonal'!$B20,raw!$G:$G,'Data - Weekly Seasonal'!M$1)</f>
        <v>25</v>
      </c>
      <c r="N20" s="16">
        <f t="shared" si="15"/>
        <v>22.821533548432416</v>
      </c>
      <c r="O20" s="16">
        <f t="shared" si="8"/>
        <v>22.275136279473092</v>
      </c>
      <c r="P20" s="18">
        <f t="shared" si="9"/>
        <v>0.74306286952326939</v>
      </c>
      <c r="Q20" s="24">
        <f t="shared" si="24"/>
        <v>2.7248637205269084</v>
      </c>
      <c r="R20" s="18">
        <f t="shared" si="25"/>
        <v>7.4248822954437452</v>
      </c>
      <c r="S20" s="16">
        <f>COUNTIFS(raw!$D:$D,'Data - Weekly Seasonal'!$B20,raw!$H:$H,'Data - Weekly Seasonal'!S$1)</f>
        <v>16</v>
      </c>
      <c r="T20" s="16">
        <f t="shared" si="16"/>
        <v>12.954304818252774</v>
      </c>
      <c r="U20" s="16">
        <f t="shared" si="10"/>
        <v>19.273071803227868</v>
      </c>
      <c r="V20" s="18">
        <f t="shared" si="11"/>
        <v>4.7584880194273147</v>
      </c>
      <c r="W20" s="24">
        <f t="shared" si="26"/>
        <v>3.2730718032278681</v>
      </c>
      <c r="X20" s="18">
        <f t="shared" si="21"/>
        <v>10.712999029085328</v>
      </c>
      <c r="Y20" s="16">
        <f>COUNTIFS(raw!$D:$D,'Data - Weekly Seasonal'!$B20,raw!$H:$H,'Data - Weekly Seasonal'!Y$1)</f>
        <v>9</v>
      </c>
      <c r="Z20" s="44">
        <f t="shared" si="17"/>
        <v>4.5302923979375063</v>
      </c>
      <c r="AA20" s="44">
        <f t="shared" si="19"/>
        <v>3.3480279221631966</v>
      </c>
      <c r="AB20" s="24">
        <f t="shared" si="12"/>
        <v>1.3239938145251742</v>
      </c>
      <c r="AC20" s="24">
        <f t="shared" si="27"/>
        <v>5.6519720778368034</v>
      </c>
      <c r="AD20" s="24">
        <f t="shared" si="22"/>
        <v>31.944788368646872</v>
      </c>
      <c r="AE20" s="44">
        <f>COUNTIFS(raw!$D:$D,'Data - Weekly Seasonal'!$B20,raw!$G:$G,'Data - Weekly Seasonal'!AE$1)</f>
        <v>23</v>
      </c>
      <c r="AF20" s="44">
        <f t="shared" si="18"/>
        <v>16.444321707139455</v>
      </c>
      <c r="AG20" s="44">
        <f t="shared" si="23"/>
        <v>22.441481429236514</v>
      </c>
      <c r="AH20" s="24">
        <f t="shared" si="13"/>
        <v>6.2509935695411505</v>
      </c>
      <c r="AI20" s="24">
        <f t="shared" si="28"/>
        <v>0.55851857076348566</v>
      </c>
      <c r="AJ20" s="18">
        <f t="shared" si="29"/>
        <v>0.31194299388768676</v>
      </c>
    </row>
    <row r="21" spans="1:36" x14ac:dyDescent="0.3">
      <c r="B21" s="17">
        <v>41497</v>
      </c>
      <c r="C21" s="16">
        <f>SUMIFS(raw!$L:$L,raw!$D:$D,'Data - Weekly Seasonal'!$B21,raw!$G:$G,'Data - Weekly Seasonal'!C$1)</f>
        <v>2763.2638888888887</v>
      </c>
      <c r="D21" s="16">
        <f t="shared" si="14"/>
        <v>1086.3124547279065</v>
      </c>
      <c r="E21" s="16">
        <f t="shared" si="5"/>
        <v>2148.8390766122234</v>
      </c>
      <c r="F21" s="18">
        <f t="shared" si="6"/>
        <v>1449.6073251594289</v>
      </c>
      <c r="G21" s="18">
        <f t="shared" si="20"/>
        <v>614.42481227666531</v>
      </c>
      <c r="H21" s="16"/>
      <c r="I21" s="18">
        <f t="shared" si="7"/>
        <v>377517.84994121542</v>
      </c>
      <c r="J21" s="16">
        <f>SUMIFS(raw!$L:$L,raw!$D:$D,'Data - Weekly Seasonal'!$B21,raw!$H:$H,'Data - Weekly Seasonal'!J$1)</f>
        <v>2065.1388888888887</v>
      </c>
      <c r="K21" s="16">
        <f>SUMIFS(raw!$L:$L,raw!$D:$D,'Data - Weekly Seasonal'!$B21,raw!$H:$H,'Data - Weekly Seasonal'!K$1)</f>
        <v>698.125</v>
      </c>
      <c r="L21" s="16">
        <f>SUMIFS(raw!$L:$L,raw!$D:$D,'Data - Weekly Seasonal'!$B21,raw!$G:$G,'Data - Weekly Seasonal'!L$1)</f>
        <v>2272.344696969697</v>
      </c>
      <c r="M21" s="16">
        <f>COUNTIFS(raw!$D:$D,'Data - Weekly Seasonal'!$B21,raw!$G:$G,'Data - Weekly Seasonal'!M$1)</f>
        <v>29</v>
      </c>
      <c r="N21" s="16">
        <f t="shared" si="15"/>
        <v>23.795063188315382</v>
      </c>
      <c r="O21" s="16">
        <f t="shared" si="8"/>
        <v>21.511310462438729</v>
      </c>
      <c r="P21" s="18">
        <f t="shared" si="9"/>
        <v>1.2600452906676938</v>
      </c>
      <c r="Q21" s="24">
        <f t="shared" si="24"/>
        <v>7.488689537561271</v>
      </c>
      <c r="R21" s="18">
        <f t="shared" si="25"/>
        <v>56.080470989979645</v>
      </c>
      <c r="S21" s="16">
        <f>COUNTIFS(raw!$D:$D,'Data - Weekly Seasonal'!$B21,raw!$H:$H,'Data - Weekly Seasonal'!S$1)</f>
        <v>22</v>
      </c>
      <c r="T21" s="16">
        <f t="shared" si="16"/>
        <v>13.767271513037166</v>
      </c>
      <c r="U21" s="16">
        <f t="shared" si="10"/>
        <v>16.011301139758562</v>
      </c>
      <c r="V21" s="18">
        <f t="shared" si="11"/>
        <v>5.0988526872542232</v>
      </c>
      <c r="W21" s="24">
        <f t="shared" si="26"/>
        <v>5.9886988602414384</v>
      </c>
      <c r="X21" s="18">
        <f t="shared" si="21"/>
        <v>35.864514038657106</v>
      </c>
      <c r="Y21" s="16">
        <f>COUNTIFS(raw!$D:$D,'Data - Weekly Seasonal'!$B21,raw!$H:$H,'Data - Weekly Seasonal'!Y$1)</f>
        <v>7</v>
      </c>
      <c r="Z21" s="44">
        <f t="shared" si="17"/>
        <v>4.9259368825457157</v>
      </c>
      <c r="AA21" s="44">
        <f t="shared" si="19"/>
        <v>5.6641230757605587</v>
      </c>
      <c r="AB21" s="24">
        <f t="shared" si="12"/>
        <v>1.3305551168554368</v>
      </c>
      <c r="AC21" s="24">
        <f t="shared" si="27"/>
        <v>1.3358769242394413</v>
      </c>
      <c r="AD21" s="24">
        <f t="shared" si="22"/>
        <v>1.78456715671543</v>
      </c>
      <c r="AE21" s="44">
        <f>COUNTIFS(raw!$D:$D,'Data - Weekly Seasonal'!$B21,raw!$G:$G,'Data - Weekly Seasonal'!AE$1)</f>
        <v>26</v>
      </c>
      <c r="AF21" s="44">
        <f t="shared" si="18"/>
        <v>18.222933803194788</v>
      </c>
      <c r="AG21" s="44">
        <f t="shared" si="23"/>
        <v>20.566169706638039</v>
      </c>
      <c r="AH21" s="24">
        <f t="shared" si="13"/>
        <v>4.8127868224697163</v>
      </c>
      <c r="AI21" s="24">
        <f t="shared" si="28"/>
        <v>5.4338302933619609</v>
      </c>
      <c r="AJ21" s="18">
        <f t="shared" si="29"/>
        <v>29.526511657058133</v>
      </c>
    </row>
    <row r="22" spans="1:36" x14ac:dyDescent="0.3">
      <c r="B22" s="17">
        <v>41504</v>
      </c>
      <c r="C22" s="16">
        <f>SUMIFS(raw!$L:$L,raw!$D:$D,'Data - Weekly Seasonal'!$B22,raw!$G:$G,'Data - Weekly Seasonal'!C$1)</f>
        <v>2136.968253968254</v>
      </c>
      <c r="D22" s="16">
        <f t="shared" si="14"/>
        <v>1034.6525971177593</v>
      </c>
      <c r="E22" s="16">
        <f t="shared" si="5"/>
        <v>2538.5580532768554</v>
      </c>
      <c r="F22" s="18">
        <f t="shared" si="6"/>
        <v>1250.9084110552451</v>
      </c>
      <c r="G22" s="18">
        <f t="shared" si="20"/>
        <v>-401.58979930860141</v>
      </c>
      <c r="H22" s="16"/>
      <c r="I22" s="18">
        <f t="shared" si="7"/>
        <v>161274.36690872276</v>
      </c>
      <c r="J22" s="16">
        <f>SUMIFS(raw!$L:$L,raw!$D:$D,'Data - Weekly Seasonal'!$B22,raw!$H:$H,'Data - Weekly Seasonal'!J$1)</f>
        <v>1613.8571428571429</v>
      </c>
      <c r="K22" s="16">
        <f>SUMIFS(raw!$L:$L,raw!$D:$D,'Data - Weekly Seasonal'!$B22,raw!$H:$H,'Data - Weekly Seasonal'!K$1)</f>
        <v>523.11111111111109</v>
      </c>
      <c r="L22" s="16">
        <f>SUMIFS(raw!$L:$L,raw!$D:$D,'Data - Weekly Seasonal'!$B22,raw!$G:$G,'Data - Weekly Seasonal'!L$1)</f>
        <v>2015.1111111111111</v>
      </c>
      <c r="M22" s="16">
        <f>COUNTIFS(raw!$D:$D,'Data - Weekly Seasonal'!$B22,raw!$G:$G,'Data - Weekly Seasonal'!M$1)</f>
        <v>21</v>
      </c>
      <c r="N22" s="16">
        <f t="shared" si="15"/>
        <v>23.136800852625697</v>
      </c>
      <c r="O22" s="16">
        <f t="shared" si="8"/>
        <v>26.063556428382178</v>
      </c>
      <c r="P22" s="18">
        <f t="shared" si="9"/>
        <v>0.53057916364088942</v>
      </c>
      <c r="Q22" s="24">
        <f t="shared" si="24"/>
        <v>5.0635564283821779</v>
      </c>
      <c r="R22" s="18">
        <f t="shared" si="25"/>
        <v>25.639603703410479</v>
      </c>
      <c r="S22" s="16">
        <f>COUNTIFS(raw!$D:$D,'Data - Weekly Seasonal'!$B22,raw!$H:$H,'Data - Weekly Seasonal'!S$1)</f>
        <v>16</v>
      </c>
      <c r="T22" s="16">
        <f t="shared" si="16"/>
        <v>13.331747145238786</v>
      </c>
      <c r="U22" s="16">
        <f t="shared" si="10"/>
        <v>19.208279381891852</v>
      </c>
      <c r="V22" s="18">
        <f t="shared" si="11"/>
        <v>4.3471399299429558</v>
      </c>
      <c r="W22" s="24">
        <f t="shared" si="26"/>
        <v>3.2082793818918525</v>
      </c>
      <c r="X22" s="18">
        <f t="shared" si="21"/>
        <v>10.293056592272366</v>
      </c>
      <c r="Y22" s="16">
        <f>COUNTIFS(raw!$D:$D,'Data - Weekly Seasonal'!$B22,raw!$H:$H,'Data - Weekly Seasonal'!Y$1)</f>
        <v>5</v>
      </c>
      <c r="Z22" s="44">
        <f t="shared" si="17"/>
        <v>4.2743128947406355</v>
      </c>
      <c r="AA22" s="44">
        <f t="shared" si="19"/>
        <v>7.2001809261961514</v>
      </c>
      <c r="AB22" s="24">
        <f t="shared" si="12"/>
        <v>1.9502401248597034</v>
      </c>
      <c r="AC22" s="24">
        <f t="shared" si="27"/>
        <v>2.2001809261961514</v>
      </c>
      <c r="AD22" s="24">
        <f t="shared" si="22"/>
        <v>4.8407961079973543</v>
      </c>
      <c r="AE22" s="44">
        <f>COUNTIFS(raw!$D:$D,'Data - Weekly Seasonal'!$B22,raw!$G:$G,'Data - Weekly Seasonal'!AE$1)</f>
        <v>20</v>
      </c>
      <c r="AF22" s="44">
        <f t="shared" si="18"/>
        <v>18.23162901426603</v>
      </c>
      <c r="AG22" s="44">
        <f t="shared" si="23"/>
        <v>19.973435297426086</v>
      </c>
      <c r="AH22" s="24">
        <f t="shared" si="13"/>
        <v>1.7538793296324913</v>
      </c>
      <c r="AI22" s="24">
        <f t="shared" si="28"/>
        <v>2.656470257391419E-2</v>
      </c>
      <c r="AJ22" s="18">
        <f t="shared" si="29"/>
        <v>7.0568342284052315E-4</v>
      </c>
    </row>
    <row r="23" spans="1:36" x14ac:dyDescent="0.3">
      <c r="B23" s="17">
        <v>41511</v>
      </c>
      <c r="C23" s="16">
        <f>SUMIFS(raw!$L:$L,raw!$D:$D,'Data - Weekly Seasonal'!$B23,raw!$G:$G,'Data - Weekly Seasonal'!C$1)</f>
        <v>2070</v>
      </c>
      <c r="D23" s="16">
        <f t="shared" si="14"/>
        <v>1048.4260326991252</v>
      </c>
      <c r="E23" s="16">
        <f t="shared" si="5"/>
        <v>1962.9290267764086</v>
      </c>
      <c r="F23" s="18">
        <f t="shared" si="6"/>
        <v>981.95649984012744</v>
      </c>
      <c r="G23" s="18">
        <f t="shared" si="20"/>
        <v>107.07097322359141</v>
      </c>
      <c r="H23" s="16"/>
      <c r="I23" s="18">
        <f t="shared" si="7"/>
        <v>11464.193307047028</v>
      </c>
      <c r="J23" s="16">
        <f>SUMIFS(raw!$L:$L,raw!$D:$D,'Data - Weekly Seasonal'!$B23,raw!$H:$H,'Data - Weekly Seasonal'!J$1)</f>
        <v>1920</v>
      </c>
      <c r="K23" s="16">
        <f>SUMIFS(raw!$L:$L,raw!$D:$D,'Data - Weekly Seasonal'!$B23,raw!$H:$H,'Data - Weekly Seasonal'!K$1)</f>
        <v>150</v>
      </c>
      <c r="L23" s="16">
        <f>SUMIFS(raw!$L:$L,raw!$D:$D,'Data - Weekly Seasonal'!$B23,raw!$G:$G,'Data - Weekly Seasonal'!L$1)</f>
        <v>1985.8888888888889</v>
      </c>
      <c r="M23" s="16">
        <f>COUNTIFS(raw!$D:$D,'Data - Weekly Seasonal'!$B23,raw!$G:$G,'Data - Weekly Seasonal'!M$1)</f>
        <v>23</v>
      </c>
      <c r="N23" s="16">
        <f t="shared" si="15"/>
        <v>23.452729052966806</v>
      </c>
      <c r="O23" s="16">
        <f t="shared" si="8"/>
        <v>20.569783074299142</v>
      </c>
      <c r="P23" s="18">
        <f t="shared" si="9"/>
        <v>-1.7329186103444476</v>
      </c>
      <c r="Q23" s="24">
        <f t="shared" si="24"/>
        <v>2.4302169257008579</v>
      </c>
      <c r="R23" s="18">
        <f t="shared" si="25"/>
        <v>5.9059543059629291</v>
      </c>
      <c r="S23" s="16">
        <f>COUNTIFS(raw!$D:$D,'Data - Weekly Seasonal'!$B23,raw!$H:$H,'Data - Weekly Seasonal'!S$1)</f>
        <v>20</v>
      </c>
      <c r="T23" s="16">
        <f t="shared" si="16"/>
        <v>13.789119182545104</v>
      </c>
      <c r="U23" s="16">
        <f t="shared" si="10"/>
        <v>16.630780306136543</v>
      </c>
      <c r="V23" s="18">
        <f t="shared" si="11"/>
        <v>4.4477739541930044</v>
      </c>
      <c r="W23" s="24">
        <f t="shared" si="26"/>
        <v>3.3692196938634567</v>
      </c>
      <c r="X23" s="18">
        <f t="shared" si="21"/>
        <v>11.351641345517365</v>
      </c>
      <c r="Y23" s="16">
        <f>COUNTIFS(raw!$D:$D,'Data - Weekly Seasonal'!$B23,raw!$H:$H,'Data - Weekly Seasonal'!Y$1)</f>
        <v>3</v>
      </c>
      <c r="Z23" s="44">
        <f t="shared" si="17"/>
        <v>4.0075687235740203</v>
      </c>
      <c r="AA23" s="44">
        <f t="shared" si="19"/>
        <v>3.9006504495815824</v>
      </c>
      <c r="AB23" s="24">
        <f t="shared" si="12"/>
        <v>-0.5062943899462391</v>
      </c>
      <c r="AC23" s="24">
        <f t="shared" si="27"/>
        <v>0.90065044958158236</v>
      </c>
      <c r="AD23" s="24">
        <f t="shared" si="22"/>
        <v>0.81117123233150645</v>
      </c>
      <c r="AE23" s="44">
        <f>COUNTIFS(raw!$D:$D,'Data - Weekly Seasonal'!$B23,raw!$G:$G,'Data - Weekly Seasonal'!AE$1)</f>
        <v>21</v>
      </c>
      <c r="AF23" s="44">
        <f t="shared" si="18"/>
        <v>18.9283918120165</v>
      </c>
      <c r="AG23" s="44">
        <f t="shared" si="23"/>
        <v>18.871322923024611</v>
      </c>
      <c r="AH23" s="24">
        <f t="shared" si="13"/>
        <v>0.91036589419907976</v>
      </c>
      <c r="AI23" s="24">
        <f t="shared" si="28"/>
        <v>2.1286770769753893</v>
      </c>
      <c r="AJ23" s="18">
        <f t="shared" si="29"/>
        <v>4.5312660980404873</v>
      </c>
    </row>
    <row r="24" spans="1:36" x14ac:dyDescent="0.3">
      <c r="B24" s="17">
        <v>41518</v>
      </c>
      <c r="C24" s="16">
        <f>SUMIFS(raw!$L:$L,raw!$D:$D,'Data - Weekly Seasonal'!$B24,raw!$G:$G,'Data - Weekly Seasonal'!C$1)</f>
        <v>1719.2</v>
      </c>
      <c r="D24" s="16">
        <f t="shared" si="14"/>
        <v>953.44938855768692</v>
      </c>
      <c r="E24" s="16">
        <f t="shared" si="5"/>
        <v>2457.5228143523345</v>
      </c>
      <c r="F24" s="18">
        <f t="shared" si="6"/>
        <v>1038.9383783270741</v>
      </c>
      <c r="G24" s="18">
        <f t="shared" si="20"/>
        <v>-738.32281435233449</v>
      </c>
      <c r="H24" s="16"/>
      <c r="I24" s="18">
        <f t="shared" si="7"/>
        <v>545120.57819315174</v>
      </c>
      <c r="J24" s="16">
        <f>SUMIFS(raw!$L:$L,raw!$D:$D,'Data - Weekly Seasonal'!$B24,raw!$H:$H,'Data - Weekly Seasonal'!J$1)</f>
        <v>1207.2</v>
      </c>
      <c r="K24" s="16">
        <f>SUMIFS(raw!$L:$L,raw!$D:$D,'Data - Weekly Seasonal'!$B24,raw!$H:$H,'Data - Weekly Seasonal'!K$1)</f>
        <v>512</v>
      </c>
      <c r="L24" s="16">
        <f>SUMIFS(raw!$L:$L,raw!$D:$D,'Data - Weekly Seasonal'!$B24,raw!$G:$G,'Data - Weekly Seasonal'!L$1)</f>
        <v>1565.5</v>
      </c>
      <c r="M24" s="16">
        <f>COUNTIFS(raw!$D:$D,'Data - Weekly Seasonal'!$B24,raw!$G:$G,'Data - Weekly Seasonal'!M$1)</f>
        <v>18</v>
      </c>
      <c r="N24" s="16">
        <f t="shared" si="15"/>
        <v>22.647276103043097</v>
      </c>
      <c r="O24" s="16">
        <f t="shared" si="8"/>
        <v>24.195791922490073</v>
      </c>
      <c r="P24" s="18">
        <f t="shared" si="9"/>
        <v>-1.3834571266490205</v>
      </c>
      <c r="Q24" s="24">
        <f t="shared" si="24"/>
        <v>6.1957919224900735</v>
      </c>
      <c r="R24" s="18">
        <f t="shared" si="25"/>
        <v>38.387837546793243</v>
      </c>
      <c r="S24" s="16">
        <f>COUNTIFS(raw!$D:$D,'Data - Weekly Seasonal'!$B24,raw!$H:$H,'Data - Weekly Seasonal'!S$1)</f>
        <v>13</v>
      </c>
      <c r="T24" s="16">
        <f t="shared" si="16"/>
        <v>13.036030741098948</v>
      </c>
      <c r="U24" s="16">
        <f t="shared" si="10"/>
        <v>18.547607201972419</v>
      </c>
      <c r="V24" s="18">
        <f t="shared" si="11"/>
        <v>2.8670225534942726</v>
      </c>
      <c r="W24" s="24">
        <f t="shared" si="26"/>
        <v>5.5476072019724185</v>
      </c>
      <c r="X24" s="18">
        <f t="shared" si="21"/>
        <v>30.775945667376245</v>
      </c>
      <c r="Y24" s="16">
        <f>COUNTIFS(raw!$D:$D,'Data - Weekly Seasonal'!$B24,raw!$H:$H,'Data - Weekly Seasonal'!Y$1)</f>
        <v>5</v>
      </c>
      <c r="Z24" s="44">
        <f t="shared" si="17"/>
        <v>3.9093703887413929</v>
      </c>
      <c r="AA24" s="44">
        <f t="shared" si="19"/>
        <v>5.3315625380991944</v>
      </c>
      <c r="AB24" s="24">
        <f t="shared" si="12"/>
        <v>1.2751671201432397</v>
      </c>
      <c r="AC24" s="24">
        <f t="shared" si="27"/>
        <v>0.33156253809919445</v>
      </c>
      <c r="AD24" s="24">
        <f t="shared" si="22"/>
        <v>0.10993371667077977</v>
      </c>
      <c r="AE24" s="44">
        <f>COUNTIFS(raw!$D:$D,'Data - Weekly Seasonal'!$B24,raw!$G:$G,'Data - Weekly Seasonal'!AE$1)</f>
        <v>17</v>
      </c>
      <c r="AF24" s="44">
        <f t="shared" si="18"/>
        <v>16.251099185541108</v>
      </c>
      <c r="AG24" s="44">
        <f t="shared" si="23"/>
        <v>25.179385381557651</v>
      </c>
      <c r="AH24" s="24">
        <f t="shared" si="13"/>
        <v>5.2109436226253223</v>
      </c>
      <c r="AI24" s="24">
        <f t="shared" si="28"/>
        <v>8.1793853815576512</v>
      </c>
      <c r="AJ24" s="18">
        <f t="shared" si="29"/>
        <v>66.90234522003901</v>
      </c>
    </row>
    <row r="25" spans="1:36" x14ac:dyDescent="0.3">
      <c r="A25" t="str">
        <f>TEXT(B28,"MMM")</f>
        <v>Sep</v>
      </c>
      <c r="B25" s="17">
        <v>41525</v>
      </c>
      <c r="C25" s="16">
        <f>SUMIFS(raw!$L:$L,raw!$D:$D,'Data - Weekly Seasonal'!$B25,raw!$G:$G,'Data - Weekly Seasonal'!C$1)</f>
        <v>2681.6</v>
      </c>
      <c r="D25" s="16">
        <f t="shared" si="14"/>
        <v>989.2807431698061</v>
      </c>
      <c r="E25" s="16">
        <f t="shared" si="5"/>
        <v>2403.0567137171156</v>
      </c>
      <c r="F25" s="18">
        <f t="shared" si="6"/>
        <v>1589.2550999584942</v>
      </c>
      <c r="G25" s="18">
        <f t="shared" si="20"/>
        <v>278.54328628288431</v>
      </c>
      <c r="H25" s="16"/>
      <c r="I25" s="18">
        <f t="shared" si="7"/>
        <v>77586.362333268844</v>
      </c>
      <c r="J25" s="16">
        <f>SUMIFS(raw!$L:$L,raw!$D:$D,'Data - Weekly Seasonal'!$B25,raw!$H:$H,'Data - Weekly Seasonal'!J$1)</f>
        <v>2324.6</v>
      </c>
      <c r="K25" s="16">
        <f>SUMIFS(raw!$L:$L,raw!$D:$D,'Data - Weekly Seasonal'!$B25,raw!$H:$H,'Data - Weekly Seasonal'!K$1)</f>
        <v>357</v>
      </c>
      <c r="L25" s="16">
        <f>SUMIFS(raw!$L:$L,raw!$D:$D,'Data - Weekly Seasonal'!$B25,raw!$G:$G,'Data - Weekly Seasonal'!L$1)</f>
        <v>2035.0583333333332</v>
      </c>
      <c r="M25" s="16">
        <f>COUNTIFS(raw!$D:$D,'Data - Weekly Seasonal'!$B25,raw!$G:$G,'Data - Weekly Seasonal'!M$1)</f>
        <v>26</v>
      </c>
      <c r="N25" s="16">
        <f t="shared" si="15"/>
        <v>22.919324321860692</v>
      </c>
      <c r="O25" s="16">
        <f t="shared" si="8"/>
        <v>23.907321393710792</v>
      </c>
      <c r="P25" s="18">
        <f t="shared" si="9"/>
        <v>1.9782945407244115</v>
      </c>
      <c r="Q25" s="24">
        <f t="shared" si="24"/>
        <v>2.0926786062892084</v>
      </c>
      <c r="R25" s="18">
        <f t="shared" si="25"/>
        <v>4.3793037492205436</v>
      </c>
      <c r="S25" s="16">
        <f>COUNTIFS(raw!$D:$D,'Data - Weekly Seasonal'!$B25,raw!$H:$H,'Data - Weekly Seasonal'!S$1)</f>
        <v>23</v>
      </c>
      <c r="T25" s="16">
        <f t="shared" si="16"/>
        <v>13.696470985515084</v>
      </c>
      <c r="U25" s="16">
        <f t="shared" si="10"/>
        <v>18.13488342835317</v>
      </c>
      <c r="V25" s="18">
        <f t="shared" si="11"/>
        <v>6.757621891342203</v>
      </c>
      <c r="W25" s="24">
        <f t="shared" si="26"/>
        <v>4.8651165716468299</v>
      </c>
      <c r="X25" s="18">
        <f t="shared" si="21"/>
        <v>23.669359255712603</v>
      </c>
      <c r="Y25" s="16">
        <f>COUNTIFS(raw!$D:$D,'Data - Weekly Seasonal'!$B25,raw!$H:$H,'Data - Weekly Seasonal'!Y$1)</f>
        <v>3</v>
      </c>
      <c r="Z25" s="16">
        <f t="shared" si="17"/>
        <v>3.2459753138341805</v>
      </c>
      <c r="AA25" s="16">
        <f t="shared" si="19"/>
        <v>5.2399255055968297</v>
      </c>
      <c r="AB25" s="18">
        <f t="shared" si="12"/>
        <v>1.0006983160025131</v>
      </c>
      <c r="AC25" s="24">
        <f t="shared" si="27"/>
        <v>2.2399255055968297</v>
      </c>
      <c r="AD25" s="18">
        <f t="shared" si="22"/>
        <v>5.017266270623213</v>
      </c>
      <c r="AE25" s="16">
        <f>COUNTIFS(raw!$D:$D,'Data - Weekly Seasonal'!$B25,raw!$G:$G,'Data - Weekly Seasonal'!AE$1)</f>
        <v>24</v>
      </c>
      <c r="AF25" s="16">
        <f t="shared" si="18"/>
        <v>17.212153833848539</v>
      </c>
      <c r="AG25" s="16">
        <f t="shared" si="23"/>
        <v>21.063886008010826</v>
      </c>
      <c r="AH25" s="18">
        <f t="shared" si="13"/>
        <v>5.1861284684560349</v>
      </c>
      <c r="AI25" s="24">
        <f t="shared" si="28"/>
        <v>2.9361139919891741</v>
      </c>
      <c r="AJ25" s="18">
        <f t="shared" si="29"/>
        <v>8.6207653739546046</v>
      </c>
    </row>
    <row r="26" spans="1:36" x14ac:dyDescent="0.3">
      <c r="B26" s="17">
        <v>41532</v>
      </c>
      <c r="C26" s="16">
        <f>SUMIFS(raw!$L:$L,raw!$D:$D,'Data - Weekly Seasonal'!$B26,raw!$G:$G,'Data - Weekly Seasonal'!C$1)</f>
        <v>1922.4285714285713</v>
      </c>
      <c r="D26" s="16">
        <f t="shared" si="14"/>
        <v>948.4045394175065</v>
      </c>
      <c r="E26" s="16">
        <f t="shared" si="5"/>
        <v>2240.1891542250514</v>
      </c>
      <c r="F26" s="18">
        <f t="shared" si="6"/>
        <v>1091.5990308201153</v>
      </c>
      <c r="G26" s="18">
        <f t="shared" si="20"/>
        <v>-317.76058279648009</v>
      </c>
      <c r="H26" s="16"/>
      <c r="I26" s="18">
        <f t="shared" si="7"/>
        <v>100971.78797915867</v>
      </c>
      <c r="J26" s="16">
        <f>SUMIFS(raw!$L:$L,raw!$D:$D,'Data - Weekly Seasonal'!$B26,raw!$H:$H,'Data - Weekly Seasonal'!J$1)</f>
        <v>1286.4285714285713</v>
      </c>
      <c r="K26" s="16">
        <f>SUMIFS(raw!$L:$L,raw!$D:$D,'Data - Weekly Seasonal'!$B26,raw!$H:$H,'Data - Weekly Seasonal'!K$1)</f>
        <v>636</v>
      </c>
      <c r="L26" s="16">
        <f>SUMIFS(raw!$L:$L,raw!$D:$D,'Data - Weekly Seasonal'!$B26,raw!$G:$G,'Data - Weekly Seasonal'!L$1)</f>
        <v>2537.4285714285716</v>
      </c>
      <c r="M26" s="16">
        <f>COUNTIFS(raw!$D:$D,'Data - Weekly Seasonal'!$B26,raw!$G:$G,'Data - Weekly Seasonal'!M$1)</f>
        <v>17</v>
      </c>
      <c r="N26" s="16">
        <f t="shared" si="15"/>
        <v>22.080836868745486</v>
      </c>
      <c r="O26" s="16">
        <f t="shared" si="8"/>
        <v>23.449903485501583</v>
      </c>
      <c r="P26" s="18">
        <f t="shared" si="9"/>
        <v>-1.6831570151861246</v>
      </c>
      <c r="Q26" s="24">
        <f t="shared" si="24"/>
        <v>6.4499034855015829</v>
      </c>
      <c r="R26" s="18">
        <f t="shared" si="25"/>
        <v>41.601254972285467</v>
      </c>
      <c r="S26" s="16">
        <f>COUNTIFS(raw!$D:$D,'Data - Weekly Seasonal'!$B26,raw!$H:$H,'Data - Weekly Seasonal'!S$1)</f>
        <v>12</v>
      </c>
      <c r="T26" s="16">
        <f t="shared" si="16"/>
        <v>12.876049971674908</v>
      </c>
      <c r="U26" s="16">
        <f t="shared" si="10"/>
        <v>18.043610915458039</v>
      </c>
      <c r="V26" s="18">
        <f t="shared" si="11"/>
        <v>2.2865612119579231</v>
      </c>
      <c r="W26" s="24">
        <f t="shared" si="26"/>
        <v>6.0436109154580393</v>
      </c>
      <c r="X26" s="18">
        <f t="shared" si="21"/>
        <v>36.525232897443558</v>
      </c>
      <c r="Y26" s="16">
        <f>COUNTIFS(raw!$D:$D,'Data - Weekly Seasonal'!$B26,raw!$H:$H,'Data - Weekly Seasonal'!Y$1)</f>
        <v>5</v>
      </c>
      <c r="Z26" s="16">
        <f t="shared" si="17"/>
        <v>3.1878625081515661</v>
      </c>
      <c r="AA26" s="16">
        <f t="shared" si="19"/>
        <v>5.1962154386938835</v>
      </c>
      <c r="AB26" s="18">
        <f t="shared" si="12"/>
        <v>1.9213449688717936</v>
      </c>
      <c r="AC26" s="24">
        <f t="shared" si="27"/>
        <v>0.19621543869388347</v>
      </c>
      <c r="AD26" s="18">
        <f t="shared" si="22"/>
        <v>3.8500498381833143E-2</v>
      </c>
      <c r="AE26" s="16">
        <f>COUNTIFS(raw!$D:$D,'Data - Weekly Seasonal'!$B26,raw!$G:$G,'Data - Weekly Seasonal'!AE$1)</f>
        <v>26</v>
      </c>
      <c r="AF26" s="16">
        <f t="shared" si="18"/>
        <v>19.514525793084722</v>
      </c>
      <c r="AG26" s="16">
        <f t="shared" si="23"/>
        <v>18.966033163481029</v>
      </c>
      <c r="AH26" s="18">
        <f t="shared" si="13"/>
        <v>2.6482835536251841</v>
      </c>
      <c r="AI26" s="24">
        <f t="shared" si="28"/>
        <v>7.0339668365189709</v>
      </c>
      <c r="AJ26" s="18">
        <f t="shared" si="29"/>
        <v>49.476689457248696</v>
      </c>
    </row>
    <row r="27" spans="1:36" x14ac:dyDescent="0.3">
      <c r="B27" s="17">
        <v>41539</v>
      </c>
      <c r="C27" s="16">
        <f>SUMIFS(raw!$L:$L,raw!$D:$D,'Data - Weekly Seasonal'!$B27,raw!$G:$G,'Data - Weekly Seasonal'!C$1)</f>
        <v>2824.6623376623374</v>
      </c>
      <c r="D27" s="16">
        <f t="shared" si="14"/>
        <v>1063.4460016650442</v>
      </c>
      <c r="E27" s="16">
        <f t="shared" si="5"/>
        <v>1930.3610392576338</v>
      </c>
      <c r="F27" s="18">
        <f t="shared" si="6"/>
        <v>1430.314771147727</v>
      </c>
      <c r="G27" s="18">
        <f t="shared" si="20"/>
        <v>894.30129840470363</v>
      </c>
      <c r="H27" s="16"/>
      <c r="I27" s="18">
        <f t="shared" si="7"/>
        <v>799774.81232833874</v>
      </c>
      <c r="J27" s="16">
        <f>SUMIFS(raw!$L:$L,raw!$D:$D,'Data - Weekly Seasonal'!$B27,raw!$H:$H,'Data - Weekly Seasonal'!J$1)</f>
        <v>2366.5714285714284</v>
      </c>
      <c r="K27" s="16">
        <f>SUMIFS(raw!$L:$L,raw!$D:$D,'Data - Weekly Seasonal'!$B27,raw!$H:$H,'Data - Weekly Seasonal'!K$1)</f>
        <v>458.09090909090912</v>
      </c>
      <c r="L27" s="16">
        <f>SUMIFS(raw!$L:$L,raw!$D:$D,'Data - Weekly Seasonal'!$B27,raw!$G:$G,'Data - Weekly Seasonal'!L$1)</f>
        <v>1281.5714285714284</v>
      </c>
      <c r="M27" s="16">
        <f>COUNTIFS(raw!$D:$D,'Data - Weekly Seasonal'!$B27,raw!$G:$G,'Data - Weekly Seasonal'!M$1)</f>
        <v>26</v>
      </c>
      <c r="N27" s="16">
        <f t="shared" si="15"/>
        <v>22.815607495153351</v>
      </c>
      <c r="O27" s="16">
        <f t="shared" si="8"/>
        <v>20.347918258401037</v>
      </c>
      <c r="P27" s="18">
        <f t="shared" si="9"/>
        <v>0.20698915187103606</v>
      </c>
      <c r="Q27" s="24">
        <f t="shared" si="24"/>
        <v>5.6520817415989626</v>
      </c>
      <c r="R27" s="18">
        <f t="shared" si="25"/>
        <v>31.946028013716361</v>
      </c>
      <c r="S27" s="16">
        <f>COUNTIFS(raw!$D:$D,'Data - Weekly Seasonal'!$B27,raw!$H:$H,'Data - Weekly Seasonal'!S$1)</f>
        <v>22</v>
      </c>
      <c r="T27" s="16">
        <f t="shared" si="16"/>
        <v>13.510841517540641</v>
      </c>
      <c r="U27" s="16">
        <f t="shared" si="10"/>
        <v>17.323823925867913</v>
      </c>
      <c r="V27" s="18">
        <f t="shared" si="11"/>
        <v>6.0421235962690449</v>
      </c>
      <c r="W27" s="24">
        <f t="shared" si="26"/>
        <v>4.676176074132087</v>
      </c>
      <c r="X27" s="18">
        <f t="shared" si="21"/>
        <v>21.866622676285377</v>
      </c>
      <c r="Y27" s="16">
        <f>COUNTIFS(raw!$D:$D,'Data - Weekly Seasonal'!$B27,raw!$H:$H,'Data - Weekly Seasonal'!Y$1)</f>
        <v>4</v>
      </c>
      <c r="Z27" s="16">
        <f t="shared" si="17"/>
        <v>3.5783403230600515</v>
      </c>
      <c r="AA27" s="16">
        <f t="shared" si="19"/>
        <v>2.6815681182053268</v>
      </c>
      <c r="AB27" s="18">
        <f t="shared" si="12"/>
        <v>-0.31213894969403616</v>
      </c>
      <c r="AC27" s="24">
        <f t="shared" si="27"/>
        <v>1.3184318817946732</v>
      </c>
      <c r="AD27" s="18">
        <f t="shared" si="22"/>
        <v>1.7382626269326431</v>
      </c>
      <c r="AE27" s="16">
        <f>COUNTIFS(raw!$D:$D,'Data - Weekly Seasonal'!$B27,raw!$G:$G,'Data - Weekly Seasonal'!AE$1)</f>
        <v>14</v>
      </c>
      <c r="AF27" s="16">
        <f t="shared" si="18"/>
        <v>17.411517518275666</v>
      </c>
      <c r="AG27" s="16">
        <f t="shared" si="23"/>
        <v>20.424891687283804</v>
      </c>
      <c r="AH27" s="18">
        <f t="shared" si="13"/>
        <v>9.3408635605289447E-2</v>
      </c>
      <c r="AI27" s="24">
        <f t="shared" si="28"/>
        <v>6.4248916872838038</v>
      </c>
      <c r="AJ27" s="18">
        <f t="shared" si="29"/>
        <v>41.279233193328523</v>
      </c>
    </row>
    <row r="28" spans="1:36" x14ac:dyDescent="0.3">
      <c r="B28" s="17">
        <v>41546</v>
      </c>
      <c r="C28" s="16">
        <f>SUMIFS(raw!$L:$L,raw!$D:$D,'Data - Weekly Seasonal'!$B28,raw!$G:$G,'Data - Weekly Seasonal'!C$1)</f>
        <v>1586</v>
      </c>
      <c r="D28" s="16">
        <f t="shared" si="14"/>
        <v>997.01915619131864</v>
      </c>
      <c r="E28" s="16">
        <f t="shared" si="5"/>
        <v>2102.3843799921183</v>
      </c>
      <c r="F28" s="18">
        <f t="shared" si="6"/>
        <v>780.04888732832637</v>
      </c>
      <c r="G28" s="18">
        <f t="shared" si="20"/>
        <v>-516.38437999211828</v>
      </c>
      <c r="H28" s="16"/>
      <c r="I28" s="18">
        <f t="shared" si="7"/>
        <v>266652.82789984439</v>
      </c>
      <c r="J28" s="16">
        <f>SUMIFS(raw!$L:$L,raw!$D:$D,'Data - Weekly Seasonal'!$B28,raw!$H:$H,'Data - Weekly Seasonal'!J$1)</f>
        <v>1398</v>
      </c>
      <c r="K28" s="16">
        <f>SUMIFS(raw!$L:$L,raw!$D:$D,'Data - Weekly Seasonal'!$B28,raw!$H:$H,'Data - Weekly Seasonal'!K$1)</f>
        <v>188</v>
      </c>
      <c r="L28" s="16">
        <f>SUMIFS(raw!$L:$L,raw!$D:$D,'Data - Weekly Seasonal'!$B28,raw!$G:$G,'Data - Weekly Seasonal'!L$1)</f>
        <v>2126.6984126984125</v>
      </c>
      <c r="M28" s="16">
        <f>COUNTIFS(raw!$D:$D,'Data - Weekly Seasonal'!$B28,raw!$G:$G,'Data - Weekly Seasonal'!M$1)</f>
        <v>16</v>
      </c>
      <c r="N28" s="16">
        <f t="shared" si="15"/>
        <v>22.109427947247788</v>
      </c>
      <c r="O28" s="16">
        <f t="shared" si="8"/>
        <v>21.432150368504331</v>
      </c>
      <c r="P28" s="18">
        <f t="shared" si="9"/>
        <v>-3.2478800326068717</v>
      </c>
      <c r="Q28" s="24">
        <f t="shared" si="24"/>
        <v>5.4321503685043311</v>
      </c>
      <c r="R28" s="18">
        <f t="shared" si="25"/>
        <v>29.50825762604174</v>
      </c>
      <c r="S28" s="16">
        <f>COUNTIFS(raw!$D:$D,'Data - Weekly Seasonal'!$B28,raw!$H:$H,'Data - Weekly Seasonal'!S$1)</f>
        <v>14</v>
      </c>
      <c r="T28" s="16">
        <f t="shared" si="16"/>
        <v>13.188046142520252</v>
      </c>
      <c r="U28" s="16">
        <f t="shared" si="10"/>
        <v>16.377864071034914</v>
      </c>
      <c r="V28" s="18">
        <f t="shared" si="11"/>
        <v>2.0562860306477417</v>
      </c>
      <c r="W28" s="24">
        <f t="shared" si="26"/>
        <v>2.3778640710349137</v>
      </c>
      <c r="X28" s="18">
        <f t="shared" si="21"/>
        <v>5.654237540318733</v>
      </c>
      <c r="Y28" s="16">
        <f>COUNTIFS(raw!$D:$D,'Data - Weekly Seasonal'!$B28,raw!$H:$H,'Data - Weekly Seasonal'!Y$1)</f>
        <v>2</v>
      </c>
      <c r="Z28" s="16">
        <f t="shared" si="17"/>
        <v>2.7332216888455876</v>
      </c>
      <c r="AA28" s="16">
        <f t="shared" si="19"/>
        <v>4.8535074432032914</v>
      </c>
      <c r="AB28" s="18">
        <f t="shared" si="12"/>
        <v>0.85495277191015107</v>
      </c>
      <c r="AC28" s="24">
        <f t="shared" si="27"/>
        <v>2.8535074432032914</v>
      </c>
      <c r="AD28" s="18">
        <f t="shared" si="22"/>
        <v>8.1425047284165846</v>
      </c>
      <c r="AE28" s="16">
        <f>COUNTIFS(raw!$D:$D,'Data - Weekly Seasonal'!$B28,raw!$G:$G,'Data - Weekly Seasonal'!AE$1)</f>
        <v>25</v>
      </c>
      <c r="AF28" s="16">
        <f t="shared" si="18"/>
        <v>18.189738247546686</v>
      </c>
      <c r="AG28" s="16">
        <f t="shared" si="23"/>
        <v>22.622461140900988</v>
      </c>
      <c r="AH28" s="18">
        <f t="shared" si="13"/>
        <v>5.5132596340180191</v>
      </c>
      <c r="AI28" s="24">
        <f t="shared" si="28"/>
        <v>2.3775388590990119</v>
      </c>
      <c r="AJ28" s="18">
        <f t="shared" si="29"/>
        <v>5.6526910265258312</v>
      </c>
    </row>
    <row r="29" spans="1:36" x14ac:dyDescent="0.3">
      <c r="A29" t="str">
        <f>TEXT(B32,"MMM")</f>
        <v>Oct</v>
      </c>
      <c r="B29" s="17">
        <v>41553</v>
      </c>
      <c r="C29" s="16">
        <f>SUMIFS(raw!$L:$L,raw!$D:$D,'Data - Weekly Seasonal'!$B29,raw!$G:$G,'Data - Weekly Seasonal'!C$1)</f>
        <v>1924</v>
      </c>
      <c r="D29" s="16">
        <f t="shared" si="14"/>
        <v>911.82527469714637</v>
      </c>
      <c r="E29" s="16">
        <f t="shared" si="5"/>
        <v>2586.2742561498126</v>
      </c>
      <c r="F29" s="18">
        <f t="shared" si="6"/>
        <v>1257.2236681037657</v>
      </c>
      <c r="G29" s="18">
        <f t="shared" si="20"/>
        <v>-662.27425614981257</v>
      </c>
      <c r="H29" s="16"/>
      <c r="I29" s="18">
        <f t="shared" si="7"/>
        <v>438607.19035878754</v>
      </c>
      <c r="J29" s="16">
        <f>SUMIFS(raw!$L:$L,raw!$D:$D,'Data - Weekly Seasonal'!$B29,raw!$H:$H,'Data - Weekly Seasonal'!J$1)</f>
        <v>1551</v>
      </c>
      <c r="K29" s="16">
        <f>SUMIFS(raw!$L:$L,raw!$D:$D,'Data - Weekly Seasonal'!$B29,raw!$H:$H,'Data - Weekly Seasonal'!K$1)</f>
        <v>373</v>
      </c>
      <c r="L29" s="16">
        <f>SUMIFS(raw!$L:$L,raw!$D:$D,'Data - Weekly Seasonal'!$B29,raw!$G:$G,'Data - Weekly Seasonal'!L$1)</f>
        <v>2006.6666666666667</v>
      </c>
      <c r="M29" s="16">
        <f>COUNTIFS(raw!$D:$D,'Data - Weekly Seasonal'!$B29,raw!$G:$G,'Data - Weekly Seasonal'!M$1)</f>
        <v>22</v>
      </c>
      <c r="N29" s="16">
        <f t="shared" si="15"/>
        <v>21.8380240238114</v>
      </c>
      <c r="O29" s="16">
        <f t="shared" si="8"/>
        <v>24.087722487972201</v>
      </c>
      <c r="P29" s="18">
        <f t="shared" si="9"/>
        <v>1.2617463298304632</v>
      </c>
      <c r="Q29" s="24">
        <f t="shared" si="24"/>
        <v>2.0877224879722007</v>
      </c>
      <c r="R29" s="18">
        <f t="shared" si="25"/>
        <v>4.3585851867848362</v>
      </c>
      <c r="S29" s="16">
        <f>COUNTIFS(raw!$D:$D,'Data - Weekly Seasonal'!$B29,raw!$H:$H,'Data - Weekly Seasonal'!S$1)</f>
        <v>19</v>
      </c>
      <c r="T29" s="16">
        <f t="shared" si="16"/>
        <v>13.059671576726602</v>
      </c>
      <c r="U29" s="16">
        <f t="shared" si="10"/>
        <v>19.945668033862454</v>
      </c>
      <c r="V29" s="18">
        <f t="shared" si="11"/>
        <v>6.4351948767454115</v>
      </c>
      <c r="W29" s="24">
        <f t="shared" si="26"/>
        <v>0.94566803386245368</v>
      </c>
      <c r="X29" s="18">
        <f t="shared" si="21"/>
        <v>0.89428803026927883</v>
      </c>
      <c r="Y29" s="16">
        <f>COUNTIFS(raw!$D:$D,'Data - Weekly Seasonal'!$B29,raw!$H:$H,'Data - Weekly Seasonal'!Y$1)</f>
        <v>3</v>
      </c>
      <c r="Z29" s="16">
        <f t="shared" si="17"/>
        <v>2.5158578009057617</v>
      </c>
      <c r="AA29" s="16">
        <f t="shared" si="19"/>
        <v>3.7339200048481009</v>
      </c>
      <c r="AB29" s="18">
        <f t="shared" si="12"/>
        <v>0.89261949629343884</v>
      </c>
      <c r="AC29" s="24">
        <f t="shared" si="27"/>
        <v>0.73392000484810094</v>
      </c>
      <c r="AD29" s="18">
        <f t="shared" si="22"/>
        <v>0.53863857351623645</v>
      </c>
      <c r="AE29" s="16">
        <f>COUNTIFS(raw!$D:$D,'Data - Weekly Seasonal'!$B29,raw!$G:$G,'Data - Weekly Seasonal'!AE$1)</f>
        <v>19</v>
      </c>
      <c r="AF29" s="16">
        <f t="shared" si="18"/>
        <v>16.757420885461208</v>
      </c>
      <c r="AG29" s="16">
        <f t="shared" si="23"/>
        <v>23.375866716002719</v>
      </c>
      <c r="AH29" s="18">
        <f t="shared" si="13"/>
        <v>4.6297150298679792</v>
      </c>
      <c r="AI29" s="24">
        <f t="shared" si="28"/>
        <v>4.3758667160027187</v>
      </c>
      <c r="AJ29" s="18">
        <f t="shared" si="29"/>
        <v>19.148209516220419</v>
      </c>
    </row>
    <row r="30" spans="1:36" x14ac:dyDescent="0.3">
      <c r="B30" s="17">
        <v>41560</v>
      </c>
      <c r="C30" s="16">
        <f>SUMIFS(raw!$L:$L,raw!$D:$D,'Data - Weekly Seasonal'!$B30,raw!$G:$G,'Data - Weekly Seasonal'!C$1)</f>
        <v>1757.2207792207791</v>
      </c>
      <c r="D30" s="16">
        <f t="shared" si="14"/>
        <v>880.15405412956761</v>
      </c>
      <c r="E30" s="16">
        <f t="shared" si="5"/>
        <v>2003.4243055172617</v>
      </c>
      <c r="F30" s="18">
        <f t="shared" si="6"/>
        <v>968.16480609401879</v>
      </c>
      <c r="G30" s="18">
        <f t="shared" si="20"/>
        <v>-246.20352629648255</v>
      </c>
      <c r="H30" s="16"/>
      <c r="I30" s="18">
        <f t="shared" si="7"/>
        <v>60616.176360822777</v>
      </c>
      <c r="J30" s="16">
        <f>SUMIFS(raw!$L:$L,raw!$D:$D,'Data - Weekly Seasonal'!$B30,raw!$H:$H,'Data - Weekly Seasonal'!J$1)</f>
        <v>1147.8571428571429</v>
      </c>
      <c r="K30" s="16">
        <f>SUMIFS(raw!$L:$L,raw!$D:$D,'Data - Weekly Seasonal'!$B30,raw!$H:$H,'Data - Weekly Seasonal'!K$1)</f>
        <v>609.36363636363637</v>
      </c>
      <c r="L30" s="16">
        <f>SUMIFS(raw!$L:$L,raw!$D:$D,'Data - Weekly Seasonal'!$B30,raw!$G:$G,'Data - Weekly Seasonal'!L$1)</f>
        <v>2544.242424242424</v>
      </c>
      <c r="M30" s="16">
        <f>COUNTIFS(raw!$D:$D,'Data - Weekly Seasonal'!$B30,raw!$G:$G,'Data - Weekly Seasonal'!M$1)</f>
        <v>20</v>
      </c>
      <c r="N30" s="16">
        <f t="shared" si="15"/>
        <v>21.817891312690115</v>
      </c>
      <c r="O30" s="16">
        <f t="shared" si="8"/>
        <v>20.154867008625274</v>
      </c>
      <c r="P30" s="18">
        <f t="shared" si="9"/>
        <v>-1.7363104771985611</v>
      </c>
      <c r="Q30" s="24">
        <f t="shared" si="24"/>
        <v>0.15486700862527414</v>
      </c>
      <c r="R30" s="18">
        <f t="shared" si="25"/>
        <v>2.3983790360540734E-2</v>
      </c>
      <c r="S30" s="16">
        <f>COUNTIFS(raw!$D:$D,'Data - Weekly Seasonal'!$B30,raw!$H:$H,'Data - Weekly Seasonal'!S$1)</f>
        <v>14</v>
      </c>
      <c r="T30" s="16">
        <f t="shared" si="16"/>
        <v>12.876920290317269</v>
      </c>
      <c r="U30" s="16">
        <f t="shared" si="10"/>
        <v>15.346232788684524</v>
      </c>
      <c r="V30" s="18">
        <f t="shared" si="11"/>
        <v>1.8275610094925838</v>
      </c>
      <c r="W30" s="24">
        <f t="shared" si="26"/>
        <v>1.3462327886845245</v>
      </c>
      <c r="X30" s="18">
        <f t="shared" si="21"/>
        <v>1.8123427213293115</v>
      </c>
      <c r="Y30" s="16">
        <f>COUNTIFS(raw!$D:$D,'Data - Weekly Seasonal'!$B30,raw!$H:$H,'Data - Weekly Seasonal'!Y$1)</f>
        <v>6</v>
      </c>
      <c r="Z30" s="16">
        <f t="shared" si="17"/>
        <v>2.9787089015417889</v>
      </c>
      <c r="AA30" s="16">
        <f t="shared" si="19"/>
        <v>4.4372027697775556</v>
      </c>
      <c r="AB30" s="18">
        <f t="shared" si="12"/>
        <v>2.1514862362732869</v>
      </c>
      <c r="AC30" s="24">
        <f t="shared" si="27"/>
        <v>1.5627972302224444</v>
      </c>
      <c r="AD30" s="18">
        <f t="shared" si="22"/>
        <v>2.4423351827909441</v>
      </c>
      <c r="AE30" s="16">
        <f>COUNTIFS(raw!$D:$D,'Data - Weekly Seasonal'!$B30,raw!$G:$G,'Data - Weekly Seasonal'!AE$1)</f>
        <v>27</v>
      </c>
      <c r="AF30" s="16">
        <f t="shared" si="18"/>
        <v>19.243200752778925</v>
      </c>
      <c r="AG30" s="16">
        <f t="shared" si="23"/>
        <v>19.405704439086392</v>
      </c>
      <c r="AH30" s="18">
        <f t="shared" si="13"/>
        <v>3.6139363901818529</v>
      </c>
      <c r="AI30" s="24">
        <f t="shared" si="28"/>
        <v>7.5942955609136078</v>
      </c>
      <c r="AJ30" s="18">
        <f t="shared" si="29"/>
        <v>57.673325066512128</v>
      </c>
    </row>
    <row r="31" spans="1:36" x14ac:dyDescent="0.3">
      <c r="B31" s="17">
        <v>41567</v>
      </c>
      <c r="C31" s="16">
        <f>SUMIFS(raw!$L:$L,raw!$D:$D,'Data - Weekly Seasonal'!$B31,raw!$G:$G,'Data - Weekly Seasonal'!C$1)</f>
        <v>1700.7333333333333</v>
      </c>
      <c r="D31" s="16">
        <f t="shared" si="14"/>
        <v>801.71867367939649</v>
      </c>
      <c r="E31" s="16">
        <f t="shared" si="5"/>
        <v>2310.4688252772949</v>
      </c>
      <c r="F31" s="18">
        <f t="shared" si="6"/>
        <v>1124.623667254049</v>
      </c>
      <c r="G31" s="18">
        <f t="shared" si="20"/>
        <v>-609.73549194396151</v>
      </c>
      <c r="H31" s="16"/>
      <c r="I31" s="18">
        <f t="shared" si="7"/>
        <v>371777.37013614475</v>
      </c>
      <c r="J31" s="16">
        <f>SUMIFS(raw!$L:$L,raw!$D:$D,'Data - Weekly Seasonal'!$B31,raw!$H:$H,'Data - Weekly Seasonal'!J$1)</f>
        <v>1124.4000000000001</v>
      </c>
      <c r="K31" s="16">
        <f>SUMIFS(raw!$L:$L,raw!$D:$D,'Data - Weekly Seasonal'!$B31,raw!$H:$H,'Data - Weekly Seasonal'!K$1)</f>
        <v>576.33333333333337</v>
      </c>
      <c r="L31" s="16">
        <f>SUMIFS(raw!$L:$L,raw!$D:$D,'Data - Weekly Seasonal'!$B31,raw!$G:$G,'Data - Weekly Seasonal'!L$1)</f>
        <v>1897.4222222222224</v>
      </c>
      <c r="M31" s="16">
        <f>COUNTIFS(raw!$D:$D,'Data - Weekly Seasonal'!$B31,raw!$G:$G,'Data - Weekly Seasonal'!M$1)</f>
        <v>18</v>
      </c>
      <c r="N31" s="16">
        <f t="shared" si="15"/>
        <v>21.294656852297166</v>
      </c>
      <c r="O31" s="16">
        <f t="shared" si="8"/>
        <v>22.02488046456115</v>
      </c>
      <c r="P31" s="18">
        <f t="shared" si="9"/>
        <v>-1.1744305112109781</v>
      </c>
      <c r="Q31" s="24">
        <f t="shared" si="24"/>
        <v>4.02488046456115</v>
      </c>
      <c r="R31" s="18">
        <f t="shared" si="25"/>
        <v>16.199662754005978</v>
      </c>
      <c r="S31" s="16">
        <f>COUNTIFS(raw!$D:$D,'Data - Weekly Seasonal'!$B31,raw!$H:$H,'Data - Weekly Seasonal'!S$1)</f>
        <v>12</v>
      </c>
      <c r="T31" s="16">
        <f t="shared" si="16"/>
        <v>11.93765913011937</v>
      </c>
      <c r="U31" s="16">
        <f t="shared" si="10"/>
        <v>18.919043886586316</v>
      </c>
      <c r="V31" s="18">
        <f t="shared" si="11"/>
        <v>3.6830646196168946</v>
      </c>
      <c r="W31" s="24">
        <f t="shared" si="26"/>
        <v>6.9190438865863158</v>
      </c>
      <c r="X31" s="18">
        <f t="shared" si="21"/>
        <v>47.873168304507473</v>
      </c>
      <c r="Y31" s="16">
        <f>COUNTIFS(raw!$D:$D,'Data - Weekly Seasonal'!$B31,raw!$H:$H,'Data - Weekly Seasonal'!Y$1)</f>
        <v>6</v>
      </c>
      <c r="Z31" s="16">
        <f t="shared" si="17"/>
        <v>3.9659654290318351</v>
      </c>
      <c r="AA31" s="16">
        <f t="shared" si="19"/>
        <v>2.6665699518477526</v>
      </c>
      <c r="AB31" s="18">
        <f t="shared" si="12"/>
        <v>0.17874995210340569</v>
      </c>
      <c r="AC31" s="24">
        <f t="shared" si="27"/>
        <v>3.3334300481522474</v>
      </c>
      <c r="AD31" s="18">
        <f t="shared" si="22"/>
        <v>11.111755885924294</v>
      </c>
      <c r="AE31" s="16">
        <f>COUNTIFS(raw!$D:$D,'Data - Weekly Seasonal'!$B31,raw!$G:$G,'Data - Weekly Seasonal'!AE$1)</f>
        <v>20</v>
      </c>
      <c r="AF31" s="16">
        <f t="shared" si="18"/>
        <v>19.460343081951549</v>
      </c>
      <c r="AG31" s="16">
        <f t="shared" si="23"/>
        <v>19.336609388384215</v>
      </c>
      <c r="AH31" s="18">
        <f t="shared" si="13"/>
        <v>0.17776208494283161</v>
      </c>
      <c r="AI31" s="24">
        <f t="shared" si="28"/>
        <v>0.66339061161578528</v>
      </c>
      <c r="AJ31" s="18">
        <f t="shared" si="29"/>
        <v>0.44008710357996567</v>
      </c>
    </row>
    <row r="32" spans="1:36" x14ac:dyDescent="0.3">
      <c r="B32" s="17">
        <v>41574</v>
      </c>
      <c r="C32" s="16">
        <f>SUMIFS(raw!$L:$L,raw!$D:$D,'Data - Weekly Seasonal'!$B32,raw!$G:$G,'Data - Weekly Seasonal'!C$1)</f>
        <v>2341.5555555555557</v>
      </c>
      <c r="D32" s="16">
        <f t="shared" si="14"/>
        <v>899.45656363530702</v>
      </c>
      <c r="E32" s="16">
        <f t="shared" si="5"/>
        <v>1581.7675610077229</v>
      </c>
      <c r="F32" s="18">
        <f t="shared" si="6"/>
        <v>1160.9688663146194</v>
      </c>
      <c r="G32" s="18">
        <f t="shared" si="20"/>
        <v>759.7879945478328</v>
      </c>
      <c r="H32" s="16"/>
      <c r="I32" s="18">
        <f t="shared" si="7"/>
        <v>577277.79665901756</v>
      </c>
      <c r="J32" s="16">
        <f>SUMIFS(raw!$L:$L,raw!$D:$D,'Data - Weekly Seasonal'!$B32,raw!$H:$H,'Data - Weekly Seasonal'!J$1)</f>
        <v>1991.5555555555557</v>
      </c>
      <c r="K32" s="16">
        <f>SUMIFS(raw!$L:$L,raw!$D:$D,'Data - Weekly Seasonal'!$B32,raw!$H:$H,'Data - Weekly Seasonal'!K$1)</f>
        <v>350</v>
      </c>
      <c r="L32" s="16">
        <f>SUMIFS(raw!$L:$L,raw!$D:$D,'Data - Weekly Seasonal'!$B32,raw!$G:$G,'Data - Weekly Seasonal'!L$1)</f>
        <v>1089</v>
      </c>
      <c r="M32" s="16">
        <f>COUNTIFS(raw!$D:$D,'Data - Weekly Seasonal'!$B32,raw!$G:$G,'Data - Weekly Seasonal'!M$1)</f>
        <v>25</v>
      </c>
      <c r="N32" s="16">
        <f t="shared" si="15"/>
        <v>22.198575865737428</v>
      </c>
      <c r="O32" s="16">
        <f t="shared" si="8"/>
        <v>18.046776819690294</v>
      </c>
      <c r="P32" s="18">
        <f t="shared" si="9"/>
        <v>-0.86139444436349843</v>
      </c>
      <c r="Q32" s="24">
        <f t="shared" si="24"/>
        <v>6.9532231803097062</v>
      </c>
      <c r="R32" s="18">
        <f t="shared" si="25"/>
        <v>48.347312595196222</v>
      </c>
      <c r="S32" s="16">
        <f>COUNTIFS(raw!$D:$D,'Data - Weekly Seasonal'!$B32,raw!$H:$H,'Data - Weekly Seasonal'!S$1)</f>
        <v>21</v>
      </c>
      <c r="T32" s="16">
        <f t="shared" si="16"/>
        <v>12.888732039118457</v>
      </c>
      <c r="U32" s="16">
        <f t="shared" si="10"/>
        <v>13.993945160767112</v>
      </c>
      <c r="V32" s="18">
        <f t="shared" si="11"/>
        <v>4.4450115294773127</v>
      </c>
      <c r="W32" s="24">
        <f t="shared" si="26"/>
        <v>7.0060548392328883</v>
      </c>
      <c r="X32" s="18">
        <f t="shared" si="21"/>
        <v>49.08480441033857</v>
      </c>
      <c r="Y32" s="16">
        <f>COUNTIFS(raw!$D:$D,'Data - Weekly Seasonal'!$B32,raw!$H:$H,'Data - Weekly Seasonal'!Y$1)</f>
        <v>4</v>
      </c>
      <c r="Z32" s="16">
        <f t="shared" si="17"/>
        <v>3.7228354275894455</v>
      </c>
      <c r="AA32" s="16">
        <f t="shared" si="19"/>
        <v>4.8209182009419864</v>
      </c>
      <c r="AB32" s="18">
        <f t="shared" si="12"/>
        <v>0.7340623892398086</v>
      </c>
      <c r="AC32" s="24">
        <f t="shared" si="27"/>
        <v>0.82091820094198642</v>
      </c>
      <c r="AD32" s="18">
        <f t="shared" si="22"/>
        <v>0.67390669263782754</v>
      </c>
      <c r="AE32" s="16">
        <f>COUNTIFS(raw!$D:$D,'Data - Weekly Seasonal'!$B32,raw!$G:$G,'Data - Weekly Seasonal'!AE$1)</f>
        <v>13</v>
      </c>
      <c r="AF32" s="16">
        <f t="shared" si="18"/>
        <v>15.541119721221932</v>
      </c>
      <c r="AG32" s="16">
        <f t="shared" si="23"/>
        <v>24.973602715969569</v>
      </c>
      <c r="AH32" s="18">
        <f t="shared" si="13"/>
        <v>3.9907558897618909</v>
      </c>
      <c r="AI32" s="24">
        <f t="shared" si="28"/>
        <v>11.973602715969569</v>
      </c>
      <c r="AJ32" s="18">
        <f t="shared" si="29"/>
        <v>143.36716199987384</v>
      </c>
    </row>
    <row r="33" spans="1:36" x14ac:dyDescent="0.3">
      <c r="A33" t="str">
        <f>TEXT(B36,"MMM")</f>
        <v>Nov</v>
      </c>
      <c r="B33" s="17">
        <v>41581</v>
      </c>
      <c r="C33" s="16">
        <f>SUMIFS(raw!$L:$L,raw!$D:$D,'Data - Weekly Seasonal'!$B33,raw!$G:$G,'Data - Weekly Seasonal'!C$1)</f>
        <v>2270.8000000000002</v>
      </c>
      <c r="D33" s="16">
        <f t="shared" si="14"/>
        <v>914.13674472808464</v>
      </c>
      <c r="E33" s="16">
        <f t="shared" si="5"/>
        <v>2156.680231739073</v>
      </c>
      <c r="F33" s="18">
        <f t="shared" si="6"/>
        <v>1314.4376541627894</v>
      </c>
      <c r="G33" s="18">
        <f t="shared" si="20"/>
        <v>114.11976826092723</v>
      </c>
      <c r="H33" s="16"/>
      <c r="I33" s="18">
        <f t="shared" si="7"/>
        <v>13023.321507927734</v>
      </c>
      <c r="J33" s="16">
        <f>SUMIFS(raw!$L:$L,raw!$D:$D,'Data - Weekly Seasonal'!$B33,raw!$H:$H,'Data - Weekly Seasonal'!J$1)</f>
        <v>1755.4</v>
      </c>
      <c r="K33" s="16">
        <f>SUMIFS(raw!$L:$L,raw!$D:$D,'Data - Weekly Seasonal'!$B33,raw!$H:$H,'Data - Weekly Seasonal'!K$1)</f>
        <v>515.4</v>
      </c>
      <c r="L33" s="16">
        <f>SUMIFS(raw!$L:$L,raw!$D:$D,'Data - Weekly Seasonal'!$B33,raw!$G:$G,'Data - Weekly Seasonal'!L$1)</f>
        <v>1613.4833333333331</v>
      </c>
      <c r="M33" s="16">
        <f>COUNTIFS(raw!$D:$D,'Data - Weekly Seasonal'!$B33,raw!$G:$G,'Data - Weekly Seasonal'!M$1)</f>
        <v>24</v>
      </c>
      <c r="N33" s="16">
        <f t="shared" si="15"/>
        <v>22.268733980313602</v>
      </c>
      <c r="O33" s="16">
        <f t="shared" si="8"/>
        <v>23.46032219556789</v>
      </c>
      <c r="P33" s="18">
        <f t="shared" si="9"/>
        <v>1.4469745713486202</v>
      </c>
      <c r="Q33" s="24">
        <f t="shared" si="24"/>
        <v>0.53967780443210955</v>
      </c>
      <c r="R33" s="18">
        <f t="shared" si="25"/>
        <v>0.29125213259666227</v>
      </c>
      <c r="S33" s="16">
        <f>COUNTIFS(raw!$D:$D,'Data - Weekly Seasonal'!$B33,raw!$H:$H,'Data - Weekly Seasonal'!S$1)</f>
        <v>19</v>
      </c>
      <c r="T33" s="16">
        <f t="shared" si="16"/>
        <v>12.844758915692623</v>
      </c>
      <c r="U33" s="16">
        <f t="shared" si="10"/>
        <v>19.323926915863868</v>
      </c>
      <c r="V33" s="18">
        <f t="shared" si="11"/>
        <v>6.3247514815055927</v>
      </c>
      <c r="W33" s="24">
        <f t="shared" si="26"/>
        <v>0.32392691586386846</v>
      </c>
      <c r="X33" s="18">
        <f t="shared" si="21"/>
        <v>0.10492864682107772</v>
      </c>
      <c r="Y33" s="16">
        <f>COUNTIFS(raw!$D:$D,'Data - Weekly Seasonal'!$B33,raw!$H:$H,'Data - Weekly Seasonal'!Y$1)</f>
        <v>5</v>
      </c>
      <c r="Z33" s="16">
        <f t="shared" si="17"/>
        <v>3.8367255140849519</v>
      </c>
      <c r="AA33" s="16">
        <f t="shared" si="19"/>
        <v>4.6154549238828846</v>
      </c>
      <c r="AB33" s="18">
        <f t="shared" si="12"/>
        <v>0.94924852626554845</v>
      </c>
      <c r="AC33" s="24">
        <f t="shared" si="27"/>
        <v>0.38454507611711541</v>
      </c>
      <c r="AD33" s="18">
        <f t="shared" si="22"/>
        <v>0.14787491556591809</v>
      </c>
      <c r="AE33" s="16">
        <f>COUNTIFS(raw!$D:$D,'Data - Weekly Seasonal'!$B33,raw!$G:$G,'Data - Weekly Seasonal'!AE$1)</f>
        <v>19</v>
      </c>
      <c r="AF33" s="16">
        <f t="shared" si="18"/>
        <v>15.157879771068462</v>
      </c>
      <c r="AG33" s="16">
        <f t="shared" si="23"/>
        <v>20.170834751089913</v>
      </c>
      <c r="AH33" s="18">
        <f t="shared" si="13"/>
        <v>4.4808375086468963</v>
      </c>
      <c r="AI33" s="24">
        <f t="shared" si="28"/>
        <v>1.1708347510899131</v>
      </c>
      <c r="AJ33" s="18">
        <f t="shared" si="29"/>
        <v>1.3708540143597787</v>
      </c>
    </row>
    <row r="34" spans="1:36" x14ac:dyDescent="0.3">
      <c r="B34" s="17">
        <v>41588</v>
      </c>
      <c r="C34" s="16">
        <f>SUMIFS(raw!$L:$L,raw!$D:$D,'Data - Weekly Seasonal'!$B34,raw!$G:$G,'Data - Weekly Seasonal'!C$1)</f>
        <v>2004</v>
      </c>
      <c r="D34" s="16">
        <f t="shared" si="14"/>
        <v>929.79183498866837</v>
      </c>
      <c r="E34" s="16">
        <f t="shared" si="5"/>
        <v>1882.3015508221033</v>
      </c>
      <c r="F34" s="18">
        <f t="shared" si="6"/>
        <v>1029.1783665031921</v>
      </c>
      <c r="G34" s="18">
        <f t="shared" si="20"/>
        <v>121.69844917789669</v>
      </c>
      <c r="H34" s="16"/>
      <c r="I34" s="18">
        <f t="shared" si="7"/>
        <v>14810.512532305103</v>
      </c>
      <c r="J34" s="16">
        <f>SUMIFS(raw!$L:$L,raw!$D:$D,'Data - Weekly Seasonal'!$B34,raw!$H:$H,'Data - Weekly Seasonal'!J$1)</f>
        <v>1715</v>
      </c>
      <c r="K34" s="16">
        <f>SUMIFS(raw!$L:$L,raw!$D:$D,'Data - Weekly Seasonal'!$B34,raw!$H:$H,'Data - Weekly Seasonal'!K$1)</f>
        <v>289</v>
      </c>
      <c r="L34" s="16">
        <f>SUMIFS(raw!$L:$L,raw!$D:$D,'Data - Weekly Seasonal'!$B34,raw!$G:$G,'Data - Weekly Seasonal'!L$1)</f>
        <v>2810.0416666666665</v>
      </c>
      <c r="M34" s="16">
        <f>COUNTIFS(raw!$D:$D,'Data - Weekly Seasonal'!$B34,raw!$G:$G,'Data - Weekly Seasonal'!M$1)</f>
        <v>20</v>
      </c>
      <c r="N34" s="16">
        <f t="shared" si="15"/>
        <v>22.199518924908649</v>
      </c>
      <c r="O34" s="16">
        <f t="shared" si="8"/>
        <v>20.532423503115041</v>
      </c>
      <c r="P34" s="18">
        <f t="shared" si="9"/>
        <v>-1.9190488970761619</v>
      </c>
      <c r="Q34" s="24">
        <f t="shared" si="24"/>
        <v>0.53242350311504083</v>
      </c>
      <c r="R34" s="18">
        <f t="shared" si="25"/>
        <v>0.28347478666929188</v>
      </c>
      <c r="S34" s="16">
        <f>COUNTIFS(raw!$D:$D,'Data - Weekly Seasonal'!$B34,raw!$H:$H,'Data - Weekly Seasonal'!S$1)</f>
        <v>17</v>
      </c>
      <c r="T34" s="16">
        <f t="shared" si="16"/>
        <v>13.160741806316944</v>
      </c>
      <c r="U34" s="16">
        <f t="shared" si="10"/>
        <v>14.672319925185207</v>
      </c>
      <c r="V34" s="18">
        <f t="shared" si="11"/>
        <v>2.6211872193091796</v>
      </c>
      <c r="W34" s="24">
        <f t="shared" si="26"/>
        <v>2.3276800748147934</v>
      </c>
      <c r="X34" s="18">
        <f t="shared" si="21"/>
        <v>5.4180945306898023</v>
      </c>
      <c r="Y34" s="16">
        <f>COUNTIFS(raw!$D:$D,'Data - Weekly Seasonal'!$B34,raw!$H:$H,'Data - Weekly Seasonal'!Y$1)</f>
        <v>3</v>
      </c>
      <c r="Z34" s="16">
        <f t="shared" si="17"/>
        <v>2.9517117254503549</v>
      </c>
      <c r="AA34" s="16">
        <f t="shared" si="19"/>
        <v>5.9882117503582393</v>
      </c>
      <c r="AB34" s="18">
        <f t="shared" si="12"/>
        <v>1.7114350087742507</v>
      </c>
      <c r="AC34" s="24">
        <f t="shared" si="27"/>
        <v>2.9882117503582393</v>
      </c>
      <c r="AD34" s="18">
        <f t="shared" si="22"/>
        <v>8.9294094649790523</v>
      </c>
      <c r="AE34" s="16">
        <f>COUNTIFS(raw!$D:$D,'Data - Weekly Seasonal'!$B34,raw!$G:$G,'Data - Weekly Seasonal'!AE$1)</f>
        <v>26</v>
      </c>
      <c r="AF34" s="16">
        <f t="shared" si="18"/>
        <v>17.523823224219196</v>
      </c>
      <c r="AG34" s="16">
        <f t="shared" si="23"/>
        <v>18.771816161250314</v>
      </c>
      <c r="AH34" s="18">
        <f t="shared" si="13"/>
        <v>4.5330362818118299</v>
      </c>
      <c r="AI34" s="24">
        <f t="shared" si="28"/>
        <v>7.2281838387496862</v>
      </c>
      <c r="AJ34" s="18">
        <f t="shared" si="29"/>
        <v>52.246641606762147</v>
      </c>
    </row>
    <row r="35" spans="1:36" x14ac:dyDescent="0.3">
      <c r="B35" s="17">
        <v>41595</v>
      </c>
      <c r="C35" s="16">
        <f>SUMIFS(raw!$L:$L,raw!$D:$D,'Data - Weekly Seasonal'!$B35,raw!$G:$G,'Data - Weekly Seasonal'!C$1)</f>
        <v>2151.4</v>
      </c>
      <c r="D35" s="16">
        <f t="shared" si="14"/>
        <v>942.26776279649289</v>
      </c>
      <c r="E35" s="16">
        <f t="shared" si="5"/>
        <v>2054.4155022427176</v>
      </c>
      <c r="F35" s="18">
        <f t="shared" si="6"/>
        <v>1173.2468794037568</v>
      </c>
      <c r="G35" s="18">
        <f t="shared" si="20"/>
        <v>96.984497757282497</v>
      </c>
      <c r="H35" s="16"/>
      <c r="I35" s="18">
        <f t="shared" si="7"/>
        <v>9405.9928052323339</v>
      </c>
      <c r="J35" s="16">
        <f>SUMIFS(raw!$L:$L,raw!$D:$D,'Data - Weekly Seasonal'!$B35,raw!$H:$H,'Data - Weekly Seasonal'!J$1)</f>
        <v>1753</v>
      </c>
      <c r="K35" s="16">
        <f>SUMIFS(raw!$L:$L,raw!$D:$D,'Data - Weekly Seasonal'!$B35,raw!$H:$H,'Data - Weekly Seasonal'!K$1)</f>
        <v>398.4</v>
      </c>
      <c r="L35" s="16">
        <f>SUMIFS(raw!$L:$L,raw!$D:$D,'Data - Weekly Seasonal'!$B35,raw!$G:$G,'Data - Weekly Seasonal'!L$1)</f>
        <v>1194.45</v>
      </c>
      <c r="M35" s="16">
        <f>COUNTIFS(raw!$D:$D,'Data - Weekly Seasonal'!$B35,raw!$G:$G,'Data - Weekly Seasonal'!M$1)</f>
        <v>23</v>
      </c>
      <c r="N35" s="16">
        <f t="shared" si="15"/>
        <v>22.456257431127952</v>
      </c>
      <c r="O35" s="16">
        <f t="shared" si="8"/>
        <v>21.02508841369767</v>
      </c>
      <c r="P35" s="18">
        <f t="shared" si="9"/>
        <v>-0.49660126331454568</v>
      </c>
      <c r="Q35" s="24">
        <f t="shared" si="24"/>
        <v>1.9749115863023299</v>
      </c>
      <c r="R35" s="18">
        <f t="shared" si="25"/>
        <v>3.9002757737111851</v>
      </c>
      <c r="S35" s="16">
        <f>COUNTIFS(raw!$D:$D,'Data - Weekly Seasonal'!$B35,raw!$H:$H,'Data - Weekly Seasonal'!S$1)</f>
        <v>18</v>
      </c>
      <c r="T35" s="16">
        <f t="shared" si="16"/>
        <v>13.31769524317779</v>
      </c>
      <c r="U35" s="16">
        <f t="shared" si="10"/>
        <v>16.843806425933838</v>
      </c>
      <c r="V35" s="18">
        <f t="shared" si="11"/>
        <v>4.0772706507328502</v>
      </c>
      <c r="W35" s="24">
        <f t="shared" si="26"/>
        <v>1.1561935740661617</v>
      </c>
      <c r="X35" s="18">
        <f t="shared" si="21"/>
        <v>1.3367835807118851</v>
      </c>
      <c r="Y35" s="16">
        <f>COUNTIFS(raw!$D:$D,'Data - Weekly Seasonal'!$B35,raw!$H:$H,'Data - Weekly Seasonal'!Y$1)</f>
        <v>5</v>
      </c>
      <c r="Z35" s="16">
        <f t="shared" si="17"/>
        <v>3.5054098338750208</v>
      </c>
      <c r="AA35" s="16">
        <f t="shared" si="19"/>
        <v>3.1304616775537606</v>
      </c>
      <c r="AB35" s="18">
        <f t="shared" si="12"/>
        <v>0.45406264825029963</v>
      </c>
      <c r="AC35" s="24">
        <f t="shared" si="27"/>
        <v>1.8695383224462394</v>
      </c>
      <c r="AD35" s="18">
        <f t="shared" si="22"/>
        <v>3.4951735390950991</v>
      </c>
      <c r="AE35" s="16">
        <f>COUNTIFS(raw!$D:$D,'Data - Weekly Seasonal'!$B35,raw!$G:$G,'Data - Weekly Seasonal'!AE$1)</f>
        <v>14</v>
      </c>
      <c r="AF35" s="16">
        <f t="shared" si="18"/>
        <v>16.312212987974053</v>
      </c>
      <c r="AG35" s="16">
        <f t="shared" si="23"/>
        <v>17.701585309162027</v>
      </c>
      <c r="AH35" s="18">
        <f t="shared" si="13"/>
        <v>-0.29291308497625934</v>
      </c>
      <c r="AI35" s="24">
        <f t="shared" si="28"/>
        <v>3.7015853091620272</v>
      </c>
      <c r="AJ35" s="18">
        <f t="shared" si="29"/>
        <v>13.70173380100414</v>
      </c>
    </row>
    <row r="36" spans="1:36" x14ac:dyDescent="0.3">
      <c r="B36" s="17">
        <v>41602</v>
      </c>
      <c r="C36" s="16">
        <f>SUMIFS(raw!$L:$L,raw!$D:$D,'Data - Weekly Seasonal'!$B36,raw!$G:$G,'Data - Weekly Seasonal'!C$1)</f>
        <v>1853.5</v>
      </c>
      <c r="D36" s="16">
        <f t="shared" si="14"/>
        <v>910.14204963811619</v>
      </c>
      <c r="E36" s="16">
        <f t="shared" si="5"/>
        <v>2103.2366291111121</v>
      </c>
      <c r="F36" s="18">
        <f t="shared" si="6"/>
        <v>1035.7633192465501</v>
      </c>
      <c r="G36" s="18">
        <f t="shared" si="20"/>
        <v>-249.73662911111205</v>
      </c>
      <c r="H36" s="16"/>
      <c r="I36" s="18">
        <f t="shared" si="7"/>
        <v>62368.383919781139</v>
      </c>
      <c r="J36" s="16">
        <f>SUMIFS(raw!$L:$L,raw!$D:$D,'Data - Weekly Seasonal'!$B36,raw!$H:$H,'Data - Weekly Seasonal'!J$1)</f>
        <v>1256</v>
      </c>
      <c r="K36" s="16">
        <f>SUMIFS(raw!$L:$L,raw!$D:$D,'Data - Weekly Seasonal'!$B36,raw!$H:$H,'Data - Weekly Seasonal'!K$1)</f>
        <v>597.5</v>
      </c>
      <c r="L36" s="16">
        <f>SUMIFS(raw!$L:$L,raw!$D:$D,'Data - Weekly Seasonal'!$B36,raw!$G:$G,'Data - Weekly Seasonal'!L$1)</f>
        <v>1295.5</v>
      </c>
      <c r="M36" s="16">
        <f>COUNTIFS(raw!$D:$D,'Data - Weekly Seasonal'!$B36,raw!$G:$G,'Data - Weekly Seasonal'!M$1)</f>
        <v>19</v>
      </c>
      <c r="N36" s="16">
        <f t="shared" si="15"/>
        <v>22.118925242848572</v>
      </c>
      <c r="O36" s="16">
        <f t="shared" si="8"/>
        <v>21.594862986764454</v>
      </c>
      <c r="P36" s="18">
        <f t="shared" si="9"/>
        <v>-1.7520034411976393</v>
      </c>
      <c r="Q36" s="24">
        <f t="shared" si="24"/>
        <v>2.5948629867644541</v>
      </c>
      <c r="R36" s="18">
        <f t="shared" si="25"/>
        <v>6.7333139200801435</v>
      </c>
      <c r="S36" s="16">
        <f>COUNTIFS(raw!$D:$D,'Data - Weekly Seasonal'!$B36,raw!$H:$H,'Data - Weekly Seasonal'!S$1)</f>
        <v>13</v>
      </c>
      <c r="T36" s="16">
        <f t="shared" si="16"/>
        <v>12.671157143074264</v>
      </c>
      <c r="U36" s="16">
        <f t="shared" si="10"/>
        <v>17.7627067726551</v>
      </c>
      <c r="V36" s="18">
        <f t="shared" si="11"/>
        <v>2.8211591086282617</v>
      </c>
      <c r="W36" s="24">
        <f t="shared" si="26"/>
        <v>4.7627067726551005</v>
      </c>
      <c r="X36" s="18">
        <f t="shared" si="21"/>
        <v>22.683375802294762</v>
      </c>
      <c r="Y36" s="16">
        <f>COUNTIFS(raw!$D:$D,'Data - Weekly Seasonal'!$B36,raw!$H:$H,'Data - Weekly Seasonal'!Y$1)</f>
        <v>6</v>
      </c>
      <c r="Z36" s="16">
        <f t="shared" si="17"/>
        <v>4.0268224672437238</v>
      </c>
      <c r="AA36" s="16">
        <f t="shared" si="19"/>
        <v>4.239472223114829</v>
      </c>
      <c r="AB36" s="18">
        <f t="shared" si="12"/>
        <v>0.99332193106163269</v>
      </c>
      <c r="AC36" s="24">
        <f t="shared" si="27"/>
        <v>1.760527776885171</v>
      </c>
      <c r="AD36" s="18">
        <f t="shared" si="22"/>
        <v>3.0994580531842426</v>
      </c>
      <c r="AE36" s="16">
        <f>COUNTIFS(raw!$D:$D,'Data - Weekly Seasonal'!$B36,raw!$G:$G,'Data - Weekly Seasonal'!AE$1)</f>
        <v>16</v>
      </c>
      <c r="AF36" s="16">
        <f t="shared" si="18"/>
        <v>14.903756690720867</v>
      </c>
      <c r="AG36" s="16">
        <f t="shared" si="23"/>
        <v>20.302968877735942</v>
      </c>
      <c r="AH36" s="18">
        <f t="shared" si="13"/>
        <v>3.443611777569751</v>
      </c>
      <c r="AI36" s="24">
        <f t="shared" si="28"/>
        <v>4.3029688777359425</v>
      </c>
      <c r="AJ36" s="18">
        <f t="shared" si="29"/>
        <v>18.515541162764116</v>
      </c>
    </row>
    <row r="37" spans="1:36" x14ac:dyDescent="0.3">
      <c r="B37" s="17">
        <v>41609</v>
      </c>
      <c r="C37" s="16">
        <f>SUMIFS(raw!$L:$L,raw!$D:$D,'Data - Weekly Seasonal'!$B37,raw!$G:$G,'Data - Weekly Seasonal'!C$1)</f>
        <v>2288.2777777777778</v>
      </c>
      <c r="D37" s="16">
        <f t="shared" si="14"/>
        <v>918.33606611301457</v>
      </c>
      <c r="E37" s="16">
        <f t="shared" si="5"/>
        <v>2224.5797038009055</v>
      </c>
      <c r="F37" s="18">
        <f t="shared" si="6"/>
        <v>1346.3727060125852</v>
      </c>
      <c r="G37" s="18">
        <f t="shared" si="20"/>
        <v>63.698073976872365</v>
      </c>
      <c r="H37" s="16"/>
      <c r="I37" s="18">
        <f t="shared" si="7"/>
        <v>4057.4446283631046</v>
      </c>
      <c r="J37" s="16">
        <f>SUMIFS(raw!$L:$L,raw!$D:$D,'Data - Weekly Seasonal'!$B37,raw!$H:$H,'Data - Weekly Seasonal'!J$1)</f>
        <v>1843.7777777777778</v>
      </c>
      <c r="K37" s="16">
        <f>SUMIFS(raw!$L:$L,raw!$D:$D,'Data - Weekly Seasonal'!$B37,raw!$H:$H,'Data - Weekly Seasonal'!K$1)</f>
        <v>444.5</v>
      </c>
      <c r="L37" s="16">
        <f>SUMIFS(raw!$L:$L,raw!$D:$D,'Data - Weekly Seasonal'!$B37,raw!$G:$G,'Data - Weekly Seasonal'!L$1)</f>
        <v>2177.8888888888887</v>
      </c>
      <c r="M37" s="16">
        <f>COUNTIFS(raw!$D:$D,'Data - Weekly Seasonal'!$B37,raw!$G:$G,'Data - Weekly Seasonal'!M$1)</f>
        <v>23</v>
      </c>
      <c r="N37" s="16">
        <f t="shared" si="15"/>
        <v>22.045358267002936</v>
      </c>
      <c r="O37" s="16">
        <f t="shared" si="8"/>
        <v>23.565899814197191</v>
      </c>
      <c r="P37" s="18">
        <f t="shared" si="9"/>
        <v>1.2527464104008157</v>
      </c>
      <c r="Q37" s="24">
        <f t="shared" si="24"/>
        <v>0.56589981419719138</v>
      </c>
      <c r="R37" s="18">
        <f t="shared" si="25"/>
        <v>0.32024259970841573</v>
      </c>
      <c r="S37" s="16">
        <f>COUNTIFS(raw!$D:$D,'Data - Weekly Seasonal'!$B37,raw!$H:$H,'Data - Weekly Seasonal'!S$1)</f>
        <v>19</v>
      </c>
      <c r="T37" s="16">
        <f t="shared" si="16"/>
        <v>12.671712547850838</v>
      </c>
      <c r="U37" s="16">
        <f t="shared" si="10"/>
        <v>18.995908624579858</v>
      </c>
      <c r="V37" s="18">
        <f t="shared" si="11"/>
        <v>6.3261464424380494</v>
      </c>
      <c r="W37" s="24">
        <f t="shared" si="26"/>
        <v>4.0913754201419295E-3</v>
      </c>
      <c r="X37" s="18">
        <f t="shared" si="21"/>
        <v>1.673935282854155E-5</v>
      </c>
      <c r="Y37" s="16">
        <f>COUNTIFS(raw!$D:$D,'Data - Weekly Seasonal'!$B37,raw!$H:$H,'Data - Weekly Seasonal'!Y$1)</f>
        <v>4</v>
      </c>
      <c r="Z37" s="16">
        <f t="shared" si="17"/>
        <v>3.737741116888142</v>
      </c>
      <c r="AA37" s="16">
        <f t="shared" si="19"/>
        <v>4.9760709935092722</v>
      </c>
      <c r="AB37" s="18">
        <f t="shared" si="12"/>
        <v>0.80550997133601032</v>
      </c>
      <c r="AC37" s="24">
        <f t="shared" si="27"/>
        <v>0.97607099350927218</v>
      </c>
      <c r="AD37" s="18">
        <f t="shared" si="22"/>
        <v>0.95271458437017764</v>
      </c>
      <c r="AE37" s="16">
        <f>COUNTIFS(raw!$D:$D,'Data - Weekly Seasonal'!$B37,raw!$G:$G,'Data - Weekly Seasonal'!AE$1)</f>
        <v>24</v>
      </c>
      <c r="AF37" s="16">
        <f t="shared" si="18"/>
        <v>16.414480460514838</v>
      </c>
      <c r="AG37" s="16">
        <f t="shared" si="23"/>
        <v>19.384594199367761</v>
      </c>
      <c r="AH37" s="18">
        <f t="shared" si="13"/>
        <v>5.0677095453607865</v>
      </c>
      <c r="AI37" s="24">
        <f t="shared" si="28"/>
        <v>4.6154058006322387</v>
      </c>
      <c r="AJ37" s="18">
        <f t="shared" si="29"/>
        <v>21.301970704509717</v>
      </c>
    </row>
    <row r="38" spans="1:36" x14ac:dyDescent="0.3">
      <c r="A38" t="str">
        <f>TEXT(B41,"MMM")</f>
        <v>Dec</v>
      </c>
      <c r="B38" s="17">
        <v>41616</v>
      </c>
      <c r="C38" s="16">
        <f>SUMIFS(raw!$L:$L,raw!$D:$D,'Data - Weekly Seasonal'!$B38,raw!$G:$G,'Data - Weekly Seasonal'!C$1)</f>
        <v>2153.833333333333</v>
      </c>
      <c r="D38" s="16">
        <f t="shared" si="14"/>
        <v>944.87659341644439</v>
      </c>
      <c r="E38" s="16">
        <f t="shared" si="5"/>
        <v>1947.5144326162067</v>
      </c>
      <c r="F38" s="18">
        <f t="shared" si="6"/>
        <v>1132.6164201307888</v>
      </c>
      <c r="G38" s="18">
        <f t="shared" si="20"/>
        <v>206.31890071712633</v>
      </c>
      <c r="H38" s="16"/>
      <c r="I38" s="18">
        <f t="shared" si="7"/>
        <v>42567.488793123433</v>
      </c>
      <c r="J38" s="16">
        <f>SUMIFS(raw!$L:$L,raw!$D:$D,'Data - Weekly Seasonal'!$B38,raw!$H:$H,'Data - Weekly Seasonal'!J$1)</f>
        <v>1457.8333333333333</v>
      </c>
      <c r="K38" s="16">
        <f>SUMIFS(raw!$L:$L,raw!$D:$D,'Data - Weekly Seasonal'!$B38,raw!$H:$H,'Data - Weekly Seasonal'!K$1)</f>
        <v>696</v>
      </c>
      <c r="L38" s="16">
        <f>SUMIFS(raw!$L:$L,raw!$D:$D,'Data - Weekly Seasonal'!$B38,raw!$G:$G,'Data - Weekly Seasonal'!L$1)</f>
        <v>1554.7142857142858</v>
      </c>
      <c r="M38" s="16">
        <f>COUNTIFS(raw!$D:$D,'Data - Weekly Seasonal'!$B38,raw!$G:$G,'Data - Weekly Seasonal'!M$1)</f>
        <v>19</v>
      </c>
      <c r="N38" s="16">
        <f t="shared" si="15"/>
        <v>21.898938048912456</v>
      </c>
      <c r="O38" s="16">
        <f t="shared" si="8"/>
        <v>20.126309369926773</v>
      </c>
      <c r="P38" s="18">
        <f t="shared" si="9"/>
        <v>-2.3056208522012955</v>
      </c>
      <c r="Q38" s="24">
        <f t="shared" si="24"/>
        <v>1.1263093699267728</v>
      </c>
      <c r="R38" s="18">
        <f t="shared" si="25"/>
        <v>1.2685727967848439</v>
      </c>
      <c r="S38" s="16">
        <f>COUNTIFS(raw!$D:$D,'Data - Weekly Seasonal'!$B38,raw!$H:$H,'Data - Weekly Seasonal'!S$1)</f>
        <v>14</v>
      </c>
      <c r="T38" s="16">
        <f t="shared" si="16"/>
        <v>12.496201226456192</v>
      </c>
      <c r="U38" s="16">
        <f t="shared" si="10"/>
        <v>15.292899767160018</v>
      </c>
      <c r="V38" s="18">
        <f t="shared" si="11"/>
        <v>2.1803709950410717</v>
      </c>
      <c r="W38" s="24">
        <f t="shared" si="26"/>
        <v>1.2928997671600175</v>
      </c>
      <c r="X38" s="18">
        <f t="shared" si="21"/>
        <v>1.6715898079224276</v>
      </c>
      <c r="Y38" s="16">
        <f>COUNTIFS(raw!$D:$D,'Data - Weekly Seasonal'!$B38,raw!$H:$H,'Data - Weekly Seasonal'!Y$1)</f>
        <v>5</v>
      </c>
      <c r="Z38" s="16">
        <f t="shared" si="17"/>
        <v>3.6047093581150138</v>
      </c>
      <c r="AA38" s="16">
        <f t="shared" si="19"/>
        <v>5.449176125662393</v>
      </c>
      <c r="AB38" s="18">
        <f t="shared" si="12"/>
        <v>1.6452882554736183</v>
      </c>
      <c r="AC38" s="24">
        <f t="shared" si="27"/>
        <v>0.44917612566239296</v>
      </c>
      <c r="AD38" s="18">
        <f t="shared" si="22"/>
        <v>0.20175919186507782</v>
      </c>
      <c r="AE38" s="16">
        <f>COUNTIFS(raw!$D:$D,'Data - Weekly Seasonal'!$B38,raw!$G:$G,'Data - Weekly Seasonal'!AE$1)</f>
        <v>16</v>
      </c>
      <c r="AF38" s="16">
        <f t="shared" si="18"/>
        <v>14.795049479372802</v>
      </c>
      <c r="AG38" s="16">
        <f t="shared" si="23"/>
        <v>20.94751674232667</v>
      </c>
      <c r="AH38" s="18">
        <f t="shared" si="13"/>
        <v>3.9039346702379172</v>
      </c>
      <c r="AI38" s="24">
        <f t="shared" si="28"/>
        <v>4.9475167423266697</v>
      </c>
      <c r="AJ38" s="18">
        <f t="shared" si="29"/>
        <v>24.477921915602703</v>
      </c>
    </row>
    <row r="39" spans="1:36" x14ac:dyDescent="0.3">
      <c r="B39" s="17">
        <v>41623</v>
      </c>
      <c r="C39" s="16">
        <f>SUMIFS(raw!$L:$L,raw!$D:$D,'Data - Weekly Seasonal'!$B39,raw!$G:$G,'Data - Weekly Seasonal'!C$1)</f>
        <v>1704.5714285714284</v>
      </c>
      <c r="D39" s="16">
        <f t="shared" si="14"/>
        <v>891.67793210318814</v>
      </c>
      <c r="E39" s="16">
        <f t="shared" si="5"/>
        <v>2118.1234728202012</v>
      </c>
      <c r="F39" s="18">
        <f t="shared" si="6"/>
        <v>965.91241619111952</v>
      </c>
      <c r="G39" s="18">
        <f t="shared" si="20"/>
        <v>-413.55204424877275</v>
      </c>
      <c r="H39" s="16"/>
      <c r="I39" s="18">
        <f t="shared" si="7"/>
        <v>171025.29330233889</v>
      </c>
      <c r="J39" s="16">
        <f>SUMIFS(raw!$L:$L,raw!$D:$D,'Data - Weekly Seasonal'!$B39,raw!$H:$H,'Data - Weekly Seasonal'!J$1)</f>
        <v>1368.5714285714284</v>
      </c>
      <c r="K39" s="16">
        <f>SUMIFS(raw!$L:$L,raw!$D:$D,'Data - Weekly Seasonal'!$B39,raw!$H:$H,'Data - Weekly Seasonal'!K$1)</f>
        <v>336</v>
      </c>
      <c r="L39" s="16">
        <f>SUMIFS(raw!$L:$L,raw!$D:$D,'Data - Weekly Seasonal'!$B39,raw!$G:$G,'Data - Weekly Seasonal'!L$1)</f>
        <v>1743.0714285714284</v>
      </c>
      <c r="M39" s="16">
        <f>COUNTIFS(raw!$D:$D,'Data - Weekly Seasonal'!$B39,raw!$G:$G,'Data - Weekly Seasonal'!M$1)</f>
        <v>17</v>
      </c>
      <c r="N39" s="16">
        <f t="shared" si="15"/>
        <v>21.32663426678473</v>
      </c>
      <c r="O39" s="16">
        <f t="shared" si="8"/>
        <v>21.40233678559791</v>
      </c>
      <c r="P39" s="18">
        <f t="shared" si="9"/>
        <v>-2.0075715027244536</v>
      </c>
      <c r="Q39" s="24">
        <f t="shared" si="24"/>
        <v>4.4023367855979103</v>
      </c>
      <c r="R39" s="18">
        <f t="shared" si="25"/>
        <v>19.38056917382854</v>
      </c>
      <c r="S39" s="16">
        <f>COUNTIFS(raw!$D:$D,'Data - Weekly Seasonal'!$B39,raw!$H:$H,'Data - Weekly Seasonal'!S$1)</f>
        <v>15</v>
      </c>
      <c r="T39" s="16">
        <f t="shared" si="16"/>
        <v>12.282602202496754</v>
      </c>
      <c r="U39" s="16">
        <f t="shared" si="10"/>
        <v>16.573471877189043</v>
      </c>
      <c r="V39" s="18">
        <f t="shared" si="11"/>
        <v>3.5407929209718549</v>
      </c>
      <c r="W39" s="24">
        <f t="shared" si="26"/>
        <v>1.5734718771890428</v>
      </c>
      <c r="X39" s="18">
        <f t="shared" si="21"/>
        <v>2.4758137483048102</v>
      </c>
      <c r="Y39" s="16">
        <f>COUNTIFS(raw!$D:$D,'Data - Weekly Seasonal'!$B39,raw!$H:$H,'Data - Weekly Seasonal'!Y$1)</f>
        <v>2</v>
      </c>
      <c r="Z39" s="16">
        <f t="shared" si="17"/>
        <v>2.9949662189048212</v>
      </c>
      <c r="AA39" s="16">
        <f t="shared" si="19"/>
        <v>4.058772006365313</v>
      </c>
      <c r="AB39" s="18">
        <f t="shared" si="12"/>
        <v>0.15088294606450278</v>
      </c>
      <c r="AC39" s="24">
        <f t="shared" si="27"/>
        <v>2.058772006365313</v>
      </c>
      <c r="AD39" s="18">
        <f t="shared" si="22"/>
        <v>4.2385421741934559</v>
      </c>
      <c r="AE39" s="16">
        <f>COUNTIFS(raw!$D:$D,'Data - Weekly Seasonal'!$B39,raw!$G:$G,'Data - Weekly Seasonal'!AE$1)</f>
        <v>19</v>
      </c>
      <c r="AF39" s="16">
        <f t="shared" si="18"/>
        <v>16.267299105038553</v>
      </c>
      <c r="AG39" s="16">
        <f t="shared" si="23"/>
        <v>14.502136394396542</v>
      </c>
      <c r="AH39" s="18">
        <f t="shared" si="13"/>
        <v>0.27901287107297712</v>
      </c>
      <c r="AI39" s="24">
        <f t="shared" si="28"/>
        <v>4.4978636056034578</v>
      </c>
      <c r="AJ39" s="18">
        <f t="shared" si="29"/>
        <v>20.230777014612137</v>
      </c>
    </row>
    <row r="40" spans="1:36" x14ac:dyDescent="0.3">
      <c r="B40" s="17">
        <v>41630</v>
      </c>
      <c r="C40" s="16">
        <f>SUMIFS(raw!$L:$L,raw!$D:$D,'Data - Weekly Seasonal'!$B40,raw!$G:$G,'Data - Weekly Seasonal'!C$1)</f>
        <v>1552.625</v>
      </c>
      <c r="D40" s="16">
        <f t="shared" si="14"/>
        <v>843.46218008948449</v>
      </c>
      <c r="E40" s="16">
        <f t="shared" si="5"/>
        <v>1927.4412513497382</v>
      </c>
      <c r="F40" s="18">
        <f t="shared" si="6"/>
        <v>847.84905946302695</v>
      </c>
      <c r="G40" s="18">
        <f t="shared" si="20"/>
        <v>-374.8162513497382</v>
      </c>
      <c r="H40" s="16"/>
      <c r="I40" s="18">
        <f t="shared" si="7"/>
        <v>140487.22227587012</v>
      </c>
      <c r="J40" s="16">
        <f>SUMIFS(raw!$L:$L,raw!$D:$D,'Data - Weekly Seasonal'!$B40,raw!$H:$H,'Data - Weekly Seasonal'!J$1)</f>
        <v>1288</v>
      </c>
      <c r="K40" s="16">
        <f>SUMIFS(raw!$L:$L,raw!$D:$D,'Data - Weekly Seasonal'!$B40,raw!$H:$H,'Data - Weekly Seasonal'!K$1)</f>
        <v>264.625</v>
      </c>
      <c r="L40" s="16">
        <f>SUMIFS(raw!$L:$L,raw!$D:$D,'Data - Weekly Seasonal'!$B40,raw!$G:$G,'Data - Weekly Seasonal'!L$1)</f>
        <v>2204.1999999999998</v>
      </c>
      <c r="M40" s="16">
        <f>COUNTIFS(raw!$D:$D,'Data - Weekly Seasonal'!$B40,raw!$G:$G,'Data - Weekly Seasonal'!M$1)</f>
        <v>16</v>
      </c>
      <c r="N40" s="16">
        <f t="shared" si="15"/>
        <v>20.86193225945841</v>
      </c>
      <c r="O40" s="16">
        <f t="shared" si="8"/>
        <v>19.574630825587089</v>
      </c>
      <c r="P40" s="18">
        <f t="shared" si="9"/>
        <v>-2.9788884019323723</v>
      </c>
      <c r="Q40" s="24">
        <f t="shared" si="24"/>
        <v>3.5746308255870893</v>
      </c>
      <c r="R40" s="18">
        <f t="shared" si="25"/>
        <v>12.777985539237436</v>
      </c>
      <c r="S40" s="16">
        <f>COUNTIFS(raw!$D:$D,'Data - Weekly Seasonal'!$B40,raw!$H:$H,'Data - Weekly Seasonal'!S$1)</f>
        <v>13</v>
      </c>
      <c r="T40" s="16">
        <f t="shared" si="16"/>
        <v>11.997016314871805</v>
      </c>
      <c r="U40" s="16">
        <f t="shared" si="10"/>
        <v>15.103761311125016</v>
      </c>
      <c r="V40" s="18">
        <f t="shared" si="11"/>
        <v>2.1038783561005392</v>
      </c>
      <c r="W40" s="24">
        <f t="shared" si="26"/>
        <v>2.103761311125016</v>
      </c>
      <c r="X40" s="18">
        <f t="shared" si="21"/>
        <v>4.4258116541864458</v>
      </c>
      <c r="Y40" s="16">
        <f>COUNTIFS(raw!$D:$D,'Data - Weekly Seasonal'!$B40,raw!$H:$H,'Data - Weekly Seasonal'!Y$1)</f>
        <v>3</v>
      </c>
      <c r="Z40" s="16">
        <f t="shared" si="17"/>
        <v>2.7022665332953149</v>
      </c>
      <c r="AA40" s="16">
        <f t="shared" si="19"/>
        <v>3.9882881499664538</v>
      </c>
      <c r="AB40" s="18">
        <f t="shared" si="12"/>
        <v>0.84778424837788302</v>
      </c>
      <c r="AC40" s="24">
        <f t="shared" si="27"/>
        <v>0.98828814996645376</v>
      </c>
      <c r="AD40" s="18">
        <f t="shared" si="22"/>
        <v>0.97671346736411579</v>
      </c>
      <c r="AE40" s="16">
        <f>COUNTIFS(raw!$D:$D,'Data - Weekly Seasonal'!$B40,raw!$G:$G,'Data - Weekly Seasonal'!AE$1)</f>
        <v>24</v>
      </c>
      <c r="AF40" s="16">
        <f t="shared" si="18"/>
        <v>17.671212251640021</v>
      </c>
      <c r="AG40" s="16">
        <f t="shared" si="23"/>
        <v>19.710910882608303</v>
      </c>
      <c r="AH40" s="18">
        <f t="shared" si="13"/>
        <v>3.9889910084980991</v>
      </c>
      <c r="AI40" s="24">
        <f t="shared" si="28"/>
        <v>4.289089117391697</v>
      </c>
      <c r="AJ40" s="18">
        <f t="shared" si="29"/>
        <v>18.396285456927885</v>
      </c>
    </row>
    <row r="41" spans="1:36" x14ac:dyDescent="0.3">
      <c r="B41" s="17">
        <v>41637</v>
      </c>
      <c r="C41" s="16">
        <f>SUMIFS(raw!$L:$L,raw!$D:$D,'Data - Weekly Seasonal'!$B41,raw!$G:$G,'Data - Weekly Seasonal'!C$1)</f>
        <v>2062.9499999999998</v>
      </c>
      <c r="D41" s="16">
        <f t="shared" si="14"/>
        <v>827.13991503146303</v>
      </c>
      <c r="E41" s="16">
        <f t="shared" si="5"/>
        <v>2189.8348861020695</v>
      </c>
      <c r="F41" s="18">
        <f t="shared" si="6"/>
        <v>1282.7589236226136</v>
      </c>
      <c r="G41" s="18">
        <f t="shared" si="20"/>
        <v>-126.88488610206969</v>
      </c>
      <c r="H41" s="16"/>
      <c r="I41" s="18">
        <f t="shared" si="7"/>
        <v>16099.774321135197</v>
      </c>
      <c r="J41" s="16">
        <f>SUMIFS(raw!$L:$L,raw!$D:$D,'Data - Weekly Seasonal'!$B41,raw!$H:$H,'Data - Weekly Seasonal'!J$1)</f>
        <v>1727.2</v>
      </c>
      <c r="K41" s="16">
        <f>SUMIFS(raw!$L:$L,raw!$D:$D,'Data - Weekly Seasonal'!$B41,raw!$H:$H,'Data - Weekly Seasonal'!K$1)</f>
        <v>335.75</v>
      </c>
      <c r="L41" s="16">
        <f>SUMIFS(raw!$L:$L,raw!$D:$D,'Data - Weekly Seasonal'!$B41,raw!$G:$G,'Data - Weekly Seasonal'!L$1)</f>
        <v>844</v>
      </c>
      <c r="M41" s="16">
        <f>COUNTIFS(raw!$D:$D,'Data - Weekly Seasonal'!$B41,raw!$G:$G,'Data - Weekly Seasonal'!M$1)</f>
        <v>19</v>
      </c>
      <c r="N41" s="16">
        <f t="shared" si="15"/>
        <v>20.457024032376712</v>
      </c>
      <c r="O41" s="16">
        <f t="shared" si="8"/>
        <v>22.114678669859224</v>
      </c>
      <c r="P41" s="18">
        <f t="shared" si="9"/>
        <v>0.18372625027171074</v>
      </c>
      <c r="Q41" s="24">
        <f t="shared" si="24"/>
        <v>3.1146786698592237</v>
      </c>
      <c r="R41" s="18">
        <f t="shared" si="25"/>
        <v>9.7012232164760235</v>
      </c>
      <c r="S41" s="16">
        <f>COUNTIFS(raw!$D:$D,'Data - Weekly Seasonal'!$B41,raw!$H:$H,'Data - Weekly Seasonal'!S$1)</f>
        <v>15</v>
      </c>
      <c r="T41" s="16">
        <f t="shared" si="16"/>
        <v>11.545896513043624</v>
      </c>
      <c r="U41" s="16">
        <f t="shared" si="10"/>
        <v>18.323162757309856</v>
      </c>
      <c r="V41" s="18">
        <f t="shared" si="11"/>
        <v>5.1931088346399346</v>
      </c>
      <c r="W41" s="24">
        <f t="shared" si="26"/>
        <v>3.3231627573098557</v>
      </c>
      <c r="X41" s="18">
        <f t="shared" si="21"/>
        <v>11.043410711571243</v>
      </c>
      <c r="Y41" s="16">
        <f>COUNTIFS(raw!$D:$D,'Data - Weekly Seasonal'!$B41,raw!$H:$H,'Data - Weekly Seasonal'!Y$1)</f>
        <v>4</v>
      </c>
      <c r="Z41" s="16">
        <f t="shared" si="17"/>
        <v>2.8480475611756084</v>
      </c>
      <c r="AA41" s="16">
        <f t="shared" si="19"/>
        <v>3.507776504631325</v>
      </c>
      <c r="AB41" s="18">
        <f t="shared" si="12"/>
        <v>0.87799598351867569</v>
      </c>
      <c r="AC41" s="24">
        <f t="shared" si="27"/>
        <v>0.49222349536867505</v>
      </c>
      <c r="AD41" s="18">
        <f t="shared" si="22"/>
        <v>0.24228396939295607</v>
      </c>
      <c r="AE41" s="16">
        <f>COUNTIFS(raw!$D:$D,'Data - Weekly Seasonal'!$B41,raw!$G:$G,'Data - Weekly Seasonal'!AE$1)</f>
        <v>10</v>
      </c>
      <c r="AF41" s="16">
        <f t="shared" si="18"/>
        <v>13.501483133208147</v>
      </c>
      <c r="AG41" s="16">
        <f t="shared" si="23"/>
        <v>22.738921797000806</v>
      </c>
      <c r="AH41" s="18">
        <f t="shared" si="13"/>
        <v>3.447891634762172</v>
      </c>
      <c r="AI41" s="24">
        <f t="shared" si="28"/>
        <v>12.738921797000806</v>
      </c>
      <c r="AJ41" s="18">
        <f t="shared" si="29"/>
        <v>162.28012855010226</v>
      </c>
    </row>
    <row r="42" spans="1:36" x14ac:dyDescent="0.3">
      <c r="A42" t="str">
        <f>TEXT(B45,"MMM")</f>
        <v>Jan</v>
      </c>
      <c r="B42" s="17">
        <v>41644</v>
      </c>
      <c r="C42" s="16">
        <f>SUMIFS(raw!$L:$L,raw!$D:$D,'Data - Weekly Seasonal'!$B42,raw!$G:$G,'Data - Weekly Seasonal'!C$1)</f>
        <v>2499.6999999999998</v>
      </c>
      <c r="D42" s="16">
        <f t="shared" si="14"/>
        <v>896.59738853064516</v>
      </c>
      <c r="E42" s="16">
        <f t="shared" si="5"/>
        <v>1959.7563351622518</v>
      </c>
      <c r="F42" s="18">
        <f t="shared" si="6"/>
        <v>1403.3173668944701</v>
      </c>
      <c r="G42" s="18">
        <f t="shared" si="20"/>
        <v>539.94366483774797</v>
      </c>
      <c r="H42" s="16"/>
      <c r="I42" s="18">
        <f t="shared" si="7"/>
        <v>291539.1611984183</v>
      </c>
      <c r="J42" s="16">
        <f>SUMIFS(raw!$L:$L,raw!$D:$D,'Data - Weekly Seasonal'!$B42,raw!$H:$H,'Data - Weekly Seasonal'!J$1)</f>
        <v>2013.7</v>
      </c>
      <c r="K42" s="16">
        <f>SUMIFS(raw!$L:$L,raw!$D:$D,'Data - Weekly Seasonal'!$B42,raw!$H:$H,'Data - Weekly Seasonal'!K$1)</f>
        <v>486</v>
      </c>
      <c r="L42" s="16">
        <f>SUMIFS(raw!$L:$L,raw!$D:$D,'Data - Weekly Seasonal'!$B42,raw!$G:$G,'Data - Weekly Seasonal'!L$1)</f>
        <v>1622.7</v>
      </c>
      <c r="M42" s="16">
        <f>COUNTIFS(raw!$D:$D,'Data - Weekly Seasonal'!$B42,raw!$G:$G,'Data - Weekly Seasonal'!M$1)</f>
        <v>23</v>
      </c>
      <c r="N42" s="16">
        <f t="shared" si="15"/>
        <v>21.087341618953907</v>
      </c>
      <c r="O42" s="16">
        <f t="shared" si="8"/>
        <v>18.151403180175414</v>
      </c>
      <c r="P42" s="18">
        <f t="shared" si="9"/>
        <v>-0.64148522277387487</v>
      </c>
      <c r="Q42" s="24">
        <f t="shared" si="24"/>
        <v>4.8485968198245857</v>
      </c>
      <c r="R42" s="18">
        <f t="shared" si="25"/>
        <v>23.508891121213086</v>
      </c>
      <c r="S42" s="16">
        <f>COUNTIFS(raw!$D:$D,'Data - Weekly Seasonal'!$B42,raw!$H:$H,'Data - Weekly Seasonal'!S$1)</f>
        <v>20</v>
      </c>
      <c r="T42" s="16">
        <f t="shared" si="16"/>
        <v>12.397556562570342</v>
      </c>
      <c r="U42" s="16">
        <f t="shared" si="10"/>
        <v>13.726267508084696</v>
      </c>
      <c r="V42" s="18">
        <f t="shared" si="11"/>
        <v>4.3194100291566748</v>
      </c>
      <c r="W42" s="24">
        <f t="shared" si="26"/>
        <v>6.2737324919153039</v>
      </c>
      <c r="X42" s="18">
        <f t="shared" si="21"/>
        <v>39.359719380113809</v>
      </c>
      <c r="Y42" s="16">
        <f>COUNTIFS(raw!$D:$D,'Data - Weekly Seasonal'!$B42,raw!$H:$H,'Data - Weekly Seasonal'!Y$1)</f>
        <v>3</v>
      </c>
      <c r="Z42" s="16">
        <f t="shared" si="17"/>
        <v>2.4057687338341287</v>
      </c>
      <c r="AA42" s="16">
        <f t="shared" si="19"/>
        <v>4.4933358166492265</v>
      </c>
      <c r="AB42" s="18">
        <f t="shared" si="12"/>
        <v>1.4253760423896604</v>
      </c>
      <c r="AC42" s="24">
        <f t="shared" si="27"/>
        <v>1.4933358166492265</v>
      </c>
      <c r="AD42" s="18">
        <f t="shared" si="22"/>
        <v>2.2300518612874125</v>
      </c>
      <c r="AE42" s="16">
        <f>COUNTIFS(raw!$D:$D,'Data - Weekly Seasonal'!$B42,raw!$G:$G,'Data - Weekly Seasonal'!AE$1)</f>
        <v>18</v>
      </c>
      <c r="AF42" s="16">
        <f t="shared" si="18"/>
        <v>13.696102955653078</v>
      </c>
      <c r="AG42" s="16">
        <f t="shared" si="23"/>
        <v>17.405417803446063</v>
      </c>
      <c r="AH42" s="18">
        <f t="shared" si="13"/>
        <v>3.9795387838865208</v>
      </c>
      <c r="AI42" s="24">
        <f t="shared" si="28"/>
        <v>0.59458219655393663</v>
      </c>
      <c r="AJ42" s="18">
        <f t="shared" si="29"/>
        <v>0.35352798845890415</v>
      </c>
    </row>
    <row r="43" spans="1:36" x14ac:dyDescent="0.3">
      <c r="B43" s="17">
        <v>41651</v>
      </c>
      <c r="C43" s="16">
        <f>SUMIFS(raw!$L:$L,raw!$D:$D,'Data - Weekly Seasonal'!$B43,raw!$G:$G,'Data - Weekly Seasonal'!C$1)</f>
        <v>1799.25</v>
      </c>
      <c r="D43" s="16">
        <f t="shared" si="14"/>
        <v>888.45975029880151</v>
      </c>
      <c r="E43" s="16">
        <f t="shared" si="5"/>
        <v>1862.5098047217648</v>
      </c>
      <c r="F43" s="18">
        <f t="shared" si="6"/>
        <v>934.19709078691608</v>
      </c>
      <c r="G43" s="18">
        <f t="shared" si="20"/>
        <v>-63.259804721764795</v>
      </c>
      <c r="H43" s="16"/>
      <c r="I43" s="18">
        <f t="shared" si="7"/>
        <v>4001.8028934358153</v>
      </c>
      <c r="J43" s="16">
        <f>SUMIFS(raw!$L:$L,raw!$D:$D,'Data - Weekly Seasonal'!$B43,raw!$H:$H,'Data - Weekly Seasonal'!J$1)</f>
        <v>1421</v>
      </c>
      <c r="K43" s="16">
        <f>SUMIFS(raw!$L:$L,raw!$D:$D,'Data - Weekly Seasonal'!$B43,raw!$H:$H,'Data - Weekly Seasonal'!K$1)</f>
        <v>378.25</v>
      </c>
      <c r="L43" s="16">
        <f>SUMIFS(raw!$L:$L,raw!$D:$D,'Data - Weekly Seasonal'!$B43,raw!$G:$G,'Data - Weekly Seasonal'!L$1)</f>
        <v>1829</v>
      </c>
      <c r="M43" s="16">
        <f>COUNTIFS(raw!$D:$D,'Data - Weekly Seasonal'!$B43,raw!$G:$G,'Data - Weekly Seasonal'!M$1)</f>
        <v>18</v>
      </c>
      <c r="N43" s="16">
        <f t="shared" si="15"/>
        <v>20.946971503844075</v>
      </c>
      <c r="O43" s="16">
        <f t="shared" si="8"/>
        <v>19.079770116229454</v>
      </c>
      <c r="P43" s="18">
        <f t="shared" si="9"/>
        <v>-2.3781702529982338</v>
      </c>
      <c r="Q43" s="24">
        <f t="shared" si="24"/>
        <v>1.0797701162294544</v>
      </c>
      <c r="R43" s="18">
        <f t="shared" si="25"/>
        <v>1.1659035039021695</v>
      </c>
      <c r="S43" s="16">
        <f>COUNTIFS(raw!$D:$D,'Data - Weekly Seasonal'!$B43,raw!$H:$H,'Data - Weekly Seasonal'!S$1)</f>
        <v>13</v>
      </c>
      <c r="T43" s="16">
        <f t="shared" si="16"/>
        <v>11.998675215636091</v>
      </c>
      <c r="U43" s="16">
        <f t="shared" si="10"/>
        <v>15.938349483542197</v>
      </c>
      <c r="V43" s="18">
        <f t="shared" si="11"/>
        <v>2.5389580086178913</v>
      </c>
      <c r="W43" s="24">
        <f t="shared" si="26"/>
        <v>2.938349483542197</v>
      </c>
      <c r="X43" s="18">
        <f t="shared" si="21"/>
        <v>8.6338976874326967</v>
      </c>
      <c r="Y43" s="16">
        <f>COUNTIFS(raw!$D:$D,'Data - Weekly Seasonal'!$B43,raw!$H:$H,'Data - Weekly Seasonal'!Y$1)</f>
        <v>5</v>
      </c>
      <c r="Z43" s="16">
        <f t="shared" si="17"/>
        <v>3.1294112111343582</v>
      </c>
      <c r="AA43" s="16">
        <f t="shared" si="19"/>
        <v>2.5566516798986316</v>
      </c>
      <c r="AB43" s="18">
        <f t="shared" si="12"/>
        <v>0.51069627834907594</v>
      </c>
      <c r="AC43" s="24">
        <f t="shared" si="27"/>
        <v>2.4433483201013684</v>
      </c>
      <c r="AD43" s="18">
        <f t="shared" si="22"/>
        <v>5.9699510133421789</v>
      </c>
      <c r="AE43" s="16">
        <f>COUNTIFS(raw!$D:$D,'Data - Weekly Seasonal'!$B43,raw!$G:$G,'Data - Weekly Seasonal'!AE$1)</f>
        <v>19</v>
      </c>
      <c r="AF43" s="16">
        <f t="shared" si="18"/>
        <v>15.340857997557864</v>
      </c>
      <c r="AG43" s="16">
        <f t="shared" si="23"/>
        <v>13.975115826726055</v>
      </c>
      <c r="AH43" s="18">
        <f t="shared" si="13"/>
        <v>0.9179521402086861</v>
      </c>
      <c r="AI43" s="24">
        <f t="shared" si="28"/>
        <v>5.0248841732739447</v>
      </c>
      <c r="AJ43" s="18">
        <f t="shared" si="29"/>
        <v>25.249460954818975</v>
      </c>
    </row>
    <row r="44" spans="1:36" x14ac:dyDescent="0.3">
      <c r="B44" s="17">
        <v>41658</v>
      </c>
      <c r="C44" s="16">
        <f>SUMIFS(raw!$L:$L,raw!$D:$D,'Data - Weekly Seasonal'!$B44,raw!$G:$G,'Data - Weekly Seasonal'!C$1)</f>
        <v>1889</v>
      </c>
      <c r="D44" s="16">
        <f t="shared" si="14"/>
        <v>908.10169628350582</v>
      </c>
      <c r="E44" s="16">
        <f t="shared" si="5"/>
        <v>1736.3088097618283</v>
      </c>
      <c r="F44" s="18">
        <f t="shared" si="6"/>
        <v>924.40084153156386</v>
      </c>
      <c r="G44" s="18">
        <f>C44-E44</f>
        <v>152.69119023817166</v>
      </c>
      <c r="H44" s="16"/>
      <c r="I44" s="18">
        <f t="shared" si="7"/>
        <v>23314.599576349527</v>
      </c>
      <c r="J44" s="16">
        <f>SUMIFS(raw!$L:$L,raw!$D:$D,'Data - Weekly Seasonal'!$B44,raw!$H:$H,'Data - Weekly Seasonal'!J$1)</f>
        <v>1502</v>
      </c>
      <c r="K44" s="16">
        <f>SUMIFS(raw!$L:$L,raw!$D:$D,'Data - Weekly Seasonal'!$B44,raw!$H:$H,'Data - Weekly Seasonal'!K$1)</f>
        <v>387</v>
      </c>
      <c r="L44" s="16">
        <f>SUMIFS(raw!$L:$L,raw!$D:$D,'Data - Weekly Seasonal'!$B44,raw!$G:$G,'Data - Weekly Seasonal'!L$1)</f>
        <v>2307.8000000000002</v>
      </c>
      <c r="M44" s="16">
        <f>COUNTIFS(raw!$D:$D,'Data - Weekly Seasonal'!$B44,raw!$G:$G,'Data - Weekly Seasonal'!M$1)</f>
        <v>19</v>
      </c>
      <c r="N44" s="16">
        <f t="shared" si="15"/>
        <v>21.081120700595555</v>
      </c>
      <c r="O44" s="16">
        <f t="shared" si="8"/>
        <v>17.968083101911702</v>
      </c>
      <c r="P44" s="18">
        <f t="shared" si="9"/>
        <v>-2.6247138354483961</v>
      </c>
      <c r="Q44" s="24">
        <f t="shared" si="24"/>
        <v>1.0319168980882978</v>
      </c>
      <c r="R44" s="18">
        <f t="shared" si="25"/>
        <v>1.0648524845601743</v>
      </c>
      <c r="S44" s="16">
        <f>COUNTIFS(raw!$D:$D,'Data - Weekly Seasonal'!$B44,raw!$H:$H,'Data - Weekly Seasonal'!S$1)</f>
        <v>15</v>
      </c>
      <c r="T44" s="16">
        <f t="shared" si="16"/>
        <v>12.120503691830654</v>
      </c>
      <c r="U44" s="16">
        <f t="shared" si="10"/>
        <v>14.10255357173663</v>
      </c>
      <c r="V44" s="18">
        <f t="shared" si="11"/>
        <v>2.4098641378591301</v>
      </c>
      <c r="W44" s="24">
        <f t="shared" si="26"/>
        <v>0.89744642826337007</v>
      </c>
      <c r="X44" s="18">
        <f t="shared" si="21"/>
        <v>0.80541009160268029</v>
      </c>
      <c r="Y44" s="16">
        <f>COUNTIFS(raw!$D:$D,'Data - Weekly Seasonal'!$B44,raw!$H:$H,'Data - Weekly Seasonal'!Y$1)</f>
        <v>4</v>
      </c>
      <c r="Z44" s="16">
        <f t="shared" si="17"/>
        <v>3.1361651946071567</v>
      </c>
      <c r="AA44" s="16">
        <f t="shared" si="19"/>
        <v>3.9771954595122412</v>
      </c>
      <c r="AB44" s="18">
        <f t="shared" si="12"/>
        <v>0.85114249969089206</v>
      </c>
      <c r="AC44" s="24">
        <f t="shared" si="27"/>
        <v>2.2804540487758818E-2</v>
      </c>
      <c r="AD44" s="18">
        <f t="shared" si="22"/>
        <v>5.2004706685783116E-4</v>
      </c>
      <c r="AE44" s="16">
        <f>COUNTIFS(raw!$D:$D,'Data - Weekly Seasonal'!$B44,raw!$G:$G,'Data - Weekly Seasonal'!AE$1)</f>
        <v>25</v>
      </c>
      <c r="AF44" s="16">
        <f t="shared" si="18"/>
        <v>17.196823053479651</v>
      </c>
      <c r="AG44" s="16">
        <f t="shared" si="23"/>
        <v>19.329849006055962</v>
      </c>
      <c r="AH44" s="18">
        <f t="shared" si="13"/>
        <v>4.7099791958933208</v>
      </c>
      <c r="AI44" s="24">
        <f t="shared" si="28"/>
        <v>5.6701509939440378</v>
      </c>
      <c r="AJ44" s="18">
        <f t="shared" si="29"/>
        <v>32.150612294124556</v>
      </c>
    </row>
    <row r="45" spans="1:36" x14ac:dyDescent="0.3">
      <c r="B45" s="17">
        <v>41665</v>
      </c>
      <c r="C45" s="16">
        <f>SUMIFS(raw!$L:$L,raw!$D:$D,'Data - Weekly Seasonal'!$B45,raw!$G:$G,'Data - Weekly Seasonal'!C$1)</f>
        <v>2467</v>
      </c>
      <c r="D45" s="16">
        <f t="shared" si="14"/>
        <v>943.62381631933374</v>
      </c>
      <c r="E45" s="16">
        <f t="shared" si="5"/>
        <v>2190.8606199061196</v>
      </c>
      <c r="F45" s="18">
        <f t="shared" si="6"/>
        <v>1421.2014992061461</v>
      </c>
      <c r="G45" s="18">
        <f t="shared" si="20"/>
        <v>276.13938009388039</v>
      </c>
      <c r="H45" s="16"/>
      <c r="I45" s="18">
        <f t="shared" si="7"/>
        <v>76252.957238632545</v>
      </c>
      <c r="J45" s="16">
        <f>SUMIFS(raw!$L:$L,raw!$D:$D,'Data - Weekly Seasonal'!$B45,raw!$H:$H,'Data - Weekly Seasonal'!J$1)</f>
        <v>2321.375</v>
      </c>
      <c r="K45" s="16">
        <f>SUMIFS(raw!$L:$L,raw!$D:$D,'Data - Weekly Seasonal'!$B45,raw!$H:$H,'Data - Weekly Seasonal'!K$1)</f>
        <v>145.625</v>
      </c>
      <c r="L45" s="16">
        <f>SUMIFS(raw!$L:$L,raw!$D:$D,'Data - Weekly Seasonal'!$B45,raw!$G:$G,'Data - Weekly Seasonal'!L$1)</f>
        <v>1547.3000000000002</v>
      </c>
      <c r="M45" s="16">
        <f>COUNTIFS(raw!$D:$D,'Data - Weekly Seasonal'!$B45,raw!$G:$G,'Data - Weekly Seasonal'!M$1)</f>
        <v>25</v>
      </c>
      <c r="N45" s="16">
        <f t="shared" si="15"/>
        <v>21.566690596982809</v>
      </c>
      <c r="O45" s="16">
        <f t="shared" si="8"/>
        <v>21.264846950867266</v>
      </c>
      <c r="P45" s="18">
        <f t="shared" si="9"/>
        <v>1.4657056561508601</v>
      </c>
      <c r="Q45" s="24">
        <f t="shared" si="24"/>
        <v>3.7351530491327338</v>
      </c>
      <c r="R45" s="18">
        <f t="shared" si="25"/>
        <v>13.951368300445559</v>
      </c>
      <c r="S45" s="16">
        <f>COUNTIFS(raw!$D:$D,'Data - Weekly Seasonal'!$B45,raw!$H:$H,'Data - Weekly Seasonal'!S$1)</f>
        <v>23</v>
      </c>
      <c r="T45" s="16">
        <f t="shared" si="16"/>
        <v>12.892431574247535</v>
      </c>
      <c r="U45" s="16">
        <f t="shared" si="10"/>
        <v>17.313612526470589</v>
      </c>
      <c r="V45" s="18">
        <f t="shared" si="11"/>
        <v>7.131891654063601</v>
      </c>
      <c r="W45" s="24">
        <f t="shared" si="26"/>
        <v>5.6863874735294111</v>
      </c>
      <c r="X45" s="18">
        <f t="shared" si="21"/>
        <v>32.3350024991122</v>
      </c>
      <c r="Y45" s="16">
        <f>COUNTIFS(raw!$D:$D,'Data - Weekly Seasonal'!$B45,raw!$H:$H,'Data - Weekly Seasonal'!Y$1)</f>
        <v>2</v>
      </c>
      <c r="Z45" s="16">
        <f t="shared" si="17"/>
        <v>2.5396343714617871</v>
      </c>
      <c r="AA45" s="16">
        <f t="shared" si="19"/>
        <v>4.014161178125832</v>
      </c>
      <c r="AB45" s="18">
        <f t="shared" si="12"/>
        <v>0.58138577886737541</v>
      </c>
      <c r="AC45" s="24">
        <f t="shared" si="27"/>
        <v>2.014161178125832</v>
      </c>
      <c r="AD45" s="18">
        <f t="shared" si="22"/>
        <v>4.0568452514692392</v>
      </c>
      <c r="AE45" s="16">
        <f>COUNTIFS(raw!$D:$D,'Data - Weekly Seasonal'!$B45,raw!$G:$G,'Data - Weekly Seasonal'!AE$1)</f>
        <v>19</v>
      </c>
      <c r="AF45" s="16">
        <f t="shared" si="18"/>
        <v>16.658471783540218</v>
      </c>
      <c r="AG45" s="16">
        <f t="shared" si="23"/>
        <v>20.644714688241823</v>
      </c>
      <c r="AH45" s="18">
        <f t="shared" si="13"/>
        <v>3.2387578986192942</v>
      </c>
      <c r="AI45" s="24">
        <f t="shared" si="28"/>
        <v>1.6447146882418231</v>
      </c>
      <c r="AJ45" s="18">
        <f t="shared" si="29"/>
        <v>2.7050864057183972</v>
      </c>
    </row>
    <row r="46" spans="1:36" x14ac:dyDescent="0.3">
      <c r="A46" t="str">
        <f>TEXT(B49,"MMM")</f>
        <v>Feb</v>
      </c>
      <c r="B46" s="17">
        <v>41672</v>
      </c>
      <c r="C46" s="16">
        <f>SUMIFS(raw!$L:$L,raw!$D:$D,'Data - Weekly Seasonal'!$B46,raw!$G:$G,'Data - Weekly Seasonal'!C$1)</f>
        <v>1980</v>
      </c>
      <c r="D46" s="16">
        <f t="shared" si="14"/>
        <v>896.42110024248154</v>
      </c>
      <c r="E46" s="16">
        <f t="shared" si="5"/>
        <v>2346.9411832138039</v>
      </c>
      <c r="F46" s="18">
        <f t="shared" si="6"/>
        <v>1219.3512752978384</v>
      </c>
      <c r="G46" s="18">
        <f t="shared" si="20"/>
        <v>-366.94118321380392</v>
      </c>
      <c r="H46" s="16"/>
      <c r="I46" s="18">
        <f t="shared" si="7"/>
        <v>134645.83193834641</v>
      </c>
      <c r="J46" s="16">
        <f>SUMIFS(raw!$L:$L,raw!$D:$D,'Data - Weekly Seasonal'!$B46,raw!$H:$H,'Data - Weekly Seasonal'!J$1)</f>
        <v>1532</v>
      </c>
      <c r="K46" s="16">
        <f>SUMIFS(raw!$L:$L,raw!$D:$D,'Data - Weekly Seasonal'!$B46,raw!$H:$H,'Data - Weekly Seasonal'!K$1)</f>
        <v>448</v>
      </c>
      <c r="L46" s="16">
        <f>SUMIFS(raw!$L:$L,raw!$D:$D,'Data - Weekly Seasonal'!$B46,raw!$G:$G,'Data - Weekly Seasonal'!L$1)</f>
        <v>2399.435897435897</v>
      </c>
      <c r="M46" s="16">
        <f>COUNTIFS(raw!$D:$D,'Data - Weekly Seasonal'!$B46,raw!$G:$G,'Data - Weekly Seasonal'!M$1)</f>
        <v>21</v>
      </c>
      <c r="N46" s="16">
        <f t="shared" si="15"/>
        <v>21.576413898335648</v>
      </c>
      <c r="O46" s="16">
        <f t="shared" si="8"/>
        <v>20.925205374208936</v>
      </c>
      <c r="P46" s="18">
        <f t="shared" si="9"/>
        <v>-0.61581420777842599</v>
      </c>
      <c r="Q46" s="24">
        <f t="shared" si="24"/>
        <v>7.4794625791064107E-2</v>
      </c>
      <c r="R46" s="18">
        <f t="shared" si="25"/>
        <v>5.594236047225312E-3</v>
      </c>
      <c r="S46" s="16">
        <f>COUNTIFS(raw!$D:$D,'Data - Weekly Seasonal'!$B46,raw!$H:$H,'Data - Weekly Seasonal'!S$1)</f>
        <v>18</v>
      </c>
      <c r="T46" s="16">
        <f t="shared" si="16"/>
        <v>12.999424185096766</v>
      </c>
      <c r="U46" s="16">
        <f t="shared" si="10"/>
        <v>17.21184160340421</v>
      </c>
      <c r="V46" s="18">
        <f t="shared" si="11"/>
        <v>4.588133883346651</v>
      </c>
      <c r="W46" s="24">
        <f t="shared" si="26"/>
        <v>0.78815839659579012</v>
      </c>
      <c r="X46" s="18">
        <f t="shared" si="21"/>
        <v>0.62119365812444682</v>
      </c>
      <c r="Y46" s="16">
        <f>COUNTIFS(raw!$D:$D,'Data - Weekly Seasonal'!$B46,raw!$H:$H,'Data - Weekly Seasonal'!Y$1)</f>
        <v>3</v>
      </c>
      <c r="Z46" s="16">
        <f t="shared" si="17"/>
        <v>2.2538288149003676</v>
      </c>
      <c r="AA46" s="16">
        <f t="shared" si="19"/>
        <v>3.9650104138514477</v>
      </c>
      <c r="AB46" s="18">
        <f t="shared" si="12"/>
        <v>1.2832662949416178</v>
      </c>
      <c r="AC46" s="24">
        <f t="shared" si="27"/>
        <v>0.9650104138514477</v>
      </c>
      <c r="AD46" s="18">
        <f t="shared" si="22"/>
        <v>0.93124509884174234</v>
      </c>
      <c r="AE46" s="16">
        <f>COUNTIFS(raw!$D:$D,'Data - Weekly Seasonal'!$B46,raw!$G:$G,'Data - Weekly Seasonal'!AE$1)</f>
        <v>24</v>
      </c>
      <c r="AF46" s="16">
        <f t="shared" si="18"/>
        <v>17.758924824720005</v>
      </c>
      <c r="AG46" s="16">
        <f t="shared" si="23"/>
        <v>20.63801056742674</v>
      </c>
      <c r="AH46" s="18">
        <f t="shared" si="13"/>
        <v>4.4070326318672484</v>
      </c>
      <c r="AI46" s="24">
        <f t="shared" si="28"/>
        <v>3.3619894325732602</v>
      </c>
      <c r="AJ46" s="18">
        <f t="shared" si="29"/>
        <v>11.302972944734272</v>
      </c>
    </row>
    <row r="47" spans="1:36" x14ac:dyDescent="0.3">
      <c r="B47" s="17">
        <v>41679</v>
      </c>
      <c r="C47" s="16">
        <f>SUMIFS(raw!$L:$L,raw!$D:$D,'Data - Weekly Seasonal'!$B47,raw!$G:$G,'Data - Weekly Seasonal'!C$1)</f>
        <v>2200.8000000000002</v>
      </c>
      <c r="D47" s="16">
        <f t="shared" si="14"/>
        <v>944.04068513784523</v>
      </c>
      <c r="E47" s="16">
        <f t="shared" si="5"/>
        <v>1830.6181910293976</v>
      </c>
      <c r="F47" s="18">
        <f t="shared" si="6"/>
        <v>1119.7878712494423</v>
      </c>
      <c r="G47" s="18">
        <f t="shared" si="20"/>
        <v>370.18180897060256</v>
      </c>
      <c r="H47" s="16"/>
      <c r="I47" s="18">
        <f t="shared" si="7"/>
        <v>137034.57169274768</v>
      </c>
      <c r="J47" s="16">
        <f>SUMIFS(raw!$L:$L,raw!$D:$D,'Data - Weekly Seasonal'!$B47,raw!$H:$H,'Data - Weekly Seasonal'!J$1)</f>
        <v>1850.8</v>
      </c>
      <c r="K47" s="16">
        <f>SUMIFS(raw!$L:$L,raw!$D:$D,'Data - Weekly Seasonal'!$B47,raw!$H:$H,'Data - Weekly Seasonal'!K$1)</f>
        <v>350</v>
      </c>
      <c r="L47" s="16">
        <f>SUMIFS(raw!$L:$L,raw!$D:$D,'Data - Weekly Seasonal'!$B47,raw!$G:$G,'Data - Weekly Seasonal'!L$1)</f>
        <v>2013.0000000000002</v>
      </c>
      <c r="M47" s="16">
        <f>COUNTIFS(raw!$D:$D,'Data - Weekly Seasonal'!$B47,raw!$G:$G,'Data - Weekly Seasonal'!M$1)</f>
        <v>19</v>
      </c>
      <c r="N47" s="16">
        <f t="shared" si="15"/>
        <v>21.550642224441784</v>
      </c>
      <c r="O47" s="16">
        <f t="shared" si="8"/>
        <v>19.198243645337413</v>
      </c>
      <c r="P47" s="18">
        <f t="shared" si="9"/>
        <v>-2.4462114463110449</v>
      </c>
      <c r="Q47" s="24">
        <f t="shared" si="24"/>
        <v>0.19824364533741345</v>
      </c>
      <c r="R47" s="18">
        <f t="shared" si="25"/>
        <v>3.9300542916666174E-2</v>
      </c>
      <c r="S47" s="16">
        <f>COUNTIFS(raw!$D:$D,'Data - Weekly Seasonal'!$B47,raw!$H:$H,'Data - Weekly Seasonal'!S$1)</f>
        <v>17</v>
      </c>
      <c r="T47" s="16">
        <f t="shared" si="16"/>
        <v>13.197839003531284</v>
      </c>
      <c r="U47" s="16">
        <f t="shared" si="10"/>
        <v>15.538382193714657</v>
      </c>
      <c r="V47" s="18">
        <f t="shared" si="11"/>
        <v>3.0372989156667174</v>
      </c>
      <c r="W47" s="24">
        <f t="shared" si="26"/>
        <v>1.4616178062853429</v>
      </c>
      <c r="X47" s="18">
        <f t="shared" si="21"/>
        <v>2.1363266116503783</v>
      </c>
      <c r="Y47" s="16">
        <f>COUNTIFS(raw!$D:$D,'Data - Weekly Seasonal'!$B47,raw!$H:$H,'Data - Weekly Seasonal'!Y$1)</f>
        <v>2</v>
      </c>
      <c r="Z47" s="16">
        <f t="shared" si="17"/>
        <v>2.0274006679654009</v>
      </c>
      <c r="AA47" s="16">
        <f t="shared" si="19"/>
        <v>2.7645250932494436</v>
      </c>
      <c r="AB47" s="18">
        <f t="shared" si="12"/>
        <v>0.39811047993706583</v>
      </c>
      <c r="AC47" s="24">
        <f t="shared" si="27"/>
        <v>0.76452509324944362</v>
      </c>
      <c r="AD47" s="18">
        <f t="shared" si="22"/>
        <v>0.58449861820807048</v>
      </c>
      <c r="AE47" s="16">
        <f>COUNTIFS(raw!$D:$D,'Data - Weekly Seasonal'!$B47,raw!$G:$G,'Data - Weekly Seasonal'!AE$1)</f>
        <v>21</v>
      </c>
      <c r="AF47" s="16">
        <f t="shared" si="18"/>
        <v>18.519334058672385</v>
      </c>
      <c r="AG47" s="16">
        <f t="shared" si="23"/>
        <v>18.676876964928692</v>
      </c>
      <c r="AH47" s="18">
        <f t="shared" si="13"/>
        <v>1.2133489061750706</v>
      </c>
      <c r="AI47" s="24">
        <f t="shared" si="28"/>
        <v>2.3231230350713084</v>
      </c>
      <c r="AJ47" s="18">
        <f t="shared" si="29"/>
        <v>5.3969006360789278</v>
      </c>
    </row>
    <row r="48" spans="1:36" x14ac:dyDescent="0.3">
      <c r="B48" s="17">
        <v>41686</v>
      </c>
      <c r="C48" s="16">
        <f>SUMIFS(raw!$L:$L,raw!$D:$D,'Data - Weekly Seasonal'!$B48,raw!$G:$G,'Data - Weekly Seasonal'!C$1)</f>
        <v>1581.3333333333333</v>
      </c>
      <c r="D48" s="16">
        <f t="shared" si="14"/>
        <v>907.10755483427738</v>
      </c>
      <c r="E48" s="16">
        <f t="shared" si="5"/>
        <v>1868.4415266694091</v>
      </c>
      <c r="F48" s="18">
        <f t="shared" si="6"/>
        <v>780.45904756118614</v>
      </c>
      <c r="G48" s="18">
        <f t="shared" si="20"/>
        <v>-287.10819333607583</v>
      </c>
      <c r="H48" s="16"/>
      <c r="I48" s="18">
        <f t="shared" si="7"/>
        <v>82431.11468070549</v>
      </c>
      <c r="J48" s="16">
        <f>SUMIFS(raw!$L:$L,raw!$D:$D,'Data - Weekly Seasonal'!$B48,raw!$H:$H,'Data - Weekly Seasonal'!J$1)</f>
        <v>1254.3333333333333</v>
      </c>
      <c r="K48" s="16">
        <f>SUMIFS(raw!$L:$L,raw!$D:$D,'Data - Weekly Seasonal'!$B48,raw!$H:$H,'Data - Weekly Seasonal'!K$1)</f>
        <v>327</v>
      </c>
      <c r="L48" s="16">
        <f>SUMIFS(raw!$L:$L,raw!$D:$D,'Data - Weekly Seasonal'!$B48,raw!$G:$G,'Data - Weekly Seasonal'!L$1)</f>
        <v>2232.4</v>
      </c>
      <c r="M48" s="16">
        <f>COUNTIFS(raw!$D:$D,'Data - Weekly Seasonal'!$B48,raw!$G:$G,'Data - Weekly Seasonal'!M$1)</f>
        <v>14</v>
      </c>
      <c r="N48" s="16">
        <f t="shared" si="15"/>
        <v>20.910271533872645</v>
      </c>
      <c r="O48" s="16">
        <f t="shared" si="8"/>
        <v>18.925928388993388</v>
      </c>
      <c r="P48" s="18">
        <f t="shared" si="9"/>
        <v>-4.3153912096971556</v>
      </c>
      <c r="Q48" s="24">
        <f t="shared" si="24"/>
        <v>4.9259283889933876</v>
      </c>
      <c r="R48" s="18">
        <f t="shared" si="25"/>
        <v>24.264770493490992</v>
      </c>
      <c r="S48" s="16">
        <f>COUNTIFS(raw!$D:$D,'Data - Weekly Seasonal'!$B48,raw!$H:$H,'Data - Weekly Seasonal'!S$1)</f>
        <v>10</v>
      </c>
      <c r="T48" s="16">
        <f t="shared" si="16"/>
        <v>12.4365925300353</v>
      </c>
      <c r="U48" s="16">
        <f t="shared" si="10"/>
        <v>15.607703141390413</v>
      </c>
      <c r="V48" s="18">
        <f t="shared" si="11"/>
        <v>0.49790886615693963</v>
      </c>
      <c r="W48" s="24">
        <f t="shared" si="26"/>
        <v>5.607703141390413</v>
      </c>
      <c r="X48" s="18">
        <f t="shared" si="21"/>
        <v>31.446334521959908</v>
      </c>
      <c r="Y48" s="16">
        <f>COUNTIFS(raw!$D:$D,'Data - Weekly Seasonal'!$B48,raw!$H:$H,'Data - Weekly Seasonal'!Y$1)</f>
        <v>4</v>
      </c>
      <c r="Z48" s="16">
        <f t="shared" si="17"/>
        <v>2.3595407045152448</v>
      </c>
      <c r="AA48" s="16">
        <f t="shared" si="19"/>
        <v>2.8785431676562929</v>
      </c>
      <c r="AB48" s="18">
        <f t="shared" si="12"/>
        <v>1.0162909218537011</v>
      </c>
      <c r="AC48" s="24">
        <f t="shared" si="27"/>
        <v>1.1214568323437071</v>
      </c>
      <c r="AD48" s="18">
        <f t="shared" si="22"/>
        <v>1.2576654268103815</v>
      </c>
      <c r="AE48" s="16">
        <f>COUNTIFS(raw!$D:$D,'Data - Weekly Seasonal'!$B48,raw!$G:$G,'Data - Weekly Seasonal'!AE$1)</f>
        <v>25</v>
      </c>
      <c r="AF48" s="16">
        <f t="shared" si="18"/>
        <v>19.098918751923037</v>
      </c>
      <c r="AG48" s="16">
        <f t="shared" si="23"/>
        <v>23.229313254565707</v>
      </c>
      <c r="AH48" s="18">
        <f t="shared" si="13"/>
        <v>4.935130912029086</v>
      </c>
      <c r="AI48" s="24">
        <f t="shared" si="28"/>
        <v>1.7706867454342934</v>
      </c>
      <c r="AJ48" s="18">
        <f t="shared" si="29"/>
        <v>3.1353315504566903</v>
      </c>
    </row>
    <row r="49" spans="1:36" x14ac:dyDescent="0.3">
      <c r="B49" s="17">
        <v>41693</v>
      </c>
      <c r="C49" s="16">
        <f>SUMIFS(raw!$L:$L,raw!$D:$D,'Data - Weekly Seasonal'!$B49,raw!$G:$G,'Data - Weekly Seasonal'!C$1)</f>
        <v>1831.2750000000001</v>
      </c>
      <c r="D49" s="16">
        <f t="shared" si="14"/>
        <v>843.16990377010984</v>
      </c>
      <c r="E49" s="16">
        <f t="shared" si="5"/>
        <v>2328.3090540404237</v>
      </c>
      <c r="F49" s="18">
        <f t="shared" si="6"/>
        <v>1172.0133009466765</v>
      </c>
      <c r="G49" s="18">
        <f t="shared" si="20"/>
        <v>-497.0340540404236</v>
      </c>
      <c r="H49" s="16"/>
      <c r="I49" s="18">
        <f t="shared" si="7"/>
        <v>247042.85087585871</v>
      </c>
      <c r="J49" s="16">
        <f>SUMIFS(raw!$L:$L,raw!$D:$D,'Data - Weekly Seasonal'!$B49,raw!$H:$H,'Data - Weekly Seasonal'!J$1)</f>
        <v>1563.4</v>
      </c>
      <c r="K49" s="16">
        <f>SUMIFS(raw!$L:$L,raw!$D:$D,'Data - Weekly Seasonal'!$B49,raw!$H:$H,'Data - Weekly Seasonal'!K$1)</f>
        <v>267.875</v>
      </c>
      <c r="L49" s="16">
        <f>SUMIFS(raw!$L:$L,raw!$D:$D,'Data - Weekly Seasonal'!$B49,raw!$G:$G,'Data - Weekly Seasonal'!L$1)</f>
        <v>1848.3214285714287</v>
      </c>
      <c r="M49" s="16">
        <f>COUNTIFS(raw!$D:$D,'Data - Weekly Seasonal'!$B49,raw!$G:$G,'Data - Weekly Seasonal'!M$1)</f>
        <v>20</v>
      </c>
      <c r="N49" s="16">
        <f t="shared" si="15"/>
        <v>20.601394499169587</v>
      </c>
      <c r="O49" s="16">
        <f t="shared" si="8"/>
        <v>22.375977190023505</v>
      </c>
      <c r="P49" s="18">
        <f t="shared" si="9"/>
        <v>0.65022265280887404</v>
      </c>
      <c r="Q49" s="24">
        <f t="shared" si="24"/>
        <v>2.3759771900235052</v>
      </c>
      <c r="R49" s="18">
        <f t="shared" si="25"/>
        <v>5.6452676075119914</v>
      </c>
      <c r="S49" s="16">
        <f>COUNTIFS(raw!$D:$D,'Data - Weekly Seasonal'!$B49,raw!$H:$H,'Data - Weekly Seasonal'!S$1)</f>
        <v>17</v>
      </c>
      <c r="T49" s="16">
        <f t="shared" si="16"/>
        <v>12.087920448422453</v>
      </c>
      <c r="U49" s="16">
        <f t="shared" si="10"/>
        <v>19.568484184098899</v>
      </c>
      <c r="V49" s="18">
        <f t="shared" si="11"/>
        <v>6.2561629016221927</v>
      </c>
      <c r="W49" s="24">
        <f t="shared" si="26"/>
        <v>2.5684841840988994</v>
      </c>
      <c r="X49" s="18">
        <f t="shared" si="21"/>
        <v>6.5971110039661891</v>
      </c>
      <c r="Y49" s="16">
        <f>COUNTIFS(raw!$D:$D,'Data - Weekly Seasonal'!$B49,raw!$H:$H,'Data - Weekly Seasonal'!Y$1)</f>
        <v>3</v>
      </c>
      <c r="Z49" s="16">
        <f t="shared" si="17"/>
        <v>2.3770364113516993</v>
      </c>
      <c r="AA49" s="16">
        <f t="shared" si="19"/>
        <v>2.9409264833826203</v>
      </c>
      <c r="AB49" s="18">
        <f t="shared" si="12"/>
        <v>0.59008508657107017</v>
      </c>
      <c r="AC49" s="24">
        <f t="shared" si="27"/>
        <v>5.9073516617379696E-2</v>
      </c>
      <c r="AD49" s="18">
        <f t="shared" si="22"/>
        <v>3.489680365543835E-3</v>
      </c>
      <c r="AE49" s="16">
        <f>COUNTIFS(raw!$D:$D,'Data - Weekly Seasonal'!$B49,raw!$G:$G,'Data - Weekly Seasonal'!AE$1)</f>
        <v>18</v>
      </c>
      <c r="AF49" s="16">
        <f t="shared" si="18"/>
        <v>17.679101837718676</v>
      </c>
      <c r="AG49" s="16">
        <f t="shared" si="23"/>
        <v>22.337676650542331</v>
      </c>
      <c r="AH49" s="18">
        <f t="shared" si="13"/>
        <v>2.6872005187327082</v>
      </c>
      <c r="AI49" s="24">
        <f t="shared" si="28"/>
        <v>4.3376766505423312</v>
      </c>
      <c r="AJ49" s="18">
        <f t="shared" si="29"/>
        <v>18.815438724660137</v>
      </c>
    </row>
    <row r="50" spans="1:36" x14ac:dyDescent="0.3">
      <c r="A50" t="str">
        <f>TEXT(B54,"MMM")</f>
        <v>Mar</v>
      </c>
      <c r="B50" s="17">
        <v>41700</v>
      </c>
      <c r="C50" s="16">
        <f>SUMIFS(raw!$L:$L,raw!$D:$D,'Data - Weekly Seasonal'!$B50,raw!$G:$G,'Data - Weekly Seasonal'!C$1)</f>
        <v>2414.9499999999998</v>
      </c>
      <c r="D50" s="16">
        <f t="shared" si="14"/>
        <v>888.50577320306593</v>
      </c>
      <c r="E50" s="16">
        <f t="shared" si="5"/>
        <v>2062.5211790679482</v>
      </c>
      <c r="F50" s="18">
        <f t="shared" si="6"/>
        <v>1396.0415889471014</v>
      </c>
      <c r="G50" s="18">
        <f t="shared" si="20"/>
        <v>352.42882093205162</v>
      </c>
      <c r="H50" s="16"/>
      <c r="I50" s="18">
        <f t="shared" si="7"/>
        <v>124206.0738235561</v>
      </c>
      <c r="J50" s="16">
        <f>SUMIFS(raw!$L:$L,raw!$D:$D,'Data - Weekly Seasonal'!$B50,raw!$H:$H,'Data - Weekly Seasonal'!J$1)</f>
        <v>1889.95</v>
      </c>
      <c r="K50" s="16">
        <f>SUMIFS(raw!$L:$L,raw!$D:$D,'Data - Weekly Seasonal'!$B50,raw!$H:$H,'Data - Weekly Seasonal'!K$1)</f>
        <v>525</v>
      </c>
      <c r="L50" s="16">
        <f>SUMIFS(raw!$L:$L,raw!$D:$D,'Data - Weekly Seasonal'!$B50,raw!$G:$G,'Data - Weekly Seasonal'!L$1)</f>
        <v>1791.1333333333332</v>
      </c>
      <c r="M50" s="16">
        <f>COUNTIFS(raw!$D:$D,'Data - Weekly Seasonal'!$B50,raw!$G:$G,'Data - Weekly Seasonal'!M$1)</f>
        <v>25</v>
      </c>
      <c r="N50" s="16">
        <f t="shared" si="15"/>
        <v>21.253269061288734</v>
      </c>
      <c r="O50" s="16">
        <f t="shared" si="8"/>
        <v>19.985580291391159</v>
      </c>
      <c r="P50" s="18">
        <f t="shared" si="9"/>
        <v>1.1052351613668803</v>
      </c>
      <c r="Q50" s="24">
        <f t="shared" si="24"/>
        <v>5.0144197086088411</v>
      </c>
      <c r="R50" s="18">
        <f t="shared" si="25"/>
        <v>25.144405014084775</v>
      </c>
      <c r="S50" s="16">
        <f>COUNTIFS(raw!$D:$D,'Data - Weekly Seasonal'!$B50,raw!$H:$H,'Data - Weekly Seasonal'!S$1)</f>
        <v>20</v>
      </c>
      <c r="T50" s="16">
        <f t="shared" si="16"/>
        <v>12.539146530515955</v>
      </c>
      <c r="U50" s="16">
        <f t="shared" si="10"/>
        <v>16.676054331769105</v>
      </c>
      <c r="V50" s="18">
        <f t="shared" si="11"/>
        <v>5.72143842586385</v>
      </c>
      <c r="W50" s="24">
        <f t="shared" si="26"/>
        <v>3.3239456682308948</v>
      </c>
      <c r="X50" s="18">
        <f t="shared" si="21"/>
        <v>11.04861480535093</v>
      </c>
      <c r="Y50" s="16">
        <f>COUNTIFS(raw!$D:$D,'Data - Weekly Seasonal'!$B50,raw!$H:$H,'Data - Weekly Seasonal'!Y$1)</f>
        <v>5</v>
      </c>
      <c r="Z50" s="16">
        <f t="shared" si="17"/>
        <v>2.7738123685390463</v>
      </c>
      <c r="AA50" s="16">
        <f t="shared" si="19"/>
        <v>3.6603027062933169</v>
      </c>
      <c r="AB50" s="18">
        <f t="shared" si="12"/>
        <v>1.4805533307422387</v>
      </c>
      <c r="AC50" s="24">
        <f t="shared" si="27"/>
        <v>1.3396972937066831</v>
      </c>
      <c r="AD50" s="18">
        <f t="shared" si="22"/>
        <v>1.7947888387650108</v>
      </c>
      <c r="AE50" s="16">
        <f>COUNTIFS(raw!$D:$D,'Data - Weekly Seasonal'!$B50,raw!$G:$G,'Data - Weekly Seasonal'!AE$1)</f>
        <v>18</v>
      </c>
      <c r="AF50" s="16">
        <f t="shared" si="18"/>
        <v>16.341620208490685</v>
      </c>
      <c r="AG50" s="16">
        <f t="shared" si="23"/>
        <v>22.086134469585925</v>
      </c>
      <c r="AH50" s="18">
        <f t="shared" si="13"/>
        <v>3.8874601041115673</v>
      </c>
      <c r="AI50" s="24">
        <f t="shared" si="28"/>
        <v>4.0861344695859252</v>
      </c>
      <c r="AJ50" s="18">
        <f t="shared" si="29"/>
        <v>16.696494903538252</v>
      </c>
    </row>
    <row r="51" spans="1:36" x14ac:dyDescent="0.3">
      <c r="B51" s="17">
        <v>41707</v>
      </c>
      <c r="C51" s="16">
        <f>SUMIFS(raw!$L:$L,raw!$D:$D,'Data - Weekly Seasonal'!$B51,raw!$G:$G,'Data - Weekly Seasonal'!C$1)</f>
        <v>1860.7333333333331</v>
      </c>
      <c r="D51" s="16">
        <f t="shared" si="14"/>
        <v>869.52385515024275</v>
      </c>
      <c r="E51" s="16">
        <f t="shared" si="5"/>
        <v>2008.2936444525083</v>
      </c>
      <c r="F51" s="18">
        <f t="shared" si="6"/>
        <v>1045.8084572364871</v>
      </c>
      <c r="G51" s="18">
        <f t="shared" si="20"/>
        <v>-147.56031111917514</v>
      </c>
      <c r="H51" s="16"/>
      <c r="I51" s="18">
        <f t="shared" si="7"/>
        <v>21774.045417587764</v>
      </c>
      <c r="J51" s="16">
        <f>SUMIFS(raw!$L:$L,raw!$D:$D,'Data - Weekly Seasonal'!$B51,raw!$H:$H,'Data - Weekly Seasonal'!J$1)</f>
        <v>1315.4</v>
      </c>
      <c r="K51" s="16">
        <f>SUMIFS(raw!$L:$L,raw!$D:$D,'Data - Weekly Seasonal'!$B51,raw!$H:$H,'Data - Weekly Seasonal'!K$1)</f>
        <v>545.33333333333326</v>
      </c>
      <c r="L51" s="16">
        <f>SUMIFS(raw!$L:$L,raw!$D:$D,'Data - Weekly Seasonal'!$B51,raw!$G:$G,'Data - Weekly Seasonal'!L$1)</f>
        <v>2019.0714285714284</v>
      </c>
      <c r="M51" s="16">
        <f>COUNTIFS(raw!$D:$D,'Data - Weekly Seasonal'!$B51,raw!$G:$G,'Data - Weekly Seasonal'!M$1)</f>
        <v>19</v>
      </c>
      <c r="N51" s="16">
        <f t="shared" si="15"/>
        <v>21.278351571341634</v>
      </c>
      <c r="O51" s="16">
        <f t="shared" si="8"/>
        <v>18.807057614977687</v>
      </c>
      <c r="P51" s="18">
        <f t="shared" si="9"/>
        <v>-2.3799897518138837</v>
      </c>
      <c r="Q51" s="24">
        <f t="shared" si="24"/>
        <v>0.19294238502231309</v>
      </c>
      <c r="R51" s="18">
        <f t="shared" si="25"/>
        <v>3.7226763938098505E-2</v>
      </c>
      <c r="S51" s="16">
        <f>COUNTIFS(raw!$D:$D,'Data - Weekly Seasonal'!$B51,raw!$H:$H,'Data - Weekly Seasonal'!S$1)</f>
        <v>14</v>
      </c>
      <c r="T51" s="16">
        <f t="shared" si="16"/>
        <v>12.325143844156241</v>
      </c>
      <c r="U51" s="16">
        <f t="shared" si="10"/>
        <v>15.576445446182673</v>
      </c>
      <c r="V51" s="18">
        <f t="shared" si="11"/>
        <v>2.4998073428455965</v>
      </c>
      <c r="W51" s="24">
        <f t="shared" si="26"/>
        <v>1.5764454461826727</v>
      </c>
      <c r="X51" s="18">
        <f t="shared" si="21"/>
        <v>2.4851802447900861</v>
      </c>
      <c r="Y51" s="16">
        <f>COUNTIFS(raw!$D:$D,'Data - Weekly Seasonal'!$B51,raw!$H:$H,'Data - Weekly Seasonal'!Y$1)</f>
        <v>5</v>
      </c>
      <c r="Z51" s="16">
        <f t="shared" si="17"/>
        <v>3.3152309897570849</v>
      </c>
      <c r="AA51" s="16">
        <f t="shared" si="19"/>
        <v>3.1719228484761119</v>
      </c>
      <c r="AB51" s="18">
        <f t="shared" si="12"/>
        <v>0.66731750463823958</v>
      </c>
      <c r="AC51" s="24">
        <f t="shared" si="27"/>
        <v>1.8280771515238881</v>
      </c>
      <c r="AD51" s="18">
        <f t="shared" si="22"/>
        <v>3.3418660719236923</v>
      </c>
      <c r="AE51" s="16">
        <f>COUNTIFS(raw!$D:$D,'Data - Weekly Seasonal'!$B51,raw!$G:$G,'Data - Weekly Seasonal'!AE$1)</f>
        <v>20</v>
      </c>
      <c r="AF51" s="16">
        <f t="shared" si="18"/>
        <v>17.141932561490904</v>
      </c>
      <c r="AG51" s="16">
        <f t="shared" si="23"/>
        <v>17.554969114665756</v>
      </c>
      <c r="AH51" s="18">
        <f t="shared" si="13"/>
        <v>1.5242468678034742</v>
      </c>
      <c r="AI51" s="24">
        <f t="shared" si="28"/>
        <v>2.4450308853342442</v>
      </c>
      <c r="AJ51" s="18">
        <f t="shared" si="29"/>
        <v>5.978176030238358</v>
      </c>
    </row>
    <row r="52" spans="1:36" x14ac:dyDescent="0.3">
      <c r="B52" s="17">
        <v>41714</v>
      </c>
      <c r="C52" s="16">
        <f>SUMIFS(raw!$L:$L,raw!$D:$D,'Data - Weekly Seasonal'!$B52,raw!$G:$G,'Data - Weekly Seasonal'!C$1)</f>
        <v>2056.6</v>
      </c>
      <c r="D52" s="16">
        <f t="shared" si="14"/>
        <v>921.83041618327593</v>
      </c>
      <c r="E52" s="16">
        <f t="shared" si="5"/>
        <v>1649.9829027114288</v>
      </c>
      <c r="F52" s="18">
        <f t="shared" si="6"/>
        <v>984.3166726698953</v>
      </c>
      <c r="G52" s="18">
        <f t="shared" si="20"/>
        <v>406.61709728857113</v>
      </c>
      <c r="H52" s="16"/>
      <c r="I52" s="18">
        <f t="shared" si="7"/>
        <v>165337.46380738332</v>
      </c>
      <c r="J52" s="16">
        <f>SUMIFS(raw!$L:$L,raw!$D:$D,'Data - Weekly Seasonal'!$B52,raw!$H:$H,'Data - Weekly Seasonal'!J$1)</f>
        <v>1881.6</v>
      </c>
      <c r="K52" s="16">
        <f>SUMIFS(raw!$L:$L,raw!$D:$D,'Data - Weekly Seasonal'!$B52,raw!$H:$H,'Data - Weekly Seasonal'!K$1)</f>
        <v>175</v>
      </c>
      <c r="L52" s="16">
        <f>SUMIFS(raw!$L:$L,raw!$D:$D,'Data - Weekly Seasonal'!$B52,raw!$G:$G,'Data - Weekly Seasonal'!L$1)</f>
        <v>2143.806818181818</v>
      </c>
      <c r="M52" s="16">
        <f>COUNTIFS(raw!$D:$D,'Data - Weekly Seasonal'!$B52,raw!$G:$G,'Data - Weekly Seasonal'!M$1)</f>
        <v>21</v>
      </c>
      <c r="N52" s="16">
        <f t="shared" si="15"/>
        <v>21.803166724327852</v>
      </c>
      <c r="O52" s="16">
        <f t="shared" si="8"/>
        <v>16.962960361644477</v>
      </c>
      <c r="P52" s="18">
        <f t="shared" si="9"/>
        <v>-2.9297982744113411</v>
      </c>
      <c r="Q52" s="24">
        <f t="shared" si="24"/>
        <v>4.0370396383555232</v>
      </c>
      <c r="R52" s="18">
        <f t="shared" si="25"/>
        <v>16.297689041653694</v>
      </c>
      <c r="S52" s="16">
        <f>COUNTIFS(raw!$D:$D,'Data - Weekly Seasonal'!$B52,raw!$H:$H,'Data - Weekly Seasonal'!S$1)</f>
        <v>19</v>
      </c>
      <c r="T52" s="16">
        <f t="shared" si="16"/>
        <v>13.163665289155338</v>
      </c>
      <c r="U52" s="16">
        <f t="shared" si="10"/>
        <v>12.82305271031318</v>
      </c>
      <c r="V52" s="18">
        <f t="shared" si="11"/>
        <v>2.6039488322124544</v>
      </c>
      <c r="W52" s="24">
        <f t="shared" si="26"/>
        <v>6.1769472896868205</v>
      </c>
      <c r="X52" s="18">
        <f t="shared" si="21"/>
        <v>38.154677819569358</v>
      </c>
      <c r="Y52" s="16">
        <f>COUNTIFS(raw!$D:$D,'Data - Weekly Seasonal'!$B52,raw!$H:$H,'Data - Weekly Seasonal'!Y$1)</f>
        <v>2</v>
      </c>
      <c r="Z52" s="16">
        <f t="shared" si="17"/>
        <v>2.624707957032959</v>
      </c>
      <c r="AA52" s="16">
        <f t="shared" si="19"/>
        <v>4.3315219116107855</v>
      </c>
      <c r="AB52" s="18">
        <f t="shared" si="12"/>
        <v>0.67294541462108082</v>
      </c>
      <c r="AC52" s="24">
        <f t="shared" si="27"/>
        <v>2.3315219116107855</v>
      </c>
      <c r="AD52" s="18">
        <f t="shared" si="22"/>
        <v>5.435994424321211</v>
      </c>
      <c r="AE52" s="16">
        <f>COUNTIFS(raw!$D:$D,'Data - Weekly Seasonal'!$B52,raw!$G:$G,'Data - Weekly Seasonal'!AE$1)</f>
        <v>22</v>
      </c>
      <c r="AF52" s="16">
        <f t="shared" si="18"/>
        <v>17.116707992675398</v>
      </c>
      <c r="AG52" s="16">
        <f t="shared" si="23"/>
        <v>22.077063473519992</v>
      </c>
      <c r="AH52" s="18">
        <f t="shared" si="13"/>
        <v>4.9253319041813413</v>
      </c>
      <c r="AI52" s="24">
        <f t="shared" si="28"/>
        <v>7.7063473519991987E-2</v>
      </c>
      <c r="AJ52" s="18">
        <f t="shared" si="29"/>
        <v>5.9387789509665065E-3</v>
      </c>
    </row>
    <row r="53" spans="1:36" x14ac:dyDescent="0.3">
      <c r="B53" s="17">
        <v>41721</v>
      </c>
      <c r="C53" s="16">
        <f>SUMIFS(raw!$L:$L,raw!$D:$D,'Data - Weekly Seasonal'!$B53,raw!$G:$G,'Data - Weekly Seasonal'!C$1)</f>
        <v>2062.2857142857142</v>
      </c>
      <c r="D53" s="16">
        <f t="shared" si="14"/>
        <v>917.77084610405393</v>
      </c>
      <c r="E53" s="16">
        <f t="shared" si="5"/>
        <v>2093.8437171299524</v>
      </c>
      <c r="F53" s="18">
        <f t="shared" si="6"/>
        <v>1156.1916850925979</v>
      </c>
      <c r="G53" s="18">
        <f t="shared" si="20"/>
        <v>-31.558002844238217</v>
      </c>
      <c r="H53" s="16" t="s">
        <v>592</v>
      </c>
      <c r="I53" s="18">
        <f t="shared" ref="I53" si="30">G53^2</f>
        <v>995.90754351694738</v>
      </c>
      <c r="J53" s="16">
        <f>SUMIFS(raw!$L:$L,raw!$D:$D,'Data - Weekly Seasonal'!$B53,raw!$H:$H,'Data - Weekly Seasonal'!J$1)</f>
        <v>1913.2857142857142</v>
      </c>
      <c r="K53" s="16">
        <f>SUMIFS(raw!$L:$L,raw!$D:$D,'Data - Weekly Seasonal'!$B53,raw!$H:$H,'Data - Weekly Seasonal'!K$1)</f>
        <v>149</v>
      </c>
      <c r="L53" s="16">
        <f>SUMIFS(raw!$L:$L,raw!$D:$D,'Data - Weekly Seasonal'!$B53,raw!$G:$G,'Data - Weekly Seasonal'!L$1)</f>
        <v>1981.5584415584415</v>
      </c>
      <c r="M53" s="16">
        <f>COUNTIFS(raw!$D:$D,'Data - Weekly Seasonal'!$B53,raw!$G:$G,'Data - Weekly Seasonal'!M$1)</f>
        <v>20</v>
      </c>
      <c r="N53" s="16">
        <f>$N$65*(M53-P49)+(1-$N$65)*(N52)</f>
        <v>21.484226105300078</v>
      </c>
      <c r="O53" s="16">
        <f>(N52)+P49</f>
        <v>22.453389377136727</v>
      </c>
      <c r="P53" s="18">
        <f>$N$67*(M53-N53)+(1-$N$67)*P49</f>
        <v>-0.19182976504914095</v>
      </c>
      <c r="Q53" s="24">
        <f t="shared" si="24"/>
        <v>2.4533893771367268</v>
      </c>
      <c r="R53" s="18">
        <f t="shared" ref="R53" si="31">Q53^2</f>
        <v>6.0191194358473359</v>
      </c>
      <c r="S53" s="16">
        <f>COUNTIFS(raw!$D:$D,'Data - Weekly Seasonal'!$B53,raw!$H:$H,'Data - Weekly Seasonal'!S$1)</f>
        <v>18</v>
      </c>
      <c r="T53" s="16">
        <f t="shared" si="16"/>
        <v>12.970923416779479</v>
      </c>
      <c r="U53" s="16">
        <f>(T52)+V49</f>
        <v>19.41982819077753</v>
      </c>
      <c r="V53" s="18">
        <f t="shared" si="11"/>
        <v>5.7720702301981852</v>
      </c>
      <c r="W53" s="24">
        <f t="shared" si="26"/>
        <v>1.4198281907775296</v>
      </c>
      <c r="X53" s="18">
        <f t="shared" si="21"/>
        <v>2.0159120913265931</v>
      </c>
      <c r="Y53" s="16">
        <f>COUNTIFS(raw!$D:$D,'Data - Weekly Seasonal'!$B53,raw!$H:$H,'Data - Weekly Seasonal'!Y$1)</f>
        <v>2</v>
      </c>
      <c r="Z53" s="16">
        <f t="shared" si="17"/>
        <v>2.2649246873908169</v>
      </c>
      <c r="AA53" s="16">
        <f>(Z52)+AB49</f>
        <v>3.2147930436040291</v>
      </c>
      <c r="AB53" s="18">
        <f t="shared" si="12"/>
        <v>0.41119175013627551</v>
      </c>
      <c r="AC53" s="24">
        <f t="shared" si="27"/>
        <v>1.2147930436040291</v>
      </c>
      <c r="AD53" s="18">
        <f t="shared" si="22"/>
        <v>1.4757221387887405</v>
      </c>
      <c r="AE53" s="16">
        <f>COUNTIFS(raw!$D:$D,'Data - Weekly Seasonal'!$B53,raw!$G:$G,'Data - Weekly Seasonal'!AE$1)</f>
        <v>21</v>
      </c>
      <c r="AF53" s="16">
        <f t="shared" si="18"/>
        <v>17.508215028181681</v>
      </c>
      <c r="AG53" s="16">
        <f>(AF52)+AH49</f>
        <v>19.803908511408107</v>
      </c>
      <c r="AH53" s="18">
        <f t="shared" si="13"/>
        <v>2.8392895610244859</v>
      </c>
      <c r="AI53" s="24">
        <f t="shared" si="28"/>
        <v>1.1960914885918932</v>
      </c>
      <c r="AJ53" s="18">
        <f t="shared" ref="AJ53" si="32">AI53^2</f>
        <v>1.4306348490819709</v>
      </c>
    </row>
    <row r="54" spans="1:36" x14ac:dyDescent="0.3">
      <c r="B54" s="17">
        <v>41728</v>
      </c>
      <c r="C54" s="16"/>
      <c r="D54" s="16"/>
      <c r="E54" s="16">
        <f>($D$53)+F50</f>
        <v>2313.8124350511553</v>
      </c>
      <c r="F54" s="18"/>
      <c r="G54" s="18"/>
      <c r="H54" s="25">
        <v>1</v>
      </c>
      <c r="I54" s="18"/>
      <c r="J54" s="16"/>
      <c r="K54" s="16"/>
      <c r="L54" s="16"/>
      <c r="M54" s="16"/>
      <c r="N54" s="16"/>
      <c r="O54" s="16">
        <f>($N$53)+P50</f>
        <v>22.589461266666959</v>
      </c>
      <c r="P54" s="18"/>
      <c r="Q54" s="25">
        <v>1</v>
      </c>
      <c r="R54" s="18"/>
      <c r="S54" s="16"/>
      <c r="T54" s="16"/>
      <c r="U54" s="16">
        <f>($T$53)+V50</f>
        <v>18.692361842643329</v>
      </c>
      <c r="V54" s="18"/>
      <c r="W54" s="25">
        <v>1</v>
      </c>
      <c r="X54" s="18"/>
      <c r="Y54" s="16"/>
      <c r="Z54" s="16"/>
      <c r="AA54" s="16">
        <f>($Z$53)+AB50</f>
        <v>3.7454780181330554</v>
      </c>
      <c r="AB54" s="18"/>
      <c r="AC54" s="25">
        <v>1</v>
      </c>
      <c r="AD54" s="18"/>
      <c r="AE54" s="16"/>
      <c r="AF54" s="16"/>
      <c r="AG54" s="16">
        <f>($AF$53)+AH50</f>
        <v>21.395675132293249</v>
      </c>
      <c r="AH54" s="18"/>
      <c r="AI54" s="25">
        <v>1</v>
      </c>
      <c r="AJ54" s="18"/>
    </row>
    <row r="55" spans="1:36" x14ac:dyDescent="0.3">
      <c r="A55" t="s">
        <v>433</v>
      </c>
      <c r="B55" s="17">
        <v>41735</v>
      </c>
      <c r="C55" s="16"/>
      <c r="D55" s="16"/>
      <c r="E55" s="16">
        <f t="shared" ref="E55:E57" si="33">($D$53)+F51</f>
        <v>1963.5793033405412</v>
      </c>
      <c r="F55" s="16"/>
      <c r="G55" s="16"/>
      <c r="H55" s="25">
        <v>2</v>
      </c>
      <c r="I55" s="18"/>
      <c r="J55" s="16"/>
      <c r="K55" s="16"/>
      <c r="L55" s="16"/>
      <c r="M55" s="16"/>
      <c r="N55" s="16"/>
      <c r="O55" s="16">
        <f>($N$53)+P51</f>
        <v>19.104236353486193</v>
      </c>
      <c r="P55" s="18"/>
      <c r="Q55" s="25">
        <v>2</v>
      </c>
      <c r="R55" s="18"/>
      <c r="S55" s="16"/>
      <c r="T55" s="16"/>
      <c r="U55" s="16">
        <f t="shared" ref="U55:U57" si="34">($T$53)+V51</f>
        <v>15.470730759625075</v>
      </c>
      <c r="V55" s="18"/>
      <c r="W55" s="25">
        <v>2</v>
      </c>
      <c r="X55" s="18"/>
      <c r="Y55" s="16"/>
      <c r="Z55" s="16"/>
      <c r="AA55" s="16">
        <f t="shared" ref="AA55:AA57" si="35">($Z$53)+AB51</f>
        <v>2.9322421920290562</v>
      </c>
      <c r="AB55" s="18"/>
      <c r="AC55" s="25">
        <v>2</v>
      </c>
      <c r="AD55" s="18"/>
      <c r="AE55" s="16"/>
      <c r="AF55" s="16"/>
      <c r="AG55" s="16">
        <f t="shared" ref="AG55:AG57" si="36">($AF$53)+AH51</f>
        <v>19.032461895985154</v>
      </c>
      <c r="AH55" s="18"/>
      <c r="AI55" s="25">
        <v>2</v>
      </c>
      <c r="AJ55" s="18"/>
    </row>
    <row r="56" spans="1:36" x14ac:dyDescent="0.3">
      <c r="B56" s="17">
        <v>41742</v>
      </c>
      <c r="E56" s="16">
        <f t="shared" si="33"/>
        <v>1902.0875187739493</v>
      </c>
      <c r="H56" s="25">
        <v>3</v>
      </c>
      <c r="I56" s="18"/>
      <c r="N56" s="16"/>
      <c r="O56" s="16">
        <f>($N$53)+P52</f>
        <v>18.554427830888738</v>
      </c>
      <c r="P56" s="18"/>
      <c r="Q56" s="25">
        <v>3</v>
      </c>
      <c r="R56" s="18"/>
      <c r="T56" s="16"/>
      <c r="U56" s="16">
        <f t="shared" si="34"/>
        <v>15.574872248991934</v>
      </c>
      <c r="V56" s="18"/>
      <c r="W56" s="25">
        <v>3</v>
      </c>
      <c r="X56" s="18"/>
      <c r="Z56" s="16"/>
      <c r="AA56" s="16">
        <f t="shared" si="35"/>
        <v>2.9378701020118978</v>
      </c>
      <c r="AB56" s="18"/>
      <c r="AC56" s="25">
        <v>3</v>
      </c>
      <c r="AD56" s="18"/>
      <c r="AF56" s="16"/>
      <c r="AG56" s="16">
        <f t="shared" si="36"/>
        <v>22.433546932363022</v>
      </c>
      <c r="AH56" s="18"/>
      <c r="AI56" s="25">
        <v>3</v>
      </c>
      <c r="AJ56" s="18"/>
    </row>
    <row r="57" spans="1:36" x14ac:dyDescent="0.3">
      <c r="B57" s="17">
        <v>41749</v>
      </c>
      <c r="E57" s="16">
        <f t="shared" si="33"/>
        <v>2073.962531196652</v>
      </c>
      <c r="H57" s="25">
        <v>4</v>
      </c>
      <c r="I57" s="18"/>
      <c r="N57" s="16"/>
      <c r="O57" s="16">
        <f t="shared" ref="O57" si="37">($N$53)+P53</f>
        <v>21.292396340250935</v>
      </c>
      <c r="P57" s="18"/>
      <c r="Q57" s="25">
        <v>4</v>
      </c>
      <c r="R57" s="18"/>
      <c r="T57" s="16"/>
      <c r="U57" s="16">
        <f t="shared" si="34"/>
        <v>18.742993646977666</v>
      </c>
      <c r="V57" s="18"/>
      <c r="W57" s="25">
        <v>4</v>
      </c>
      <c r="X57" s="18"/>
      <c r="Z57" s="16"/>
      <c r="AA57" s="16">
        <f t="shared" si="35"/>
        <v>2.6761164375270923</v>
      </c>
      <c r="AB57" s="18"/>
      <c r="AC57" s="25">
        <v>4</v>
      </c>
      <c r="AD57" s="18"/>
      <c r="AF57" s="16"/>
      <c r="AG57" s="16">
        <f t="shared" si="36"/>
        <v>20.347504589206167</v>
      </c>
      <c r="AH57" s="18"/>
      <c r="AI57" s="25">
        <v>4</v>
      </c>
      <c r="AJ57" s="18"/>
    </row>
    <row r="58" spans="1:36" x14ac:dyDescent="0.3">
      <c r="B58" s="17">
        <v>41756</v>
      </c>
      <c r="E58" s="16">
        <f>($D$53)+F49</f>
        <v>2089.7841470507306</v>
      </c>
      <c r="H58" s="25">
        <v>5</v>
      </c>
      <c r="I58" s="18"/>
      <c r="N58" s="16"/>
      <c r="O58" s="16">
        <f>($N$53)+P49</f>
        <v>22.134448758108952</v>
      </c>
      <c r="P58" s="18"/>
      <c r="Q58" s="25">
        <v>5</v>
      </c>
      <c r="R58" s="18"/>
      <c r="T58" s="16"/>
      <c r="U58" s="16">
        <f>($T$53)+V47</f>
        <v>16.008222332446195</v>
      </c>
      <c r="V58" s="18"/>
      <c r="W58" s="25">
        <v>5</v>
      </c>
      <c r="X58" s="18"/>
      <c r="Z58" s="16"/>
      <c r="AA58" s="16">
        <f>($Z$53)+AB49</f>
        <v>2.8550097739618869</v>
      </c>
      <c r="AB58" s="18"/>
      <c r="AC58" s="25">
        <v>5</v>
      </c>
      <c r="AD58" s="18"/>
      <c r="AF58" s="16"/>
      <c r="AG58" s="16">
        <f>($AF$53)+AH49</f>
        <v>20.19541554691439</v>
      </c>
      <c r="AH58" s="18"/>
      <c r="AI58" s="25">
        <v>5</v>
      </c>
      <c r="AJ58" s="18"/>
    </row>
    <row r="59" spans="1:36" x14ac:dyDescent="0.3">
      <c r="B59" s="17"/>
      <c r="E59" s="16"/>
      <c r="I59" s="18"/>
    </row>
    <row r="60" spans="1:36" x14ac:dyDescent="0.3">
      <c r="B60" s="17"/>
    </row>
    <row r="61" spans="1:36" x14ac:dyDescent="0.3">
      <c r="B61" s="17"/>
      <c r="M61" s="20" t="s">
        <v>481</v>
      </c>
      <c r="N61" s="39">
        <f>AVERAGE(Q:Q)</f>
        <v>3.222376662128505</v>
      </c>
      <c r="S61" s="20" t="s">
        <v>481</v>
      </c>
      <c r="T61" s="39">
        <f>AVERAGE(W:W)</f>
        <v>3.3379704917854487</v>
      </c>
      <c r="Y61" s="20" t="s">
        <v>481</v>
      </c>
      <c r="Z61" s="39">
        <f>AVERAGE(AC:AC)</f>
        <v>1.7205663423983459</v>
      </c>
      <c r="AE61" s="20" t="s">
        <v>481</v>
      </c>
      <c r="AF61" s="39">
        <f>AVERAGE(AI:AI)</f>
        <v>3.9609394606098061</v>
      </c>
    </row>
    <row r="62" spans="1:36" x14ac:dyDescent="0.3">
      <c r="A62" s="19" t="s">
        <v>481</v>
      </c>
      <c r="B62" s="35">
        <f>AVERAGE(G:G)</f>
        <v>25.234167496237195</v>
      </c>
      <c r="M62" s="20" t="s">
        <v>483</v>
      </c>
      <c r="N62" s="40">
        <f>AVERAGE(R:R)</f>
        <v>14.892813797326838</v>
      </c>
      <c r="S62" s="20" t="s">
        <v>483</v>
      </c>
      <c r="T62" s="40">
        <f>AVERAGE(X:X)</f>
        <v>15.843318760858109</v>
      </c>
      <c r="Y62" s="20" t="s">
        <v>483</v>
      </c>
      <c r="Z62" s="40">
        <f>AVERAGE(AD:AD)</f>
        <v>3.8126144731051594</v>
      </c>
      <c r="AE62" s="20" t="s">
        <v>483</v>
      </c>
      <c r="AF62" s="40">
        <f>AVERAGE(AJ:AJ)</f>
        <v>24.66359015777163</v>
      </c>
    </row>
    <row r="63" spans="1:36" x14ac:dyDescent="0.3">
      <c r="A63" s="19" t="s">
        <v>483</v>
      </c>
      <c r="B63" s="36">
        <f>AVERAGE(I:I)</f>
        <v>211404.24424764741</v>
      </c>
      <c r="C63" s="18"/>
      <c r="M63" s="20" t="s">
        <v>485</v>
      </c>
      <c r="N63" s="41">
        <f>SQRT(N62)</f>
        <v>3.8591208580876084</v>
      </c>
      <c r="S63" s="20" t="s">
        <v>485</v>
      </c>
      <c r="T63" s="41">
        <f>SQRT(T62)</f>
        <v>3.9803666616102227</v>
      </c>
      <c r="Y63" s="20" t="s">
        <v>485</v>
      </c>
      <c r="Z63" s="41">
        <f>SQRT(Z62)</f>
        <v>1.9525917323150683</v>
      </c>
      <c r="AE63" s="20" t="s">
        <v>485</v>
      </c>
      <c r="AF63" s="41">
        <f>SQRT(AF62)</f>
        <v>4.9662450762896944</v>
      </c>
    </row>
    <row r="64" spans="1:36" x14ac:dyDescent="0.3">
      <c r="A64" s="19" t="s">
        <v>485</v>
      </c>
      <c r="B64" s="37">
        <f>SQRT(B63)</f>
        <v>459.78717277415149</v>
      </c>
      <c r="M64" s="20"/>
      <c r="N64" s="42"/>
      <c r="S64" s="20"/>
      <c r="T64" s="42"/>
      <c r="Y64" s="20"/>
      <c r="Z64" s="42"/>
      <c r="AE64" s="20"/>
      <c r="AF64" s="42"/>
    </row>
    <row r="65" spans="1:32" x14ac:dyDescent="0.3">
      <c r="A65" s="19"/>
      <c r="B65" s="38"/>
      <c r="M65" s="20" t="s">
        <v>471</v>
      </c>
      <c r="N65" s="40">
        <v>0.13</v>
      </c>
      <c r="S65" s="20" t="s">
        <v>471</v>
      </c>
      <c r="T65" s="40">
        <v>0.13575013767708724</v>
      </c>
      <c r="Y65" s="20" t="s">
        <v>471</v>
      </c>
      <c r="Z65" s="40">
        <v>0.29616836508607469</v>
      </c>
      <c r="AE65" s="20" t="s">
        <v>471</v>
      </c>
      <c r="AF65" s="40">
        <v>0.32732198100262894</v>
      </c>
    </row>
    <row r="66" spans="1:32" x14ac:dyDescent="0.3">
      <c r="A66" s="19" t="s">
        <v>471</v>
      </c>
      <c r="B66" s="36">
        <v>0.12863837104201228</v>
      </c>
      <c r="M66" s="20" t="s">
        <v>515</v>
      </c>
      <c r="N66" s="40">
        <v>0.20516047636607385</v>
      </c>
      <c r="S66" s="20" t="s">
        <v>515</v>
      </c>
      <c r="T66" s="40">
        <v>0.20516047636607385</v>
      </c>
      <c r="Y66" s="20" t="s">
        <v>515</v>
      </c>
      <c r="Z66" s="40">
        <v>0.20516047636607385</v>
      </c>
      <c r="AE66" s="20" t="s">
        <v>515</v>
      </c>
      <c r="AF66" s="40">
        <v>0.20516047636607385</v>
      </c>
    </row>
    <row r="67" spans="1:32" x14ac:dyDescent="0.3">
      <c r="A67" s="19" t="s">
        <v>515</v>
      </c>
      <c r="B67" s="36">
        <v>0.20516047636607385</v>
      </c>
      <c r="M67" s="20" t="s">
        <v>516</v>
      </c>
      <c r="N67" s="40">
        <v>0.39450580139672431</v>
      </c>
      <c r="S67" s="20" t="s">
        <v>516</v>
      </c>
      <c r="T67" s="40">
        <v>7.3879559769643499E-2</v>
      </c>
      <c r="Y67" s="20" t="s">
        <v>516</v>
      </c>
      <c r="Z67" s="40">
        <v>0.20922958062321401</v>
      </c>
      <c r="AE67" s="20" t="s">
        <v>516</v>
      </c>
      <c r="AF67" s="40">
        <v>0.18902806499493097</v>
      </c>
    </row>
    <row r="68" spans="1:32" x14ac:dyDescent="0.3">
      <c r="A68" s="19" t="s">
        <v>516</v>
      </c>
      <c r="B68" s="36">
        <v>0.57536427582182237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B68CC-C521-432A-8AAE-1CA524ABE838}">
  <sheetPr>
    <tabColor rgb="FFA9D08E"/>
  </sheetPr>
  <dimension ref="A1"/>
  <sheetViews>
    <sheetView showGridLines="0" zoomScale="70" zoomScaleNormal="70" workbookViewId="0">
      <selection activeCell="AC17" sqref="AC17"/>
    </sheetView>
  </sheetViews>
  <sheetFormatPr defaultRowHeight="15.6" x14ac:dyDescent="0.3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E1E52-8149-47E4-BD80-0075CAC7CB11}">
  <sheetPr>
    <tabColor rgb="FF0070C0"/>
  </sheetPr>
  <dimension ref="A1:J66"/>
  <sheetViews>
    <sheetView workbookViewId="0">
      <selection activeCell="N5" sqref="N5"/>
    </sheetView>
  </sheetViews>
  <sheetFormatPr defaultRowHeight="15.6" x14ac:dyDescent="0.3"/>
  <cols>
    <col min="1" max="1" width="10.09765625" bestFit="1" customWidth="1"/>
    <col min="2" max="2" width="11.09765625" bestFit="1" customWidth="1"/>
    <col min="3" max="3" width="19.3984375" customWidth="1"/>
    <col min="4" max="5" width="33.59765625" hidden="1" customWidth="1"/>
    <col min="8" max="8" width="9.59765625" customWidth="1"/>
    <col min="9" max="9" width="7.5" customWidth="1"/>
  </cols>
  <sheetData>
    <row r="1" spans="1:10" x14ac:dyDescent="0.3">
      <c r="A1" t="s">
        <v>29</v>
      </c>
      <c r="B1" t="s">
        <v>424</v>
      </c>
      <c r="C1" t="s">
        <v>593</v>
      </c>
      <c r="D1" t="s">
        <v>594</v>
      </c>
      <c r="E1" t="s">
        <v>595</v>
      </c>
      <c r="F1" t="s">
        <v>577</v>
      </c>
      <c r="H1" t="s">
        <v>596</v>
      </c>
      <c r="I1" t="s">
        <v>597</v>
      </c>
      <c r="J1" t="s">
        <v>598</v>
      </c>
    </row>
    <row r="2" spans="1:10" x14ac:dyDescent="0.3">
      <c r="A2" s="17">
        <v>41364</v>
      </c>
      <c r="B2" s="11">
        <v>19</v>
      </c>
      <c r="C2" s="11">
        <f t="shared" ref="C2:C53" si="0">_xlfn.FORECAST.ETS(A2,$B$2:$B$53,$A$2:$A$53,7,1)</f>
        <v>20.201538644975084</v>
      </c>
      <c r="F2" s="11">
        <f>ABS(Table4[[#This Row],[PLANNED]]-Table4[[#This Row],[Forecast(PLANNED)]])</f>
        <v>1.2015386449750842</v>
      </c>
      <c r="G2" s="11"/>
      <c r="H2" t="s">
        <v>599</v>
      </c>
      <c r="I2" s="22">
        <f>_xlfn.FORECAST.ETS.STAT($B$2:$B$53,$A$2:$A$53,1,7,1)</f>
        <v>0.126</v>
      </c>
      <c r="J2" s="22"/>
    </row>
    <row r="3" spans="1:10" x14ac:dyDescent="0.3">
      <c r="A3" s="17">
        <v>41371</v>
      </c>
      <c r="B3" s="11">
        <v>21</v>
      </c>
      <c r="C3" s="11">
        <f t="shared" si="0"/>
        <v>21.813249263893024</v>
      </c>
      <c r="F3" s="11">
        <f>ABS(Table4[[#This Row],[PLANNED]]-Table4[[#This Row],[Forecast(PLANNED)]])</f>
        <v>0.81324926389302377</v>
      </c>
      <c r="G3" s="11"/>
      <c r="H3" t="s">
        <v>582</v>
      </c>
      <c r="I3" s="22">
        <f>_xlfn.FORECAST.ETS.STAT($B$2:$B$53,$A$2:$A$53,2,7,1)</f>
        <v>1E-3</v>
      </c>
      <c r="J3" s="22"/>
    </row>
    <row r="4" spans="1:10" x14ac:dyDescent="0.3">
      <c r="A4" s="17">
        <v>41378</v>
      </c>
      <c r="B4" s="11">
        <v>22</v>
      </c>
      <c r="C4" s="11">
        <f t="shared" si="0"/>
        <v>22.267385485617698</v>
      </c>
      <c r="F4" s="11">
        <f>ABS(Table4[[#This Row],[PLANNED]]-Table4[[#This Row],[Forecast(PLANNED)]])</f>
        <v>0.26738548561769804</v>
      </c>
      <c r="G4" s="11"/>
      <c r="H4" t="s">
        <v>600</v>
      </c>
      <c r="I4" s="22">
        <f>_xlfn.FORECAST.ETS.STAT($B$2:$B$53,$A$2:$A$53,3,7,1)</f>
        <v>1E-3</v>
      </c>
      <c r="J4" s="22"/>
    </row>
    <row r="5" spans="1:10" x14ac:dyDescent="0.3">
      <c r="A5" s="17">
        <v>41385</v>
      </c>
      <c r="B5" s="11">
        <v>16</v>
      </c>
      <c r="C5" s="11">
        <f t="shared" si="0"/>
        <v>19.098830571461495</v>
      </c>
      <c r="F5" s="11">
        <f>ABS(Table4[[#This Row],[PLANNED]]-Table4[[#This Row],[Forecast(PLANNED)]])</f>
        <v>3.0988305714614945</v>
      </c>
      <c r="G5" s="11"/>
      <c r="H5" t="s">
        <v>601</v>
      </c>
      <c r="I5" s="22">
        <f>_xlfn.FORECAST.ETS.STAT($B$2:$B$53,$A$2:$A$53,4,7,1)</f>
        <v>0.6145350769086495</v>
      </c>
      <c r="J5" s="22"/>
    </row>
    <row r="6" spans="1:10" x14ac:dyDescent="0.3">
      <c r="A6" s="17">
        <v>41392</v>
      </c>
      <c r="B6" s="11">
        <v>21</v>
      </c>
      <c r="C6" s="11">
        <f t="shared" si="0"/>
        <v>23.249492849112123</v>
      </c>
      <c r="F6" s="11">
        <f>ABS(Table4[[#This Row],[PLANNED]]-Table4[[#This Row],[Forecast(PLANNED)]])</f>
        <v>2.2494928491121229</v>
      </c>
      <c r="G6" s="11"/>
      <c r="H6" t="s">
        <v>602</v>
      </c>
      <c r="I6" s="22">
        <f>_xlfn.FORECAST.ETS.STAT($B$2:$B$53,$A$2:$A$53,5,7,1)</f>
        <v>0.13963902715351126</v>
      </c>
      <c r="J6" s="22"/>
    </row>
    <row r="7" spans="1:10" x14ac:dyDescent="0.3">
      <c r="A7" s="17">
        <v>41399</v>
      </c>
      <c r="B7" s="11">
        <v>23</v>
      </c>
      <c r="C7" s="11">
        <f t="shared" si="0"/>
        <v>27.000161379742913</v>
      </c>
      <c r="F7" s="11">
        <f>ABS(Table4[[#This Row],[PLANNED]]-Table4[[#This Row],[Forecast(PLANNED)]])</f>
        <v>4.000161379742913</v>
      </c>
      <c r="G7" s="11"/>
      <c r="H7" t="s">
        <v>603</v>
      </c>
      <c r="I7" s="22">
        <f>_xlfn.FORECAST.ETS.STAT($B$2:$B$53,$A$2:$A$53,6,7,1)</f>
        <v>2.7903214302879218</v>
      </c>
      <c r="J7" s="22"/>
    </row>
    <row r="8" spans="1:10" x14ac:dyDescent="0.3">
      <c r="A8" s="17">
        <v>41406</v>
      </c>
      <c r="B8" s="11">
        <v>28</v>
      </c>
      <c r="C8" s="11">
        <f t="shared" si="0"/>
        <v>22.26090378611157</v>
      </c>
      <c r="F8" s="11">
        <f>ABS(Table4[[#This Row],[PLANNED]]-Table4[[#This Row],[Forecast(PLANNED)]])</f>
        <v>5.7390962138884305</v>
      </c>
      <c r="G8" s="11"/>
      <c r="H8" t="s">
        <v>485</v>
      </c>
      <c r="I8" s="22">
        <f>_xlfn.FORECAST.ETS.STAT($B$2:$B$53,$A$2:$A$53,7,7,1)</f>
        <v>3.5261643269064331</v>
      </c>
      <c r="J8" s="22">
        <f>Table5[[#This Row],[Value]]^2</f>
        <v>12.433834860347499</v>
      </c>
    </row>
    <row r="9" spans="1:10" x14ac:dyDescent="0.3">
      <c r="A9" s="17">
        <v>41413</v>
      </c>
      <c r="B9" s="11">
        <v>19</v>
      </c>
      <c r="C9" s="11">
        <f t="shared" si="0"/>
        <v>19.861353964404817</v>
      </c>
      <c r="F9" s="11">
        <f>ABS(Table4[[#This Row],[PLANNED]]-Table4[[#This Row],[Forecast(PLANNED)]])</f>
        <v>0.86135396440481671</v>
      </c>
      <c r="G9" s="11"/>
      <c r="I9" s="22"/>
      <c r="J9" s="22">
        <f>AVERAGE(F:F)</f>
        <v>2.659190299100207</v>
      </c>
    </row>
    <row r="10" spans="1:10" x14ac:dyDescent="0.3">
      <c r="A10" s="17">
        <v>41420</v>
      </c>
      <c r="B10" s="11">
        <v>24</v>
      </c>
      <c r="C10" s="11">
        <f t="shared" si="0"/>
        <v>21.473064583322756</v>
      </c>
      <c r="F10" s="11">
        <f>ABS(Table4[[#This Row],[PLANNED]]-Table4[[#This Row],[Forecast(PLANNED)]])</f>
        <v>2.5269354166772438</v>
      </c>
      <c r="G10" s="11"/>
    </row>
    <row r="11" spans="1:10" x14ac:dyDescent="0.3">
      <c r="A11" s="17">
        <v>41427</v>
      </c>
      <c r="B11" s="11">
        <v>21</v>
      </c>
      <c r="C11" s="11">
        <f t="shared" si="0"/>
        <v>21.927200805047431</v>
      </c>
      <c r="F11" s="11">
        <f>ABS(Table4[[#This Row],[PLANNED]]-Table4[[#This Row],[Forecast(PLANNED)]])</f>
        <v>0.92720080504743052</v>
      </c>
      <c r="G11" s="11"/>
    </row>
    <row r="12" spans="1:10" x14ac:dyDescent="0.3">
      <c r="A12" s="17">
        <v>41434</v>
      </c>
      <c r="B12" s="11">
        <v>23</v>
      </c>
      <c r="C12" s="11">
        <f t="shared" si="0"/>
        <v>18.758645890891227</v>
      </c>
      <c r="F12" s="11">
        <f>ABS(Table4[[#This Row],[PLANNED]]-Table4[[#This Row],[Forecast(PLANNED)]])</f>
        <v>4.241354109108773</v>
      </c>
      <c r="G12" s="11"/>
    </row>
    <row r="13" spans="1:10" x14ac:dyDescent="0.3">
      <c r="A13" s="17">
        <v>41441</v>
      </c>
      <c r="B13" s="11">
        <v>24</v>
      </c>
      <c r="C13" s="11">
        <f t="shared" si="0"/>
        <v>22.909308168541855</v>
      </c>
      <c r="F13" s="11">
        <f>ABS(Table4[[#This Row],[PLANNED]]-Table4[[#This Row],[Forecast(PLANNED)]])</f>
        <v>1.0906918314581446</v>
      </c>
      <c r="G13" s="11"/>
    </row>
    <row r="14" spans="1:10" x14ac:dyDescent="0.3">
      <c r="A14" s="17">
        <v>41448</v>
      </c>
      <c r="B14" s="11">
        <v>30</v>
      </c>
      <c r="C14" s="11">
        <f t="shared" si="0"/>
        <v>26.659976699172645</v>
      </c>
      <c r="F14" s="11">
        <f>ABS(Table4[[#This Row],[PLANNED]]-Table4[[#This Row],[Forecast(PLANNED)]])</f>
        <v>3.3400233008273545</v>
      </c>
      <c r="G14" s="11"/>
    </row>
    <row r="15" spans="1:10" x14ac:dyDescent="0.3">
      <c r="A15" s="17">
        <v>41455</v>
      </c>
      <c r="B15" s="11">
        <v>19</v>
      </c>
      <c r="C15" s="11">
        <f t="shared" si="0"/>
        <v>21.920719105541298</v>
      </c>
      <c r="F15" s="11">
        <f>ABS(Table4[[#This Row],[PLANNED]]-Table4[[#This Row],[Forecast(PLANNED)]])</f>
        <v>2.9207191055412984</v>
      </c>
      <c r="G15" s="11"/>
    </row>
    <row r="16" spans="1:10" x14ac:dyDescent="0.3">
      <c r="A16" s="17">
        <v>41462</v>
      </c>
      <c r="B16" s="11">
        <v>19</v>
      </c>
      <c r="C16" s="11">
        <f t="shared" si="0"/>
        <v>19.521169283834549</v>
      </c>
      <c r="F16" s="11">
        <f>ABS(Table4[[#This Row],[PLANNED]]-Table4[[#This Row],[Forecast(PLANNED)]])</f>
        <v>0.52116928383454919</v>
      </c>
      <c r="G16" s="11"/>
    </row>
    <row r="17" spans="1:7" x14ac:dyDescent="0.3">
      <c r="A17" s="17">
        <v>41469</v>
      </c>
      <c r="B17" s="11">
        <v>23</v>
      </c>
      <c r="C17" s="11">
        <f t="shared" si="0"/>
        <v>21.132879902752489</v>
      </c>
      <c r="F17" s="11">
        <f>ABS(Table4[[#This Row],[PLANNED]]-Table4[[#This Row],[Forecast(PLANNED)]])</f>
        <v>1.8671200972475113</v>
      </c>
      <c r="G17" s="11"/>
    </row>
    <row r="18" spans="1:7" x14ac:dyDescent="0.3">
      <c r="A18" s="17">
        <v>41476</v>
      </c>
      <c r="B18" s="11">
        <v>24</v>
      </c>
      <c r="C18" s="11">
        <f t="shared" si="0"/>
        <v>21.587016124477163</v>
      </c>
      <c r="F18" s="11">
        <f>ABS(Table4[[#This Row],[PLANNED]]-Table4[[#This Row],[Forecast(PLANNED)]])</f>
        <v>2.412983875522837</v>
      </c>
      <c r="G18" s="11"/>
    </row>
    <row r="19" spans="1:7" x14ac:dyDescent="0.3">
      <c r="A19" s="17">
        <v>41483</v>
      </c>
      <c r="B19" s="11">
        <v>19</v>
      </c>
      <c r="C19" s="11">
        <f t="shared" si="0"/>
        <v>18.41846121032096</v>
      </c>
      <c r="F19" s="11">
        <f>ABS(Table4[[#This Row],[PLANNED]]-Table4[[#This Row],[Forecast(PLANNED)]])</f>
        <v>0.58153878967904049</v>
      </c>
      <c r="G19" s="11"/>
    </row>
    <row r="20" spans="1:7" x14ac:dyDescent="0.3">
      <c r="A20" s="17">
        <v>41490</v>
      </c>
      <c r="B20" s="11">
        <v>25</v>
      </c>
      <c r="C20" s="11">
        <f t="shared" si="0"/>
        <v>22.569123487971588</v>
      </c>
      <c r="F20" s="11">
        <f>ABS(Table4[[#This Row],[PLANNED]]-Table4[[#This Row],[Forecast(PLANNED)]])</f>
        <v>2.4308765120284122</v>
      </c>
      <c r="G20" s="11"/>
    </row>
    <row r="21" spans="1:7" x14ac:dyDescent="0.3">
      <c r="A21" s="17">
        <v>41497</v>
      </c>
      <c r="B21" s="11">
        <v>29</v>
      </c>
      <c r="C21" s="11">
        <f t="shared" si="0"/>
        <v>26.319792018602378</v>
      </c>
      <c r="F21" s="11">
        <f>ABS(Table4[[#This Row],[PLANNED]]-Table4[[#This Row],[Forecast(PLANNED)]])</f>
        <v>2.6802079813976221</v>
      </c>
      <c r="G21" s="11"/>
    </row>
    <row r="22" spans="1:7" x14ac:dyDescent="0.3">
      <c r="A22" s="17">
        <v>41504</v>
      </c>
      <c r="B22" s="11">
        <v>21</v>
      </c>
      <c r="C22" s="11">
        <f t="shared" si="0"/>
        <v>21.580534424971031</v>
      </c>
      <c r="F22" s="11">
        <f>ABS(Table4[[#This Row],[PLANNED]]-Table4[[#This Row],[Forecast(PLANNED)]])</f>
        <v>0.58053442497103092</v>
      </c>
      <c r="G22" s="11"/>
    </row>
    <row r="23" spans="1:7" x14ac:dyDescent="0.3">
      <c r="A23" s="17">
        <v>41511</v>
      </c>
      <c r="B23" s="11">
        <v>23</v>
      </c>
      <c r="C23" s="11">
        <f t="shared" si="0"/>
        <v>19.180984603264278</v>
      </c>
      <c r="F23" s="11">
        <f>ABS(Table4[[#This Row],[PLANNED]]-Table4[[#This Row],[Forecast(PLANNED)]])</f>
        <v>3.8190153967357219</v>
      </c>
      <c r="G23" s="11"/>
    </row>
    <row r="24" spans="1:7" x14ac:dyDescent="0.3">
      <c r="A24" s="17">
        <v>41518</v>
      </c>
      <c r="B24" s="11">
        <v>18</v>
      </c>
      <c r="C24" s="11">
        <f t="shared" si="0"/>
        <v>20.792695222182221</v>
      </c>
      <c r="F24" s="11">
        <f>ABS(Table4[[#This Row],[PLANNED]]-Table4[[#This Row],[Forecast(PLANNED)]])</f>
        <v>2.7926952221822212</v>
      </c>
      <c r="G24" s="11"/>
    </row>
    <row r="25" spans="1:7" x14ac:dyDescent="0.3">
      <c r="A25" s="17">
        <v>41525</v>
      </c>
      <c r="B25" s="11">
        <v>26</v>
      </c>
      <c r="C25" s="11">
        <f t="shared" si="0"/>
        <v>21.246831443906895</v>
      </c>
      <c r="F25" s="11">
        <f>ABS(Table4[[#This Row],[PLANNED]]-Table4[[#This Row],[Forecast(PLANNED)]])</f>
        <v>4.7531685560931045</v>
      </c>
      <c r="G25" s="11"/>
    </row>
    <row r="26" spans="1:7" x14ac:dyDescent="0.3">
      <c r="A26" s="17">
        <v>41532</v>
      </c>
      <c r="B26" s="11">
        <v>17</v>
      </c>
      <c r="C26" s="11">
        <f t="shared" si="0"/>
        <v>18.078276529750692</v>
      </c>
      <c r="F26" s="11">
        <f>ABS(Table4[[#This Row],[PLANNED]]-Table4[[#This Row],[Forecast(PLANNED)]])</f>
        <v>1.078276529750692</v>
      </c>
      <c r="G26" s="11"/>
    </row>
    <row r="27" spans="1:7" x14ac:dyDescent="0.3">
      <c r="A27" s="17">
        <v>41539</v>
      </c>
      <c r="B27" s="11">
        <v>26</v>
      </c>
      <c r="C27" s="11">
        <f t="shared" si="0"/>
        <v>22.22893880740132</v>
      </c>
      <c r="F27" s="11">
        <f>ABS(Table4[[#This Row],[PLANNED]]-Table4[[#This Row],[Forecast(PLANNED)]])</f>
        <v>3.7710611925986797</v>
      </c>
      <c r="G27" s="11"/>
    </row>
    <row r="28" spans="1:7" x14ac:dyDescent="0.3">
      <c r="A28" s="17">
        <v>41546</v>
      </c>
      <c r="B28" s="11">
        <v>16</v>
      </c>
      <c r="C28" s="11">
        <f t="shared" si="0"/>
        <v>25.97960733803211</v>
      </c>
      <c r="F28" s="11">
        <f>ABS(Table4[[#This Row],[PLANNED]]-Table4[[#This Row],[Forecast(PLANNED)]])</f>
        <v>9.9796073380321104</v>
      </c>
      <c r="G28" s="11"/>
    </row>
    <row r="29" spans="1:7" x14ac:dyDescent="0.3">
      <c r="A29" s="17">
        <v>41553</v>
      </c>
      <c r="B29" s="11">
        <v>22</v>
      </c>
      <c r="C29" s="11">
        <f t="shared" si="0"/>
        <v>21.240349744400763</v>
      </c>
      <c r="F29" s="11">
        <f>ABS(Table4[[#This Row],[PLANNED]]-Table4[[#This Row],[Forecast(PLANNED)]])</f>
        <v>0.7596502555992366</v>
      </c>
      <c r="G29" s="11"/>
    </row>
    <row r="30" spans="1:7" x14ac:dyDescent="0.3">
      <c r="A30" s="17">
        <v>41560</v>
      </c>
      <c r="B30" s="11">
        <v>20</v>
      </c>
      <c r="C30" s="11">
        <f t="shared" si="0"/>
        <v>18.840799922694011</v>
      </c>
      <c r="F30" s="11">
        <f>ABS(Table4[[#This Row],[PLANNED]]-Table4[[#This Row],[Forecast(PLANNED)]])</f>
        <v>1.1592000773059894</v>
      </c>
      <c r="G30" s="11"/>
    </row>
    <row r="31" spans="1:7" x14ac:dyDescent="0.3">
      <c r="A31" s="17">
        <v>41567</v>
      </c>
      <c r="B31" s="11">
        <v>18</v>
      </c>
      <c r="C31" s="11">
        <f t="shared" si="0"/>
        <v>20.45251054161195</v>
      </c>
      <c r="F31" s="11">
        <f>ABS(Table4[[#This Row],[PLANNED]]-Table4[[#This Row],[Forecast(PLANNED)]])</f>
        <v>2.4525105416119501</v>
      </c>
      <c r="G31" s="11"/>
    </row>
    <row r="32" spans="1:7" x14ac:dyDescent="0.3">
      <c r="A32" s="17">
        <v>41574</v>
      </c>
      <c r="B32" s="11">
        <v>25</v>
      </c>
      <c r="C32" s="11">
        <f t="shared" si="0"/>
        <v>20.906646763336628</v>
      </c>
      <c r="F32" s="11">
        <f>ABS(Table4[[#This Row],[PLANNED]]-Table4[[#This Row],[Forecast(PLANNED)]])</f>
        <v>4.093353236663372</v>
      </c>
      <c r="G32" s="11"/>
    </row>
    <row r="33" spans="1:7" x14ac:dyDescent="0.3">
      <c r="A33" s="17">
        <v>41581</v>
      </c>
      <c r="B33" s="11">
        <v>24</v>
      </c>
      <c r="C33" s="11">
        <f t="shared" si="0"/>
        <v>17.738091849180424</v>
      </c>
      <c r="F33" s="11">
        <f>ABS(Table4[[#This Row],[PLANNED]]-Table4[[#This Row],[Forecast(PLANNED)]])</f>
        <v>6.2619081508195755</v>
      </c>
      <c r="G33" s="11"/>
    </row>
    <row r="34" spans="1:7" x14ac:dyDescent="0.3">
      <c r="A34" s="17">
        <v>41588</v>
      </c>
      <c r="B34" s="11">
        <v>20</v>
      </c>
      <c r="C34" s="11">
        <f t="shared" si="0"/>
        <v>21.888754126831053</v>
      </c>
      <c r="F34" s="11">
        <f>ABS(Table4[[#This Row],[PLANNED]]-Table4[[#This Row],[Forecast(PLANNED)]])</f>
        <v>1.8887541268310528</v>
      </c>
      <c r="G34" s="11"/>
    </row>
    <row r="35" spans="1:7" x14ac:dyDescent="0.3">
      <c r="A35" s="17">
        <v>41595</v>
      </c>
      <c r="B35" s="11">
        <v>23</v>
      </c>
      <c r="C35" s="11">
        <f t="shared" si="0"/>
        <v>25.639422657461843</v>
      </c>
      <c r="F35" s="11">
        <f>ABS(Table4[[#This Row],[PLANNED]]-Table4[[#This Row],[Forecast(PLANNED)]])</f>
        <v>2.6394226574618429</v>
      </c>
      <c r="G35" s="11"/>
    </row>
    <row r="36" spans="1:7" x14ac:dyDescent="0.3">
      <c r="A36" s="17">
        <v>41602</v>
      </c>
      <c r="B36" s="11">
        <v>19</v>
      </c>
      <c r="C36" s="11">
        <f t="shared" si="0"/>
        <v>20.900165063830496</v>
      </c>
      <c r="F36" s="11">
        <f>ABS(Table4[[#This Row],[PLANNED]]-Table4[[#This Row],[Forecast(PLANNED)]])</f>
        <v>1.9001650638304959</v>
      </c>
      <c r="G36" s="11"/>
    </row>
    <row r="37" spans="1:7" x14ac:dyDescent="0.3">
      <c r="A37" s="17">
        <v>41609</v>
      </c>
      <c r="B37" s="11">
        <v>23</v>
      </c>
      <c r="C37" s="11">
        <f t="shared" si="0"/>
        <v>18.500615242123743</v>
      </c>
      <c r="F37" s="11">
        <f>ABS(Table4[[#This Row],[PLANNED]]-Table4[[#This Row],[Forecast(PLANNED)]])</f>
        <v>4.4993847578762569</v>
      </c>
      <c r="G37" s="11"/>
    </row>
    <row r="38" spans="1:7" x14ac:dyDescent="0.3">
      <c r="A38" s="17">
        <v>41616</v>
      </c>
      <c r="B38" s="11">
        <v>19</v>
      </c>
      <c r="C38" s="11">
        <f t="shared" si="0"/>
        <v>20.112325861041683</v>
      </c>
      <c r="F38" s="11">
        <f>ABS(Table4[[#This Row],[PLANNED]]-Table4[[#This Row],[Forecast(PLANNED)]])</f>
        <v>1.1123258610416826</v>
      </c>
      <c r="G38" s="11"/>
    </row>
    <row r="39" spans="1:7" x14ac:dyDescent="0.3">
      <c r="A39" s="17">
        <v>41623</v>
      </c>
      <c r="B39" s="11">
        <v>17</v>
      </c>
      <c r="C39" s="11">
        <f t="shared" si="0"/>
        <v>20.566462082766357</v>
      </c>
      <c r="F39" s="11">
        <f>ABS(Table4[[#This Row],[PLANNED]]-Table4[[#This Row],[Forecast(PLANNED)]])</f>
        <v>3.5664620827663569</v>
      </c>
      <c r="G39" s="11"/>
    </row>
    <row r="40" spans="1:7" x14ac:dyDescent="0.3">
      <c r="A40" s="17">
        <v>41630</v>
      </c>
      <c r="B40" s="11">
        <v>16</v>
      </c>
      <c r="C40" s="11">
        <f t="shared" si="0"/>
        <v>17.397907168610153</v>
      </c>
      <c r="F40" s="11">
        <f>ABS(Table4[[#This Row],[PLANNED]]-Table4[[#This Row],[Forecast(PLANNED)]])</f>
        <v>1.3979071686101534</v>
      </c>
      <c r="G40" s="11"/>
    </row>
    <row r="41" spans="1:7" x14ac:dyDescent="0.3">
      <c r="A41" s="17">
        <v>41637</v>
      </c>
      <c r="B41" s="11">
        <v>19</v>
      </c>
      <c r="C41" s="11">
        <f t="shared" si="0"/>
        <v>21.548569446260785</v>
      </c>
      <c r="F41" s="11">
        <f>ABS(Table4[[#This Row],[PLANNED]]-Table4[[#This Row],[Forecast(PLANNED)]])</f>
        <v>2.5485694462607853</v>
      </c>
      <c r="G41" s="11"/>
    </row>
    <row r="42" spans="1:7" x14ac:dyDescent="0.3">
      <c r="A42" s="17">
        <v>41644</v>
      </c>
      <c r="B42" s="11">
        <v>23</v>
      </c>
      <c r="C42" s="11">
        <f t="shared" si="0"/>
        <v>25.299237976891575</v>
      </c>
      <c r="F42" s="11">
        <f>ABS(Table4[[#This Row],[PLANNED]]-Table4[[#This Row],[Forecast(PLANNED)]])</f>
        <v>2.2992379768915754</v>
      </c>
      <c r="G42" s="11"/>
    </row>
    <row r="43" spans="1:7" x14ac:dyDescent="0.3">
      <c r="A43" s="17">
        <v>41651</v>
      </c>
      <c r="B43" s="11">
        <v>18</v>
      </c>
      <c r="C43" s="11">
        <f t="shared" si="0"/>
        <v>20.559980383260228</v>
      </c>
      <c r="F43" s="11">
        <f>ABS(Table4[[#This Row],[PLANNED]]-Table4[[#This Row],[Forecast(PLANNED)]])</f>
        <v>2.5599803832602284</v>
      </c>
      <c r="G43" s="11"/>
    </row>
    <row r="44" spans="1:7" x14ac:dyDescent="0.3">
      <c r="A44" s="17">
        <v>41658</v>
      </c>
      <c r="B44" s="11">
        <v>19</v>
      </c>
      <c r="C44" s="11">
        <f t="shared" si="0"/>
        <v>18.160430561553476</v>
      </c>
      <c r="F44" s="11">
        <f>ABS(Table4[[#This Row],[PLANNED]]-Table4[[#This Row],[Forecast(PLANNED)]])</f>
        <v>0.83956943844652443</v>
      </c>
      <c r="G44" s="11"/>
    </row>
    <row r="45" spans="1:7" x14ac:dyDescent="0.3">
      <c r="A45" s="17">
        <v>41665</v>
      </c>
      <c r="B45" s="11">
        <v>25</v>
      </c>
      <c r="C45" s="11">
        <f t="shared" si="0"/>
        <v>19.772141180471415</v>
      </c>
      <c r="F45" s="11">
        <f>ABS(Table4[[#This Row],[PLANNED]]-Table4[[#This Row],[Forecast(PLANNED)]])</f>
        <v>5.2278588195285849</v>
      </c>
      <c r="G45" s="11"/>
    </row>
    <row r="46" spans="1:7" x14ac:dyDescent="0.3">
      <c r="A46" s="17">
        <v>41672</v>
      </c>
      <c r="B46" s="11">
        <v>21</v>
      </c>
      <c r="C46" s="11">
        <f t="shared" si="0"/>
        <v>20.226277402196089</v>
      </c>
      <c r="F46" s="11">
        <f>ABS(Table4[[#This Row],[PLANNED]]-Table4[[#This Row],[Forecast(PLANNED)]])</f>
        <v>0.77372259780391062</v>
      </c>
      <c r="G46" s="11"/>
    </row>
    <row r="47" spans="1:7" x14ac:dyDescent="0.3">
      <c r="A47" s="17">
        <v>41679</v>
      </c>
      <c r="B47" s="11">
        <v>19</v>
      </c>
      <c r="C47" s="11">
        <f t="shared" si="0"/>
        <v>17.057722488039886</v>
      </c>
      <c r="F47" s="11">
        <f>ABS(Table4[[#This Row],[PLANNED]]-Table4[[#This Row],[Forecast(PLANNED)]])</f>
        <v>1.9422775119601141</v>
      </c>
      <c r="G47" s="11"/>
    </row>
    <row r="48" spans="1:7" x14ac:dyDescent="0.3">
      <c r="A48" s="17">
        <v>41686</v>
      </c>
      <c r="B48" s="11">
        <v>14</v>
      </c>
      <c r="C48" s="11">
        <f t="shared" si="0"/>
        <v>21.208384765690514</v>
      </c>
      <c r="F48" s="11">
        <f>ABS(Table4[[#This Row],[PLANNED]]-Table4[[#This Row],[Forecast(PLANNED)]])</f>
        <v>7.2083847656905142</v>
      </c>
      <c r="G48" s="11"/>
    </row>
    <row r="49" spans="1:7" x14ac:dyDescent="0.3">
      <c r="A49" s="17">
        <v>41693</v>
      </c>
      <c r="B49" s="11">
        <v>20</v>
      </c>
      <c r="C49" s="11">
        <f t="shared" si="0"/>
        <v>24.959053296321308</v>
      </c>
      <c r="F49" s="11">
        <f>ABS(Table4[[#This Row],[PLANNED]]-Table4[[#This Row],[Forecast(PLANNED)]])</f>
        <v>4.9590532963213079</v>
      </c>
      <c r="G49" s="11"/>
    </row>
    <row r="50" spans="1:7" x14ac:dyDescent="0.3">
      <c r="A50" s="17">
        <v>41700</v>
      </c>
      <c r="B50" s="11">
        <v>25</v>
      </c>
      <c r="C50" s="11">
        <f t="shared" si="0"/>
        <v>20.219795702689961</v>
      </c>
      <c r="F50" s="11">
        <f>ABS(Table4[[#This Row],[PLANNED]]-Table4[[#This Row],[Forecast(PLANNED)]])</f>
        <v>4.7802042973100392</v>
      </c>
      <c r="G50" s="11"/>
    </row>
    <row r="51" spans="1:7" x14ac:dyDescent="0.3">
      <c r="A51" s="17">
        <v>41707</v>
      </c>
      <c r="B51" s="11">
        <v>19</v>
      </c>
      <c r="C51" s="11">
        <f t="shared" si="0"/>
        <v>17.820245880983208</v>
      </c>
      <c r="F51" s="11">
        <f>ABS(Table4[[#This Row],[PLANNED]]-Table4[[#This Row],[Forecast(PLANNED)]])</f>
        <v>1.1797541190167919</v>
      </c>
      <c r="G51" s="11"/>
    </row>
    <row r="52" spans="1:7" x14ac:dyDescent="0.3">
      <c r="A52" s="17">
        <v>41714</v>
      </c>
      <c r="B52" s="11">
        <v>21</v>
      </c>
      <c r="C52" s="11">
        <f t="shared" si="0"/>
        <v>19.431956499901148</v>
      </c>
      <c r="F52" s="11">
        <f>ABS(Table4[[#This Row],[PLANNED]]-Table4[[#This Row],[Forecast(PLANNED)]])</f>
        <v>1.5680435000988524</v>
      </c>
      <c r="G52" s="11"/>
    </row>
    <row r="53" spans="1:7" x14ac:dyDescent="0.3">
      <c r="A53" s="17">
        <v>41721</v>
      </c>
      <c r="B53" s="11">
        <v>20</v>
      </c>
      <c r="C53" s="11">
        <f t="shared" si="0"/>
        <v>19.886092721625822</v>
      </c>
      <c r="D53" s="11">
        <v>20</v>
      </c>
      <c r="E53" s="11">
        <v>20</v>
      </c>
      <c r="F53" s="11">
        <f>ABS(Table4[[#This Row],[PLANNED]]-Table4[[#This Row],[Forecast(PLANNED)]])</f>
        <v>0.11390727837417813</v>
      </c>
      <c r="G53" s="11"/>
    </row>
    <row r="54" spans="1:7" x14ac:dyDescent="0.3">
      <c r="A54" s="17">
        <v>41728</v>
      </c>
      <c r="C54" s="11">
        <f t="shared" ref="C54:C66" si="1">_xlfn.FORECAST.ETS(A54,$B$2:$B$53,$A$2:$A$53,7,1)</f>
        <v>16.717537807469618</v>
      </c>
      <c r="D54" s="11">
        <f t="shared" ref="D54:D66" si="2">C54-_xlfn.FORECAST.ETS.CONFINT(A54,$B$2:$B$53,$A$2:$A$53,0.95,7,1)</f>
        <v>9.91066134954084</v>
      </c>
      <c r="E54" s="11">
        <f t="shared" ref="E54:E66" si="3">C54+_xlfn.FORECAST.ETS.CONFINT(A54,$B$2:$B$53,$A$2:$A$53,0.95,7,1)</f>
        <v>23.524414265398399</v>
      </c>
      <c r="F54" s="11"/>
      <c r="G54" s="11"/>
    </row>
    <row r="55" spans="1:7" x14ac:dyDescent="0.3">
      <c r="A55" s="17">
        <v>41735</v>
      </c>
      <c r="C55" s="11">
        <f t="shared" si="1"/>
        <v>20.868200085120247</v>
      </c>
      <c r="D55" s="11">
        <f t="shared" si="2"/>
        <v>14.006649151294955</v>
      </c>
      <c r="E55" s="11">
        <f t="shared" si="3"/>
        <v>27.729751018945539</v>
      </c>
      <c r="F55" s="11"/>
      <c r="G55" s="11"/>
    </row>
    <row r="56" spans="1:7" x14ac:dyDescent="0.3">
      <c r="A56" s="17">
        <v>41742</v>
      </c>
      <c r="C56" s="11">
        <f t="shared" si="1"/>
        <v>24.618868615751033</v>
      </c>
      <c r="D56" s="11">
        <f t="shared" si="2"/>
        <v>17.702221278994124</v>
      </c>
      <c r="E56" s="11">
        <f t="shared" si="3"/>
        <v>31.535515952507943</v>
      </c>
      <c r="F56" s="11"/>
      <c r="G56" s="11"/>
    </row>
    <row r="57" spans="1:7" x14ac:dyDescent="0.3">
      <c r="A57" s="17">
        <v>41749</v>
      </c>
      <c r="C57" s="11">
        <f t="shared" si="1"/>
        <v>19.87961102211969</v>
      </c>
      <c r="D57" s="11">
        <f t="shared" si="2"/>
        <v>12.907448712520015</v>
      </c>
      <c r="E57" s="11">
        <f t="shared" si="3"/>
        <v>26.851773331719365</v>
      </c>
      <c r="F57" s="11"/>
      <c r="G57" s="11"/>
    </row>
    <row r="58" spans="1:7" x14ac:dyDescent="0.3">
      <c r="A58" s="17">
        <v>41756</v>
      </c>
      <c r="C58" s="11">
        <f t="shared" si="1"/>
        <v>17.480061200412941</v>
      </c>
      <c r="D58" s="11">
        <f t="shared" si="2"/>
        <v>10.451968674298868</v>
      </c>
      <c r="E58" s="11">
        <f t="shared" si="3"/>
        <v>24.508153726527013</v>
      </c>
      <c r="F58" s="11"/>
      <c r="G58" s="11"/>
    </row>
    <row r="59" spans="1:7" x14ac:dyDescent="0.3">
      <c r="A59" s="17">
        <v>41763</v>
      </c>
      <c r="C59" s="11">
        <f t="shared" si="1"/>
        <v>19.09177181933088</v>
      </c>
      <c r="D59" s="11">
        <f t="shared" si="2"/>
        <v>12.00733712763844</v>
      </c>
      <c r="E59" s="11">
        <f t="shared" si="3"/>
        <v>26.17620651102332</v>
      </c>
      <c r="F59" s="11"/>
      <c r="G59" s="11"/>
    </row>
    <row r="60" spans="1:7" x14ac:dyDescent="0.3">
      <c r="A60" s="17">
        <v>41770</v>
      </c>
      <c r="C60" s="11">
        <f t="shared" si="1"/>
        <v>19.545908041055554</v>
      </c>
      <c r="D60" s="11">
        <f t="shared" si="2"/>
        <v>12.404722497027095</v>
      </c>
      <c r="E60" s="11">
        <f t="shared" si="3"/>
        <v>26.687093585084014</v>
      </c>
      <c r="F60" s="11"/>
      <c r="G60" s="11"/>
    </row>
    <row r="61" spans="1:7" x14ac:dyDescent="0.3">
      <c r="A61" s="17">
        <v>41777</v>
      </c>
      <c r="C61" s="11">
        <f t="shared" si="1"/>
        <v>16.377353126899351</v>
      </c>
      <c r="D61" s="11">
        <f t="shared" si="2"/>
        <v>9.1781520250178943</v>
      </c>
      <c r="E61" s="11">
        <f t="shared" si="3"/>
        <v>23.576554228780807</v>
      </c>
      <c r="F61" s="11"/>
      <c r="G61" s="11"/>
    </row>
    <row r="62" spans="1:7" x14ac:dyDescent="0.3">
      <c r="A62" s="17">
        <v>41784</v>
      </c>
      <c r="C62" s="11">
        <f t="shared" si="1"/>
        <v>20.528015404549979</v>
      </c>
      <c r="D62" s="11">
        <f t="shared" si="2"/>
        <v>13.271262546940644</v>
      </c>
      <c r="E62" s="11">
        <f t="shared" si="3"/>
        <v>27.784768262159314</v>
      </c>
      <c r="F62" s="11"/>
      <c r="G62" s="11"/>
    </row>
    <row r="63" spans="1:7" x14ac:dyDescent="0.3">
      <c r="A63" s="17">
        <v>41791</v>
      </c>
      <c r="C63" s="11">
        <f t="shared" si="1"/>
        <v>24.278683935180766</v>
      </c>
      <c r="D63" s="11">
        <f t="shared" si="2"/>
        <v>16.963980161475035</v>
      </c>
      <c r="E63" s="11">
        <f t="shared" si="3"/>
        <v>31.593387708886496</v>
      </c>
      <c r="F63" s="11"/>
      <c r="G63" s="11"/>
    </row>
    <row r="64" spans="1:7" x14ac:dyDescent="0.3">
      <c r="A64" s="17">
        <v>41798</v>
      </c>
      <c r="C64" s="11">
        <f t="shared" si="1"/>
        <v>19.539426341549422</v>
      </c>
      <c r="D64" s="11">
        <f t="shared" si="2"/>
        <v>12.166375619196003</v>
      </c>
      <c r="E64" s="11">
        <f t="shared" si="3"/>
        <v>26.912477063902841</v>
      </c>
      <c r="F64" s="11"/>
      <c r="G64" s="11"/>
    </row>
    <row r="65" spans="1:7" x14ac:dyDescent="0.3">
      <c r="A65" s="17">
        <v>41805</v>
      </c>
      <c r="C65" s="11">
        <f t="shared" si="1"/>
        <v>17.139876519842669</v>
      </c>
      <c r="D65" s="11">
        <f t="shared" si="2"/>
        <v>9.7080859095287835</v>
      </c>
      <c r="E65" s="11">
        <f t="shared" si="3"/>
        <v>24.571667130156555</v>
      </c>
      <c r="F65" s="11"/>
      <c r="G65" s="11"/>
    </row>
    <row r="66" spans="1:7" x14ac:dyDescent="0.3">
      <c r="A66" s="17">
        <v>41812</v>
      </c>
      <c r="C66" s="11">
        <f t="shared" si="1"/>
        <v>18.751587138760613</v>
      </c>
      <c r="D66" s="11">
        <f t="shared" si="2"/>
        <v>11.26066675955091</v>
      </c>
      <c r="E66" s="11">
        <f t="shared" si="3"/>
        <v>26.242507517970317</v>
      </c>
      <c r="F66" s="11"/>
      <c r="G66" s="11"/>
    </row>
  </sheetData>
  <phoneticPr fontId="8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FA07C-9DC5-4999-BDEE-4946A823CBB4}">
  <sheetPr>
    <tabColor rgb="FFFFC000"/>
  </sheetPr>
  <dimension ref="A1:AB60"/>
  <sheetViews>
    <sheetView zoomScale="70" zoomScaleNormal="70" workbookViewId="0">
      <selection activeCell="K48" sqref="K48"/>
    </sheetView>
  </sheetViews>
  <sheetFormatPr defaultRowHeight="15.6" outlineLevelCol="1" x14ac:dyDescent="0.3"/>
  <cols>
    <col min="1" max="1" width="17.19921875" style="17" bestFit="1" customWidth="1"/>
    <col min="2" max="2" width="15" hidden="1" customWidth="1" outlineLevel="1"/>
    <col min="3" max="3" width="29" hidden="1" customWidth="1" outlineLevel="1"/>
    <col min="4" max="5" width="21.3984375" hidden="1" customWidth="1" outlineLevel="1"/>
    <col min="6" max="6" width="19.59765625" hidden="1" customWidth="1" outlineLevel="1"/>
    <col min="7" max="7" width="22.09765625" hidden="1" customWidth="1" outlineLevel="1"/>
    <col min="8" max="8" width="19.3984375" hidden="1" customWidth="1" outlineLevel="1"/>
    <col min="9" max="9" width="13.8984375" customWidth="1" collapsed="1"/>
    <col min="10" max="10" width="29" bestFit="1" customWidth="1"/>
    <col min="11" max="11" width="10.09765625" customWidth="1"/>
    <col min="12" max="12" width="12.59765625" bestFit="1" customWidth="1"/>
    <col min="13" max="13" width="18.5" bestFit="1" customWidth="1"/>
    <col min="14" max="14" width="29" bestFit="1" customWidth="1"/>
    <col min="15" max="15" width="10.09765625" customWidth="1"/>
    <col min="16" max="16" width="12.59765625" bestFit="1" customWidth="1"/>
    <col min="17" max="17" width="20.09765625" bestFit="1" customWidth="1"/>
    <col min="18" max="18" width="29" bestFit="1" customWidth="1"/>
    <col min="19" max="19" width="10.09765625" customWidth="1"/>
    <col min="20" max="20" width="12.59765625" bestFit="1" customWidth="1"/>
    <col min="21" max="21" width="11.3984375" bestFit="1" customWidth="1"/>
    <col min="22" max="22" width="29" bestFit="1" customWidth="1"/>
    <col min="23" max="23" width="10.09765625" customWidth="1"/>
    <col min="24" max="24" width="12.59765625" bestFit="1" customWidth="1"/>
    <col min="27" max="27" width="13.5" bestFit="1" customWidth="1"/>
  </cols>
  <sheetData>
    <row r="1" spans="1:28" x14ac:dyDescent="0.3">
      <c r="A1" s="17" t="s">
        <v>29</v>
      </c>
      <c r="B1" s="19" t="s">
        <v>424</v>
      </c>
      <c r="C1" s="19" t="s">
        <v>604</v>
      </c>
      <c r="D1" s="19" t="s">
        <v>577</v>
      </c>
      <c r="E1" s="19" t="s">
        <v>605</v>
      </c>
      <c r="F1" s="19" t="s">
        <v>425</v>
      </c>
      <c r="G1" s="19" t="s">
        <v>426</v>
      </c>
      <c r="H1" s="19" t="s">
        <v>427</v>
      </c>
      <c r="I1" s="20" t="s">
        <v>424</v>
      </c>
      <c r="J1" s="20" t="s">
        <v>606</v>
      </c>
      <c r="K1" s="20" t="s">
        <v>577</v>
      </c>
      <c r="L1" s="20" t="s">
        <v>605</v>
      </c>
      <c r="M1" s="20" t="s">
        <v>425</v>
      </c>
      <c r="N1" s="20" t="s">
        <v>606</v>
      </c>
      <c r="O1" s="20" t="s">
        <v>577</v>
      </c>
      <c r="P1" s="20" t="s">
        <v>605</v>
      </c>
      <c r="Q1" s="20" t="s">
        <v>426</v>
      </c>
      <c r="R1" s="20" t="s">
        <v>606</v>
      </c>
      <c r="S1" s="20" t="s">
        <v>577</v>
      </c>
      <c r="T1" s="20" t="s">
        <v>605</v>
      </c>
      <c r="U1" s="20" t="s">
        <v>427</v>
      </c>
      <c r="V1" s="20" t="s">
        <v>606</v>
      </c>
      <c r="W1" s="20" t="s">
        <v>577</v>
      </c>
      <c r="X1" s="20" t="s">
        <v>605</v>
      </c>
      <c r="Z1" s="19" t="s">
        <v>481</v>
      </c>
      <c r="AA1" s="18">
        <f>AVERAGE(D:D)</f>
        <v>261.18379365079358</v>
      </c>
    </row>
    <row r="2" spans="1:28" x14ac:dyDescent="0.3">
      <c r="A2" s="17">
        <v>41364</v>
      </c>
      <c r="B2" s="16">
        <f>SUMIFS(raw!$L:$L,raw!$D:$D,'Data - Weekly MA'!$A2,raw!$G:$G,'Data - Weekly MA'!B$1)</f>
        <v>1735</v>
      </c>
      <c r="C2" s="16"/>
      <c r="D2" s="16"/>
      <c r="E2" s="16"/>
      <c r="F2" s="16">
        <f>SUMIFS(raw!$L:$L,raw!$D:$D,'Data - Weekly MA'!$A2,raw!$H:$H,'Data - Weekly MA'!F$1)</f>
        <v>1566</v>
      </c>
      <c r="G2" s="16">
        <f>SUMIFS(raw!$L:$L,raw!$D:$D,'Data - Weekly MA'!$A2,raw!$H:$H,'Data - Weekly MA'!G$1)</f>
        <v>169</v>
      </c>
      <c r="H2" s="16">
        <f>SUMIFS(raw!$L:$L,raw!$D:$D,'Data - Weekly MA'!$A2,raw!$G:$G,'Data - Weekly MA'!H$1)</f>
        <v>1464.2222222222222</v>
      </c>
      <c r="I2" s="16">
        <f>COUNTIFS(raw!$D:$D,'Data - Weekly MA'!$A2,raw!$G:$G,'Data - Weekly MA'!I$1)</f>
        <v>19</v>
      </c>
      <c r="J2" s="16"/>
      <c r="K2" s="16"/>
      <c r="L2" s="16"/>
      <c r="M2" s="16">
        <f>COUNTIFS(raw!$D:$D,'Data - Weekly MA'!$A2,raw!$H:$H,'Data - Weekly MA'!M$1)</f>
        <v>17</v>
      </c>
      <c r="N2" s="16"/>
      <c r="O2" s="16"/>
      <c r="P2" s="16"/>
      <c r="Q2" s="16">
        <f>COUNTIFS(raw!$D:$D,'Data - Weekly MA'!$A2,raw!$H:$H,'Data - Weekly MA'!Q$1)</f>
        <v>2</v>
      </c>
      <c r="R2" s="16"/>
      <c r="S2" s="16"/>
      <c r="T2" s="16"/>
      <c r="U2" s="16">
        <f>COUNTIFS(raw!$D:$D,'Data - Weekly MA'!$A2,raw!$G:$G,'Data - Weekly MA'!U$1)</f>
        <v>17</v>
      </c>
      <c r="V2" s="16"/>
      <c r="W2" s="16"/>
      <c r="X2" s="16"/>
      <c r="Z2" s="19" t="s">
        <v>483</v>
      </c>
      <c r="AA2" s="18">
        <f>AVERAGE(E:E)</f>
        <v>96646.185208990559</v>
      </c>
    </row>
    <row r="3" spans="1:28" x14ac:dyDescent="0.3">
      <c r="A3" s="17">
        <v>41371</v>
      </c>
      <c r="B3" s="16">
        <f>SUMIFS(raw!$L:$L,raw!$D:$D,'Data - Weekly MA'!$A3,raw!$G:$G,'Data - Weekly MA'!B$1)</f>
        <v>1823.6</v>
      </c>
      <c r="C3" s="16"/>
      <c r="D3" s="16"/>
      <c r="E3" s="16"/>
      <c r="F3" s="16">
        <f>SUMIFS(raw!$L:$L,raw!$D:$D,'Data - Weekly MA'!$A3,raw!$H:$H,'Data - Weekly MA'!F$1)</f>
        <v>1749.6</v>
      </c>
      <c r="G3" s="16">
        <f>SUMIFS(raw!$L:$L,raw!$D:$D,'Data - Weekly MA'!$A3,raw!$H:$H,'Data - Weekly MA'!G$1)</f>
        <v>74</v>
      </c>
      <c r="H3" s="16">
        <f>SUMIFS(raw!$L:$L,raw!$D:$D,'Data - Weekly MA'!$A3,raw!$G:$G,'Data - Weekly MA'!H$1)</f>
        <v>860.98888888888894</v>
      </c>
      <c r="I3" s="16">
        <f>COUNTIFS(raw!$D:$D,'Data - Weekly MA'!$A3,raw!$G:$G,'Data - Weekly MA'!I$1)</f>
        <v>21</v>
      </c>
      <c r="J3" s="16">
        <f>AVERAGE(I2:I3)</f>
        <v>20</v>
      </c>
      <c r="K3" s="16"/>
      <c r="L3" s="16"/>
      <c r="M3" s="16">
        <f>COUNTIFS(raw!$D:$D,'Data - Weekly MA'!$A3,raw!$H:$H,'Data - Weekly MA'!M$1)</f>
        <v>20</v>
      </c>
      <c r="N3" s="16">
        <f>AVERAGE(M2:M3)</f>
        <v>18.5</v>
      </c>
      <c r="O3" s="16"/>
      <c r="P3" s="16"/>
      <c r="Q3" s="16">
        <f>COUNTIFS(raw!$D:$D,'Data - Weekly MA'!$A3,raw!$H:$H,'Data - Weekly MA'!Q$1)</f>
        <v>1</v>
      </c>
      <c r="R3" s="16">
        <f>AVERAGE(Q2:Q3)</f>
        <v>1.5</v>
      </c>
      <c r="S3" s="16"/>
      <c r="T3" s="16"/>
      <c r="U3" s="16">
        <f>COUNTIFS(raw!$D:$D,'Data - Weekly MA'!$A3,raw!$G:$G,'Data - Weekly MA'!U$1)</f>
        <v>12</v>
      </c>
      <c r="V3" s="16">
        <f>AVERAGE(U2:U3)</f>
        <v>14.5</v>
      </c>
      <c r="W3" s="16"/>
      <c r="X3" s="16"/>
      <c r="Z3" s="20" t="s">
        <v>481</v>
      </c>
      <c r="AA3" s="18">
        <f>AVERAGE(K:K)</f>
        <v>2.5196078431372548</v>
      </c>
      <c r="AB3" t="s">
        <v>607</v>
      </c>
    </row>
    <row r="4" spans="1:28" x14ac:dyDescent="0.3">
      <c r="A4" s="17">
        <v>41378</v>
      </c>
      <c r="B4" s="16">
        <f>SUMIFS(raw!$L:$L,raw!$D:$D,'Data - Weekly MA'!$A4,raw!$G:$G,'Data - Weekly MA'!B$1)</f>
        <v>2016</v>
      </c>
      <c r="C4" s="16">
        <f>AVERAGE(B2:B4)</f>
        <v>1858.2</v>
      </c>
      <c r="D4" s="16">
        <f>ABS(B4-C4)</f>
        <v>157.79999999999995</v>
      </c>
      <c r="E4" s="16">
        <f t="shared" ref="E4:E53" si="0">D4^2</f>
        <v>24900.839999999986</v>
      </c>
      <c r="F4" s="16">
        <f>SUMIFS(raw!$L:$L,raw!$D:$D,'Data - Weekly MA'!$A4,raw!$H:$H,'Data - Weekly MA'!F$1)</f>
        <v>1713</v>
      </c>
      <c r="G4" s="16">
        <f>SUMIFS(raw!$L:$L,raw!$D:$D,'Data - Weekly MA'!$A4,raw!$H:$H,'Data - Weekly MA'!G$1)</f>
        <v>303</v>
      </c>
      <c r="H4" s="16">
        <f>SUMIFS(raw!$L:$L,raw!$D:$D,'Data - Weekly MA'!$A4,raw!$G:$G,'Data - Weekly MA'!H$1)</f>
        <v>1794.5535714285716</v>
      </c>
      <c r="I4" s="16">
        <f>COUNTIFS(raw!$D:$D,'Data - Weekly MA'!$A4,raw!$G:$G,'Data - Weekly MA'!I$1)</f>
        <v>22</v>
      </c>
      <c r="J4" s="16">
        <f t="shared" ref="J4:J54" si="1">AVERAGE(I3:I4)</f>
        <v>21.5</v>
      </c>
      <c r="K4" s="16">
        <f>ABS(I4-J4)</f>
        <v>0.5</v>
      </c>
      <c r="L4" s="16">
        <f>K4^2</f>
        <v>0.25</v>
      </c>
      <c r="M4" s="16">
        <f>COUNTIFS(raw!$D:$D,'Data - Weekly MA'!$A4,raw!$H:$H,'Data - Weekly MA'!M$1)</f>
        <v>19</v>
      </c>
      <c r="N4" s="16">
        <f t="shared" ref="N4:N54" si="2">AVERAGE(M3:M4)</f>
        <v>19.5</v>
      </c>
      <c r="O4" s="16">
        <f>ABS(M4-N4)</f>
        <v>0.5</v>
      </c>
      <c r="P4" s="16">
        <f>O4^2</f>
        <v>0.25</v>
      </c>
      <c r="Q4" s="16">
        <f>COUNTIFS(raw!$D:$D,'Data - Weekly MA'!$A4,raw!$H:$H,'Data - Weekly MA'!Q$1)</f>
        <v>3</v>
      </c>
      <c r="R4" s="16">
        <f t="shared" ref="R4:R54" si="3">AVERAGE(Q3:Q4)</f>
        <v>2</v>
      </c>
      <c r="S4" s="16">
        <f>ABS(Q4-R4)</f>
        <v>1</v>
      </c>
      <c r="T4" s="16">
        <f>S4^2</f>
        <v>1</v>
      </c>
      <c r="U4" s="16">
        <f>COUNTIFS(raw!$D:$D,'Data - Weekly MA'!$A4,raw!$G:$G,'Data - Weekly MA'!U$1)</f>
        <v>20</v>
      </c>
      <c r="V4" s="16">
        <f t="shared" ref="V4:V54" si="4">AVERAGE(U3:U4)</f>
        <v>16</v>
      </c>
      <c r="W4" s="16">
        <f>ABS(U4-V4)</f>
        <v>4</v>
      </c>
      <c r="X4" s="16">
        <f>W4^2</f>
        <v>16</v>
      </c>
      <c r="Z4" s="20" t="s">
        <v>483</v>
      </c>
      <c r="AA4" s="18">
        <f>AVERAGE(L:L)</f>
        <v>14.151960784313726</v>
      </c>
    </row>
    <row r="5" spans="1:28" x14ac:dyDescent="0.3">
      <c r="A5" s="17">
        <v>41385</v>
      </c>
      <c r="B5" s="16">
        <f>SUMIFS(raw!$L:$L,raw!$D:$D,'Data - Weekly MA'!$A5,raw!$G:$G,'Data - Weekly MA'!B$1)</f>
        <v>1242</v>
      </c>
      <c r="C5" s="16">
        <f t="shared" ref="C5:C55" si="5">AVERAGE(B3:B5)</f>
        <v>1693.8666666666668</v>
      </c>
      <c r="D5" s="16">
        <f t="shared" ref="D5:D53" si="6">ABS(B5-C5)</f>
        <v>451.86666666666679</v>
      </c>
      <c r="E5" s="16">
        <f t="shared" si="0"/>
        <v>204183.48444444456</v>
      </c>
      <c r="F5" s="16">
        <f>SUMIFS(raw!$L:$L,raw!$D:$D,'Data - Weekly MA'!$A5,raw!$H:$H,'Data - Weekly MA'!F$1)</f>
        <v>971</v>
      </c>
      <c r="G5" s="16">
        <f>SUMIFS(raw!$L:$L,raw!$D:$D,'Data - Weekly MA'!$A5,raw!$H:$H,'Data - Weekly MA'!G$1)</f>
        <v>271</v>
      </c>
      <c r="H5" s="16">
        <f>SUMIFS(raw!$L:$L,raw!$D:$D,'Data - Weekly MA'!$A5,raw!$G:$G,'Data - Weekly MA'!H$1)</f>
        <v>1773.2857142857142</v>
      </c>
      <c r="I5" s="16">
        <f>COUNTIFS(raw!$D:$D,'Data - Weekly MA'!$A5,raw!$G:$G,'Data - Weekly MA'!I$1)</f>
        <v>16</v>
      </c>
      <c r="J5" s="16">
        <f t="shared" si="1"/>
        <v>19</v>
      </c>
      <c r="K5" s="16">
        <f t="shared" ref="K5:K54" si="7">ABS(I5-J5)</f>
        <v>3</v>
      </c>
      <c r="L5" s="16">
        <f t="shared" ref="L5:L54" si="8">K5^2</f>
        <v>9</v>
      </c>
      <c r="M5" s="16">
        <f>COUNTIFS(raw!$D:$D,'Data - Weekly MA'!$A5,raw!$H:$H,'Data - Weekly MA'!M$1)</f>
        <v>13</v>
      </c>
      <c r="N5" s="16">
        <f t="shared" si="2"/>
        <v>16</v>
      </c>
      <c r="O5" s="16">
        <f t="shared" ref="O5:O54" si="9">ABS(M5-N5)</f>
        <v>3</v>
      </c>
      <c r="P5" s="16">
        <f t="shared" ref="P5:P54" si="10">O5^2</f>
        <v>9</v>
      </c>
      <c r="Q5" s="16">
        <f>COUNTIFS(raw!$D:$D,'Data - Weekly MA'!$A5,raw!$H:$H,'Data - Weekly MA'!Q$1)</f>
        <v>3</v>
      </c>
      <c r="R5" s="16">
        <f t="shared" si="3"/>
        <v>3</v>
      </c>
      <c r="S5" s="16">
        <f t="shared" ref="S5:S54" si="11">ABS(Q5-R5)</f>
        <v>0</v>
      </c>
      <c r="T5" s="16">
        <f t="shared" ref="T5:T54" si="12">S5^2</f>
        <v>0</v>
      </c>
      <c r="U5" s="16">
        <f>COUNTIFS(raw!$D:$D,'Data - Weekly MA'!$A5,raw!$G:$G,'Data - Weekly MA'!U$1)</f>
        <v>19</v>
      </c>
      <c r="V5" s="16">
        <f t="shared" si="4"/>
        <v>19.5</v>
      </c>
      <c r="W5" s="16">
        <f t="shared" ref="W5:W54" si="13">ABS(U5-V5)</f>
        <v>0.5</v>
      </c>
      <c r="X5" s="16">
        <f t="shared" ref="X5:X54" si="14">W5^2</f>
        <v>0.25</v>
      </c>
    </row>
    <row r="6" spans="1:28" x14ac:dyDescent="0.3">
      <c r="A6" s="17">
        <v>41392</v>
      </c>
      <c r="B6" s="16">
        <f>SUMIFS(raw!$L:$L,raw!$D:$D,'Data - Weekly MA'!$A6,raw!$G:$G,'Data - Weekly MA'!B$1)</f>
        <v>1880.5</v>
      </c>
      <c r="C6" s="16">
        <f t="shared" si="5"/>
        <v>1712.8333333333333</v>
      </c>
      <c r="D6" s="16">
        <f t="shared" si="6"/>
        <v>167.66666666666674</v>
      </c>
      <c r="E6" s="16">
        <f t="shared" si="0"/>
        <v>28112.111111111135</v>
      </c>
      <c r="F6" s="16">
        <f>SUMIFS(raw!$L:$L,raw!$D:$D,'Data - Weekly MA'!$A6,raw!$H:$H,'Data - Weekly MA'!F$1)</f>
        <v>1358.5</v>
      </c>
      <c r="G6" s="16">
        <f>SUMIFS(raw!$L:$L,raw!$D:$D,'Data - Weekly MA'!$A6,raw!$H:$H,'Data - Weekly MA'!G$1)</f>
        <v>522</v>
      </c>
      <c r="H6" s="16">
        <f>SUMIFS(raw!$L:$L,raw!$D:$D,'Data - Weekly MA'!$A6,raw!$G:$G,'Data - Weekly MA'!H$1)</f>
        <v>1467.3333333333333</v>
      </c>
      <c r="I6" s="16">
        <f>COUNTIFS(raw!$D:$D,'Data - Weekly MA'!$A6,raw!$G:$G,'Data - Weekly MA'!I$1)</f>
        <v>21</v>
      </c>
      <c r="J6" s="16">
        <f t="shared" si="1"/>
        <v>18.5</v>
      </c>
      <c r="K6" s="16">
        <f t="shared" si="7"/>
        <v>2.5</v>
      </c>
      <c r="L6" s="16">
        <f t="shared" si="8"/>
        <v>6.25</v>
      </c>
      <c r="M6" s="16">
        <f>COUNTIFS(raw!$D:$D,'Data - Weekly MA'!$A6,raw!$H:$H,'Data - Weekly MA'!M$1)</f>
        <v>16</v>
      </c>
      <c r="N6" s="16">
        <f t="shared" si="2"/>
        <v>14.5</v>
      </c>
      <c r="O6" s="16">
        <f t="shared" si="9"/>
        <v>1.5</v>
      </c>
      <c r="P6" s="16">
        <f t="shared" si="10"/>
        <v>2.25</v>
      </c>
      <c r="Q6" s="16">
        <f>COUNTIFS(raw!$D:$D,'Data - Weekly MA'!$A6,raw!$H:$H,'Data - Weekly MA'!Q$1)</f>
        <v>5</v>
      </c>
      <c r="R6" s="16">
        <f t="shared" si="3"/>
        <v>4</v>
      </c>
      <c r="S6" s="16">
        <f t="shared" si="11"/>
        <v>1</v>
      </c>
      <c r="T6" s="16">
        <f t="shared" si="12"/>
        <v>1</v>
      </c>
      <c r="U6" s="16">
        <f>COUNTIFS(raw!$D:$D,'Data - Weekly MA'!$A6,raw!$G:$G,'Data - Weekly MA'!U$1)</f>
        <v>18</v>
      </c>
      <c r="V6" s="16">
        <f t="shared" si="4"/>
        <v>18.5</v>
      </c>
      <c r="W6" s="16">
        <f t="shared" si="13"/>
        <v>0.5</v>
      </c>
      <c r="X6" s="16">
        <f t="shared" si="14"/>
        <v>0.25</v>
      </c>
      <c r="Z6" s="20" t="s">
        <v>481</v>
      </c>
      <c r="AA6" s="18">
        <f>AVERAGE(O:O)</f>
        <v>2.5490196078431371</v>
      </c>
      <c r="AB6" t="s">
        <v>608</v>
      </c>
    </row>
    <row r="7" spans="1:28" x14ac:dyDescent="0.3">
      <c r="A7" s="17">
        <v>41399</v>
      </c>
      <c r="B7" s="16">
        <f>SUMIFS(raw!$L:$L,raw!$D:$D,'Data - Weekly MA'!$A7,raw!$G:$G,'Data - Weekly MA'!B$1)</f>
        <v>2019.6000000000001</v>
      </c>
      <c r="C7" s="16">
        <f t="shared" si="5"/>
        <v>1714.0333333333335</v>
      </c>
      <c r="D7" s="16">
        <f t="shared" si="6"/>
        <v>305.56666666666661</v>
      </c>
      <c r="E7" s="16">
        <f t="shared" si="0"/>
        <v>93370.987777777744</v>
      </c>
      <c r="F7" s="16">
        <f>SUMIFS(raw!$L:$L,raw!$D:$D,'Data - Weekly MA'!$A7,raw!$H:$H,'Data - Weekly MA'!F$1)</f>
        <v>1783.7</v>
      </c>
      <c r="G7" s="16">
        <f>SUMIFS(raw!$L:$L,raw!$D:$D,'Data - Weekly MA'!$A7,raw!$H:$H,'Data - Weekly MA'!G$1)</f>
        <v>235.9</v>
      </c>
      <c r="H7" s="16">
        <f>SUMIFS(raw!$L:$L,raw!$D:$D,'Data - Weekly MA'!$A7,raw!$G:$G,'Data - Weekly MA'!H$1)</f>
        <v>1448.9333333333332</v>
      </c>
      <c r="I7" s="16">
        <f>COUNTIFS(raw!$D:$D,'Data - Weekly MA'!$A7,raw!$G:$G,'Data - Weekly MA'!I$1)</f>
        <v>23</v>
      </c>
      <c r="J7" s="16">
        <f t="shared" si="1"/>
        <v>22</v>
      </c>
      <c r="K7" s="16">
        <f t="shared" si="7"/>
        <v>1</v>
      </c>
      <c r="L7" s="16">
        <f t="shared" si="8"/>
        <v>1</v>
      </c>
      <c r="M7" s="16">
        <f>COUNTIFS(raw!$D:$D,'Data - Weekly MA'!$A7,raw!$H:$H,'Data - Weekly MA'!M$1)</f>
        <v>20</v>
      </c>
      <c r="N7" s="16">
        <f t="shared" si="2"/>
        <v>18</v>
      </c>
      <c r="O7" s="16">
        <f t="shared" si="9"/>
        <v>2</v>
      </c>
      <c r="P7" s="16">
        <f t="shared" si="10"/>
        <v>4</v>
      </c>
      <c r="Q7" s="16">
        <f>COUNTIFS(raw!$D:$D,'Data - Weekly MA'!$A7,raw!$H:$H,'Data - Weekly MA'!Q$1)</f>
        <v>3</v>
      </c>
      <c r="R7" s="16">
        <f t="shared" si="3"/>
        <v>4</v>
      </c>
      <c r="S7" s="16">
        <f t="shared" si="11"/>
        <v>1</v>
      </c>
      <c r="T7" s="16">
        <f t="shared" si="12"/>
        <v>1</v>
      </c>
      <c r="U7" s="16">
        <f>COUNTIFS(raw!$D:$D,'Data - Weekly MA'!$A7,raw!$G:$G,'Data - Weekly MA'!U$1)</f>
        <v>18</v>
      </c>
      <c r="V7" s="16">
        <f t="shared" si="4"/>
        <v>18</v>
      </c>
      <c r="W7" s="16">
        <f t="shared" si="13"/>
        <v>0</v>
      </c>
      <c r="X7" s="16">
        <f t="shared" si="14"/>
        <v>0</v>
      </c>
      <c r="Z7" s="20" t="s">
        <v>483</v>
      </c>
      <c r="AA7" s="18">
        <f>AVERAGE(P:P)</f>
        <v>13.411764705882353</v>
      </c>
    </row>
    <row r="8" spans="1:28" x14ac:dyDescent="0.3">
      <c r="A8" s="17">
        <v>41406</v>
      </c>
      <c r="B8" s="16">
        <f>SUMIFS(raw!$L:$L,raw!$D:$D,'Data - Weekly MA'!$A8,raw!$G:$G,'Data - Weekly MA'!B$1)</f>
        <v>2765.5</v>
      </c>
      <c r="C8" s="16">
        <f t="shared" si="5"/>
        <v>2221.8666666666668</v>
      </c>
      <c r="D8" s="16">
        <f t="shared" si="6"/>
        <v>543.63333333333321</v>
      </c>
      <c r="E8" s="16">
        <f t="shared" si="0"/>
        <v>295537.20111111098</v>
      </c>
      <c r="F8" s="16">
        <f>SUMIFS(raw!$L:$L,raw!$D:$D,'Data - Weekly MA'!$A8,raw!$H:$H,'Data - Weekly MA'!F$1)</f>
        <v>2251.5</v>
      </c>
      <c r="G8" s="16">
        <f>SUMIFS(raw!$L:$L,raw!$D:$D,'Data - Weekly MA'!$A8,raw!$H:$H,'Data - Weekly MA'!G$1)</f>
        <v>514</v>
      </c>
      <c r="H8" s="16">
        <f>SUMIFS(raw!$L:$L,raw!$D:$D,'Data - Weekly MA'!$A8,raw!$G:$G,'Data - Weekly MA'!H$1)</f>
        <v>2058</v>
      </c>
      <c r="I8" s="16">
        <f>COUNTIFS(raw!$D:$D,'Data - Weekly MA'!$A8,raw!$G:$G,'Data - Weekly MA'!I$1)</f>
        <v>28</v>
      </c>
      <c r="J8" s="16">
        <f t="shared" si="1"/>
        <v>25.5</v>
      </c>
      <c r="K8" s="16">
        <f t="shared" si="7"/>
        <v>2.5</v>
      </c>
      <c r="L8" s="16">
        <f t="shared" si="8"/>
        <v>6.25</v>
      </c>
      <c r="M8" s="16">
        <f>COUNTIFS(raw!$D:$D,'Data - Weekly MA'!$A8,raw!$H:$H,'Data - Weekly MA'!M$1)</f>
        <v>24</v>
      </c>
      <c r="N8" s="16">
        <f t="shared" si="2"/>
        <v>22</v>
      </c>
      <c r="O8" s="16">
        <f t="shared" si="9"/>
        <v>2</v>
      </c>
      <c r="P8" s="16">
        <f t="shared" si="10"/>
        <v>4</v>
      </c>
      <c r="Q8" s="16">
        <f>COUNTIFS(raw!$D:$D,'Data - Weekly MA'!$A8,raw!$H:$H,'Data - Weekly MA'!Q$1)</f>
        <v>4</v>
      </c>
      <c r="R8" s="16">
        <f t="shared" si="3"/>
        <v>3.5</v>
      </c>
      <c r="S8" s="16">
        <f t="shared" si="11"/>
        <v>0.5</v>
      </c>
      <c r="T8" s="16">
        <f t="shared" si="12"/>
        <v>0.25</v>
      </c>
      <c r="U8" s="16">
        <f>COUNTIFS(raw!$D:$D,'Data - Weekly MA'!$A8,raw!$G:$G,'Data - Weekly MA'!U$1)</f>
        <v>23</v>
      </c>
      <c r="V8" s="16">
        <f t="shared" si="4"/>
        <v>20.5</v>
      </c>
      <c r="W8" s="16">
        <f t="shared" si="13"/>
        <v>2.5</v>
      </c>
      <c r="X8" s="16">
        <f t="shared" si="14"/>
        <v>6.25</v>
      </c>
    </row>
    <row r="9" spans="1:28" x14ac:dyDescent="0.3">
      <c r="A9" s="17">
        <v>41413</v>
      </c>
      <c r="B9" s="16">
        <f>SUMIFS(raw!$L:$L,raw!$D:$D,'Data - Weekly MA'!$A9,raw!$G:$G,'Data - Weekly MA'!B$1)</f>
        <v>1614</v>
      </c>
      <c r="C9" s="16">
        <f t="shared" si="5"/>
        <v>2133.0333333333333</v>
      </c>
      <c r="D9" s="16">
        <f t="shared" si="6"/>
        <v>519.0333333333333</v>
      </c>
      <c r="E9" s="16">
        <f t="shared" si="0"/>
        <v>269395.60111111106</v>
      </c>
      <c r="F9" s="16">
        <f>SUMIFS(raw!$L:$L,raw!$D:$D,'Data - Weekly MA'!$A9,raw!$H:$H,'Data - Weekly MA'!F$1)</f>
        <v>1006</v>
      </c>
      <c r="G9" s="16">
        <f>SUMIFS(raw!$L:$L,raw!$D:$D,'Data - Weekly MA'!$A9,raw!$H:$H,'Data - Weekly MA'!G$1)</f>
        <v>608</v>
      </c>
      <c r="H9" s="16">
        <f>SUMIFS(raw!$L:$L,raw!$D:$D,'Data - Weekly MA'!$A9,raw!$G:$G,'Data - Weekly MA'!H$1)</f>
        <v>2496.8777777777777</v>
      </c>
      <c r="I9" s="16">
        <f>COUNTIFS(raw!$D:$D,'Data - Weekly MA'!$A9,raw!$G:$G,'Data - Weekly MA'!I$1)</f>
        <v>19</v>
      </c>
      <c r="J9" s="16">
        <f t="shared" si="1"/>
        <v>23.5</v>
      </c>
      <c r="K9" s="16">
        <f t="shared" si="7"/>
        <v>4.5</v>
      </c>
      <c r="L9" s="16">
        <f t="shared" si="8"/>
        <v>20.25</v>
      </c>
      <c r="M9" s="16">
        <f>COUNTIFS(raw!$D:$D,'Data - Weekly MA'!$A9,raw!$H:$H,'Data - Weekly MA'!M$1)</f>
        <v>12</v>
      </c>
      <c r="N9" s="16">
        <f t="shared" si="2"/>
        <v>18</v>
      </c>
      <c r="O9" s="16">
        <f t="shared" si="9"/>
        <v>6</v>
      </c>
      <c r="P9" s="16">
        <f t="shared" si="10"/>
        <v>36</v>
      </c>
      <c r="Q9" s="16">
        <f>COUNTIFS(raw!$D:$D,'Data - Weekly MA'!$A9,raw!$H:$H,'Data - Weekly MA'!Q$1)</f>
        <v>7</v>
      </c>
      <c r="R9" s="16">
        <f t="shared" si="3"/>
        <v>5.5</v>
      </c>
      <c r="S9" s="16">
        <f t="shared" si="11"/>
        <v>1.5</v>
      </c>
      <c r="T9" s="16">
        <f t="shared" si="12"/>
        <v>2.25</v>
      </c>
      <c r="U9" s="16">
        <f>COUNTIFS(raw!$D:$D,'Data - Weekly MA'!$A9,raw!$G:$G,'Data - Weekly MA'!U$1)</f>
        <v>26</v>
      </c>
      <c r="V9" s="16">
        <f t="shared" si="4"/>
        <v>24.5</v>
      </c>
      <c r="W9" s="16">
        <f t="shared" si="13"/>
        <v>1.5</v>
      </c>
      <c r="X9" s="16">
        <f t="shared" si="14"/>
        <v>2.25</v>
      </c>
      <c r="Z9" s="20" t="s">
        <v>481</v>
      </c>
      <c r="AA9" s="18">
        <f>AVERAGE(S:S)</f>
        <v>0.89215686274509809</v>
      </c>
      <c r="AB9" t="s">
        <v>609</v>
      </c>
    </row>
    <row r="10" spans="1:28" x14ac:dyDescent="0.3">
      <c r="A10" s="17">
        <v>41420</v>
      </c>
      <c r="B10" s="16">
        <f>SUMIFS(raw!$L:$L,raw!$D:$D,'Data - Weekly MA'!$A10,raw!$G:$G,'Data - Weekly MA'!B$1)</f>
        <v>2333</v>
      </c>
      <c r="C10" s="16">
        <f t="shared" si="5"/>
        <v>2237.5</v>
      </c>
      <c r="D10" s="16">
        <f t="shared" si="6"/>
        <v>95.5</v>
      </c>
      <c r="E10" s="16">
        <f t="shared" si="0"/>
        <v>9120.25</v>
      </c>
      <c r="F10" s="16">
        <f>SUMIFS(raw!$L:$L,raw!$D:$D,'Data - Weekly MA'!$A10,raw!$H:$H,'Data - Weekly MA'!F$1)</f>
        <v>1786</v>
      </c>
      <c r="G10" s="16">
        <f>SUMIFS(raw!$L:$L,raw!$D:$D,'Data - Weekly MA'!$A10,raw!$H:$H,'Data - Weekly MA'!G$1)</f>
        <v>547</v>
      </c>
      <c r="H10" s="16">
        <f>SUMIFS(raw!$L:$L,raw!$D:$D,'Data - Weekly MA'!$A10,raw!$G:$G,'Data - Weekly MA'!H$1)</f>
        <v>1806.1428571428571</v>
      </c>
      <c r="I10" s="16">
        <f>COUNTIFS(raw!$D:$D,'Data - Weekly MA'!$A10,raw!$G:$G,'Data - Weekly MA'!I$1)</f>
        <v>24</v>
      </c>
      <c r="J10" s="16">
        <f t="shared" si="1"/>
        <v>21.5</v>
      </c>
      <c r="K10" s="16">
        <f t="shared" si="7"/>
        <v>2.5</v>
      </c>
      <c r="L10" s="16">
        <f t="shared" si="8"/>
        <v>6.25</v>
      </c>
      <c r="M10" s="16">
        <f>COUNTIFS(raw!$D:$D,'Data - Weekly MA'!$A10,raw!$H:$H,'Data - Weekly MA'!M$1)</f>
        <v>19</v>
      </c>
      <c r="N10" s="16">
        <f t="shared" si="2"/>
        <v>15.5</v>
      </c>
      <c r="O10" s="16">
        <f t="shared" si="9"/>
        <v>3.5</v>
      </c>
      <c r="P10" s="16">
        <f t="shared" si="10"/>
        <v>12.25</v>
      </c>
      <c r="Q10" s="16">
        <f>COUNTIFS(raw!$D:$D,'Data - Weekly MA'!$A10,raw!$H:$H,'Data - Weekly MA'!Q$1)</f>
        <v>5</v>
      </c>
      <c r="R10" s="16">
        <f t="shared" si="3"/>
        <v>6</v>
      </c>
      <c r="S10" s="16">
        <f t="shared" si="11"/>
        <v>1</v>
      </c>
      <c r="T10" s="16">
        <f t="shared" si="12"/>
        <v>1</v>
      </c>
      <c r="U10" s="16">
        <f>COUNTIFS(raw!$D:$D,'Data - Weekly MA'!$A10,raw!$G:$G,'Data - Weekly MA'!U$1)</f>
        <v>21</v>
      </c>
      <c r="V10" s="16">
        <f t="shared" si="4"/>
        <v>23.5</v>
      </c>
      <c r="W10" s="16">
        <f t="shared" si="13"/>
        <v>2.5</v>
      </c>
      <c r="X10" s="16">
        <f t="shared" si="14"/>
        <v>6.25</v>
      </c>
      <c r="Z10" s="20" t="s">
        <v>483</v>
      </c>
      <c r="AA10" s="18">
        <f>AVERAGE(T:T)</f>
        <v>1.1813725490196079</v>
      </c>
    </row>
    <row r="11" spans="1:28" x14ac:dyDescent="0.3">
      <c r="A11" s="17">
        <v>41427</v>
      </c>
      <c r="B11" s="16">
        <f>SUMIFS(raw!$L:$L,raw!$D:$D,'Data - Weekly MA'!$A11,raw!$G:$G,'Data - Weekly MA'!B$1)</f>
        <v>1964.378787878788</v>
      </c>
      <c r="C11" s="16">
        <f t="shared" si="5"/>
        <v>1970.4595959595961</v>
      </c>
      <c r="D11" s="16">
        <f t="shared" si="6"/>
        <v>6.0808080808080831</v>
      </c>
      <c r="E11" s="16">
        <f t="shared" si="0"/>
        <v>36.976226915620884</v>
      </c>
      <c r="F11" s="16">
        <f>SUMIFS(raw!$L:$L,raw!$D:$D,'Data - Weekly MA'!$A11,raw!$H:$H,'Data - Weekly MA'!F$1)</f>
        <v>1736</v>
      </c>
      <c r="G11" s="16">
        <f>SUMIFS(raw!$L:$L,raw!$D:$D,'Data - Weekly MA'!$A11,raw!$H:$H,'Data - Weekly MA'!G$1)</f>
        <v>228.37878787878788</v>
      </c>
      <c r="H11" s="16">
        <f>SUMIFS(raw!$L:$L,raw!$D:$D,'Data - Weekly MA'!$A11,raw!$G:$G,'Data - Weekly MA'!H$1)</f>
        <v>1665.5692640692644</v>
      </c>
      <c r="I11" s="16">
        <f>COUNTIFS(raw!$D:$D,'Data - Weekly MA'!$A11,raw!$G:$G,'Data - Weekly MA'!I$1)</f>
        <v>21</v>
      </c>
      <c r="J11" s="16">
        <f t="shared" si="1"/>
        <v>22.5</v>
      </c>
      <c r="K11" s="16">
        <f t="shared" si="7"/>
        <v>1.5</v>
      </c>
      <c r="L11" s="16">
        <f t="shared" si="8"/>
        <v>2.25</v>
      </c>
      <c r="M11" s="16">
        <f>COUNTIFS(raw!$D:$D,'Data - Weekly MA'!$A11,raw!$H:$H,'Data - Weekly MA'!M$1)</f>
        <v>18</v>
      </c>
      <c r="N11" s="16">
        <f t="shared" si="2"/>
        <v>18.5</v>
      </c>
      <c r="O11" s="16">
        <f t="shared" si="9"/>
        <v>0.5</v>
      </c>
      <c r="P11" s="16">
        <f t="shared" si="10"/>
        <v>0.25</v>
      </c>
      <c r="Q11" s="16">
        <f>COUNTIFS(raw!$D:$D,'Data - Weekly MA'!$A11,raw!$H:$H,'Data - Weekly MA'!Q$1)</f>
        <v>3</v>
      </c>
      <c r="R11" s="16">
        <f t="shared" si="3"/>
        <v>4</v>
      </c>
      <c r="S11" s="16">
        <f t="shared" si="11"/>
        <v>1</v>
      </c>
      <c r="T11" s="16">
        <f t="shared" si="12"/>
        <v>1</v>
      </c>
      <c r="U11" s="16">
        <f>COUNTIFS(raw!$D:$D,'Data - Weekly MA'!$A11,raw!$G:$G,'Data - Weekly MA'!U$1)</f>
        <v>22</v>
      </c>
      <c r="V11" s="16">
        <f t="shared" si="4"/>
        <v>21.5</v>
      </c>
      <c r="W11" s="16">
        <f t="shared" si="13"/>
        <v>0.5</v>
      </c>
      <c r="X11" s="16">
        <f t="shared" si="14"/>
        <v>0.25</v>
      </c>
    </row>
    <row r="12" spans="1:28" x14ac:dyDescent="0.3">
      <c r="A12" s="17">
        <v>41434</v>
      </c>
      <c r="B12" s="16">
        <f>SUMIFS(raw!$L:$L,raw!$D:$D,'Data - Weekly MA'!$A12,raw!$G:$G,'Data - Weekly MA'!B$1)</f>
        <v>2081</v>
      </c>
      <c r="C12" s="16">
        <f t="shared" si="5"/>
        <v>2126.1262626262628</v>
      </c>
      <c r="D12" s="16">
        <f t="shared" si="6"/>
        <v>45.126262626262815</v>
      </c>
      <c r="E12" s="16">
        <f t="shared" si="0"/>
        <v>2036.3795786144442</v>
      </c>
      <c r="F12" s="16">
        <f>SUMIFS(raw!$L:$L,raw!$D:$D,'Data - Weekly MA'!$A12,raw!$H:$H,'Data - Weekly MA'!F$1)</f>
        <v>1804.6</v>
      </c>
      <c r="G12" s="16">
        <f>SUMIFS(raw!$L:$L,raw!$D:$D,'Data - Weekly MA'!$A12,raw!$H:$H,'Data - Weekly MA'!G$1)</f>
        <v>276.39999999999998</v>
      </c>
      <c r="H12" s="16">
        <f>SUMIFS(raw!$L:$L,raw!$D:$D,'Data - Weekly MA'!$A12,raw!$G:$G,'Data - Weekly MA'!H$1)</f>
        <v>2555</v>
      </c>
      <c r="I12" s="16">
        <f>COUNTIFS(raw!$D:$D,'Data - Weekly MA'!$A12,raw!$G:$G,'Data - Weekly MA'!I$1)</f>
        <v>23</v>
      </c>
      <c r="J12" s="16">
        <f t="shared" si="1"/>
        <v>22</v>
      </c>
      <c r="K12" s="16">
        <f t="shared" si="7"/>
        <v>1</v>
      </c>
      <c r="L12" s="16">
        <f t="shared" si="8"/>
        <v>1</v>
      </c>
      <c r="M12" s="16">
        <f>COUNTIFS(raw!$D:$D,'Data - Weekly MA'!$A12,raw!$H:$H,'Data - Weekly MA'!M$1)</f>
        <v>19</v>
      </c>
      <c r="N12" s="16">
        <f t="shared" si="2"/>
        <v>18.5</v>
      </c>
      <c r="O12" s="16">
        <f t="shared" si="9"/>
        <v>0.5</v>
      </c>
      <c r="P12" s="16">
        <f t="shared" si="10"/>
        <v>0.25</v>
      </c>
      <c r="Q12" s="16">
        <f>COUNTIFS(raw!$D:$D,'Data - Weekly MA'!$A12,raw!$H:$H,'Data - Weekly MA'!Q$1)</f>
        <v>4</v>
      </c>
      <c r="R12" s="16">
        <f t="shared" si="3"/>
        <v>3.5</v>
      </c>
      <c r="S12" s="16">
        <f t="shared" si="11"/>
        <v>0.5</v>
      </c>
      <c r="T12" s="16">
        <f t="shared" si="12"/>
        <v>0.25</v>
      </c>
      <c r="U12" s="16">
        <f>COUNTIFS(raw!$D:$D,'Data - Weekly MA'!$A12,raw!$G:$G,'Data - Weekly MA'!U$1)</f>
        <v>28</v>
      </c>
      <c r="V12" s="16">
        <f t="shared" si="4"/>
        <v>25</v>
      </c>
      <c r="W12" s="16">
        <f t="shared" si="13"/>
        <v>3</v>
      </c>
      <c r="X12" s="16">
        <f t="shared" si="14"/>
        <v>9</v>
      </c>
      <c r="Z12" s="20" t="s">
        <v>481</v>
      </c>
      <c r="AA12" s="18">
        <f>AVERAGE(W:W)</f>
        <v>2.8137254901960786</v>
      </c>
      <c r="AB12" t="s">
        <v>610</v>
      </c>
    </row>
    <row r="13" spans="1:28" x14ac:dyDescent="0.3">
      <c r="A13" s="17">
        <v>41441</v>
      </c>
      <c r="B13" s="16">
        <f>SUMIFS(raw!$L:$L,raw!$D:$D,'Data - Weekly MA'!$A13,raw!$G:$G,'Data - Weekly MA'!B$1)</f>
        <v>2337.8000000000002</v>
      </c>
      <c r="C13" s="16">
        <f t="shared" si="5"/>
        <v>2127.7262626262627</v>
      </c>
      <c r="D13" s="16">
        <f t="shared" si="6"/>
        <v>210.07373737373746</v>
      </c>
      <c r="E13" s="16">
        <f t="shared" si="0"/>
        <v>44130.975134170018</v>
      </c>
      <c r="F13" s="16">
        <f>SUMIFS(raw!$L:$L,raw!$D:$D,'Data - Weekly MA'!$A13,raw!$H:$H,'Data - Weekly MA'!F$1)</f>
        <v>1742.6</v>
      </c>
      <c r="G13" s="16">
        <f>SUMIFS(raw!$L:$L,raw!$D:$D,'Data - Weekly MA'!$A13,raw!$H:$H,'Data - Weekly MA'!G$1)</f>
        <v>595.20000000000005</v>
      </c>
      <c r="H13" s="16">
        <f>SUMIFS(raw!$L:$L,raw!$D:$D,'Data - Weekly MA'!$A13,raw!$G:$G,'Data - Weekly MA'!H$1)</f>
        <v>2152.1999999999998</v>
      </c>
      <c r="I13" s="16">
        <f>COUNTIFS(raw!$D:$D,'Data - Weekly MA'!$A13,raw!$G:$G,'Data - Weekly MA'!I$1)</f>
        <v>24</v>
      </c>
      <c r="J13" s="16">
        <f t="shared" si="1"/>
        <v>23.5</v>
      </c>
      <c r="K13" s="16">
        <f t="shared" si="7"/>
        <v>0.5</v>
      </c>
      <c r="L13" s="16">
        <f t="shared" si="8"/>
        <v>0.25</v>
      </c>
      <c r="M13" s="16">
        <f>COUNTIFS(raw!$D:$D,'Data - Weekly MA'!$A13,raw!$H:$H,'Data - Weekly MA'!M$1)</f>
        <v>18</v>
      </c>
      <c r="N13" s="16">
        <f t="shared" si="2"/>
        <v>18.5</v>
      </c>
      <c r="O13" s="16">
        <f t="shared" si="9"/>
        <v>0.5</v>
      </c>
      <c r="P13" s="16">
        <f t="shared" si="10"/>
        <v>0.25</v>
      </c>
      <c r="Q13" s="16">
        <f>COUNTIFS(raw!$D:$D,'Data - Weekly MA'!$A13,raw!$H:$H,'Data - Weekly MA'!Q$1)</f>
        <v>6</v>
      </c>
      <c r="R13" s="16">
        <f t="shared" si="3"/>
        <v>5</v>
      </c>
      <c r="S13" s="16">
        <f t="shared" si="11"/>
        <v>1</v>
      </c>
      <c r="T13" s="16">
        <f t="shared" si="12"/>
        <v>1</v>
      </c>
      <c r="U13" s="16">
        <f>COUNTIFS(raw!$D:$D,'Data - Weekly MA'!$A13,raw!$G:$G,'Data - Weekly MA'!U$1)</f>
        <v>24</v>
      </c>
      <c r="V13" s="16">
        <f t="shared" si="4"/>
        <v>26</v>
      </c>
      <c r="W13" s="16">
        <f t="shared" si="13"/>
        <v>2</v>
      </c>
      <c r="X13" s="16">
        <f t="shared" si="14"/>
        <v>4</v>
      </c>
      <c r="Z13" s="20" t="s">
        <v>483</v>
      </c>
      <c r="AA13" s="18">
        <f>AVERAGE(X:X)</f>
        <v>17.142156862745097</v>
      </c>
    </row>
    <row r="14" spans="1:28" x14ac:dyDescent="0.3">
      <c r="A14" s="17">
        <v>41448</v>
      </c>
      <c r="B14" s="16">
        <f>SUMIFS(raw!$L:$L,raw!$D:$D,'Data - Weekly MA'!$A14,raw!$G:$G,'Data - Weekly MA'!B$1)</f>
        <v>3181</v>
      </c>
      <c r="C14" s="16">
        <f t="shared" si="5"/>
        <v>2533.2666666666669</v>
      </c>
      <c r="D14" s="16">
        <f t="shared" si="6"/>
        <v>647.73333333333312</v>
      </c>
      <c r="E14" s="16">
        <f t="shared" si="0"/>
        <v>419558.47111111082</v>
      </c>
      <c r="F14" s="16">
        <f>SUMIFS(raw!$L:$L,raw!$D:$D,'Data - Weekly MA'!$A14,raw!$H:$H,'Data - Weekly MA'!F$1)</f>
        <v>1966</v>
      </c>
      <c r="G14" s="16">
        <f>SUMIFS(raw!$L:$L,raw!$D:$D,'Data - Weekly MA'!$A14,raw!$H:$H,'Data - Weekly MA'!G$1)</f>
        <v>1215</v>
      </c>
      <c r="H14" s="16">
        <f>SUMIFS(raw!$L:$L,raw!$D:$D,'Data - Weekly MA'!$A14,raw!$G:$G,'Data - Weekly MA'!H$1)</f>
        <v>1574</v>
      </c>
      <c r="I14" s="16">
        <f>COUNTIFS(raw!$D:$D,'Data - Weekly MA'!$A14,raw!$G:$G,'Data - Weekly MA'!I$1)</f>
        <v>30</v>
      </c>
      <c r="J14" s="16">
        <f t="shared" si="1"/>
        <v>27</v>
      </c>
      <c r="K14" s="16">
        <f t="shared" si="7"/>
        <v>3</v>
      </c>
      <c r="L14" s="16">
        <f t="shared" si="8"/>
        <v>9</v>
      </c>
      <c r="M14" s="16">
        <f>COUNTIFS(raw!$D:$D,'Data - Weekly MA'!$A14,raw!$H:$H,'Data - Weekly MA'!M$1)</f>
        <v>20</v>
      </c>
      <c r="N14" s="16">
        <f t="shared" si="2"/>
        <v>19</v>
      </c>
      <c r="O14" s="16">
        <f t="shared" si="9"/>
        <v>1</v>
      </c>
      <c r="P14" s="16">
        <f t="shared" si="10"/>
        <v>1</v>
      </c>
      <c r="Q14" s="16">
        <f>COUNTIFS(raw!$D:$D,'Data - Weekly MA'!$A14,raw!$H:$H,'Data - Weekly MA'!Q$1)</f>
        <v>10</v>
      </c>
      <c r="R14" s="16">
        <f t="shared" si="3"/>
        <v>8</v>
      </c>
      <c r="S14" s="16">
        <f t="shared" si="11"/>
        <v>2</v>
      </c>
      <c r="T14" s="16">
        <f t="shared" si="12"/>
        <v>4</v>
      </c>
      <c r="U14" s="16">
        <f>COUNTIFS(raw!$D:$D,'Data - Weekly MA'!$A14,raw!$G:$G,'Data - Weekly MA'!U$1)</f>
        <v>17</v>
      </c>
      <c r="V14" s="16">
        <f t="shared" si="4"/>
        <v>20.5</v>
      </c>
      <c r="W14" s="16">
        <f t="shared" si="13"/>
        <v>3.5</v>
      </c>
      <c r="X14" s="16">
        <f t="shared" si="14"/>
        <v>12.25</v>
      </c>
    </row>
    <row r="15" spans="1:28" x14ac:dyDescent="0.3">
      <c r="A15" s="17">
        <v>41455</v>
      </c>
      <c r="B15" s="16">
        <f>SUMIFS(raw!$L:$L,raw!$D:$D,'Data - Weekly MA'!$A15,raw!$G:$G,'Data - Weekly MA'!B$1)</f>
        <v>1961</v>
      </c>
      <c r="C15" s="16">
        <f t="shared" si="5"/>
        <v>2493.2666666666669</v>
      </c>
      <c r="D15" s="16">
        <f t="shared" si="6"/>
        <v>532.26666666666688</v>
      </c>
      <c r="E15" s="16">
        <f t="shared" si="0"/>
        <v>283307.80444444466</v>
      </c>
      <c r="F15" s="16">
        <f>SUMIFS(raw!$L:$L,raw!$D:$D,'Data - Weekly MA'!$A15,raw!$H:$H,'Data - Weekly MA'!F$1)</f>
        <v>1505</v>
      </c>
      <c r="G15" s="16">
        <f>SUMIFS(raw!$L:$L,raw!$D:$D,'Data - Weekly MA'!$A15,raw!$H:$H,'Data - Weekly MA'!G$1)</f>
        <v>456</v>
      </c>
      <c r="H15" s="16">
        <f>SUMIFS(raw!$L:$L,raw!$D:$D,'Data - Weekly MA'!$A15,raw!$G:$G,'Data - Weekly MA'!H$1)</f>
        <v>1312.625</v>
      </c>
      <c r="I15" s="16">
        <f>COUNTIFS(raw!$D:$D,'Data - Weekly MA'!$A15,raw!$G:$G,'Data - Weekly MA'!I$1)</f>
        <v>19</v>
      </c>
      <c r="J15" s="16">
        <f t="shared" si="1"/>
        <v>24.5</v>
      </c>
      <c r="K15" s="16">
        <f t="shared" si="7"/>
        <v>5.5</v>
      </c>
      <c r="L15" s="16">
        <f t="shared" si="8"/>
        <v>30.25</v>
      </c>
      <c r="M15" s="16">
        <f>COUNTIFS(raw!$D:$D,'Data - Weekly MA'!$A15,raw!$H:$H,'Data - Weekly MA'!M$1)</f>
        <v>15</v>
      </c>
      <c r="N15" s="16">
        <f t="shared" si="2"/>
        <v>17.5</v>
      </c>
      <c r="O15" s="16">
        <f t="shared" si="9"/>
        <v>2.5</v>
      </c>
      <c r="P15" s="16">
        <f t="shared" si="10"/>
        <v>6.25</v>
      </c>
      <c r="Q15" s="16">
        <f>COUNTIFS(raw!$D:$D,'Data - Weekly MA'!$A15,raw!$H:$H,'Data - Weekly MA'!Q$1)</f>
        <v>4</v>
      </c>
      <c r="R15" s="16">
        <f t="shared" si="3"/>
        <v>7</v>
      </c>
      <c r="S15" s="16">
        <f t="shared" si="11"/>
        <v>3</v>
      </c>
      <c r="T15" s="16">
        <f t="shared" si="12"/>
        <v>9</v>
      </c>
      <c r="U15" s="16">
        <f>COUNTIFS(raw!$D:$D,'Data - Weekly MA'!$A15,raw!$G:$G,'Data - Weekly MA'!U$1)</f>
        <v>13</v>
      </c>
      <c r="V15" s="16">
        <f t="shared" si="4"/>
        <v>15</v>
      </c>
      <c r="W15" s="16">
        <f t="shared" si="13"/>
        <v>2</v>
      </c>
      <c r="X15" s="16">
        <f t="shared" si="14"/>
        <v>4</v>
      </c>
    </row>
    <row r="16" spans="1:28" x14ac:dyDescent="0.3">
      <c r="A16" s="17">
        <v>41462</v>
      </c>
      <c r="B16" s="16">
        <f>SUMIFS(raw!$L:$L,raw!$D:$D,'Data - Weekly MA'!$A16,raw!$G:$G,'Data - Weekly MA'!B$1)</f>
        <v>1899.6666666666667</v>
      </c>
      <c r="C16" s="16">
        <f t="shared" si="5"/>
        <v>2347.2222222222222</v>
      </c>
      <c r="D16" s="16">
        <f t="shared" si="6"/>
        <v>447.55555555555543</v>
      </c>
      <c r="E16" s="16">
        <f t="shared" si="0"/>
        <v>200305.97530864185</v>
      </c>
      <c r="F16" s="16">
        <f>SUMIFS(raw!$L:$L,raw!$D:$D,'Data - Weekly MA'!$A16,raw!$H:$H,'Data - Weekly MA'!F$1)</f>
        <v>1560</v>
      </c>
      <c r="G16" s="16">
        <f>SUMIFS(raw!$L:$L,raw!$D:$D,'Data - Weekly MA'!$A16,raw!$H:$H,'Data - Weekly MA'!G$1)</f>
        <v>339.66666666666669</v>
      </c>
      <c r="H16" s="16">
        <f>SUMIFS(raw!$L:$L,raw!$D:$D,'Data - Weekly MA'!$A16,raw!$G:$G,'Data - Weekly MA'!H$1)</f>
        <v>2019.6623376623377</v>
      </c>
      <c r="I16" s="16">
        <f>COUNTIFS(raw!$D:$D,'Data - Weekly MA'!$A16,raw!$G:$G,'Data - Weekly MA'!I$1)</f>
        <v>19</v>
      </c>
      <c r="J16" s="16">
        <f t="shared" si="1"/>
        <v>19</v>
      </c>
      <c r="K16" s="16">
        <f t="shared" si="7"/>
        <v>0</v>
      </c>
      <c r="L16" s="16">
        <f t="shared" si="8"/>
        <v>0</v>
      </c>
      <c r="M16" s="16">
        <f>COUNTIFS(raw!$D:$D,'Data - Weekly MA'!$A16,raw!$H:$H,'Data - Weekly MA'!M$1)</f>
        <v>16</v>
      </c>
      <c r="N16" s="16">
        <f t="shared" si="2"/>
        <v>15.5</v>
      </c>
      <c r="O16" s="16">
        <f t="shared" si="9"/>
        <v>0.5</v>
      </c>
      <c r="P16" s="16">
        <f t="shared" si="10"/>
        <v>0.25</v>
      </c>
      <c r="Q16" s="16">
        <f>COUNTIFS(raw!$D:$D,'Data - Weekly MA'!$A16,raw!$H:$H,'Data - Weekly MA'!Q$1)</f>
        <v>3</v>
      </c>
      <c r="R16" s="16">
        <f t="shared" si="3"/>
        <v>3.5</v>
      </c>
      <c r="S16" s="16">
        <f t="shared" si="11"/>
        <v>0.5</v>
      </c>
      <c r="T16" s="16">
        <f t="shared" si="12"/>
        <v>0.25</v>
      </c>
      <c r="U16" s="16">
        <f>COUNTIFS(raw!$D:$D,'Data - Weekly MA'!$A16,raw!$G:$G,'Data - Weekly MA'!U$1)</f>
        <v>20</v>
      </c>
      <c r="V16" s="16">
        <f t="shared" si="4"/>
        <v>16.5</v>
      </c>
      <c r="W16" s="16">
        <f t="shared" si="13"/>
        <v>3.5</v>
      </c>
      <c r="X16" s="16">
        <f t="shared" si="14"/>
        <v>12.25</v>
      </c>
    </row>
    <row r="17" spans="1:24" x14ac:dyDescent="0.3">
      <c r="A17" s="17">
        <v>41469</v>
      </c>
      <c r="B17" s="16">
        <f>SUMIFS(raw!$L:$L,raw!$D:$D,'Data - Weekly MA'!$A17,raw!$G:$G,'Data - Weekly MA'!B$1)</f>
        <v>2260</v>
      </c>
      <c r="C17" s="16">
        <f t="shared" si="5"/>
        <v>2040.2222222222224</v>
      </c>
      <c r="D17" s="16">
        <f t="shared" si="6"/>
        <v>219.7777777777776</v>
      </c>
      <c r="E17" s="16">
        <f t="shared" si="0"/>
        <v>48302.271604938192</v>
      </c>
      <c r="F17" s="16">
        <f>SUMIFS(raw!$L:$L,raw!$D:$D,'Data - Weekly MA'!$A17,raw!$H:$H,'Data - Weekly MA'!F$1)</f>
        <v>1870</v>
      </c>
      <c r="G17" s="16">
        <f>SUMIFS(raw!$L:$L,raw!$D:$D,'Data - Weekly MA'!$A17,raw!$H:$H,'Data - Weekly MA'!G$1)</f>
        <v>390</v>
      </c>
      <c r="H17" s="16">
        <f>SUMIFS(raw!$L:$L,raw!$D:$D,'Data - Weekly MA'!$A17,raw!$G:$G,'Data - Weekly MA'!H$1)</f>
        <v>1685</v>
      </c>
      <c r="I17" s="16">
        <f>COUNTIFS(raw!$D:$D,'Data - Weekly MA'!$A17,raw!$G:$G,'Data - Weekly MA'!I$1)</f>
        <v>23</v>
      </c>
      <c r="J17" s="16">
        <f t="shared" si="1"/>
        <v>21</v>
      </c>
      <c r="K17" s="16">
        <f t="shared" si="7"/>
        <v>2</v>
      </c>
      <c r="L17" s="16">
        <f t="shared" si="8"/>
        <v>4</v>
      </c>
      <c r="M17" s="16">
        <f>COUNTIFS(raw!$D:$D,'Data - Weekly MA'!$A17,raw!$H:$H,'Data - Weekly MA'!M$1)</f>
        <v>19</v>
      </c>
      <c r="N17" s="16">
        <f t="shared" si="2"/>
        <v>17.5</v>
      </c>
      <c r="O17" s="16">
        <f t="shared" si="9"/>
        <v>1.5</v>
      </c>
      <c r="P17" s="16">
        <f t="shared" si="10"/>
        <v>2.25</v>
      </c>
      <c r="Q17" s="16">
        <f>COUNTIFS(raw!$D:$D,'Data - Weekly MA'!$A17,raw!$H:$H,'Data - Weekly MA'!Q$1)</f>
        <v>4</v>
      </c>
      <c r="R17" s="16">
        <f t="shared" si="3"/>
        <v>3.5</v>
      </c>
      <c r="S17" s="16">
        <f t="shared" si="11"/>
        <v>0.5</v>
      </c>
      <c r="T17" s="16">
        <f t="shared" si="12"/>
        <v>0.25</v>
      </c>
      <c r="U17" s="16">
        <f>COUNTIFS(raw!$D:$D,'Data - Weekly MA'!$A17,raw!$G:$G,'Data - Weekly MA'!U$1)</f>
        <v>17</v>
      </c>
      <c r="V17" s="16">
        <f t="shared" si="4"/>
        <v>18.5</v>
      </c>
      <c r="W17" s="16">
        <f t="shared" si="13"/>
        <v>1.5</v>
      </c>
      <c r="X17" s="16">
        <f t="shared" si="14"/>
        <v>2.25</v>
      </c>
    </row>
    <row r="18" spans="1:24" x14ac:dyDescent="0.3">
      <c r="A18" s="17">
        <v>41476</v>
      </c>
      <c r="B18" s="16">
        <f>SUMIFS(raw!$L:$L,raw!$D:$D,'Data - Weekly MA'!$A18,raw!$G:$G,'Data - Weekly MA'!B$1)</f>
        <v>2295</v>
      </c>
      <c r="C18" s="16">
        <f t="shared" si="5"/>
        <v>2151.5555555555557</v>
      </c>
      <c r="D18" s="16">
        <f t="shared" si="6"/>
        <v>143.44444444444434</v>
      </c>
      <c r="E18" s="16">
        <f t="shared" si="0"/>
        <v>20576.30864197528</v>
      </c>
      <c r="F18" s="16">
        <f>SUMIFS(raw!$L:$L,raw!$D:$D,'Data - Weekly MA'!$A18,raw!$H:$H,'Data - Weekly MA'!F$1)</f>
        <v>1987</v>
      </c>
      <c r="G18" s="16">
        <f>SUMIFS(raw!$L:$L,raw!$D:$D,'Data - Weekly MA'!$A18,raw!$H:$H,'Data - Weekly MA'!G$1)</f>
        <v>308</v>
      </c>
      <c r="H18" s="16">
        <f>SUMIFS(raw!$L:$L,raw!$D:$D,'Data - Weekly MA'!$A18,raw!$G:$G,'Data - Weekly MA'!H$1)</f>
        <v>1559.7</v>
      </c>
      <c r="I18" s="16">
        <f>COUNTIFS(raw!$D:$D,'Data - Weekly MA'!$A18,raw!$G:$G,'Data - Weekly MA'!I$1)</f>
        <v>24</v>
      </c>
      <c r="J18" s="16">
        <f t="shared" si="1"/>
        <v>23.5</v>
      </c>
      <c r="K18" s="16">
        <f t="shared" si="7"/>
        <v>0.5</v>
      </c>
      <c r="L18" s="16">
        <f t="shared" si="8"/>
        <v>0.25</v>
      </c>
      <c r="M18" s="16">
        <f>COUNTIFS(raw!$D:$D,'Data - Weekly MA'!$A18,raw!$H:$H,'Data - Weekly MA'!M$1)</f>
        <v>21</v>
      </c>
      <c r="N18" s="16">
        <f t="shared" si="2"/>
        <v>20</v>
      </c>
      <c r="O18" s="16">
        <f t="shared" si="9"/>
        <v>1</v>
      </c>
      <c r="P18" s="16">
        <f t="shared" si="10"/>
        <v>1</v>
      </c>
      <c r="Q18" s="16">
        <f>COUNTIFS(raw!$D:$D,'Data - Weekly MA'!$A18,raw!$H:$H,'Data - Weekly MA'!Q$1)</f>
        <v>3</v>
      </c>
      <c r="R18" s="16">
        <f t="shared" si="3"/>
        <v>3.5</v>
      </c>
      <c r="S18" s="16">
        <f t="shared" si="11"/>
        <v>0.5</v>
      </c>
      <c r="T18" s="16">
        <f t="shared" si="12"/>
        <v>0.25</v>
      </c>
      <c r="U18" s="16">
        <f>COUNTIFS(raw!$D:$D,'Data - Weekly MA'!$A18,raw!$G:$G,'Data - Weekly MA'!U$1)</f>
        <v>18</v>
      </c>
      <c r="V18" s="16">
        <f t="shared" si="4"/>
        <v>17.5</v>
      </c>
      <c r="W18" s="16">
        <f t="shared" si="13"/>
        <v>0.5</v>
      </c>
      <c r="X18" s="16">
        <f t="shared" si="14"/>
        <v>0.25</v>
      </c>
    </row>
    <row r="19" spans="1:24" x14ac:dyDescent="0.3">
      <c r="A19" s="17">
        <v>41483</v>
      </c>
      <c r="B19" s="16">
        <f>SUMIFS(raw!$L:$L,raw!$D:$D,'Data - Weekly MA'!$A19,raw!$G:$G,'Data - Weekly MA'!B$1)</f>
        <v>1786.4222222222222</v>
      </c>
      <c r="C19" s="16">
        <f t="shared" si="5"/>
        <v>2113.8074074074075</v>
      </c>
      <c r="D19" s="16">
        <f t="shared" si="6"/>
        <v>327.38518518518526</v>
      </c>
      <c r="E19" s="16">
        <f t="shared" si="0"/>
        <v>107181.05947873805</v>
      </c>
      <c r="F19" s="16">
        <f>SUMIFS(raw!$L:$L,raw!$D:$D,'Data - Weekly MA'!$A19,raw!$H:$H,'Data - Weekly MA'!F$1)</f>
        <v>1489.2222222222222</v>
      </c>
      <c r="G19" s="16">
        <f>SUMIFS(raw!$L:$L,raw!$D:$D,'Data - Weekly MA'!$A19,raw!$H:$H,'Data - Weekly MA'!G$1)</f>
        <v>297.2</v>
      </c>
      <c r="H19" s="16">
        <f>SUMIFS(raw!$L:$L,raw!$D:$D,'Data - Weekly MA'!$A19,raw!$G:$G,'Data - Weekly MA'!H$1)</f>
        <v>1675.2777777777778</v>
      </c>
      <c r="I19" s="16">
        <f>COUNTIFS(raw!$D:$D,'Data - Weekly MA'!$A19,raw!$G:$G,'Data - Weekly MA'!I$1)</f>
        <v>19</v>
      </c>
      <c r="J19" s="16">
        <f t="shared" si="1"/>
        <v>21.5</v>
      </c>
      <c r="K19" s="16">
        <f t="shared" si="7"/>
        <v>2.5</v>
      </c>
      <c r="L19" s="16">
        <f t="shared" si="8"/>
        <v>6.25</v>
      </c>
      <c r="M19" s="16">
        <f>COUNTIFS(raw!$D:$D,'Data - Weekly MA'!$A19,raw!$H:$H,'Data - Weekly MA'!M$1)</f>
        <v>16</v>
      </c>
      <c r="N19" s="16">
        <f t="shared" si="2"/>
        <v>18.5</v>
      </c>
      <c r="O19" s="16">
        <f t="shared" si="9"/>
        <v>2.5</v>
      </c>
      <c r="P19" s="16">
        <f t="shared" si="10"/>
        <v>6.25</v>
      </c>
      <c r="Q19" s="16">
        <f>COUNTIFS(raw!$D:$D,'Data - Weekly MA'!$A19,raw!$H:$H,'Data - Weekly MA'!Q$1)</f>
        <v>3</v>
      </c>
      <c r="R19" s="16">
        <f t="shared" si="3"/>
        <v>3</v>
      </c>
      <c r="S19" s="16">
        <f t="shared" si="11"/>
        <v>0</v>
      </c>
      <c r="T19" s="16">
        <f t="shared" si="12"/>
        <v>0</v>
      </c>
      <c r="U19" s="16">
        <f>COUNTIFS(raw!$D:$D,'Data - Weekly MA'!$A19,raw!$G:$G,'Data - Weekly MA'!U$1)</f>
        <v>19</v>
      </c>
      <c r="V19" s="16">
        <f t="shared" si="4"/>
        <v>18.5</v>
      </c>
      <c r="W19" s="16">
        <f t="shared" si="13"/>
        <v>0.5</v>
      </c>
      <c r="X19" s="16">
        <f t="shared" si="14"/>
        <v>0.25</v>
      </c>
    </row>
    <row r="20" spans="1:24" x14ac:dyDescent="0.3">
      <c r="A20" s="17">
        <v>41490</v>
      </c>
      <c r="B20" s="16">
        <f>SUMIFS(raw!$L:$L,raw!$D:$D,'Data - Weekly MA'!$A20,raw!$G:$G,'Data - Weekly MA'!B$1)</f>
        <v>2619.4404761904761</v>
      </c>
      <c r="C20" s="16">
        <f t="shared" si="5"/>
        <v>2233.6208994708995</v>
      </c>
      <c r="D20" s="16">
        <f t="shared" si="6"/>
        <v>385.81957671957662</v>
      </c>
      <c r="E20" s="16">
        <f t="shared" si="0"/>
        <v>148856.74578007328</v>
      </c>
      <c r="F20" s="16">
        <f>SUMIFS(raw!$L:$L,raw!$D:$D,'Data - Weekly MA'!$A20,raw!$H:$H,'Data - Weekly MA'!F$1)</f>
        <v>1652</v>
      </c>
      <c r="G20" s="16">
        <f>SUMIFS(raw!$L:$L,raw!$D:$D,'Data - Weekly MA'!$A20,raw!$H:$H,'Data - Weekly MA'!G$1)</f>
        <v>967.44047619047615</v>
      </c>
      <c r="H20" s="16">
        <f>SUMIFS(raw!$L:$L,raw!$D:$D,'Data - Weekly MA'!$A20,raw!$G:$G,'Data - Weekly MA'!H$1)</f>
        <v>2320.1428571428569</v>
      </c>
      <c r="I20" s="16">
        <f>COUNTIFS(raw!$D:$D,'Data - Weekly MA'!$A20,raw!$G:$G,'Data - Weekly MA'!I$1)</f>
        <v>25</v>
      </c>
      <c r="J20" s="16">
        <f t="shared" si="1"/>
        <v>22</v>
      </c>
      <c r="K20" s="16">
        <f t="shared" si="7"/>
        <v>3</v>
      </c>
      <c r="L20" s="16">
        <f t="shared" si="8"/>
        <v>9</v>
      </c>
      <c r="M20" s="16">
        <f>COUNTIFS(raw!$D:$D,'Data - Weekly MA'!$A20,raw!$H:$H,'Data - Weekly MA'!M$1)</f>
        <v>16</v>
      </c>
      <c r="N20" s="16">
        <f t="shared" si="2"/>
        <v>16</v>
      </c>
      <c r="O20" s="16">
        <f t="shared" si="9"/>
        <v>0</v>
      </c>
      <c r="P20" s="16">
        <f t="shared" si="10"/>
        <v>0</v>
      </c>
      <c r="Q20" s="16">
        <f>COUNTIFS(raw!$D:$D,'Data - Weekly MA'!$A20,raw!$H:$H,'Data - Weekly MA'!Q$1)</f>
        <v>9</v>
      </c>
      <c r="R20" s="16">
        <f t="shared" si="3"/>
        <v>6</v>
      </c>
      <c r="S20" s="16">
        <f t="shared" si="11"/>
        <v>3</v>
      </c>
      <c r="T20" s="16">
        <f t="shared" si="12"/>
        <v>9</v>
      </c>
      <c r="U20" s="16">
        <f>COUNTIFS(raw!$D:$D,'Data - Weekly MA'!$A20,raw!$G:$G,'Data - Weekly MA'!U$1)</f>
        <v>23</v>
      </c>
      <c r="V20" s="16">
        <f t="shared" si="4"/>
        <v>21</v>
      </c>
      <c r="W20" s="16">
        <f t="shared" si="13"/>
        <v>2</v>
      </c>
      <c r="X20" s="16">
        <f t="shared" si="14"/>
        <v>4</v>
      </c>
    </row>
    <row r="21" spans="1:24" x14ac:dyDescent="0.3">
      <c r="A21" s="17">
        <v>41497</v>
      </c>
      <c r="B21" s="16">
        <f>SUMIFS(raw!$L:$L,raw!$D:$D,'Data - Weekly MA'!$A21,raw!$G:$G,'Data - Weekly MA'!B$1)</f>
        <v>2763.2638888888887</v>
      </c>
      <c r="C21" s="16">
        <f t="shared" si="5"/>
        <v>2389.7088624338626</v>
      </c>
      <c r="D21" s="16">
        <f t="shared" si="6"/>
        <v>373.55502645502611</v>
      </c>
      <c r="E21" s="16">
        <f t="shared" si="0"/>
        <v>139543.35778981526</v>
      </c>
      <c r="F21" s="16">
        <f>SUMIFS(raw!$L:$L,raw!$D:$D,'Data - Weekly MA'!$A21,raw!$H:$H,'Data - Weekly MA'!F$1)</f>
        <v>2065.1388888888887</v>
      </c>
      <c r="G21" s="16">
        <f>SUMIFS(raw!$L:$L,raw!$D:$D,'Data - Weekly MA'!$A21,raw!$H:$H,'Data - Weekly MA'!G$1)</f>
        <v>698.125</v>
      </c>
      <c r="H21" s="16">
        <f>SUMIFS(raw!$L:$L,raw!$D:$D,'Data - Weekly MA'!$A21,raw!$G:$G,'Data - Weekly MA'!H$1)</f>
        <v>2272.344696969697</v>
      </c>
      <c r="I21" s="16">
        <f>COUNTIFS(raw!$D:$D,'Data - Weekly MA'!$A21,raw!$G:$G,'Data - Weekly MA'!I$1)</f>
        <v>29</v>
      </c>
      <c r="J21" s="16">
        <f t="shared" si="1"/>
        <v>27</v>
      </c>
      <c r="K21" s="16">
        <f t="shared" si="7"/>
        <v>2</v>
      </c>
      <c r="L21" s="16">
        <f t="shared" si="8"/>
        <v>4</v>
      </c>
      <c r="M21" s="16">
        <f>COUNTIFS(raw!$D:$D,'Data - Weekly MA'!$A21,raw!$H:$H,'Data - Weekly MA'!M$1)</f>
        <v>22</v>
      </c>
      <c r="N21" s="16">
        <f t="shared" si="2"/>
        <v>19</v>
      </c>
      <c r="O21" s="16">
        <f t="shared" si="9"/>
        <v>3</v>
      </c>
      <c r="P21" s="16">
        <f t="shared" si="10"/>
        <v>9</v>
      </c>
      <c r="Q21" s="16">
        <f>COUNTIFS(raw!$D:$D,'Data - Weekly MA'!$A21,raw!$H:$H,'Data - Weekly MA'!Q$1)</f>
        <v>7</v>
      </c>
      <c r="R21" s="16">
        <f t="shared" si="3"/>
        <v>8</v>
      </c>
      <c r="S21" s="16">
        <f t="shared" si="11"/>
        <v>1</v>
      </c>
      <c r="T21" s="16">
        <f t="shared" si="12"/>
        <v>1</v>
      </c>
      <c r="U21" s="16">
        <f>COUNTIFS(raw!$D:$D,'Data - Weekly MA'!$A21,raw!$G:$G,'Data - Weekly MA'!U$1)</f>
        <v>26</v>
      </c>
      <c r="V21" s="16">
        <f t="shared" si="4"/>
        <v>24.5</v>
      </c>
      <c r="W21" s="16">
        <f t="shared" si="13"/>
        <v>1.5</v>
      </c>
      <c r="X21" s="16">
        <f t="shared" si="14"/>
        <v>2.25</v>
      </c>
    </row>
    <row r="22" spans="1:24" x14ac:dyDescent="0.3">
      <c r="A22" s="17">
        <v>41504</v>
      </c>
      <c r="B22" s="16">
        <f>SUMIFS(raw!$L:$L,raw!$D:$D,'Data - Weekly MA'!$A22,raw!$G:$G,'Data - Weekly MA'!B$1)</f>
        <v>2136.968253968254</v>
      </c>
      <c r="C22" s="16">
        <f t="shared" si="5"/>
        <v>2506.5575396825393</v>
      </c>
      <c r="D22" s="16">
        <f t="shared" si="6"/>
        <v>369.58928571428532</v>
      </c>
      <c r="E22" s="16">
        <f t="shared" si="0"/>
        <v>136596.24011479563</v>
      </c>
      <c r="F22" s="16">
        <f>SUMIFS(raw!$L:$L,raw!$D:$D,'Data - Weekly MA'!$A22,raw!$H:$H,'Data - Weekly MA'!F$1)</f>
        <v>1613.8571428571429</v>
      </c>
      <c r="G22" s="16">
        <f>SUMIFS(raw!$L:$L,raw!$D:$D,'Data - Weekly MA'!$A22,raw!$H:$H,'Data - Weekly MA'!G$1)</f>
        <v>523.11111111111109</v>
      </c>
      <c r="H22" s="16">
        <f>SUMIFS(raw!$L:$L,raw!$D:$D,'Data - Weekly MA'!$A22,raw!$G:$G,'Data - Weekly MA'!H$1)</f>
        <v>2015.1111111111111</v>
      </c>
      <c r="I22" s="16">
        <f>COUNTIFS(raw!$D:$D,'Data - Weekly MA'!$A22,raw!$G:$G,'Data - Weekly MA'!I$1)</f>
        <v>21</v>
      </c>
      <c r="J22" s="16">
        <f t="shared" si="1"/>
        <v>25</v>
      </c>
      <c r="K22" s="16">
        <f t="shared" si="7"/>
        <v>4</v>
      </c>
      <c r="L22" s="16">
        <f t="shared" si="8"/>
        <v>16</v>
      </c>
      <c r="M22" s="16">
        <f>COUNTIFS(raw!$D:$D,'Data - Weekly MA'!$A22,raw!$H:$H,'Data - Weekly MA'!M$1)</f>
        <v>16</v>
      </c>
      <c r="N22" s="16">
        <f t="shared" si="2"/>
        <v>19</v>
      </c>
      <c r="O22" s="16">
        <f t="shared" si="9"/>
        <v>3</v>
      </c>
      <c r="P22" s="16">
        <f t="shared" si="10"/>
        <v>9</v>
      </c>
      <c r="Q22" s="16">
        <f>COUNTIFS(raw!$D:$D,'Data - Weekly MA'!$A22,raw!$H:$H,'Data - Weekly MA'!Q$1)</f>
        <v>5</v>
      </c>
      <c r="R22" s="16">
        <f t="shared" si="3"/>
        <v>6</v>
      </c>
      <c r="S22" s="16">
        <f t="shared" si="11"/>
        <v>1</v>
      </c>
      <c r="T22" s="16">
        <f t="shared" si="12"/>
        <v>1</v>
      </c>
      <c r="U22" s="16">
        <f>COUNTIFS(raw!$D:$D,'Data - Weekly MA'!$A22,raw!$G:$G,'Data - Weekly MA'!U$1)</f>
        <v>20</v>
      </c>
      <c r="V22" s="16">
        <f t="shared" si="4"/>
        <v>23</v>
      </c>
      <c r="W22" s="16">
        <f t="shared" si="13"/>
        <v>3</v>
      </c>
      <c r="X22" s="16">
        <f t="shared" si="14"/>
        <v>9</v>
      </c>
    </row>
    <row r="23" spans="1:24" x14ac:dyDescent="0.3">
      <c r="A23" s="17">
        <v>41511</v>
      </c>
      <c r="B23" s="16">
        <f>SUMIFS(raw!$L:$L,raw!$D:$D,'Data - Weekly MA'!$A23,raw!$G:$G,'Data - Weekly MA'!B$1)</f>
        <v>2070</v>
      </c>
      <c r="C23" s="16">
        <f t="shared" si="5"/>
        <v>2323.4107142857142</v>
      </c>
      <c r="D23" s="16">
        <f t="shared" si="6"/>
        <v>253.41071428571422</v>
      </c>
      <c r="E23" s="16">
        <f t="shared" si="0"/>
        <v>64216.990114795888</v>
      </c>
      <c r="F23" s="16">
        <f>SUMIFS(raw!$L:$L,raw!$D:$D,'Data - Weekly MA'!$A23,raw!$H:$H,'Data - Weekly MA'!F$1)</f>
        <v>1920</v>
      </c>
      <c r="G23" s="16">
        <f>SUMIFS(raw!$L:$L,raw!$D:$D,'Data - Weekly MA'!$A23,raw!$H:$H,'Data - Weekly MA'!G$1)</f>
        <v>150</v>
      </c>
      <c r="H23" s="16">
        <f>SUMIFS(raw!$L:$L,raw!$D:$D,'Data - Weekly MA'!$A23,raw!$G:$G,'Data - Weekly MA'!H$1)</f>
        <v>1985.8888888888889</v>
      </c>
      <c r="I23" s="16">
        <f>COUNTIFS(raw!$D:$D,'Data - Weekly MA'!$A23,raw!$G:$G,'Data - Weekly MA'!I$1)</f>
        <v>23</v>
      </c>
      <c r="J23" s="16">
        <f t="shared" si="1"/>
        <v>22</v>
      </c>
      <c r="K23" s="16">
        <f t="shared" si="7"/>
        <v>1</v>
      </c>
      <c r="L23" s="16">
        <f t="shared" si="8"/>
        <v>1</v>
      </c>
      <c r="M23" s="16">
        <f>COUNTIFS(raw!$D:$D,'Data - Weekly MA'!$A23,raw!$H:$H,'Data - Weekly MA'!M$1)</f>
        <v>20</v>
      </c>
      <c r="N23" s="16">
        <f t="shared" si="2"/>
        <v>18</v>
      </c>
      <c r="O23" s="16">
        <f t="shared" si="9"/>
        <v>2</v>
      </c>
      <c r="P23" s="16">
        <f t="shared" si="10"/>
        <v>4</v>
      </c>
      <c r="Q23" s="16">
        <f>COUNTIFS(raw!$D:$D,'Data - Weekly MA'!$A23,raw!$H:$H,'Data - Weekly MA'!Q$1)</f>
        <v>3</v>
      </c>
      <c r="R23" s="16">
        <f t="shared" si="3"/>
        <v>4</v>
      </c>
      <c r="S23" s="16">
        <f t="shared" si="11"/>
        <v>1</v>
      </c>
      <c r="T23" s="16">
        <f t="shared" si="12"/>
        <v>1</v>
      </c>
      <c r="U23" s="16">
        <f>COUNTIFS(raw!$D:$D,'Data - Weekly MA'!$A23,raw!$G:$G,'Data - Weekly MA'!U$1)</f>
        <v>21</v>
      </c>
      <c r="V23" s="16">
        <f t="shared" si="4"/>
        <v>20.5</v>
      </c>
      <c r="W23" s="16">
        <f t="shared" si="13"/>
        <v>0.5</v>
      </c>
      <c r="X23" s="16">
        <f t="shared" si="14"/>
        <v>0.25</v>
      </c>
    </row>
    <row r="24" spans="1:24" x14ac:dyDescent="0.3">
      <c r="A24" s="17">
        <v>41518</v>
      </c>
      <c r="B24" s="16">
        <f>SUMIFS(raw!$L:$L,raw!$D:$D,'Data - Weekly MA'!$A24,raw!$G:$G,'Data - Weekly MA'!B$1)</f>
        <v>1719.2</v>
      </c>
      <c r="C24" s="16">
        <f t="shared" si="5"/>
        <v>1975.389417989418</v>
      </c>
      <c r="D24" s="16">
        <f t="shared" si="6"/>
        <v>256.18941798941796</v>
      </c>
      <c r="E24" s="16">
        <f t="shared" si="0"/>
        <v>65633.017889756709</v>
      </c>
      <c r="F24" s="16">
        <f>SUMIFS(raw!$L:$L,raw!$D:$D,'Data - Weekly MA'!$A24,raw!$H:$H,'Data - Weekly MA'!F$1)</f>
        <v>1207.2</v>
      </c>
      <c r="G24" s="16">
        <f>SUMIFS(raw!$L:$L,raw!$D:$D,'Data - Weekly MA'!$A24,raw!$H:$H,'Data - Weekly MA'!G$1)</f>
        <v>512</v>
      </c>
      <c r="H24" s="16">
        <f>SUMIFS(raw!$L:$L,raw!$D:$D,'Data - Weekly MA'!$A24,raw!$G:$G,'Data - Weekly MA'!H$1)</f>
        <v>1565.5</v>
      </c>
      <c r="I24" s="16">
        <f>COUNTIFS(raw!$D:$D,'Data - Weekly MA'!$A24,raw!$G:$G,'Data - Weekly MA'!I$1)</f>
        <v>18</v>
      </c>
      <c r="J24" s="16">
        <f t="shared" si="1"/>
        <v>20.5</v>
      </c>
      <c r="K24" s="16">
        <f t="shared" si="7"/>
        <v>2.5</v>
      </c>
      <c r="L24" s="16">
        <f t="shared" si="8"/>
        <v>6.25</v>
      </c>
      <c r="M24" s="16">
        <f>COUNTIFS(raw!$D:$D,'Data - Weekly MA'!$A24,raw!$H:$H,'Data - Weekly MA'!M$1)</f>
        <v>13</v>
      </c>
      <c r="N24" s="16">
        <f t="shared" si="2"/>
        <v>16.5</v>
      </c>
      <c r="O24" s="16">
        <f t="shared" si="9"/>
        <v>3.5</v>
      </c>
      <c r="P24" s="16">
        <f t="shared" si="10"/>
        <v>12.25</v>
      </c>
      <c r="Q24" s="16">
        <f>COUNTIFS(raw!$D:$D,'Data - Weekly MA'!$A24,raw!$H:$H,'Data - Weekly MA'!Q$1)</f>
        <v>5</v>
      </c>
      <c r="R24" s="16">
        <f t="shared" si="3"/>
        <v>4</v>
      </c>
      <c r="S24" s="16">
        <f t="shared" si="11"/>
        <v>1</v>
      </c>
      <c r="T24" s="16">
        <f t="shared" si="12"/>
        <v>1</v>
      </c>
      <c r="U24" s="16">
        <f>COUNTIFS(raw!$D:$D,'Data - Weekly MA'!$A24,raw!$G:$G,'Data - Weekly MA'!U$1)</f>
        <v>17</v>
      </c>
      <c r="V24" s="16">
        <f t="shared" si="4"/>
        <v>19</v>
      </c>
      <c r="W24" s="16">
        <f t="shared" si="13"/>
        <v>2</v>
      </c>
      <c r="X24" s="16">
        <f t="shared" si="14"/>
        <v>4</v>
      </c>
    </row>
    <row r="25" spans="1:24" x14ac:dyDescent="0.3">
      <c r="A25" s="17">
        <v>41525</v>
      </c>
      <c r="B25" s="16">
        <f>SUMIFS(raw!$L:$L,raw!$D:$D,'Data - Weekly MA'!$A25,raw!$G:$G,'Data - Weekly MA'!B$1)</f>
        <v>2681.6</v>
      </c>
      <c r="C25" s="16">
        <f t="shared" si="5"/>
        <v>2156.9333333333329</v>
      </c>
      <c r="D25" s="16">
        <f t="shared" si="6"/>
        <v>524.66666666666697</v>
      </c>
      <c r="E25" s="16">
        <f t="shared" si="0"/>
        <v>275275.11111111142</v>
      </c>
      <c r="F25" s="16">
        <f>SUMIFS(raw!$L:$L,raw!$D:$D,'Data - Weekly MA'!$A25,raw!$H:$H,'Data - Weekly MA'!F$1)</f>
        <v>2324.6</v>
      </c>
      <c r="G25" s="16">
        <f>SUMIFS(raw!$L:$L,raw!$D:$D,'Data - Weekly MA'!$A25,raw!$H:$H,'Data - Weekly MA'!G$1)</f>
        <v>357</v>
      </c>
      <c r="H25" s="16">
        <f>SUMIFS(raw!$L:$L,raw!$D:$D,'Data - Weekly MA'!$A25,raw!$G:$G,'Data - Weekly MA'!H$1)</f>
        <v>2035.0583333333332</v>
      </c>
      <c r="I25" s="16">
        <f>COUNTIFS(raw!$D:$D,'Data - Weekly MA'!$A25,raw!$G:$G,'Data - Weekly MA'!I$1)</f>
        <v>26</v>
      </c>
      <c r="J25" s="16">
        <f t="shared" si="1"/>
        <v>22</v>
      </c>
      <c r="K25" s="16">
        <f t="shared" si="7"/>
        <v>4</v>
      </c>
      <c r="L25" s="16">
        <f t="shared" si="8"/>
        <v>16</v>
      </c>
      <c r="M25" s="16">
        <f>COUNTIFS(raw!$D:$D,'Data - Weekly MA'!$A25,raw!$H:$H,'Data - Weekly MA'!M$1)</f>
        <v>23</v>
      </c>
      <c r="N25" s="16">
        <f t="shared" si="2"/>
        <v>18</v>
      </c>
      <c r="O25" s="16">
        <f t="shared" si="9"/>
        <v>5</v>
      </c>
      <c r="P25" s="16">
        <f t="shared" si="10"/>
        <v>25</v>
      </c>
      <c r="Q25" s="16">
        <f>COUNTIFS(raw!$D:$D,'Data - Weekly MA'!$A25,raw!$H:$H,'Data - Weekly MA'!Q$1)</f>
        <v>3</v>
      </c>
      <c r="R25" s="16">
        <f t="shared" si="3"/>
        <v>4</v>
      </c>
      <c r="S25" s="16">
        <f t="shared" si="11"/>
        <v>1</v>
      </c>
      <c r="T25" s="16">
        <f t="shared" si="12"/>
        <v>1</v>
      </c>
      <c r="U25" s="16">
        <f>COUNTIFS(raw!$D:$D,'Data - Weekly MA'!$A25,raw!$G:$G,'Data - Weekly MA'!U$1)</f>
        <v>24</v>
      </c>
      <c r="V25" s="16">
        <f t="shared" si="4"/>
        <v>20.5</v>
      </c>
      <c r="W25" s="16">
        <f t="shared" si="13"/>
        <v>3.5</v>
      </c>
      <c r="X25" s="16">
        <f t="shared" si="14"/>
        <v>12.25</v>
      </c>
    </row>
    <row r="26" spans="1:24" x14ac:dyDescent="0.3">
      <c r="A26" s="17">
        <v>41532</v>
      </c>
      <c r="B26" s="16">
        <f>SUMIFS(raw!$L:$L,raw!$D:$D,'Data - Weekly MA'!$A26,raw!$G:$G,'Data - Weekly MA'!B$1)</f>
        <v>1922.4285714285713</v>
      </c>
      <c r="C26" s="16">
        <f t="shared" si="5"/>
        <v>2107.7428571428572</v>
      </c>
      <c r="D26" s="16">
        <f t="shared" si="6"/>
        <v>185.31428571428592</v>
      </c>
      <c r="E26" s="16">
        <f t="shared" si="0"/>
        <v>34341.384489795993</v>
      </c>
      <c r="F26" s="16">
        <f>SUMIFS(raw!$L:$L,raw!$D:$D,'Data - Weekly MA'!$A26,raw!$H:$H,'Data - Weekly MA'!F$1)</f>
        <v>1286.4285714285713</v>
      </c>
      <c r="G26" s="16">
        <f>SUMIFS(raw!$L:$L,raw!$D:$D,'Data - Weekly MA'!$A26,raw!$H:$H,'Data - Weekly MA'!G$1)</f>
        <v>636</v>
      </c>
      <c r="H26" s="16">
        <f>SUMIFS(raw!$L:$L,raw!$D:$D,'Data - Weekly MA'!$A26,raw!$G:$G,'Data - Weekly MA'!H$1)</f>
        <v>2537.4285714285716</v>
      </c>
      <c r="I26" s="16">
        <f>COUNTIFS(raw!$D:$D,'Data - Weekly MA'!$A26,raw!$G:$G,'Data - Weekly MA'!I$1)</f>
        <v>17</v>
      </c>
      <c r="J26" s="16">
        <f t="shared" si="1"/>
        <v>21.5</v>
      </c>
      <c r="K26" s="16">
        <f t="shared" si="7"/>
        <v>4.5</v>
      </c>
      <c r="L26" s="16">
        <f t="shared" si="8"/>
        <v>20.25</v>
      </c>
      <c r="M26" s="16">
        <f>COUNTIFS(raw!$D:$D,'Data - Weekly MA'!$A26,raw!$H:$H,'Data - Weekly MA'!M$1)</f>
        <v>12</v>
      </c>
      <c r="N26" s="16">
        <f t="shared" si="2"/>
        <v>17.5</v>
      </c>
      <c r="O26" s="16">
        <f t="shared" si="9"/>
        <v>5.5</v>
      </c>
      <c r="P26" s="16">
        <f t="shared" si="10"/>
        <v>30.25</v>
      </c>
      <c r="Q26" s="16">
        <f>COUNTIFS(raw!$D:$D,'Data - Weekly MA'!$A26,raw!$H:$H,'Data - Weekly MA'!Q$1)</f>
        <v>5</v>
      </c>
      <c r="R26" s="16">
        <f t="shared" si="3"/>
        <v>4</v>
      </c>
      <c r="S26" s="16">
        <f t="shared" si="11"/>
        <v>1</v>
      </c>
      <c r="T26" s="16">
        <f t="shared" si="12"/>
        <v>1</v>
      </c>
      <c r="U26" s="16">
        <f>COUNTIFS(raw!$D:$D,'Data - Weekly MA'!$A26,raw!$G:$G,'Data - Weekly MA'!U$1)</f>
        <v>26</v>
      </c>
      <c r="V26" s="16">
        <f t="shared" si="4"/>
        <v>25</v>
      </c>
      <c r="W26" s="16">
        <f t="shared" si="13"/>
        <v>1</v>
      </c>
      <c r="X26" s="16">
        <f t="shared" si="14"/>
        <v>1</v>
      </c>
    </row>
    <row r="27" spans="1:24" x14ac:dyDescent="0.3">
      <c r="A27" s="17">
        <v>41539</v>
      </c>
      <c r="B27" s="16">
        <f>SUMIFS(raw!$L:$L,raw!$D:$D,'Data - Weekly MA'!$A27,raw!$G:$G,'Data - Weekly MA'!B$1)</f>
        <v>2824.6623376623374</v>
      </c>
      <c r="C27" s="16">
        <f t="shared" si="5"/>
        <v>2476.2303030303028</v>
      </c>
      <c r="D27" s="16">
        <f t="shared" si="6"/>
        <v>348.43203463203463</v>
      </c>
      <c r="E27" s="16">
        <f t="shared" si="0"/>
        <v>121404.88275781937</v>
      </c>
      <c r="F27" s="16">
        <f>SUMIFS(raw!$L:$L,raw!$D:$D,'Data - Weekly MA'!$A27,raw!$H:$H,'Data - Weekly MA'!F$1)</f>
        <v>2366.5714285714284</v>
      </c>
      <c r="G27" s="16">
        <f>SUMIFS(raw!$L:$L,raw!$D:$D,'Data - Weekly MA'!$A27,raw!$H:$H,'Data - Weekly MA'!G$1)</f>
        <v>458.09090909090912</v>
      </c>
      <c r="H27" s="16">
        <f>SUMIFS(raw!$L:$L,raw!$D:$D,'Data - Weekly MA'!$A27,raw!$G:$G,'Data - Weekly MA'!H$1)</f>
        <v>1281.5714285714284</v>
      </c>
      <c r="I27" s="16">
        <f>COUNTIFS(raw!$D:$D,'Data - Weekly MA'!$A27,raw!$G:$G,'Data - Weekly MA'!I$1)</f>
        <v>26</v>
      </c>
      <c r="J27" s="16">
        <f t="shared" si="1"/>
        <v>21.5</v>
      </c>
      <c r="K27" s="16">
        <f t="shared" si="7"/>
        <v>4.5</v>
      </c>
      <c r="L27" s="16">
        <f t="shared" si="8"/>
        <v>20.25</v>
      </c>
      <c r="M27" s="16">
        <f>COUNTIFS(raw!$D:$D,'Data - Weekly MA'!$A27,raw!$H:$H,'Data - Weekly MA'!M$1)</f>
        <v>22</v>
      </c>
      <c r="N27" s="16">
        <f t="shared" si="2"/>
        <v>17</v>
      </c>
      <c r="O27" s="16">
        <f t="shared" si="9"/>
        <v>5</v>
      </c>
      <c r="P27" s="16">
        <f t="shared" si="10"/>
        <v>25</v>
      </c>
      <c r="Q27" s="16">
        <f>COUNTIFS(raw!$D:$D,'Data - Weekly MA'!$A27,raw!$H:$H,'Data - Weekly MA'!Q$1)</f>
        <v>4</v>
      </c>
      <c r="R27" s="16">
        <f t="shared" si="3"/>
        <v>4.5</v>
      </c>
      <c r="S27" s="16">
        <f t="shared" si="11"/>
        <v>0.5</v>
      </c>
      <c r="T27" s="16">
        <f t="shared" si="12"/>
        <v>0.25</v>
      </c>
      <c r="U27" s="16">
        <f>COUNTIFS(raw!$D:$D,'Data - Weekly MA'!$A27,raw!$G:$G,'Data - Weekly MA'!U$1)</f>
        <v>14</v>
      </c>
      <c r="V27" s="16">
        <f t="shared" si="4"/>
        <v>20</v>
      </c>
      <c r="W27" s="16">
        <f t="shared" si="13"/>
        <v>6</v>
      </c>
      <c r="X27" s="16">
        <f t="shared" si="14"/>
        <v>36</v>
      </c>
    </row>
    <row r="28" spans="1:24" x14ac:dyDescent="0.3">
      <c r="A28" s="17">
        <v>41546</v>
      </c>
      <c r="B28" s="16">
        <f>SUMIFS(raw!$L:$L,raw!$D:$D,'Data - Weekly MA'!$A28,raw!$G:$G,'Data - Weekly MA'!B$1)</f>
        <v>1586</v>
      </c>
      <c r="C28" s="16">
        <f t="shared" si="5"/>
        <v>2111.030303030303</v>
      </c>
      <c r="D28" s="16">
        <f t="shared" si="6"/>
        <v>525.030303030303</v>
      </c>
      <c r="E28" s="16">
        <f t="shared" si="0"/>
        <v>275656.81910009182</v>
      </c>
      <c r="F28" s="16">
        <f>SUMIFS(raw!$L:$L,raw!$D:$D,'Data - Weekly MA'!$A28,raw!$H:$H,'Data - Weekly MA'!F$1)</f>
        <v>1398</v>
      </c>
      <c r="G28" s="16">
        <f>SUMIFS(raw!$L:$L,raw!$D:$D,'Data - Weekly MA'!$A28,raw!$H:$H,'Data - Weekly MA'!G$1)</f>
        <v>188</v>
      </c>
      <c r="H28" s="16">
        <f>SUMIFS(raw!$L:$L,raw!$D:$D,'Data - Weekly MA'!$A28,raw!$G:$G,'Data - Weekly MA'!H$1)</f>
        <v>2126.6984126984125</v>
      </c>
      <c r="I28" s="16">
        <f>COUNTIFS(raw!$D:$D,'Data - Weekly MA'!$A28,raw!$G:$G,'Data - Weekly MA'!I$1)</f>
        <v>16</v>
      </c>
      <c r="J28" s="16">
        <f t="shared" si="1"/>
        <v>21</v>
      </c>
      <c r="K28" s="16">
        <f t="shared" si="7"/>
        <v>5</v>
      </c>
      <c r="L28" s="16">
        <f t="shared" si="8"/>
        <v>25</v>
      </c>
      <c r="M28" s="16">
        <f>COUNTIFS(raw!$D:$D,'Data - Weekly MA'!$A28,raw!$H:$H,'Data - Weekly MA'!M$1)</f>
        <v>14</v>
      </c>
      <c r="N28" s="16">
        <f t="shared" si="2"/>
        <v>18</v>
      </c>
      <c r="O28" s="16">
        <f t="shared" si="9"/>
        <v>4</v>
      </c>
      <c r="P28" s="16">
        <f t="shared" si="10"/>
        <v>16</v>
      </c>
      <c r="Q28" s="16">
        <f>COUNTIFS(raw!$D:$D,'Data - Weekly MA'!$A28,raw!$H:$H,'Data - Weekly MA'!Q$1)</f>
        <v>2</v>
      </c>
      <c r="R28" s="16">
        <f t="shared" si="3"/>
        <v>3</v>
      </c>
      <c r="S28" s="16">
        <f t="shared" si="11"/>
        <v>1</v>
      </c>
      <c r="T28" s="16">
        <f t="shared" si="12"/>
        <v>1</v>
      </c>
      <c r="U28" s="16">
        <f>COUNTIFS(raw!$D:$D,'Data - Weekly MA'!$A28,raw!$G:$G,'Data - Weekly MA'!U$1)</f>
        <v>25</v>
      </c>
      <c r="V28" s="16">
        <f t="shared" si="4"/>
        <v>19.5</v>
      </c>
      <c r="W28" s="16">
        <f t="shared" si="13"/>
        <v>5.5</v>
      </c>
      <c r="X28" s="16">
        <f t="shared" si="14"/>
        <v>30.25</v>
      </c>
    </row>
    <row r="29" spans="1:24" x14ac:dyDescent="0.3">
      <c r="A29" s="17">
        <v>41553</v>
      </c>
      <c r="B29" s="16">
        <f>SUMIFS(raw!$L:$L,raw!$D:$D,'Data - Weekly MA'!$A29,raw!$G:$G,'Data - Weekly MA'!B$1)</f>
        <v>1924</v>
      </c>
      <c r="C29" s="16">
        <f t="shared" si="5"/>
        <v>2111.5541125541126</v>
      </c>
      <c r="D29" s="16">
        <f t="shared" si="6"/>
        <v>187.55411255411263</v>
      </c>
      <c r="E29" s="16">
        <f t="shared" si="0"/>
        <v>35176.545135960754</v>
      </c>
      <c r="F29" s="16">
        <f>SUMIFS(raw!$L:$L,raw!$D:$D,'Data - Weekly MA'!$A29,raw!$H:$H,'Data - Weekly MA'!F$1)</f>
        <v>1551</v>
      </c>
      <c r="G29" s="16">
        <f>SUMIFS(raw!$L:$L,raw!$D:$D,'Data - Weekly MA'!$A29,raw!$H:$H,'Data - Weekly MA'!G$1)</f>
        <v>373</v>
      </c>
      <c r="H29" s="16">
        <f>SUMIFS(raw!$L:$L,raw!$D:$D,'Data - Weekly MA'!$A29,raw!$G:$G,'Data - Weekly MA'!H$1)</f>
        <v>2006.6666666666667</v>
      </c>
      <c r="I29" s="16">
        <f>COUNTIFS(raw!$D:$D,'Data - Weekly MA'!$A29,raw!$G:$G,'Data - Weekly MA'!I$1)</f>
        <v>22</v>
      </c>
      <c r="J29" s="16">
        <f t="shared" si="1"/>
        <v>19</v>
      </c>
      <c r="K29" s="16">
        <f t="shared" si="7"/>
        <v>3</v>
      </c>
      <c r="L29" s="16">
        <f t="shared" si="8"/>
        <v>9</v>
      </c>
      <c r="M29" s="16">
        <f>COUNTIFS(raw!$D:$D,'Data - Weekly MA'!$A29,raw!$H:$H,'Data - Weekly MA'!M$1)</f>
        <v>19</v>
      </c>
      <c r="N29" s="16">
        <f t="shared" si="2"/>
        <v>16.5</v>
      </c>
      <c r="O29" s="16">
        <f t="shared" si="9"/>
        <v>2.5</v>
      </c>
      <c r="P29" s="16">
        <f t="shared" si="10"/>
        <v>6.25</v>
      </c>
      <c r="Q29" s="16">
        <f>COUNTIFS(raw!$D:$D,'Data - Weekly MA'!$A29,raw!$H:$H,'Data - Weekly MA'!Q$1)</f>
        <v>3</v>
      </c>
      <c r="R29" s="16">
        <f t="shared" si="3"/>
        <v>2.5</v>
      </c>
      <c r="S29" s="16">
        <f t="shared" si="11"/>
        <v>0.5</v>
      </c>
      <c r="T29" s="16">
        <f t="shared" si="12"/>
        <v>0.25</v>
      </c>
      <c r="U29" s="16">
        <f>COUNTIFS(raw!$D:$D,'Data - Weekly MA'!$A29,raw!$G:$G,'Data - Weekly MA'!U$1)</f>
        <v>19</v>
      </c>
      <c r="V29" s="16">
        <f t="shared" si="4"/>
        <v>22</v>
      </c>
      <c r="W29" s="16">
        <f t="shared" si="13"/>
        <v>3</v>
      </c>
      <c r="X29" s="16">
        <f t="shared" si="14"/>
        <v>9</v>
      </c>
    </row>
    <row r="30" spans="1:24" x14ac:dyDescent="0.3">
      <c r="A30" s="17">
        <v>41560</v>
      </c>
      <c r="B30" s="16">
        <f>SUMIFS(raw!$L:$L,raw!$D:$D,'Data - Weekly MA'!$A30,raw!$G:$G,'Data - Weekly MA'!B$1)</f>
        <v>1757.2207792207791</v>
      </c>
      <c r="C30" s="16">
        <f t="shared" si="5"/>
        <v>1755.7402597402597</v>
      </c>
      <c r="D30" s="16">
        <f t="shared" si="6"/>
        <v>1.4805194805194333</v>
      </c>
      <c r="E30" s="16">
        <f t="shared" si="0"/>
        <v>2.1919379321975327</v>
      </c>
      <c r="F30" s="16">
        <f>SUMIFS(raw!$L:$L,raw!$D:$D,'Data - Weekly MA'!$A30,raw!$H:$H,'Data - Weekly MA'!F$1)</f>
        <v>1147.8571428571429</v>
      </c>
      <c r="G30" s="16">
        <f>SUMIFS(raw!$L:$L,raw!$D:$D,'Data - Weekly MA'!$A30,raw!$H:$H,'Data - Weekly MA'!G$1)</f>
        <v>609.36363636363637</v>
      </c>
      <c r="H30" s="16">
        <f>SUMIFS(raw!$L:$L,raw!$D:$D,'Data - Weekly MA'!$A30,raw!$G:$G,'Data - Weekly MA'!H$1)</f>
        <v>2544.242424242424</v>
      </c>
      <c r="I30" s="16">
        <f>COUNTIFS(raw!$D:$D,'Data - Weekly MA'!$A30,raw!$G:$G,'Data - Weekly MA'!I$1)</f>
        <v>20</v>
      </c>
      <c r="J30" s="16">
        <f t="shared" si="1"/>
        <v>21</v>
      </c>
      <c r="K30" s="16">
        <f t="shared" si="7"/>
        <v>1</v>
      </c>
      <c r="L30" s="16">
        <f t="shared" si="8"/>
        <v>1</v>
      </c>
      <c r="M30" s="16">
        <f>COUNTIFS(raw!$D:$D,'Data - Weekly MA'!$A30,raw!$H:$H,'Data - Weekly MA'!M$1)</f>
        <v>14</v>
      </c>
      <c r="N30" s="16">
        <f t="shared" si="2"/>
        <v>16.5</v>
      </c>
      <c r="O30" s="16">
        <f t="shared" si="9"/>
        <v>2.5</v>
      </c>
      <c r="P30" s="16">
        <f t="shared" si="10"/>
        <v>6.25</v>
      </c>
      <c r="Q30" s="16">
        <f>COUNTIFS(raw!$D:$D,'Data - Weekly MA'!$A30,raw!$H:$H,'Data - Weekly MA'!Q$1)</f>
        <v>6</v>
      </c>
      <c r="R30" s="16">
        <f t="shared" si="3"/>
        <v>4.5</v>
      </c>
      <c r="S30" s="16">
        <f t="shared" si="11"/>
        <v>1.5</v>
      </c>
      <c r="T30" s="16">
        <f t="shared" si="12"/>
        <v>2.25</v>
      </c>
      <c r="U30" s="16">
        <f>COUNTIFS(raw!$D:$D,'Data - Weekly MA'!$A30,raw!$G:$G,'Data - Weekly MA'!U$1)</f>
        <v>27</v>
      </c>
      <c r="V30" s="16">
        <f t="shared" si="4"/>
        <v>23</v>
      </c>
      <c r="W30" s="16">
        <f t="shared" si="13"/>
        <v>4</v>
      </c>
      <c r="X30" s="16">
        <f t="shared" si="14"/>
        <v>16</v>
      </c>
    </row>
    <row r="31" spans="1:24" x14ac:dyDescent="0.3">
      <c r="A31" s="17">
        <v>41567</v>
      </c>
      <c r="B31" s="16">
        <f>SUMIFS(raw!$L:$L,raw!$D:$D,'Data - Weekly MA'!$A31,raw!$G:$G,'Data - Weekly MA'!B$1)</f>
        <v>1700.7333333333333</v>
      </c>
      <c r="C31" s="16">
        <f t="shared" si="5"/>
        <v>1793.9847041847042</v>
      </c>
      <c r="D31" s="16">
        <f t="shared" si="6"/>
        <v>93.251370851370893</v>
      </c>
      <c r="E31" s="16">
        <f t="shared" si="0"/>
        <v>8695.8181656599045</v>
      </c>
      <c r="F31" s="16">
        <f>SUMIFS(raw!$L:$L,raw!$D:$D,'Data - Weekly MA'!$A31,raw!$H:$H,'Data - Weekly MA'!F$1)</f>
        <v>1124.4000000000001</v>
      </c>
      <c r="G31" s="16">
        <f>SUMIFS(raw!$L:$L,raw!$D:$D,'Data - Weekly MA'!$A31,raw!$H:$H,'Data - Weekly MA'!G$1)</f>
        <v>576.33333333333337</v>
      </c>
      <c r="H31" s="16">
        <f>SUMIFS(raw!$L:$L,raw!$D:$D,'Data - Weekly MA'!$A31,raw!$G:$G,'Data - Weekly MA'!H$1)</f>
        <v>1897.4222222222224</v>
      </c>
      <c r="I31" s="16">
        <f>COUNTIFS(raw!$D:$D,'Data - Weekly MA'!$A31,raw!$G:$G,'Data - Weekly MA'!I$1)</f>
        <v>18</v>
      </c>
      <c r="J31" s="16">
        <f t="shared" si="1"/>
        <v>19</v>
      </c>
      <c r="K31" s="16">
        <f t="shared" si="7"/>
        <v>1</v>
      </c>
      <c r="L31" s="16">
        <f t="shared" si="8"/>
        <v>1</v>
      </c>
      <c r="M31" s="16">
        <f>COUNTIFS(raw!$D:$D,'Data - Weekly MA'!$A31,raw!$H:$H,'Data - Weekly MA'!M$1)</f>
        <v>12</v>
      </c>
      <c r="N31" s="16">
        <f t="shared" si="2"/>
        <v>13</v>
      </c>
      <c r="O31" s="16">
        <f t="shared" si="9"/>
        <v>1</v>
      </c>
      <c r="P31" s="16">
        <f t="shared" si="10"/>
        <v>1</v>
      </c>
      <c r="Q31" s="16">
        <f>COUNTIFS(raw!$D:$D,'Data - Weekly MA'!$A31,raw!$H:$H,'Data - Weekly MA'!Q$1)</f>
        <v>6</v>
      </c>
      <c r="R31" s="16">
        <f t="shared" si="3"/>
        <v>6</v>
      </c>
      <c r="S31" s="16">
        <f t="shared" si="11"/>
        <v>0</v>
      </c>
      <c r="T31" s="16">
        <f t="shared" si="12"/>
        <v>0</v>
      </c>
      <c r="U31" s="16">
        <f>COUNTIFS(raw!$D:$D,'Data - Weekly MA'!$A31,raw!$G:$G,'Data - Weekly MA'!U$1)</f>
        <v>20</v>
      </c>
      <c r="V31" s="16">
        <f t="shared" si="4"/>
        <v>23.5</v>
      </c>
      <c r="W31" s="16">
        <f t="shared" si="13"/>
        <v>3.5</v>
      </c>
      <c r="X31" s="16">
        <f t="shared" si="14"/>
        <v>12.25</v>
      </c>
    </row>
    <row r="32" spans="1:24" x14ac:dyDescent="0.3">
      <c r="A32" s="17">
        <v>41574</v>
      </c>
      <c r="B32" s="16">
        <f>SUMIFS(raw!$L:$L,raw!$D:$D,'Data - Weekly MA'!$A32,raw!$G:$G,'Data - Weekly MA'!B$1)</f>
        <v>2341.5555555555557</v>
      </c>
      <c r="C32" s="16">
        <f t="shared" si="5"/>
        <v>1933.1698893698895</v>
      </c>
      <c r="D32" s="16">
        <f t="shared" si="6"/>
        <v>408.3856661856662</v>
      </c>
      <c r="E32" s="16">
        <f t="shared" si="0"/>
        <v>166778.85234591039</v>
      </c>
      <c r="F32" s="16">
        <f>SUMIFS(raw!$L:$L,raw!$D:$D,'Data - Weekly MA'!$A32,raw!$H:$H,'Data - Weekly MA'!F$1)</f>
        <v>1991.5555555555557</v>
      </c>
      <c r="G32" s="16">
        <f>SUMIFS(raw!$L:$L,raw!$D:$D,'Data - Weekly MA'!$A32,raw!$H:$H,'Data - Weekly MA'!G$1)</f>
        <v>350</v>
      </c>
      <c r="H32" s="16">
        <f>SUMIFS(raw!$L:$L,raw!$D:$D,'Data - Weekly MA'!$A32,raw!$G:$G,'Data - Weekly MA'!H$1)</f>
        <v>1089</v>
      </c>
      <c r="I32" s="16">
        <f>COUNTIFS(raw!$D:$D,'Data - Weekly MA'!$A32,raw!$G:$G,'Data - Weekly MA'!I$1)</f>
        <v>25</v>
      </c>
      <c r="J32" s="16">
        <f t="shared" si="1"/>
        <v>21.5</v>
      </c>
      <c r="K32" s="16">
        <f t="shared" si="7"/>
        <v>3.5</v>
      </c>
      <c r="L32" s="16">
        <f t="shared" si="8"/>
        <v>12.25</v>
      </c>
      <c r="M32" s="16">
        <f>COUNTIFS(raw!$D:$D,'Data - Weekly MA'!$A32,raw!$H:$H,'Data - Weekly MA'!M$1)</f>
        <v>21</v>
      </c>
      <c r="N32" s="16">
        <f t="shared" si="2"/>
        <v>16.5</v>
      </c>
      <c r="O32" s="16">
        <f t="shared" si="9"/>
        <v>4.5</v>
      </c>
      <c r="P32" s="16">
        <f t="shared" si="10"/>
        <v>20.25</v>
      </c>
      <c r="Q32" s="16">
        <f>COUNTIFS(raw!$D:$D,'Data - Weekly MA'!$A32,raw!$H:$H,'Data - Weekly MA'!Q$1)</f>
        <v>4</v>
      </c>
      <c r="R32" s="16">
        <f t="shared" si="3"/>
        <v>5</v>
      </c>
      <c r="S32" s="16">
        <f t="shared" si="11"/>
        <v>1</v>
      </c>
      <c r="T32" s="16">
        <f t="shared" si="12"/>
        <v>1</v>
      </c>
      <c r="U32" s="16">
        <f>COUNTIFS(raw!$D:$D,'Data - Weekly MA'!$A32,raw!$G:$G,'Data - Weekly MA'!U$1)</f>
        <v>13</v>
      </c>
      <c r="V32" s="16">
        <f t="shared" si="4"/>
        <v>16.5</v>
      </c>
      <c r="W32" s="16">
        <f t="shared" si="13"/>
        <v>3.5</v>
      </c>
      <c r="X32" s="16">
        <f t="shared" si="14"/>
        <v>12.25</v>
      </c>
    </row>
    <row r="33" spans="1:24" x14ac:dyDescent="0.3">
      <c r="A33" s="17">
        <v>41581</v>
      </c>
      <c r="B33" s="16">
        <f>SUMIFS(raw!$L:$L,raw!$D:$D,'Data - Weekly MA'!$A33,raw!$G:$G,'Data - Weekly MA'!B$1)</f>
        <v>2270.8000000000002</v>
      </c>
      <c r="C33" s="16">
        <f t="shared" si="5"/>
        <v>2104.3629629629631</v>
      </c>
      <c r="D33" s="16">
        <f t="shared" si="6"/>
        <v>166.43703703703704</v>
      </c>
      <c r="E33" s="16">
        <f t="shared" si="0"/>
        <v>27701.287297668041</v>
      </c>
      <c r="F33" s="16">
        <f>SUMIFS(raw!$L:$L,raw!$D:$D,'Data - Weekly MA'!$A33,raw!$H:$H,'Data - Weekly MA'!F$1)</f>
        <v>1755.4</v>
      </c>
      <c r="G33" s="16">
        <f>SUMIFS(raw!$L:$L,raw!$D:$D,'Data - Weekly MA'!$A33,raw!$H:$H,'Data - Weekly MA'!G$1)</f>
        <v>515.4</v>
      </c>
      <c r="H33" s="16">
        <f>SUMIFS(raw!$L:$L,raw!$D:$D,'Data - Weekly MA'!$A33,raw!$G:$G,'Data - Weekly MA'!H$1)</f>
        <v>1613.4833333333331</v>
      </c>
      <c r="I33" s="16">
        <f>COUNTIFS(raw!$D:$D,'Data - Weekly MA'!$A33,raw!$G:$G,'Data - Weekly MA'!I$1)</f>
        <v>24</v>
      </c>
      <c r="J33" s="16">
        <f t="shared" si="1"/>
        <v>24.5</v>
      </c>
      <c r="K33" s="16">
        <f t="shared" si="7"/>
        <v>0.5</v>
      </c>
      <c r="L33" s="16">
        <f t="shared" si="8"/>
        <v>0.25</v>
      </c>
      <c r="M33" s="16">
        <f>COUNTIFS(raw!$D:$D,'Data - Weekly MA'!$A33,raw!$H:$H,'Data - Weekly MA'!M$1)</f>
        <v>19</v>
      </c>
      <c r="N33" s="16">
        <f t="shared" si="2"/>
        <v>20</v>
      </c>
      <c r="O33" s="16">
        <f t="shared" si="9"/>
        <v>1</v>
      </c>
      <c r="P33" s="16">
        <f t="shared" si="10"/>
        <v>1</v>
      </c>
      <c r="Q33" s="16">
        <f>COUNTIFS(raw!$D:$D,'Data - Weekly MA'!$A33,raw!$H:$H,'Data - Weekly MA'!Q$1)</f>
        <v>5</v>
      </c>
      <c r="R33" s="16">
        <f t="shared" si="3"/>
        <v>4.5</v>
      </c>
      <c r="S33" s="16">
        <f t="shared" si="11"/>
        <v>0.5</v>
      </c>
      <c r="T33" s="16">
        <f t="shared" si="12"/>
        <v>0.25</v>
      </c>
      <c r="U33" s="16">
        <f>COUNTIFS(raw!$D:$D,'Data - Weekly MA'!$A33,raw!$G:$G,'Data - Weekly MA'!U$1)</f>
        <v>19</v>
      </c>
      <c r="V33" s="16">
        <f t="shared" si="4"/>
        <v>16</v>
      </c>
      <c r="W33" s="16">
        <f t="shared" si="13"/>
        <v>3</v>
      </c>
      <c r="X33" s="16">
        <f t="shared" si="14"/>
        <v>9</v>
      </c>
    </row>
    <row r="34" spans="1:24" x14ac:dyDescent="0.3">
      <c r="A34" s="17">
        <v>41588</v>
      </c>
      <c r="B34" s="16">
        <f>SUMIFS(raw!$L:$L,raw!$D:$D,'Data - Weekly MA'!$A34,raw!$G:$G,'Data - Weekly MA'!B$1)</f>
        <v>2004</v>
      </c>
      <c r="C34" s="16">
        <f t="shared" si="5"/>
        <v>2205.4518518518521</v>
      </c>
      <c r="D34" s="16">
        <f t="shared" si="6"/>
        <v>201.4518518518521</v>
      </c>
      <c r="E34" s="16">
        <f t="shared" si="0"/>
        <v>40582.848614540562</v>
      </c>
      <c r="F34" s="16">
        <f>SUMIFS(raw!$L:$L,raw!$D:$D,'Data - Weekly MA'!$A34,raw!$H:$H,'Data - Weekly MA'!F$1)</f>
        <v>1715</v>
      </c>
      <c r="G34" s="16">
        <f>SUMIFS(raw!$L:$L,raw!$D:$D,'Data - Weekly MA'!$A34,raw!$H:$H,'Data - Weekly MA'!G$1)</f>
        <v>289</v>
      </c>
      <c r="H34" s="16">
        <f>SUMIFS(raw!$L:$L,raw!$D:$D,'Data - Weekly MA'!$A34,raw!$G:$G,'Data - Weekly MA'!H$1)</f>
        <v>2810.0416666666665</v>
      </c>
      <c r="I34" s="16">
        <f>COUNTIFS(raw!$D:$D,'Data - Weekly MA'!$A34,raw!$G:$G,'Data - Weekly MA'!I$1)</f>
        <v>20</v>
      </c>
      <c r="J34" s="16">
        <f t="shared" si="1"/>
        <v>22</v>
      </c>
      <c r="K34" s="16">
        <f t="shared" si="7"/>
        <v>2</v>
      </c>
      <c r="L34" s="16">
        <f t="shared" si="8"/>
        <v>4</v>
      </c>
      <c r="M34" s="16">
        <f>COUNTIFS(raw!$D:$D,'Data - Weekly MA'!$A34,raw!$H:$H,'Data - Weekly MA'!M$1)</f>
        <v>17</v>
      </c>
      <c r="N34" s="16">
        <f t="shared" si="2"/>
        <v>18</v>
      </c>
      <c r="O34" s="16">
        <f t="shared" si="9"/>
        <v>1</v>
      </c>
      <c r="P34" s="16">
        <f t="shared" si="10"/>
        <v>1</v>
      </c>
      <c r="Q34" s="16">
        <f>COUNTIFS(raw!$D:$D,'Data - Weekly MA'!$A34,raw!$H:$H,'Data - Weekly MA'!Q$1)</f>
        <v>3</v>
      </c>
      <c r="R34" s="16">
        <f t="shared" si="3"/>
        <v>4</v>
      </c>
      <c r="S34" s="16">
        <f t="shared" si="11"/>
        <v>1</v>
      </c>
      <c r="T34" s="16">
        <f t="shared" si="12"/>
        <v>1</v>
      </c>
      <c r="U34" s="16">
        <f>COUNTIFS(raw!$D:$D,'Data - Weekly MA'!$A34,raw!$G:$G,'Data - Weekly MA'!U$1)</f>
        <v>26</v>
      </c>
      <c r="V34" s="16">
        <f t="shared" si="4"/>
        <v>22.5</v>
      </c>
      <c r="W34" s="16">
        <f t="shared" si="13"/>
        <v>3.5</v>
      </c>
      <c r="X34" s="16">
        <f t="shared" si="14"/>
        <v>12.25</v>
      </c>
    </row>
    <row r="35" spans="1:24" x14ac:dyDescent="0.3">
      <c r="A35" s="17">
        <v>41595</v>
      </c>
      <c r="B35" s="16">
        <f>SUMIFS(raw!$L:$L,raw!$D:$D,'Data - Weekly MA'!$A35,raw!$G:$G,'Data - Weekly MA'!B$1)</f>
        <v>2151.4</v>
      </c>
      <c r="C35" s="16">
        <f t="shared" si="5"/>
        <v>2142.0666666666671</v>
      </c>
      <c r="D35" s="16">
        <f t="shared" si="6"/>
        <v>9.3333333333330302</v>
      </c>
      <c r="E35" s="16">
        <f t="shared" si="0"/>
        <v>87.111111111105458</v>
      </c>
      <c r="F35" s="16">
        <f>SUMIFS(raw!$L:$L,raw!$D:$D,'Data - Weekly MA'!$A35,raw!$H:$H,'Data - Weekly MA'!F$1)</f>
        <v>1753</v>
      </c>
      <c r="G35" s="16">
        <f>SUMIFS(raw!$L:$L,raw!$D:$D,'Data - Weekly MA'!$A35,raw!$H:$H,'Data - Weekly MA'!G$1)</f>
        <v>398.4</v>
      </c>
      <c r="H35" s="16">
        <f>SUMIFS(raw!$L:$L,raw!$D:$D,'Data - Weekly MA'!$A35,raw!$G:$G,'Data - Weekly MA'!H$1)</f>
        <v>1194.45</v>
      </c>
      <c r="I35" s="16">
        <f>COUNTIFS(raw!$D:$D,'Data - Weekly MA'!$A35,raw!$G:$G,'Data - Weekly MA'!I$1)</f>
        <v>23</v>
      </c>
      <c r="J35" s="16">
        <f t="shared" si="1"/>
        <v>21.5</v>
      </c>
      <c r="K35" s="16">
        <f t="shared" si="7"/>
        <v>1.5</v>
      </c>
      <c r="L35" s="16">
        <f t="shared" si="8"/>
        <v>2.25</v>
      </c>
      <c r="M35" s="16">
        <f>COUNTIFS(raw!$D:$D,'Data - Weekly MA'!$A35,raw!$H:$H,'Data - Weekly MA'!M$1)</f>
        <v>18</v>
      </c>
      <c r="N35" s="16">
        <f t="shared" si="2"/>
        <v>17.5</v>
      </c>
      <c r="O35" s="16">
        <f t="shared" si="9"/>
        <v>0.5</v>
      </c>
      <c r="P35" s="16">
        <f t="shared" si="10"/>
        <v>0.25</v>
      </c>
      <c r="Q35" s="16">
        <f>COUNTIFS(raw!$D:$D,'Data - Weekly MA'!$A35,raw!$H:$H,'Data - Weekly MA'!Q$1)</f>
        <v>5</v>
      </c>
      <c r="R35" s="16">
        <f t="shared" si="3"/>
        <v>4</v>
      </c>
      <c r="S35" s="16">
        <f t="shared" si="11"/>
        <v>1</v>
      </c>
      <c r="T35" s="16">
        <f t="shared" si="12"/>
        <v>1</v>
      </c>
      <c r="U35" s="16">
        <f>COUNTIFS(raw!$D:$D,'Data - Weekly MA'!$A35,raw!$G:$G,'Data - Weekly MA'!U$1)</f>
        <v>14</v>
      </c>
      <c r="V35" s="16">
        <f t="shared" si="4"/>
        <v>20</v>
      </c>
      <c r="W35" s="16">
        <f t="shared" si="13"/>
        <v>6</v>
      </c>
      <c r="X35" s="16">
        <f t="shared" si="14"/>
        <v>36</v>
      </c>
    </row>
    <row r="36" spans="1:24" x14ac:dyDescent="0.3">
      <c r="A36" s="17">
        <v>41602</v>
      </c>
      <c r="B36" s="16">
        <f>SUMIFS(raw!$L:$L,raw!$D:$D,'Data - Weekly MA'!$A36,raw!$G:$G,'Data - Weekly MA'!B$1)</f>
        <v>1853.5</v>
      </c>
      <c r="C36" s="16">
        <f t="shared" si="5"/>
        <v>2002.9666666666665</v>
      </c>
      <c r="D36" s="16">
        <f t="shared" si="6"/>
        <v>149.46666666666647</v>
      </c>
      <c r="E36" s="16">
        <f t="shared" si="0"/>
        <v>22340.284444444387</v>
      </c>
      <c r="F36" s="16">
        <f>SUMIFS(raw!$L:$L,raw!$D:$D,'Data - Weekly MA'!$A36,raw!$H:$H,'Data - Weekly MA'!F$1)</f>
        <v>1256</v>
      </c>
      <c r="G36" s="16">
        <f>SUMIFS(raw!$L:$L,raw!$D:$D,'Data - Weekly MA'!$A36,raw!$H:$H,'Data - Weekly MA'!G$1)</f>
        <v>597.5</v>
      </c>
      <c r="H36" s="16">
        <f>SUMIFS(raw!$L:$L,raw!$D:$D,'Data - Weekly MA'!$A36,raw!$G:$G,'Data - Weekly MA'!H$1)</f>
        <v>1295.5</v>
      </c>
      <c r="I36" s="16">
        <f>COUNTIFS(raw!$D:$D,'Data - Weekly MA'!$A36,raw!$G:$G,'Data - Weekly MA'!I$1)</f>
        <v>19</v>
      </c>
      <c r="J36" s="16">
        <f t="shared" si="1"/>
        <v>21</v>
      </c>
      <c r="K36" s="16">
        <f t="shared" si="7"/>
        <v>2</v>
      </c>
      <c r="L36" s="16">
        <f t="shared" si="8"/>
        <v>4</v>
      </c>
      <c r="M36" s="16">
        <f>COUNTIFS(raw!$D:$D,'Data - Weekly MA'!$A36,raw!$H:$H,'Data - Weekly MA'!M$1)</f>
        <v>13</v>
      </c>
      <c r="N36" s="16">
        <f t="shared" si="2"/>
        <v>15.5</v>
      </c>
      <c r="O36" s="16">
        <f t="shared" si="9"/>
        <v>2.5</v>
      </c>
      <c r="P36" s="16">
        <f t="shared" si="10"/>
        <v>6.25</v>
      </c>
      <c r="Q36" s="16">
        <f>COUNTIFS(raw!$D:$D,'Data - Weekly MA'!$A36,raw!$H:$H,'Data - Weekly MA'!Q$1)</f>
        <v>6</v>
      </c>
      <c r="R36" s="16">
        <f t="shared" si="3"/>
        <v>5.5</v>
      </c>
      <c r="S36" s="16">
        <f t="shared" si="11"/>
        <v>0.5</v>
      </c>
      <c r="T36" s="16">
        <f t="shared" si="12"/>
        <v>0.25</v>
      </c>
      <c r="U36" s="16">
        <f>COUNTIFS(raw!$D:$D,'Data - Weekly MA'!$A36,raw!$G:$G,'Data - Weekly MA'!U$1)</f>
        <v>16</v>
      </c>
      <c r="V36" s="16">
        <f t="shared" si="4"/>
        <v>15</v>
      </c>
      <c r="W36" s="16">
        <f t="shared" si="13"/>
        <v>1</v>
      </c>
      <c r="X36" s="16">
        <f t="shared" si="14"/>
        <v>1</v>
      </c>
    </row>
    <row r="37" spans="1:24" x14ac:dyDescent="0.3">
      <c r="A37" s="17">
        <v>41609</v>
      </c>
      <c r="B37" s="16">
        <f>SUMIFS(raw!$L:$L,raw!$D:$D,'Data - Weekly MA'!$A37,raw!$G:$G,'Data - Weekly MA'!B$1)</f>
        <v>2288.2777777777778</v>
      </c>
      <c r="C37" s="16">
        <f t="shared" si="5"/>
        <v>2097.7259259259258</v>
      </c>
      <c r="D37" s="16">
        <f t="shared" si="6"/>
        <v>190.55185185185201</v>
      </c>
      <c r="E37" s="16">
        <f t="shared" si="0"/>
        <v>36310.008244170152</v>
      </c>
      <c r="F37" s="16">
        <f>SUMIFS(raw!$L:$L,raw!$D:$D,'Data - Weekly MA'!$A37,raw!$H:$H,'Data - Weekly MA'!F$1)</f>
        <v>1843.7777777777778</v>
      </c>
      <c r="G37" s="16">
        <f>SUMIFS(raw!$L:$L,raw!$D:$D,'Data - Weekly MA'!$A37,raw!$H:$H,'Data - Weekly MA'!G$1)</f>
        <v>444.5</v>
      </c>
      <c r="H37" s="16">
        <f>SUMIFS(raw!$L:$L,raw!$D:$D,'Data - Weekly MA'!$A37,raw!$G:$G,'Data - Weekly MA'!H$1)</f>
        <v>2177.8888888888887</v>
      </c>
      <c r="I37" s="16">
        <f>COUNTIFS(raw!$D:$D,'Data - Weekly MA'!$A37,raw!$G:$G,'Data - Weekly MA'!I$1)</f>
        <v>23</v>
      </c>
      <c r="J37" s="16">
        <f t="shared" si="1"/>
        <v>21</v>
      </c>
      <c r="K37" s="16">
        <f t="shared" si="7"/>
        <v>2</v>
      </c>
      <c r="L37" s="16">
        <f t="shared" si="8"/>
        <v>4</v>
      </c>
      <c r="M37" s="16">
        <f>COUNTIFS(raw!$D:$D,'Data - Weekly MA'!$A37,raw!$H:$H,'Data - Weekly MA'!M$1)</f>
        <v>19</v>
      </c>
      <c r="N37" s="16">
        <f t="shared" si="2"/>
        <v>16</v>
      </c>
      <c r="O37" s="16">
        <f t="shared" si="9"/>
        <v>3</v>
      </c>
      <c r="P37" s="16">
        <f t="shared" si="10"/>
        <v>9</v>
      </c>
      <c r="Q37" s="16">
        <f>COUNTIFS(raw!$D:$D,'Data - Weekly MA'!$A37,raw!$H:$H,'Data - Weekly MA'!Q$1)</f>
        <v>4</v>
      </c>
      <c r="R37" s="16">
        <f t="shared" si="3"/>
        <v>5</v>
      </c>
      <c r="S37" s="16">
        <f t="shared" si="11"/>
        <v>1</v>
      </c>
      <c r="T37" s="16">
        <f t="shared" si="12"/>
        <v>1</v>
      </c>
      <c r="U37" s="16">
        <f>COUNTIFS(raw!$D:$D,'Data - Weekly MA'!$A37,raw!$G:$G,'Data - Weekly MA'!U$1)</f>
        <v>24</v>
      </c>
      <c r="V37" s="16">
        <f t="shared" si="4"/>
        <v>20</v>
      </c>
      <c r="W37" s="16">
        <f t="shared" si="13"/>
        <v>4</v>
      </c>
      <c r="X37" s="16">
        <f t="shared" si="14"/>
        <v>16</v>
      </c>
    </row>
    <row r="38" spans="1:24" x14ac:dyDescent="0.3">
      <c r="A38" s="17">
        <v>41616</v>
      </c>
      <c r="B38" s="16">
        <f>SUMIFS(raw!$L:$L,raw!$D:$D,'Data - Weekly MA'!$A38,raw!$G:$G,'Data - Weekly MA'!B$1)</f>
        <v>2153.833333333333</v>
      </c>
      <c r="C38" s="16">
        <f t="shared" si="5"/>
        <v>2098.537037037037</v>
      </c>
      <c r="D38" s="16">
        <f t="shared" si="6"/>
        <v>55.296296296296077</v>
      </c>
      <c r="E38" s="16">
        <f t="shared" si="0"/>
        <v>3057.6803840877674</v>
      </c>
      <c r="F38" s="16">
        <f>SUMIFS(raw!$L:$L,raw!$D:$D,'Data - Weekly MA'!$A38,raw!$H:$H,'Data - Weekly MA'!F$1)</f>
        <v>1457.8333333333333</v>
      </c>
      <c r="G38" s="16">
        <f>SUMIFS(raw!$L:$L,raw!$D:$D,'Data - Weekly MA'!$A38,raw!$H:$H,'Data - Weekly MA'!G$1)</f>
        <v>696</v>
      </c>
      <c r="H38" s="16">
        <f>SUMIFS(raw!$L:$L,raw!$D:$D,'Data - Weekly MA'!$A38,raw!$G:$G,'Data - Weekly MA'!H$1)</f>
        <v>1554.7142857142858</v>
      </c>
      <c r="I38" s="16">
        <f>COUNTIFS(raw!$D:$D,'Data - Weekly MA'!$A38,raw!$G:$G,'Data - Weekly MA'!I$1)</f>
        <v>19</v>
      </c>
      <c r="J38" s="16">
        <f t="shared" si="1"/>
        <v>21</v>
      </c>
      <c r="K38" s="16">
        <f t="shared" si="7"/>
        <v>2</v>
      </c>
      <c r="L38" s="16">
        <f t="shared" si="8"/>
        <v>4</v>
      </c>
      <c r="M38" s="16">
        <f>COUNTIFS(raw!$D:$D,'Data - Weekly MA'!$A38,raw!$H:$H,'Data - Weekly MA'!M$1)</f>
        <v>14</v>
      </c>
      <c r="N38" s="16">
        <f t="shared" si="2"/>
        <v>16.5</v>
      </c>
      <c r="O38" s="16">
        <f t="shared" si="9"/>
        <v>2.5</v>
      </c>
      <c r="P38" s="16">
        <f t="shared" si="10"/>
        <v>6.25</v>
      </c>
      <c r="Q38" s="16">
        <f>COUNTIFS(raw!$D:$D,'Data - Weekly MA'!$A38,raw!$H:$H,'Data - Weekly MA'!Q$1)</f>
        <v>5</v>
      </c>
      <c r="R38" s="16">
        <f t="shared" si="3"/>
        <v>4.5</v>
      </c>
      <c r="S38" s="16">
        <f t="shared" si="11"/>
        <v>0.5</v>
      </c>
      <c r="T38" s="16">
        <f t="shared" si="12"/>
        <v>0.25</v>
      </c>
      <c r="U38" s="16">
        <f>COUNTIFS(raw!$D:$D,'Data - Weekly MA'!$A38,raw!$G:$G,'Data - Weekly MA'!U$1)</f>
        <v>16</v>
      </c>
      <c r="V38" s="16">
        <f t="shared" si="4"/>
        <v>20</v>
      </c>
      <c r="W38" s="16">
        <f t="shared" si="13"/>
        <v>4</v>
      </c>
      <c r="X38" s="16">
        <f t="shared" si="14"/>
        <v>16</v>
      </c>
    </row>
    <row r="39" spans="1:24" x14ac:dyDescent="0.3">
      <c r="A39" s="17">
        <v>41623</v>
      </c>
      <c r="B39" s="16">
        <f>SUMIFS(raw!$L:$L,raw!$D:$D,'Data - Weekly MA'!$A39,raw!$G:$G,'Data - Weekly MA'!B$1)</f>
        <v>1704.5714285714284</v>
      </c>
      <c r="C39" s="16">
        <f t="shared" si="5"/>
        <v>2048.8941798941801</v>
      </c>
      <c r="D39" s="16">
        <f t="shared" si="6"/>
        <v>344.32275132275163</v>
      </c>
      <c r="E39" s="16">
        <f t="shared" si="0"/>
        <v>118558.15707846946</v>
      </c>
      <c r="F39" s="16">
        <f>SUMIFS(raw!$L:$L,raw!$D:$D,'Data - Weekly MA'!$A39,raw!$H:$H,'Data - Weekly MA'!F$1)</f>
        <v>1368.5714285714284</v>
      </c>
      <c r="G39" s="16">
        <f>SUMIFS(raw!$L:$L,raw!$D:$D,'Data - Weekly MA'!$A39,raw!$H:$H,'Data - Weekly MA'!G$1)</f>
        <v>336</v>
      </c>
      <c r="H39" s="16">
        <f>SUMIFS(raw!$L:$L,raw!$D:$D,'Data - Weekly MA'!$A39,raw!$G:$G,'Data - Weekly MA'!H$1)</f>
        <v>1743.0714285714284</v>
      </c>
      <c r="I39" s="16">
        <f>COUNTIFS(raw!$D:$D,'Data - Weekly MA'!$A39,raw!$G:$G,'Data - Weekly MA'!I$1)</f>
        <v>17</v>
      </c>
      <c r="J39" s="16">
        <f t="shared" si="1"/>
        <v>18</v>
      </c>
      <c r="K39" s="16">
        <f t="shared" si="7"/>
        <v>1</v>
      </c>
      <c r="L39" s="16">
        <f t="shared" si="8"/>
        <v>1</v>
      </c>
      <c r="M39" s="16">
        <f>COUNTIFS(raw!$D:$D,'Data - Weekly MA'!$A39,raw!$H:$H,'Data - Weekly MA'!M$1)</f>
        <v>15</v>
      </c>
      <c r="N39" s="16">
        <f t="shared" si="2"/>
        <v>14.5</v>
      </c>
      <c r="O39" s="16">
        <f t="shared" si="9"/>
        <v>0.5</v>
      </c>
      <c r="P39" s="16">
        <f t="shared" si="10"/>
        <v>0.25</v>
      </c>
      <c r="Q39" s="16">
        <f>COUNTIFS(raw!$D:$D,'Data - Weekly MA'!$A39,raw!$H:$H,'Data - Weekly MA'!Q$1)</f>
        <v>2</v>
      </c>
      <c r="R39" s="16">
        <f t="shared" si="3"/>
        <v>3.5</v>
      </c>
      <c r="S39" s="16">
        <f t="shared" si="11"/>
        <v>1.5</v>
      </c>
      <c r="T39" s="16">
        <f t="shared" si="12"/>
        <v>2.25</v>
      </c>
      <c r="U39" s="16">
        <f>COUNTIFS(raw!$D:$D,'Data - Weekly MA'!$A39,raw!$G:$G,'Data - Weekly MA'!U$1)</f>
        <v>19</v>
      </c>
      <c r="V39" s="16">
        <f t="shared" si="4"/>
        <v>17.5</v>
      </c>
      <c r="W39" s="16">
        <f t="shared" si="13"/>
        <v>1.5</v>
      </c>
      <c r="X39" s="16">
        <f t="shared" si="14"/>
        <v>2.25</v>
      </c>
    </row>
    <row r="40" spans="1:24" x14ac:dyDescent="0.3">
      <c r="A40" s="17">
        <v>41630</v>
      </c>
      <c r="B40" s="16">
        <f>SUMIFS(raw!$L:$L,raw!$D:$D,'Data - Weekly MA'!$A40,raw!$G:$G,'Data - Weekly MA'!B$1)</f>
        <v>1552.625</v>
      </c>
      <c r="C40" s="16">
        <f t="shared" si="5"/>
        <v>1803.6765873015872</v>
      </c>
      <c r="D40" s="16">
        <f t="shared" si="6"/>
        <v>251.05158730158723</v>
      </c>
      <c r="E40" s="16">
        <f t="shared" si="0"/>
        <v>63026.899486646478</v>
      </c>
      <c r="F40" s="16">
        <f>SUMIFS(raw!$L:$L,raw!$D:$D,'Data - Weekly MA'!$A40,raw!$H:$H,'Data - Weekly MA'!F$1)</f>
        <v>1288</v>
      </c>
      <c r="G40" s="16">
        <f>SUMIFS(raw!$L:$L,raw!$D:$D,'Data - Weekly MA'!$A40,raw!$H:$H,'Data - Weekly MA'!G$1)</f>
        <v>264.625</v>
      </c>
      <c r="H40" s="16">
        <f>SUMIFS(raw!$L:$L,raw!$D:$D,'Data - Weekly MA'!$A40,raw!$G:$G,'Data - Weekly MA'!H$1)</f>
        <v>2204.1999999999998</v>
      </c>
      <c r="I40" s="16">
        <f>COUNTIFS(raw!$D:$D,'Data - Weekly MA'!$A40,raw!$G:$G,'Data - Weekly MA'!I$1)</f>
        <v>16</v>
      </c>
      <c r="J40" s="16">
        <f t="shared" si="1"/>
        <v>16.5</v>
      </c>
      <c r="K40" s="16">
        <f t="shared" si="7"/>
        <v>0.5</v>
      </c>
      <c r="L40" s="16">
        <f t="shared" si="8"/>
        <v>0.25</v>
      </c>
      <c r="M40" s="16">
        <f>COUNTIFS(raw!$D:$D,'Data - Weekly MA'!$A40,raw!$H:$H,'Data - Weekly MA'!M$1)</f>
        <v>13</v>
      </c>
      <c r="N40" s="16">
        <f t="shared" si="2"/>
        <v>14</v>
      </c>
      <c r="O40" s="16">
        <f t="shared" si="9"/>
        <v>1</v>
      </c>
      <c r="P40" s="16">
        <f t="shared" si="10"/>
        <v>1</v>
      </c>
      <c r="Q40" s="16">
        <f>COUNTIFS(raw!$D:$D,'Data - Weekly MA'!$A40,raw!$H:$H,'Data - Weekly MA'!Q$1)</f>
        <v>3</v>
      </c>
      <c r="R40" s="16">
        <f t="shared" si="3"/>
        <v>2.5</v>
      </c>
      <c r="S40" s="16">
        <f t="shared" si="11"/>
        <v>0.5</v>
      </c>
      <c r="T40" s="16">
        <f t="shared" si="12"/>
        <v>0.25</v>
      </c>
      <c r="U40" s="16">
        <f>COUNTIFS(raw!$D:$D,'Data - Weekly MA'!$A40,raw!$G:$G,'Data - Weekly MA'!U$1)</f>
        <v>24</v>
      </c>
      <c r="V40" s="16">
        <f t="shared" si="4"/>
        <v>21.5</v>
      </c>
      <c r="W40" s="16">
        <f t="shared" si="13"/>
        <v>2.5</v>
      </c>
      <c r="X40" s="16">
        <f t="shared" si="14"/>
        <v>6.25</v>
      </c>
    </row>
    <row r="41" spans="1:24" x14ac:dyDescent="0.3">
      <c r="A41" s="17">
        <v>41637</v>
      </c>
      <c r="B41" s="16">
        <f>SUMIFS(raw!$L:$L,raw!$D:$D,'Data - Weekly MA'!$A41,raw!$G:$G,'Data - Weekly MA'!B$1)</f>
        <v>2062.9499999999998</v>
      </c>
      <c r="C41" s="16">
        <f t="shared" si="5"/>
        <v>1773.3821428571428</v>
      </c>
      <c r="D41" s="16">
        <f t="shared" si="6"/>
        <v>289.56785714285706</v>
      </c>
      <c r="E41" s="16">
        <f t="shared" si="0"/>
        <v>83849.543890306071</v>
      </c>
      <c r="F41" s="16">
        <f>SUMIFS(raw!$L:$L,raw!$D:$D,'Data - Weekly MA'!$A41,raw!$H:$H,'Data - Weekly MA'!F$1)</f>
        <v>1727.2</v>
      </c>
      <c r="G41" s="16">
        <f>SUMIFS(raw!$L:$L,raw!$D:$D,'Data - Weekly MA'!$A41,raw!$H:$H,'Data - Weekly MA'!G$1)</f>
        <v>335.75</v>
      </c>
      <c r="H41" s="16">
        <f>SUMIFS(raw!$L:$L,raw!$D:$D,'Data - Weekly MA'!$A41,raw!$G:$G,'Data - Weekly MA'!H$1)</f>
        <v>844</v>
      </c>
      <c r="I41" s="16">
        <f>COUNTIFS(raw!$D:$D,'Data - Weekly MA'!$A41,raw!$G:$G,'Data - Weekly MA'!I$1)</f>
        <v>19</v>
      </c>
      <c r="J41" s="16">
        <f t="shared" si="1"/>
        <v>17.5</v>
      </c>
      <c r="K41" s="16">
        <f t="shared" si="7"/>
        <v>1.5</v>
      </c>
      <c r="L41" s="16">
        <f t="shared" si="8"/>
        <v>2.25</v>
      </c>
      <c r="M41" s="16">
        <f>COUNTIFS(raw!$D:$D,'Data - Weekly MA'!$A41,raw!$H:$H,'Data - Weekly MA'!M$1)</f>
        <v>15</v>
      </c>
      <c r="N41" s="16">
        <f t="shared" si="2"/>
        <v>14</v>
      </c>
      <c r="O41" s="16">
        <f t="shared" si="9"/>
        <v>1</v>
      </c>
      <c r="P41" s="16">
        <f t="shared" si="10"/>
        <v>1</v>
      </c>
      <c r="Q41" s="16">
        <f>COUNTIFS(raw!$D:$D,'Data - Weekly MA'!$A41,raw!$H:$H,'Data - Weekly MA'!Q$1)</f>
        <v>4</v>
      </c>
      <c r="R41" s="16">
        <f t="shared" si="3"/>
        <v>3.5</v>
      </c>
      <c r="S41" s="16">
        <f t="shared" si="11"/>
        <v>0.5</v>
      </c>
      <c r="T41" s="16">
        <f t="shared" si="12"/>
        <v>0.25</v>
      </c>
      <c r="U41" s="16">
        <f>COUNTIFS(raw!$D:$D,'Data - Weekly MA'!$A41,raw!$G:$G,'Data - Weekly MA'!U$1)</f>
        <v>10</v>
      </c>
      <c r="V41" s="16">
        <f t="shared" si="4"/>
        <v>17</v>
      </c>
      <c r="W41" s="16">
        <f t="shared" si="13"/>
        <v>7</v>
      </c>
      <c r="X41" s="16">
        <f t="shared" si="14"/>
        <v>49</v>
      </c>
    </row>
    <row r="42" spans="1:24" x14ac:dyDescent="0.3">
      <c r="A42" s="17">
        <v>41644</v>
      </c>
      <c r="B42" s="16">
        <f>SUMIFS(raw!$L:$L,raw!$D:$D,'Data - Weekly MA'!$A42,raw!$G:$G,'Data - Weekly MA'!B$1)</f>
        <v>2499.6999999999998</v>
      </c>
      <c r="C42" s="16">
        <f t="shared" si="5"/>
        <v>2038.425</v>
      </c>
      <c r="D42" s="16">
        <f t="shared" si="6"/>
        <v>461.27499999999986</v>
      </c>
      <c r="E42" s="16">
        <f t="shared" si="0"/>
        <v>212774.62562499987</v>
      </c>
      <c r="F42" s="16">
        <f>SUMIFS(raw!$L:$L,raw!$D:$D,'Data - Weekly MA'!$A42,raw!$H:$H,'Data - Weekly MA'!F$1)</f>
        <v>2013.7</v>
      </c>
      <c r="G42" s="16">
        <f>SUMIFS(raw!$L:$L,raw!$D:$D,'Data - Weekly MA'!$A42,raw!$H:$H,'Data - Weekly MA'!G$1)</f>
        <v>486</v>
      </c>
      <c r="H42" s="16">
        <f>SUMIFS(raw!$L:$L,raw!$D:$D,'Data - Weekly MA'!$A42,raw!$G:$G,'Data - Weekly MA'!H$1)</f>
        <v>1622.7</v>
      </c>
      <c r="I42" s="16">
        <f>COUNTIFS(raw!$D:$D,'Data - Weekly MA'!$A42,raw!$G:$G,'Data - Weekly MA'!I$1)</f>
        <v>23</v>
      </c>
      <c r="J42" s="16">
        <f t="shared" si="1"/>
        <v>21</v>
      </c>
      <c r="K42" s="16">
        <f t="shared" si="7"/>
        <v>2</v>
      </c>
      <c r="L42" s="16">
        <f t="shared" si="8"/>
        <v>4</v>
      </c>
      <c r="M42" s="16">
        <f>COUNTIFS(raw!$D:$D,'Data - Weekly MA'!$A42,raw!$H:$H,'Data - Weekly MA'!M$1)</f>
        <v>20</v>
      </c>
      <c r="N42" s="16">
        <f t="shared" si="2"/>
        <v>17.5</v>
      </c>
      <c r="O42" s="16">
        <f t="shared" si="9"/>
        <v>2.5</v>
      </c>
      <c r="P42" s="16">
        <f t="shared" si="10"/>
        <v>6.25</v>
      </c>
      <c r="Q42" s="16">
        <f>COUNTIFS(raw!$D:$D,'Data - Weekly MA'!$A42,raw!$H:$H,'Data - Weekly MA'!Q$1)</f>
        <v>3</v>
      </c>
      <c r="R42" s="16">
        <f t="shared" si="3"/>
        <v>3.5</v>
      </c>
      <c r="S42" s="16">
        <f t="shared" si="11"/>
        <v>0.5</v>
      </c>
      <c r="T42" s="16">
        <f t="shared" si="12"/>
        <v>0.25</v>
      </c>
      <c r="U42" s="16">
        <f>COUNTIFS(raw!$D:$D,'Data - Weekly MA'!$A42,raw!$G:$G,'Data - Weekly MA'!U$1)</f>
        <v>18</v>
      </c>
      <c r="V42" s="16">
        <f t="shared" si="4"/>
        <v>14</v>
      </c>
      <c r="W42" s="16">
        <f t="shared" si="13"/>
        <v>4</v>
      </c>
      <c r="X42" s="16">
        <f t="shared" si="14"/>
        <v>16</v>
      </c>
    </row>
    <row r="43" spans="1:24" x14ac:dyDescent="0.3">
      <c r="A43" s="17">
        <v>41651</v>
      </c>
      <c r="B43" s="16">
        <f>SUMIFS(raw!$L:$L,raw!$D:$D,'Data - Weekly MA'!$A43,raw!$G:$G,'Data - Weekly MA'!B$1)</f>
        <v>1799.25</v>
      </c>
      <c r="C43" s="16">
        <f t="shared" si="5"/>
        <v>2120.6333333333332</v>
      </c>
      <c r="D43" s="16">
        <f t="shared" si="6"/>
        <v>321.38333333333321</v>
      </c>
      <c r="E43" s="16">
        <f t="shared" si="0"/>
        <v>103287.24694444437</v>
      </c>
      <c r="F43" s="16">
        <f>SUMIFS(raw!$L:$L,raw!$D:$D,'Data - Weekly MA'!$A43,raw!$H:$H,'Data - Weekly MA'!F$1)</f>
        <v>1421</v>
      </c>
      <c r="G43" s="16">
        <f>SUMIFS(raw!$L:$L,raw!$D:$D,'Data - Weekly MA'!$A43,raw!$H:$H,'Data - Weekly MA'!G$1)</f>
        <v>378.25</v>
      </c>
      <c r="H43" s="16">
        <f>SUMIFS(raw!$L:$L,raw!$D:$D,'Data - Weekly MA'!$A43,raw!$G:$G,'Data - Weekly MA'!H$1)</f>
        <v>1829</v>
      </c>
      <c r="I43" s="16">
        <f>COUNTIFS(raw!$D:$D,'Data - Weekly MA'!$A43,raw!$G:$G,'Data - Weekly MA'!I$1)</f>
        <v>18</v>
      </c>
      <c r="J43" s="16">
        <f t="shared" si="1"/>
        <v>20.5</v>
      </c>
      <c r="K43" s="16">
        <f t="shared" si="7"/>
        <v>2.5</v>
      </c>
      <c r="L43" s="16">
        <f t="shared" si="8"/>
        <v>6.25</v>
      </c>
      <c r="M43" s="16">
        <f>COUNTIFS(raw!$D:$D,'Data - Weekly MA'!$A43,raw!$H:$H,'Data - Weekly MA'!M$1)</f>
        <v>13</v>
      </c>
      <c r="N43" s="16">
        <f t="shared" si="2"/>
        <v>16.5</v>
      </c>
      <c r="O43" s="16">
        <f t="shared" si="9"/>
        <v>3.5</v>
      </c>
      <c r="P43" s="16">
        <f t="shared" si="10"/>
        <v>12.25</v>
      </c>
      <c r="Q43" s="16">
        <f>COUNTIFS(raw!$D:$D,'Data - Weekly MA'!$A43,raw!$H:$H,'Data - Weekly MA'!Q$1)</f>
        <v>5</v>
      </c>
      <c r="R43" s="16">
        <f t="shared" si="3"/>
        <v>4</v>
      </c>
      <c r="S43" s="16">
        <f t="shared" si="11"/>
        <v>1</v>
      </c>
      <c r="T43" s="16">
        <f t="shared" si="12"/>
        <v>1</v>
      </c>
      <c r="U43" s="16">
        <f>COUNTIFS(raw!$D:$D,'Data - Weekly MA'!$A43,raw!$G:$G,'Data - Weekly MA'!U$1)</f>
        <v>19</v>
      </c>
      <c r="V43" s="16">
        <f t="shared" si="4"/>
        <v>18.5</v>
      </c>
      <c r="W43" s="16">
        <f t="shared" si="13"/>
        <v>0.5</v>
      </c>
      <c r="X43" s="16">
        <f t="shared" si="14"/>
        <v>0.25</v>
      </c>
    </row>
    <row r="44" spans="1:24" x14ac:dyDescent="0.3">
      <c r="A44" s="17">
        <v>41658</v>
      </c>
      <c r="B44" s="16">
        <f>SUMIFS(raw!$L:$L,raw!$D:$D,'Data - Weekly MA'!$A44,raw!$G:$G,'Data - Weekly MA'!B$1)</f>
        <v>1889</v>
      </c>
      <c r="C44" s="16">
        <f t="shared" si="5"/>
        <v>2062.65</v>
      </c>
      <c r="D44" s="16">
        <f t="shared" si="6"/>
        <v>173.65000000000009</v>
      </c>
      <c r="E44" s="16">
        <f t="shared" si="0"/>
        <v>30154.322500000031</v>
      </c>
      <c r="F44" s="16">
        <f>SUMIFS(raw!$L:$L,raw!$D:$D,'Data - Weekly MA'!$A44,raw!$H:$H,'Data - Weekly MA'!F$1)</f>
        <v>1502</v>
      </c>
      <c r="G44" s="16">
        <f>SUMIFS(raw!$L:$L,raw!$D:$D,'Data - Weekly MA'!$A44,raw!$H:$H,'Data - Weekly MA'!G$1)</f>
        <v>387</v>
      </c>
      <c r="H44" s="16">
        <f>SUMIFS(raw!$L:$L,raw!$D:$D,'Data - Weekly MA'!$A44,raw!$G:$G,'Data - Weekly MA'!H$1)</f>
        <v>2307.8000000000002</v>
      </c>
      <c r="I44" s="16">
        <f>COUNTIFS(raw!$D:$D,'Data - Weekly MA'!$A44,raw!$G:$G,'Data - Weekly MA'!I$1)</f>
        <v>19</v>
      </c>
      <c r="J44" s="16">
        <f t="shared" si="1"/>
        <v>18.5</v>
      </c>
      <c r="K44" s="16">
        <f t="shared" si="7"/>
        <v>0.5</v>
      </c>
      <c r="L44" s="16">
        <f t="shared" si="8"/>
        <v>0.25</v>
      </c>
      <c r="M44" s="16">
        <f>COUNTIFS(raw!$D:$D,'Data - Weekly MA'!$A44,raw!$H:$H,'Data - Weekly MA'!M$1)</f>
        <v>15</v>
      </c>
      <c r="N44" s="16">
        <f t="shared" si="2"/>
        <v>14</v>
      </c>
      <c r="O44" s="16">
        <f t="shared" si="9"/>
        <v>1</v>
      </c>
      <c r="P44" s="16">
        <f t="shared" si="10"/>
        <v>1</v>
      </c>
      <c r="Q44" s="16">
        <f>COUNTIFS(raw!$D:$D,'Data - Weekly MA'!$A44,raw!$H:$H,'Data - Weekly MA'!Q$1)</f>
        <v>4</v>
      </c>
      <c r="R44" s="16">
        <f t="shared" si="3"/>
        <v>4.5</v>
      </c>
      <c r="S44" s="16">
        <f t="shared" si="11"/>
        <v>0.5</v>
      </c>
      <c r="T44" s="16">
        <f t="shared" si="12"/>
        <v>0.25</v>
      </c>
      <c r="U44" s="16">
        <f>COUNTIFS(raw!$D:$D,'Data - Weekly MA'!$A44,raw!$G:$G,'Data - Weekly MA'!U$1)</f>
        <v>25</v>
      </c>
      <c r="V44" s="16">
        <f t="shared" si="4"/>
        <v>22</v>
      </c>
      <c r="W44" s="16">
        <f t="shared" si="13"/>
        <v>3</v>
      </c>
      <c r="X44" s="16">
        <f t="shared" si="14"/>
        <v>9</v>
      </c>
    </row>
    <row r="45" spans="1:24" x14ac:dyDescent="0.3">
      <c r="A45" s="17">
        <v>41665</v>
      </c>
      <c r="B45" s="16">
        <f>SUMIFS(raw!$L:$L,raw!$D:$D,'Data - Weekly MA'!$A45,raw!$G:$G,'Data - Weekly MA'!B$1)</f>
        <v>2467</v>
      </c>
      <c r="C45" s="16">
        <f t="shared" si="5"/>
        <v>2051.75</v>
      </c>
      <c r="D45" s="16">
        <f t="shared" si="6"/>
        <v>415.25</v>
      </c>
      <c r="E45" s="16">
        <f t="shared" si="0"/>
        <v>172432.5625</v>
      </c>
      <c r="F45" s="16">
        <f>SUMIFS(raw!$L:$L,raw!$D:$D,'Data - Weekly MA'!$A45,raw!$H:$H,'Data - Weekly MA'!F$1)</f>
        <v>2321.375</v>
      </c>
      <c r="G45" s="16">
        <f>SUMIFS(raw!$L:$L,raw!$D:$D,'Data - Weekly MA'!$A45,raw!$H:$H,'Data - Weekly MA'!G$1)</f>
        <v>145.625</v>
      </c>
      <c r="H45" s="16">
        <f>SUMIFS(raw!$L:$L,raw!$D:$D,'Data - Weekly MA'!$A45,raw!$G:$G,'Data - Weekly MA'!H$1)</f>
        <v>1547.3000000000002</v>
      </c>
      <c r="I45" s="16">
        <f>COUNTIFS(raw!$D:$D,'Data - Weekly MA'!$A45,raw!$G:$G,'Data - Weekly MA'!I$1)</f>
        <v>25</v>
      </c>
      <c r="J45" s="16">
        <f t="shared" si="1"/>
        <v>22</v>
      </c>
      <c r="K45" s="16">
        <f t="shared" si="7"/>
        <v>3</v>
      </c>
      <c r="L45" s="16">
        <f t="shared" si="8"/>
        <v>9</v>
      </c>
      <c r="M45" s="16">
        <f>COUNTIFS(raw!$D:$D,'Data - Weekly MA'!$A45,raw!$H:$H,'Data - Weekly MA'!M$1)</f>
        <v>23</v>
      </c>
      <c r="N45" s="16">
        <f t="shared" si="2"/>
        <v>19</v>
      </c>
      <c r="O45" s="16">
        <f t="shared" si="9"/>
        <v>4</v>
      </c>
      <c r="P45" s="16">
        <f t="shared" si="10"/>
        <v>16</v>
      </c>
      <c r="Q45" s="16">
        <f>COUNTIFS(raw!$D:$D,'Data - Weekly MA'!$A45,raw!$H:$H,'Data - Weekly MA'!Q$1)</f>
        <v>2</v>
      </c>
      <c r="R45" s="16">
        <f t="shared" si="3"/>
        <v>3</v>
      </c>
      <c r="S45" s="16">
        <f t="shared" si="11"/>
        <v>1</v>
      </c>
      <c r="T45" s="16">
        <f t="shared" si="12"/>
        <v>1</v>
      </c>
      <c r="U45" s="16">
        <f>COUNTIFS(raw!$D:$D,'Data - Weekly MA'!$A45,raw!$G:$G,'Data - Weekly MA'!U$1)</f>
        <v>19</v>
      </c>
      <c r="V45" s="16">
        <f t="shared" si="4"/>
        <v>22</v>
      </c>
      <c r="W45" s="16">
        <f t="shared" si="13"/>
        <v>3</v>
      </c>
      <c r="X45" s="16">
        <f t="shared" si="14"/>
        <v>9</v>
      </c>
    </row>
    <row r="46" spans="1:24" x14ac:dyDescent="0.3">
      <c r="A46" s="17">
        <v>41672</v>
      </c>
      <c r="B46" s="16">
        <f>SUMIFS(raw!$L:$L,raw!$D:$D,'Data - Weekly MA'!$A46,raw!$G:$G,'Data - Weekly MA'!B$1)</f>
        <v>1980</v>
      </c>
      <c r="C46" s="16">
        <f t="shared" si="5"/>
        <v>2112</v>
      </c>
      <c r="D46" s="16">
        <f t="shared" si="6"/>
        <v>132</v>
      </c>
      <c r="E46" s="16">
        <f t="shared" si="0"/>
        <v>17424</v>
      </c>
      <c r="F46" s="16">
        <f>SUMIFS(raw!$L:$L,raw!$D:$D,'Data - Weekly MA'!$A46,raw!$H:$H,'Data - Weekly MA'!F$1)</f>
        <v>1532</v>
      </c>
      <c r="G46" s="16">
        <f>SUMIFS(raw!$L:$L,raw!$D:$D,'Data - Weekly MA'!$A46,raw!$H:$H,'Data - Weekly MA'!G$1)</f>
        <v>448</v>
      </c>
      <c r="H46" s="16">
        <f>SUMIFS(raw!$L:$L,raw!$D:$D,'Data - Weekly MA'!$A46,raw!$G:$G,'Data - Weekly MA'!H$1)</f>
        <v>2399.435897435897</v>
      </c>
      <c r="I46" s="16">
        <f>COUNTIFS(raw!$D:$D,'Data - Weekly MA'!$A46,raw!$G:$G,'Data - Weekly MA'!I$1)</f>
        <v>21</v>
      </c>
      <c r="J46" s="16">
        <f t="shared" si="1"/>
        <v>23</v>
      </c>
      <c r="K46" s="16">
        <f t="shared" si="7"/>
        <v>2</v>
      </c>
      <c r="L46" s="16">
        <f t="shared" si="8"/>
        <v>4</v>
      </c>
      <c r="M46" s="16">
        <f>COUNTIFS(raw!$D:$D,'Data - Weekly MA'!$A46,raw!$H:$H,'Data - Weekly MA'!M$1)</f>
        <v>18</v>
      </c>
      <c r="N46" s="16">
        <f t="shared" si="2"/>
        <v>20.5</v>
      </c>
      <c r="O46" s="16">
        <f t="shared" si="9"/>
        <v>2.5</v>
      </c>
      <c r="P46" s="16">
        <f t="shared" si="10"/>
        <v>6.25</v>
      </c>
      <c r="Q46" s="16">
        <f>COUNTIFS(raw!$D:$D,'Data - Weekly MA'!$A46,raw!$H:$H,'Data - Weekly MA'!Q$1)</f>
        <v>3</v>
      </c>
      <c r="R46" s="16">
        <f t="shared" si="3"/>
        <v>2.5</v>
      </c>
      <c r="S46" s="16">
        <f t="shared" si="11"/>
        <v>0.5</v>
      </c>
      <c r="T46" s="16">
        <f t="shared" si="12"/>
        <v>0.25</v>
      </c>
      <c r="U46" s="16">
        <f>COUNTIFS(raw!$D:$D,'Data - Weekly MA'!$A46,raw!$G:$G,'Data - Weekly MA'!U$1)</f>
        <v>24</v>
      </c>
      <c r="V46" s="16">
        <f t="shared" si="4"/>
        <v>21.5</v>
      </c>
      <c r="W46" s="16">
        <f t="shared" si="13"/>
        <v>2.5</v>
      </c>
      <c r="X46" s="16">
        <f t="shared" si="14"/>
        <v>6.25</v>
      </c>
    </row>
    <row r="47" spans="1:24" x14ac:dyDescent="0.3">
      <c r="A47" s="17">
        <v>41679</v>
      </c>
      <c r="B47" s="16">
        <f>SUMIFS(raw!$L:$L,raw!$D:$D,'Data - Weekly MA'!$A47,raw!$G:$G,'Data - Weekly MA'!B$1)</f>
        <v>2200.8000000000002</v>
      </c>
      <c r="C47" s="16">
        <f t="shared" si="5"/>
        <v>2215.9333333333334</v>
      </c>
      <c r="D47" s="16">
        <f t="shared" si="6"/>
        <v>15.133333333333212</v>
      </c>
      <c r="E47" s="16">
        <f t="shared" si="0"/>
        <v>229.01777777777411</v>
      </c>
      <c r="F47" s="16">
        <f>SUMIFS(raw!$L:$L,raw!$D:$D,'Data - Weekly MA'!$A47,raw!$H:$H,'Data - Weekly MA'!F$1)</f>
        <v>1850.8</v>
      </c>
      <c r="G47" s="16">
        <f>SUMIFS(raw!$L:$L,raw!$D:$D,'Data - Weekly MA'!$A47,raw!$H:$H,'Data - Weekly MA'!G$1)</f>
        <v>350</v>
      </c>
      <c r="H47" s="16">
        <f>SUMIFS(raw!$L:$L,raw!$D:$D,'Data - Weekly MA'!$A47,raw!$G:$G,'Data - Weekly MA'!H$1)</f>
        <v>2013.0000000000002</v>
      </c>
      <c r="I47" s="16">
        <f>COUNTIFS(raw!$D:$D,'Data - Weekly MA'!$A47,raw!$G:$G,'Data - Weekly MA'!I$1)</f>
        <v>19</v>
      </c>
      <c r="J47" s="16">
        <f t="shared" si="1"/>
        <v>20</v>
      </c>
      <c r="K47" s="16">
        <f t="shared" si="7"/>
        <v>1</v>
      </c>
      <c r="L47" s="16">
        <f t="shared" si="8"/>
        <v>1</v>
      </c>
      <c r="M47" s="16">
        <f>COUNTIFS(raw!$D:$D,'Data - Weekly MA'!$A47,raw!$H:$H,'Data - Weekly MA'!M$1)</f>
        <v>17</v>
      </c>
      <c r="N47" s="16">
        <f t="shared" si="2"/>
        <v>17.5</v>
      </c>
      <c r="O47" s="16">
        <f t="shared" si="9"/>
        <v>0.5</v>
      </c>
      <c r="P47" s="16">
        <f t="shared" si="10"/>
        <v>0.25</v>
      </c>
      <c r="Q47" s="16">
        <f>COUNTIFS(raw!$D:$D,'Data - Weekly MA'!$A47,raw!$H:$H,'Data - Weekly MA'!Q$1)</f>
        <v>2</v>
      </c>
      <c r="R47" s="16">
        <f t="shared" si="3"/>
        <v>2.5</v>
      </c>
      <c r="S47" s="16">
        <f t="shared" si="11"/>
        <v>0.5</v>
      </c>
      <c r="T47" s="16">
        <f t="shared" si="12"/>
        <v>0.25</v>
      </c>
      <c r="U47" s="16">
        <f>COUNTIFS(raw!$D:$D,'Data - Weekly MA'!$A47,raw!$G:$G,'Data - Weekly MA'!U$1)</f>
        <v>21</v>
      </c>
      <c r="V47" s="16">
        <f t="shared" si="4"/>
        <v>22.5</v>
      </c>
      <c r="W47" s="16">
        <f t="shared" si="13"/>
        <v>1.5</v>
      </c>
      <c r="X47" s="16">
        <f t="shared" si="14"/>
        <v>2.25</v>
      </c>
    </row>
    <row r="48" spans="1:24" x14ac:dyDescent="0.3">
      <c r="A48" s="17">
        <v>41686</v>
      </c>
      <c r="B48" s="16">
        <f>SUMIFS(raw!$L:$L,raw!$D:$D,'Data - Weekly MA'!$A48,raw!$G:$G,'Data - Weekly MA'!B$1)</f>
        <v>1581.3333333333333</v>
      </c>
      <c r="C48" s="16">
        <f t="shared" si="5"/>
        <v>1920.711111111111</v>
      </c>
      <c r="D48" s="16">
        <f t="shared" si="6"/>
        <v>339.37777777777774</v>
      </c>
      <c r="E48" s="16">
        <f t="shared" si="0"/>
        <v>115177.27604938269</v>
      </c>
      <c r="F48" s="16">
        <f>SUMIFS(raw!$L:$L,raw!$D:$D,'Data - Weekly MA'!$A48,raw!$H:$H,'Data - Weekly MA'!F$1)</f>
        <v>1254.3333333333333</v>
      </c>
      <c r="G48" s="16">
        <f>SUMIFS(raw!$L:$L,raw!$D:$D,'Data - Weekly MA'!$A48,raw!$H:$H,'Data - Weekly MA'!G$1)</f>
        <v>327</v>
      </c>
      <c r="H48" s="16">
        <f>SUMIFS(raw!$L:$L,raw!$D:$D,'Data - Weekly MA'!$A48,raw!$G:$G,'Data - Weekly MA'!H$1)</f>
        <v>2232.4</v>
      </c>
      <c r="I48" s="16">
        <f>COUNTIFS(raw!$D:$D,'Data - Weekly MA'!$A48,raw!$G:$G,'Data - Weekly MA'!I$1)</f>
        <v>14</v>
      </c>
      <c r="J48" s="16">
        <f t="shared" si="1"/>
        <v>16.5</v>
      </c>
      <c r="K48" s="16">
        <f t="shared" si="7"/>
        <v>2.5</v>
      </c>
      <c r="L48" s="16">
        <f t="shared" si="8"/>
        <v>6.25</v>
      </c>
      <c r="M48" s="16">
        <f>COUNTIFS(raw!$D:$D,'Data - Weekly MA'!$A48,raw!$H:$H,'Data - Weekly MA'!M$1)</f>
        <v>10</v>
      </c>
      <c r="N48" s="16">
        <f t="shared" si="2"/>
        <v>13.5</v>
      </c>
      <c r="O48" s="16">
        <f t="shared" si="9"/>
        <v>3.5</v>
      </c>
      <c r="P48" s="16">
        <f t="shared" si="10"/>
        <v>12.25</v>
      </c>
      <c r="Q48" s="16">
        <f>COUNTIFS(raw!$D:$D,'Data - Weekly MA'!$A48,raw!$H:$H,'Data - Weekly MA'!Q$1)</f>
        <v>4</v>
      </c>
      <c r="R48" s="16">
        <f t="shared" si="3"/>
        <v>3</v>
      </c>
      <c r="S48" s="16">
        <f t="shared" si="11"/>
        <v>1</v>
      </c>
      <c r="T48" s="16">
        <f t="shared" si="12"/>
        <v>1</v>
      </c>
      <c r="U48" s="16">
        <f>COUNTIFS(raw!$D:$D,'Data - Weekly MA'!$A48,raw!$G:$G,'Data - Weekly MA'!U$1)</f>
        <v>25</v>
      </c>
      <c r="V48" s="16">
        <f t="shared" si="4"/>
        <v>23</v>
      </c>
      <c r="W48" s="16">
        <f t="shared" si="13"/>
        <v>2</v>
      </c>
      <c r="X48" s="16">
        <f t="shared" si="14"/>
        <v>4</v>
      </c>
    </row>
    <row r="49" spans="1:24" x14ac:dyDescent="0.3">
      <c r="A49" s="17">
        <v>41693</v>
      </c>
      <c r="B49" s="16">
        <f>SUMIFS(raw!$L:$L,raw!$D:$D,'Data - Weekly MA'!$A49,raw!$G:$G,'Data - Weekly MA'!B$1)</f>
        <v>1831.2750000000001</v>
      </c>
      <c r="C49" s="16">
        <f t="shared" si="5"/>
        <v>1871.1361111111109</v>
      </c>
      <c r="D49" s="16">
        <f t="shared" si="6"/>
        <v>39.861111111110858</v>
      </c>
      <c r="E49" s="16">
        <f t="shared" si="0"/>
        <v>1588.9081790123255</v>
      </c>
      <c r="F49" s="16">
        <f>SUMIFS(raw!$L:$L,raw!$D:$D,'Data - Weekly MA'!$A49,raw!$H:$H,'Data - Weekly MA'!F$1)</f>
        <v>1563.4</v>
      </c>
      <c r="G49" s="16">
        <f>SUMIFS(raw!$L:$L,raw!$D:$D,'Data - Weekly MA'!$A49,raw!$H:$H,'Data - Weekly MA'!G$1)</f>
        <v>267.875</v>
      </c>
      <c r="H49" s="16">
        <f>SUMIFS(raw!$L:$L,raw!$D:$D,'Data - Weekly MA'!$A49,raw!$G:$G,'Data - Weekly MA'!H$1)</f>
        <v>1848.3214285714287</v>
      </c>
      <c r="I49" s="16">
        <f>COUNTIFS(raw!$D:$D,'Data - Weekly MA'!$A49,raw!$G:$G,'Data - Weekly MA'!I$1)</f>
        <v>20</v>
      </c>
      <c r="J49" s="16">
        <f t="shared" si="1"/>
        <v>17</v>
      </c>
      <c r="K49" s="16">
        <f t="shared" si="7"/>
        <v>3</v>
      </c>
      <c r="L49" s="16">
        <f t="shared" si="8"/>
        <v>9</v>
      </c>
      <c r="M49" s="16">
        <f>COUNTIFS(raw!$D:$D,'Data - Weekly MA'!$A49,raw!$H:$H,'Data - Weekly MA'!M$1)</f>
        <v>17</v>
      </c>
      <c r="N49" s="16">
        <f t="shared" si="2"/>
        <v>13.5</v>
      </c>
      <c r="O49" s="16">
        <f t="shared" si="9"/>
        <v>3.5</v>
      </c>
      <c r="P49" s="16">
        <f t="shared" si="10"/>
        <v>12.25</v>
      </c>
      <c r="Q49" s="16">
        <f>COUNTIFS(raw!$D:$D,'Data - Weekly MA'!$A49,raw!$H:$H,'Data - Weekly MA'!Q$1)</f>
        <v>3</v>
      </c>
      <c r="R49" s="16">
        <f t="shared" si="3"/>
        <v>3.5</v>
      </c>
      <c r="S49" s="16">
        <f t="shared" si="11"/>
        <v>0.5</v>
      </c>
      <c r="T49" s="16">
        <f t="shared" si="12"/>
        <v>0.25</v>
      </c>
      <c r="U49" s="16">
        <f>COUNTIFS(raw!$D:$D,'Data - Weekly MA'!$A49,raw!$G:$G,'Data - Weekly MA'!U$1)</f>
        <v>18</v>
      </c>
      <c r="V49" s="16">
        <f t="shared" si="4"/>
        <v>21.5</v>
      </c>
      <c r="W49" s="16">
        <f t="shared" si="13"/>
        <v>3.5</v>
      </c>
      <c r="X49" s="16">
        <f t="shared" si="14"/>
        <v>12.25</v>
      </c>
    </row>
    <row r="50" spans="1:24" x14ac:dyDescent="0.3">
      <c r="A50" s="17">
        <v>41700</v>
      </c>
      <c r="B50" s="16">
        <f>SUMIFS(raw!$L:$L,raw!$D:$D,'Data - Weekly MA'!$A50,raw!$G:$G,'Data - Weekly MA'!B$1)</f>
        <v>2414.9499999999998</v>
      </c>
      <c r="C50" s="16">
        <f t="shared" si="5"/>
        <v>1942.5194444444444</v>
      </c>
      <c r="D50" s="16">
        <f t="shared" si="6"/>
        <v>472.43055555555543</v>
      </c>
      <c r="E50" s="16">
        <f t="shared" si="0"/>
        <v>223190.62982253075</v>
      </c>
      <c r="F50" s="16">
        <f>SUMIFS(raw!$L:$L,raw!$D:$D,'Data - Weekly MA'!$A50,raw!$H:$H,'Data - Weekly MA'!F$1)</f>
        <v>1889.95</v>
      </c>
      <c r="G50" s="16">
        <f>SUMIFS(raw!$L:$L,raw!$D:$D,'Data - Weekly MA'!$A50,raw!$H:$H,'Data - Weekly MA'!G$1)</f>
        <v>525</v>
      </c>
      <c r="H50" s="16">
        <f>SUMIFS(raw!$L:$L,raw!$D:$D,'Data - Weekly MA'!$A50,raw!$G:$G,'Data - Weekly MA'!H$1)</f>
        <v>1791.1333333333332</v>
      </c>
      <c r="I50" s="16">
        <f>COUNTIFS(raw!$D:$D,'Data - Weekly MA'!$A50,raw!$G:$G,'Data - Weekly MA'!I$1)</f>
        <v>25</v>
      </c>
      <c r="J50" s="16">
        <f t="shared" si="1"/>
        <v>22.5</v>
      </c>
      <c r="K50" s="16">
        <f t="shared" si="7"/>
        <v>2.5</v>
      </c>
      <c r="L50" s="16">
        <f t="shared" si="8"/>
        <v>6.25</v>
      </c>
      <c r="M50" s="16">
        <f>COUNTIFS(raw!$D:$D,'Data - Weekly MA'!$A50,raw!$H:$H,'Data - Weekly MA'!M$1)</f>
        <v>20</v>
      </c>
      <c r="N50" s="16">
        <f t="shared" si="2"/>
        <v>18.5</v>
      </c>
      <c r="O50" s="16">
        <f t="shared" si="9"/>
        <v>1.5</v>
      </c>
      <c r="P50" s="16">
        <f t="shared" si="10"/>
        <v>2.25</v>
      </c>
      <c r="Q50" s="16">
        <f>COUNTIFS(raw!$D:$D,'Data - Weekly MA'!$A50,raw!$H:$H,'Data - Weekly MA'!Q$1)</f>
        <v>5</v>
      </c>
      <c r="R50" s="16">
        <f t="shared" si="3"/>
        <v>4</v>
      </c>
      <c r="S50" s="16">
        <f t="shared" si="11"/>
        <v>1</v>
      </c>
      <c r="T50" s="16">
        <f t="shared" si="12"/>
        <v>1</v>
      </c>
      <c r="U50" s="16">
        <f>COUNTIFS(raw!$D:$D,'Data - Weekly MA'!$A50,raw!$G:$G,'Data - Weekly MA'!U$1)</f>
        <v>18</v>
      </c>
      <c r="V50" s="16">
        <f t="shared" si="4"/>
        <v>18</v>
      </c>
      <c r="W50" s="16">
        <f t="shared" si="13"/>
        <v>0</v>
      </c>
      <c r="X50" s="16">
        <f t="shared" si="14"/>
        <v>0</v>
      </c>
    </row>
    <row r="51" spans="1:24" x14ac:dyDescent="0.3">
      <c r="A51" s="17">
        <v>41707</v>
      </c>
      <c r="B51" s="16">
        <f>SUMIFS(raw!$L:$L,raw!$D:$D,'Data - Weekly MA'!$A51,raw!$G:$G,'Data - Weekly MA'!B$1)</f>
        <v>1860.7333333333331</v>
      </c>
      <c r="C51" s="16">
        <f t="shared" si="5"/>
        <v>2035.6527777777781</v>
      </c>
      <c r="D51" s="16">
        <f t="shared" si="6"/>
        <v>174.91944444444493</v>
      </c>
      <c r="E51" s="16">
        <f t="shared" si="0"/>
        <v>30596.812044753256</v>
      </c>
      <c r="F51" s="16">
        <f>SUMIFS(raw!$L:$L,raw!$D:$D,'Data - Weekly MA'!$A51,raw!$H:$H,'Data - Weekly MA'!F$1)</f>
        <v>1315.4</v>
      </c>
      <c r="G51" s="16">
        <f>SUMIFS(raw!$L:$L,raw!$D:$D,'Data - Weekly MA'!$A51,raw!$H:$H,'Data - Weekly MA'!G$1)</f>
        <v>545.33333333333326</v>
      </c>
      <c r="H51" s="16">
        <f>SUMIFS(raw!$L:$L,raw!$D:$D,'Data - Weekly MA'!$A51,raw!$G:$G,'Data - Weekly MA'!H$1)</f>
        <v>2019.0714285714284</v>
      </c>
      <c r="I51" s="16">
        <f>COUNTIFS(raw!$D:$D,'Data - Weekly MA'!$A51,raw!$G:$G,'Data - Weekly MA'!I$1)</f>
        <v>19</v>
      </c>
      <c r="J51" s="16">
        <f t="shared" si="1"/>
        <v>22</v>
      </c>
      <c r="K51" s="16">
        <f t="shared" si="7"/>
        <v>3</v>
      </c>
      <c r="L51" s="16">
        <f t="shared" si="8"/>
        <v>9</v>
      </c>
      <c r="M51" s="16">
        <f>COUNTIFS(raw!$D:$D,'Data - Weekly MA'!$A51,raw!$H:$H,'Data - Weekly MA'!M$1)</f>
        <v>14</v>
      </c>
      <c r="N51" s="16">
        <f t="shared" si="2"/>
        <v>17</v>
      </c>
      <c r="O51" s="16">
        <f t="shared" si="9"/>
        <v>3</v>
      </c>
      <c r="P51" s="16">
        <f t="shared" si="10"/>
        <v>9</v>
      </c>
      <c r="Q51" s="16">
        <f>COUNTIFS(raw!$D:$D,'Data - Weekly MA'!$A51,raw!$H:$H,'Data - Weekly MA'!Q$1)</f>
        <v>5</v>
      </c>
      <c r="R51" s="16">
        <f t="shared" si="3"/>
        <v>5</v>
      </c>
      <c r="S51" s="16">
        <f t="shared" si="11"/>
        <v>0</v>
      </c>
      <c r="T51" s="16">
        <f t="shared" si="12"/>
        <v>0</v>
      </c>
      <c r="U51" s="16">
        <f>COUNTIFS(raw!$D:$D,'Data - Weekly MA'!$A51,raw!$G:$G,'Data - Weekly MA'!U$1)</f>
        <v>20</v>
      </c>
      <c r="V51" s="16">
        <f t="shared" si="4"/>
        <v>19</v>
      </c>
      <c r="W51" s="16">
        <f t="shared" si="13"/>
        <v>1</v>
      </c>
      <c r="X51" s="16">
        <f t="shared" si="14"/>
        <v>1</v>
      </c>
    </row>
    <row r="52" spans="1:24" x14ac:dyDescent="0.3">
      <c r="A52" s="17">
        <v>41714</v>
      </c>
      <c r="B52" s="16">
        <f>SUMIFS(raw!$L:$L,raw!$D:$D,'Data - Weekly MA'!$A52,raw!$G:$G,'Data - Weekly MA'!B$1)</f>
        <v>2056.6</v>
      </c>
      <c r="C52" s="16">
        <f t="shared" si="5"/>
        <v>2110.7611111111109</v>
      </c>
      <c r="D52" s="16">
        <f t="shared" si="6"/>
        <v>54.16111111111104</v>
      </c>
      <c r="E52" s="16">
        <f t="shared" si="0"/>
        <v>2933.4259567901158</v>
      </c>
      <c r="F52" s="16">
        <f>SUMIFS(raw!$L:$L,raw!$D:$D,'Data - Weekly MA'!$A52,raw!$H:$H,'Data - Weekly MA'!F$1)</f>
        <v>1881.6</v>
      </c>
      <c r="G52" s="16">
        <f>SUMIFS(raw!$L:$L,raw!$D:$D,'Data - Weekly MA'!$A52,raw!$H:$H,'Data - Weekly MA'!G$1)</f>
        <v>175</v>
      </c>
      <c r="H52" s="16">
        <f>SUMIFS(raw!$L:$L,raw!$D:$D,'Data - Weekly MA'!$A52,raw!$G:$G,'Data - Weekly MA'!H$1)</f>
        <v>2143.806818181818</v>
      </c>
      <c r="I52" s="16">
        <f>COUNTIFS(raw!$D:$D,'Data - Weekly MA'!$A52,raw!$G:$G,'Data - Weekly MA'!I$1)</f>
        <v>21</v>
      </c>
      <c r="J52" s="16">
        <f t="shared" si="1"/>
        <v>20</v>
      </c>
      <c r="K52" s="16">
        <f t="shared" si="7"/>
        <v>1</v>
      </c>
      <c r="L52" s="16">
        <f t="shared" si="8"/>
        <v>1</v>
      </c>
      <c r="M52" s="16">
        <f>COUNTIFS(raw!$D:$D,'Data - Weekly MA'!$A52,raw!$H:$H,'Data - Weekly MA'!M$1)</f>
        <v>19</v>
      </c>
      <c r="N52" s="16">
        <f t="shared" si="2"/>
        <v>16.5</v>
      </c>
      <c r="O52" s="16">
        <f t="shared" si="9"/>
        <v>2.5</v>
      </c>
      <c r="P52" s="16">
        <f t="shared" si="10"/>
        <v>6.25</v>
      </c>
      <c r="Q52" s="16">
        <f>COUNTIFS(raw!$D:$D,'Data - Weekly MA'!$A52,raw!$H:$H,'Data - Weekly MA'!Q$1)</f>
        <v>2</v>
      </c>
      <c r="R52" s="16">
        <f t="shared" si="3"/>
        <v>3.5</v>
      </c>
      <c r="S52" s="16">
        <f t="shared" si="11"/>
        <v>1.5</v>
      </c>
      <c r="T52" s="16">
        <f t="shared" si="12"/>
        <v>2.25</v>
      </c>
      <c r="U52" s="16">
        <f>COUNTIFS(raw!$D:$D,'Data - Weekly MA'!$A52,raw!$G:$G,'Data - Weekly MA'!U$1)</f>
        <v>22</v>
      </c>
      <c r="V52" s="16">
        <f t="shared" si="4"/>
        <v>21</v>
      </c>
      <c r="W52" s="16">
        <f t="shared" si="13"/>
        <v>1</v>
      </c>
      <c r="X52" s="16">
        <f t="shared" si="14"/>
        <v>1</v>
      </c>
    </row>
    <row r="53" spans="1:24" x14ac:dyDescent="0.3">
      <c r="A53" s="17">
        <v>41721</v>
      </c>
      <c r="B53" s="16">
        <f>SUMIFS(raw!$L:$L,raw!$D:$D,'Data - Weekly MA'!$A53,raw!$G:$G,'Data - Weekly MA'!B$1)</f>
        <v>2062.2857142857142</v>
      </c>
      <c r="C53" s="16">
        <f t="shared" si="5"/>
        <v>1993.2063492063492</v>
      </c>
      <c r="D53" s="16">
        <f t="shared" si="6"/>
        <v>69.079365079365061</v>
      </c>
      <c r="E53" s="16">
        <f t="shared" si="0"/>
        <v>4771.9586797682014</v>
      </c>
      <c r="F53" s="16">
        <f>SUMIFS(raw!$L:$L,raw!$D:$D,'Data - Weekly MA'!$A53,raw!$H:$H,'Data - Weekly MA'!F$1)</f>
        <v>1913.2857142857142</v>
      </c>
      <c r="G53" s="16">
        <f>SUMIFS(raw!$L:$L,raw!$D:$D,'Data - Weekly MA'!$A53,raw!$H:$H,'Data - Weekly MA'!G$1)</f>
        <v>149</v>
      </c>
      <c r="H53" s="16">
        <f>SUMIFS(raw!$L:$L,raw!$D:$D,'Data - Weekly MA'!$A53,raw!$G:$G,'Data - Weekly MA'!H$1)</f>
        <v>1981.5584415584415</v>
      </c>
      <c r="I53" s="16">
        <f>COUNTIFS(raw!$D:$D,'Data - Weekly MA'!$A53,raw!$G:$G,'Data - Weekly MA'!I$1)</f>
        <v>20</v>
      </c>
      <c r="J53" s="16">
        <f t="shared" si="1"/>
        <v>20.5</v>
      </c>
      <c r="K53" s="16">
        <f t="shared" si="7"/>
        <v>0.5</v>
      </c>
      <c r="L53" s="16">
        <f t="shared" si="8"/>
        <v>0.25</v>
      </c>
      <c r="M53" s="16">
        <f>COUNTIFS(raw!$D:$D,'Data - Weekly MA'!$A53,raw!$H:$H,'Data - Weekly MA'!M$1)</f>
        <v>18</v>
      </c>
      <c r="N53" s="16">
        <f t="shared" si="2"/>
        <v>18.5</v>
      </c>
      <c r="O53" s="16">
        <f t="shared" si="9"/>
        <v>0.5</v>
      </c>
      <c r="P53" s="16">
        <f t="shared" si="10"/>
        <v>0.25</v>
      </c>
      <c r="Q53" s="16">
        <f>COUNTIFS(raw!$D:$D,'Data - Weekly MA'!$A53,raw!$H:$H,'Data - Weekly MA'!Q$1)</f>
        <v>2</v>
      </c>
      <c r="R53" s="16">
        <f t="shared" si="3"/>
        <v>2</v>
      </c>
      <c r="S53" s="16">
        <f t="shared" si="11"/>
        <v>0</v>
      </c>
      <c r="T53" s="16">
        <f t="shared" si="12"/>
        <v>0</v>
      </c>
      <c r="U53" s="16">
        <f>COUNTIFS(raw!$D:$D,'Data - Weekly MA'!$A53,raw!$G:$G,'Data - Weekly MA'!U$1)</f>
        <v>21</v>
      </c>
      <c r="V53" s="16">
        <f t="shared" si="4"/>
        <v>21.5</v>
      </c>
      <c r="W53" s="16">
        <f t="shared" si="13"/>
        <v>0.5</v>
      </c>
      <c r="X53" s="16">
        <f t="shared" si="14"/>
        <v>0.25</v>
      </c>
    </row>
    <row r="54" spans="1:24" x14ac:dyDescent="0.3">
      <c r="B54" s="16"/>
      <c r="C54" s="16">
        <f t="shared" si="5"/>
        <v>2059.4428571428571</v>
      </c>
      <c r="D54" s="16"/>
      <c r="E54" s="16"/>
      <c r="F54" s="16"/>
      <c r="G54" s="16"/>
      <c r="H54" s="16"/>
      <c r="I54" s="16"/>
      <c r="J54" s="16">
        <f t="shared" si="1"/>
        <v>20</v>
      </c>
      <c r="K54" s="16">
        <f t="shared" si="7"/>
        <v>20</v>
      </c>
      <c r="L54" s="16">
        <f t="shared" si="8"/>
        <v>400</v>
      </c>
      <c r="M54" s="16"/>
      <c r="N54" s="16">
        <f t="shared" si="2"/>
        <v>18</v>
      </c>
      <c r="O54" s="16">
        <f t="shared" si="9"/>
        <v>18</v>
      </c>
      <c r="P54" s="16">
        <f t="shared" si="10"/>
        <v>324</v>
      </c>
      <c r="Q54" s="16"/>
      <c r="R54" s="16">
        <f t="shared" si="3"/>
        <v>2</v>
      </c>
      <c r="S54" s="16">
        <f t="shared" si="11"/>
        <v>2</v>
      </c>
      <c r="T54" s="16">
        <f t="shared" si="12"/>
        <v>4</v>
      </c>
      <c r="U54" s="16"/>
      <c r="V54" s="16">
        <f t="shared" si="4"/>
        <v>21</v>
      </c>
      <c r="W54" s="16">
        <f t="shared" si="13"/>
        <v>21</v>
      </c>
      <c r="X54" s="16">
        <f t="shared" si="14"/>
        <v>441</v>
      </c>
    </row>
    <row r="55" spans="1:24" x14ac:dyDescent="0.3">
      <c r="B55" s="16"/>
      <c r="C55" s="16">
        <f t="shared" si="5"/>
        <v>2062.2857142857142</v>
      </c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</row>
    <row r="56" spans="1:24" x14ac:dyDescent="0.3">
      <c r="C56" s="16"/>
      <c r="J56" s="16"/>
      <c r="N56" s="16"/>
      <c r="R56" s="16"/>
      <c r="V56" s="16"/>
    </row>
    <row r="57" spans="1:24" x14ac:dyDescent="0.3">
      <c r="C57" s="16"/>
    </row>
    <row r="58" spans="1:24" x14ac:dyDescent="0.3">
      <c r="C58" s="16"/>
    </row>
    <row r="59" spans="1:24" x14ac:dyDescent="0.3">
      <c r="C59" s="16"/>
    </row>
    <row r="60" spans="1:24" x14ac:dyDescent="0.3">
      <c r="C60" s="16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2A802-81E6-449A-B217-906134005495}">
  <sheetPr>
    <tabColor rgb="FFFFC000"/>
  </sheetPr>
  <dimension ref="A1"/>
  <sheetViews>
    <sheetView showGridLines="0" zoomScale="70" zoomScaleNormal="70" workbookViewId="0">
      <selection activeCell="H20" sqref="H20"/>
    </sheetView>
  </sheetViews>
  <sheetFormatPr defaultRowHeight="15.6" x14ac:dyDescent="0.3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90B6C-CB6A-46FD-88C3-744D744441AE}">
  <sheetPr>
    <tabColor rgb="FF00B050"/>
  </sheetPr>
  <dimension ref="A1:U68"/>
  <sheetViews>
    <sheetView zoomScale="55" zoomScaleNormal="55" workbookViewId="0">
      <selection activeCell="K61" sqref="K61"/>
    </sheetView>
  </sheetViews>
  <sheetFormatPr defaultRowHeight="15.6" x14ac:dyDescent="0.3"/>
  <cols>
    <col min="1" max="1" width="17.19921875" bestFit="1" customWidth="1"/>
    <col min="2" max="4" width="15" customWidth="1"/>
    <col min="5" max="7" width="15.09765625" customWidth="1"/>
    <col min="8" max="9" width="19.59765625" customWidth="1"/>
    <col min="10" max="10" width="22.09765625" customWidth="1"/>
    <col min="11" max="11" width="19.3984375" customWidth="1"/>
    <col min="12" max="12" width="13.8984375" customWidth="1"/>
    <col min="13" max="13" width="18.5" bestFit="1" customWidth="1"/>
    <col min="14" max="18" width="18.5" customWidth="1"/>
    <col min="19" max="20" width="20.09765625" bestFit="1" customWidth="1"/>
    <col min="21" max="21" width="11.3984375" bestFit="1" customWidth="1"/>
  </cols>
  <sheetData>
    <row r="1" spans="1:21" x14ac:dyDescent="0.3">
      <c r="A1" t="s">
        <v>458</v>
      </c>
      <c r="B1" s="17" t="s">
        <v>29</v>
      </c>
      <c r="C1" s="19" t="s">
        <v>424</v>
      </c>
      <c r="D1" s="19" t="s">
        <v>589</v>
      </c>
      <c r="E1" s="19" t="s">
        <v>590</v>
      </c>
      <c r="F1" s="19" t="s">
        <v>591</v>
      </c>
      <c r="G1" s="19" t="s">
        <v>481</v>
      </c>
      <c r="H1" s="19" t="s">
        <v>599</v>
      </c>
      <c r="I1" s="19" t="s">
        <v>483</v>
      </c>
      <c r="J1" s="19" t="s">
        <v>425</v>
      </c>
      <c r="K1" s="19" t="s">
        <v>426</v>
      </c>
      <c r="L1" s="19" t="s">
        <v>427</v>
      </c>
      <c r="M1" s="20" t="s">
        <v>424</v>
      </c>
      <c r="N1" s="20" t="s">
        <v>589</v>
      </c>
      <c r="O1" s="20" t="s">
        <v>590</v>
      </c>
      <c r="P1" s="20" t="s">
        <v>591</v>
      </c>
      <c r="Q1" s="20" t="s">
        <v>481</v>
      </c>
      <c r="R1" s="20" t="s">
        <v>483</v>
      </c>
      <c r="S1" s="20" t="s">
        <v>425</v>
      </c>
      <c r="T1" s="20" t="s">
        <v>426</v>
      </c>
      <c r="U1" s="20" t="s">
        <v>427</v>
      </c>
    </row>
    <row r="2" spans="1:21" x14ac:dyDescent="0.3">
      <c r="A2" t="str">
        <f>TEXT(B2,"MMM")</f>
        <v>Mar</v>
      </c>
      <c r="B2" s="17">
        <v>41364</v>
      </c>
      <c r="C2" s="16">
        <f>SUMIFS(raw!$L:$L,raw!$D:$D,'Data - Weekly Seasonal Additive'!$B2,raw!$G:$G,'Data - Weekly Seasonal Additive'!C$1)</f>
        <v>1735</v>
      </c>
      <c r="D2" s="16">
        <f>C2</f>
        <v>1735</v>
      </c>
      <c r="E2" s="21"/>
      <c r="F2" s="18">
        <f>C2/AVERAGE(C2:C5)</f>
        <v>1.018102866531702</v>
      </c>
      <c r="G2" s="24"/>
      <c r="H2" s="18">
        <v>0.12863837104201228</v>
      </c>
      <c r="I2" s="18"/>
      <c r="J2" s="16">
        <f>SUMIFS(raw!$L:$L,raw!$D:$D,'Data - Weekly Seasonal Additive'!$B2,raw!$H:$H,'Data - Weekly Seasonal Additive'!J$1)</f>
        <v>1566</v>
      </c>
      <c r="K2" s="16">
        <f>SUMIFS(raw!$L:$L,raw!$D:$D,'Data - Weekly Seasonal Additive'!$B2,raw!$H:$H,'Data - Weekly Seasonal Additive'!K$1)</f>
        <v>169</v>
      </c>
      <c r="L2" s="16">
        <f>SUMIFS(raw!$L:$L,raw!$D:$D,'Data - Weekly Seasonal Additive'!$B2,raw!$G:$G,'Data - Weekly Seasonal Additive'!L$1)</f>
        <v>1464.2222222222222</v>
      </c>
      <c r="M2" s="16">
        <f>COUNTIFS(raw!$D:$D,'Data - Weekly Seasonal Additive'!$B2,raw!$G:$G,'Data - Weekly Seasonal Additive'!M$1)</f>
        <v>19</v>
      </c>
      <c r="N2" s="16">
        <f>M2</f>
        <v>19</v>
      </c>
      <c r="O2" s="21"/>
      <c r="P2" s="18">
        <f>M2/AVERAGE(M2:M5)</f>
        <v>0.97435897435897434</v>
      </c>
      <c r="Q2" s="24"/>
      <c r="R2" s="24"/>
      <c r="S2" s="16">
        <f>COUNTIFS(raw!$D:$D,'Data - Weekly Seasonal Additive'!$B2,raw!$H:$H,'Data - Weekly Seasonal Additive'!S$1)</f>
        <v>17</v>
      </c>
      <c r="T2" s="16">
        <f>COUNTIFS(raw!$D:$D,'Data - Weekly Seasonal Additive'!$B2,raw!$H:$H,'Data - Weekly Seasonal Additive'!T$1)</f>
        <v>2</v>
      </c>
      <c r="U2" s="16">
        <f>COUNTIFS(raw!$D:$D,'Data - Weekly Seasonal Additive'!$B2,raw!$G:$G,'Data - Weekly Seasonal Additive'!U$1)</f>
        <v>17</v>
      </c>
    </row>
    <row r="3" spans="1:21" x14ac:dyDescent="0.3">
      <c r="A3" t="str">
        <f>TEXT(B6,"MMM")</f>
        <v>Apr</v>
      </c>
      <c r="B3" s="17">
        <v>41371</v>
      </c>
      <c r="C3" s="16">
        <f>SUMIFS(raw!$L:$L,raw!$D:$D,'Data - Weekly Seasonal Additive'!$B3,raw!$G:$G,'Data - Weekly Seasonal Additive'!C$1)</f>
        <v>1823.6</v>
      </c>
      <c r="D3" s="16"/>
      <c r="E3" s="16"/>
      <c r="F3" s="23">
        <f>C3-AVERAGE(C$3:C$6)</f>
        <v>83.074999999999818</v>
      </c>
      <c r="G3" s="24"/>
      <c r="H3" s="16" t="s">
        <v>582</v>
      </c>
      <c r="I3" s="18"/>
      <c r="J3" s="16">
        <f>SUMIFS(raw!$L:$L,raw!$D:$D,'Data - Weekly Seasonal Additive'!$B3,raw!$H:$H,'Data - Weekly Seasonal Additive'!J$1)</f>
        <v>1749.6</v>
      </c>
      <c r="K3" s="16">
        <f>SUMIFS(raw!$L:$L,raw!$D:$D,'Data - Weekly Seasonal Additive'!$B3,raw!$H:$H,'Data - Weekly Seasonal Additive'!K$1)</f>
        <v>74</v>
      </c>
      <c r="L3" s="16">
        <f>SUMIFS(raw!$L:$L,raw!$D:$D,'Data - Weekly Seasonal Additive'!$B3,raw!$G:$G,'Data - Weekly Seasonal Additive'!L$1)</f>
        <v>860.98888888888894</v>
      </c>
      <c r="M3" s="16">
        <f>COUNTIFS(raw!$D:$D,'Data - Weekly Seasonal Additive'!$B3,raw!$G:$G,'Data - Weekly Seasonal Additive'!M$1)</f>
        <v>21</v>
      </c>
      <c r="N3" s="16"/>
      <c r="O3" s="16"/>
      <c r="P3" s="23">
        <f>M3-AVERAGE(M$3:M$6)</f>
        <v>1</v>
      </c>
      <c r="Q3" s="24"/>
      <c r="R3" s="24"/>
      <c r="S3" s="16">
        <f>COUNTIFS(raw!$D:$D,'Data - Weekly Seasonal Additive'!$B3,raw!$H:$H,'Data - Weekly Seasonal Additive'!S$1)</f>
        <v>20</v>
      </c>
      <c r="T3" s="16">
        <f>COUNTIFS(raw!$D:$D,'Data - Weekly Seasonal Additive'!$B3,raw!$H:$H,'Data - Weekly Seasonal Additive'!T$1)</f>
        <v>1</v>
      </c>
      <c r="U3" s="16">
        <f>COUNTIFS(raw!$D:$D,'Data - Weekly Seasonal Additive'!$B3,raw!$G:$G,'Data - Weekly Seasonal Additive'!U$1)</f>
        <v>12</v>
      </c>
    </row>
    <row r="4" spans="1:21" x14ac:dyDescent="0.3">
      <c r="B4" s="17">
        <v>41378</v>
      </c>
      <c r="C4" s="16">
        <f>SUMIFS(raw!$L:$L,raw!$D:$D,'Data - Weekly Seasonal Additive'!$B4,raw!$G:$G,'Data - Weekly Seasonal Additive'!C$1)</f>
        <v>2016</v>
      </c>
      <c r="D4" s="16"/>
      <c r="E4" s="16"/>
      <c r="F4" s="23">
        <f t="shared" ref="F4:F6" si="0">C4-AVERAGE(C$3:C$6)</f>
        <v>275.47499999999991</v>
      </c>
      <c r="G4" s="24"/>
      <c r="H4" s="18">
        <v>0.20516047636607385</v>
      </c>
      <c r="I4" s="18"/>
      <c r="J4" s="16">
        <f>SUMIFS(raw!$L:$L,raw!$D:$D,'Data - Weekly Seasonal Additive'!$B4,raw!$H:$H,'Data - Weekly Seasonal Additive'!J$1)</f>
        <v>1713</v>
      </c>
      <c r="K4" s="16">
        <f>SUMIFS(raw!$L:$L,raw!$D:$D,'Data - Weekly Seasonal Additive'!$B4,raw!$H:$H,'Data - Weekly Seasonal Additive'!K$1)</f>
        <v>303</v>
      </c>
      <c r="L4" s="16">
        <f>SUMIFS(raw!$L:$L,raw!$D:$D,'Data - Weekly Seasonal Additive'!$B4,raw!$G:$G,'Data - Weekly Seasonal Additive'!L$1)</f>
        <v>1794.5535714285716</v>
      </c>
      <c r="M4" s="16">
        <f>COUNTIFS(raw!$D:$D,'Data - Weekly Seasonal Additive'!$B4,raw!$G:$G,'Data - Weekly Seasonal Additive'!M$1)</f>
        <v>22</v>
      </c>
      <c r="N4" s="16"/>
      <c r="O4" s="16"/>
      <c r="P4" s="23">
        <f t="shared" ref="P4:P6" si="1">M4-AVERAGE(M$3:M$6)</f>
        <v>2</v>
      </c>
      <c r="Q4" s="24"/>
      <c r="R4" s="24"/>
      <c r="S4" s="16">
        <f>COUNTIFS(raw!$D:$D,'Data - Weekly Seasonal Additive'!$B4,raw!$H:$H,'Data - Weekly Seasonal Additive'!S$1)</f>
        <v>19</v>
      </c>
      <c r="T4" s="16">
        <f>COUNTIFS(raw!$D:$D,'Data - Weekly Seasonal Additive'!$B4,raw!$H:$H,'Data - Weekly Seasonal Additive'!T$1)</f>
        <v>3</v>
      </c>
      <c r="U4" s="16">
        <f>COUNTIFS(raw!$D:$D,'Data - Weekly Seasonal Additive'!$B4,raw!$G:$G,'Data - Weekly Seasonal Additive'!U$1)</f>
        <v>20</v>
      </c>
    </row>
    <row r="5" spans="1:21" x14ac:dyDescent="0.3">
      <c r="B5" s="17">
        <v>41385</v>
      </c>
      <c r="C5" s="16">
        <f>SUMIFS(raw!$L:$L,raw!$D:$D,'Data - Weekly Seasonal Additive'!$B5,raw!$G:$G,'Data - Weekly Seasonal Additive'!C$1)</f>
        <v>1242</v>
      </c>
      <c r="D5" s="16"/>
      <c r="E5" s="16"/>
      <c r="F5" s="23">
        <f t="shared" si="0"/>
        <v>-498.52500000000009</v>
      </c>
      <c r="G5" s="24"/>
      <c r="H5" s="16" t="s">
        <v>600</v>
      </c>
      <c r="I5" s="18"/>
      <c r="J5" s="16">
        <f>SUMIFS(raw!$L:$L,raw!$D:$D,'Data - Weekly Seasonal Additive'!$B5,raw!$H:$H,'Data - Weekly Seasonal Additive'!J$1)</f>
        <v>971</v>
      </c>
      <c r="K5" s="16">
        <f>SUMIFS(raw!$L:$L,raw!$D:$D,'Data - Weekly Seasonal Additive'!$B5,raw!$H:$H,'Data - Weekly Seasonal Additive'!K$1)</f>
        <v>271</v>
      </c>
      <c r="L5" s="16">
        <f>SUMIFS(raw!$L:$L,raw!$D:$D,'Data - Weekly Seasonal Additive'!$B5,raw!$G:$G,'Data - Weekly Seasonal Additive'!L$1)</f>
        <v>1773.2857142857142</v>
      </c>
      <c r="M5" s="16">
        <f>COUNTIFS(raw!$D:$D,'Data - Weekly Seasonal Additive'!$B5,raw!$G:$G,'Data - Weekly Seasonal Additive'!M$1)</f>
        <v>16</v>
      </c>
      <c r="N5" s="16"/>
      <c r="O5" s="16"/>
      <c r="P5" s="23">
        <f t="shared" si="1"/>
        <v>-4</v>
      </c>
      <c r="Q5" s="24"/>
      <c r="R5" s="24"/>
      <c r="S5" s="16">
        <f>COUNTIFS(raw!$D:$D,'Data - Weekly Seasonal Additive'!$B5,raw!$H:$H,'Data - Weekly Seasonal Additive'!S$1)</f>
        <v>13</v>
      </c>
      <c r="T5" s="16">
        <f>COUNTIFS(raw!$D:$D,'Data - Weekly Seasonal Additive'!$B5,raw!$H:$H,'Data - Weekly Seasonal Additive'!T$1)</f>
        <v>3</v>
      </c>
      <c r="U5" s="16">
        <f>COUNTIFS(raw!$D:$D,'Data - Weekly Seasonal Additive'!$B5,raw!$G:$G,'Data - Weekly Seasonal Additive'!U$1)</f>
        <v>19</v>
      </c>
    </row>
    <row r="6" spans="1:21" x14ac:dyDescent="0.3">
      <c r="B6" s="17">
        <v>41392</v>
      </c>
      <c r="C6" s="16">
        <f>SUMIFS(raw!$L:$L,raw!$D:$D,'Data - Weekly Seasonal Additive'!$B6,raw!$G:$G,'Data - Weekly Seasonal Additive'!C$1)</f>
        <v>1880.5</v>
      </c>
      <c r="D6" s="16"/>
      <c r="E6" s="16"/>
      <c r="F6" s="23">
        <f t="shared" si="0"/>
        <v>139.97499999999991</v>
      </c>
      <c r="G6" s="24"/>
      <c r="H6" s="18">
        <v>0.57536427582182237</v>
      </c>
      <c r="I6" s="18"/>
      <c r="J6" s="16">
        <f>SUMIFS(raw!$L:$L,raw!$D:$D,'Data - Weekly Seasonal Additive'!$B6,raw!$H:$H,'Data - Weekly Seasonal Additive'!J$1)</f>
        <v>1358.5</v>
      </c>
      <c r="K6" s="16">
        <f>SUMIFS(raw!$L:$L,raw!$D:$D,'Data - Weekly Seasonal Additive'!$B6,raw!$H:$H,'Data - Weekly Seasonal Additive'!K$1)</f>
        <v>522</v>
      </c>
      <c r="L6" s="16">
        <f>SUMIFS(raw!$L:$L,raw!$D:$D,'Data - Weekly Seasonal Additive'!$B6,raw!$G:$G,'Data - Weekly Seasonal Additive'!L$1)</f>
        <v>1467.3333333333333</v>
      </c>
      <c r="M6" s="16">
        <f>COUNTIFS(raw!$D:$D,'Data - Weekly Seasonal Additive'!$B6,raw!$G:$G,'Data - Weekly Seasonal Additive'!M$1)</f>
        <v>21</v>
      </c>
      <c r="N6" s="16"/>
      <c r="O6" s="16"/>
      <c r="P6" s="23">
        <f t="shared" si="1"/>
        <v>1</v>
      </c>
      <c r="Q6" s="24"/>
      <c r="R6" s="24"/>
      <c r="S6" s="16">
        <f>COUNTIFS(raw!$D:$D,'Data - Weekly Seasonal Additive'!$B6,raw!$H:$H,'Data - Weekly Seasonal Additive'!S$1)</f>
        <v>16</v>
      </c>
      <c r="T6" s="16">
        <f>COUNTIFS(raw!$D:$D,'Data - Weekly Seasonal Additive'!$B6,raw!$H:$H,'Data - Weekly Seasonal Additive'!T$1)</f>
        <v>5</v>
      </c>
      <c r="U6" s="16">
        <f>COUNTIFS(raw!$D:$D,'Data - Weekly Seasonal Additive'!$B6,raw!$G:$G,'Data - Weekly Seasonal Additive'!U$1)</f>
        <v>18</v>
      </c>
    </row>
    <row r="7" spans="1:21" x14ac:dyDescent="0.3">
      <c r="A7" t="str">
        <f>TEXT(B10,"MMM")</f>
        <v>May</v>
      </c>
      <c r="B7" s="17">
        <v>41399</v>
      </c>
      <c r="C7" s="16">
        <f>SUMIFS(raw!$L:$L,raw!$D:$D,'Data - Weekly Seasonal Additive'!$B7,raw!$G:$G,'Data - Weekly Seasonal Additive'!C$1)</f>
        <v>2019.6000000000001</v>
      </c>
      <c r="D7" s="16">
        <f>C7/F3</f>
        <v>24.310562744508029</v>
      </c>
      <c r="E7" s="16">
        <f t="shared" ref="E7:E53" si="2">(D6)+F3</f>
        <v>83.074999999999818</v>
      </c>
      <c r="F7" s="18">
        <f t="shared" ref="F7:F53" si="3">$H$6*(C7-D7)+(1-$H$6)*F3</f>
        <v>1183.2948749075399</v>
      </c>
      <c r="G7" s="24"/>
      <c r="H7" s="16"/>
      <c r="I7" s="18"/>
      <c r="J7" s="16">
        <f>SUMIFS(raw!$L:$L,raw!$D:$D,'Data - Weekly Seasonal Additive'!$B7,raw!$H:$H,'Data - Weekly Seasonal Additive'!J$1)</f>
        <v>1783.7</v>
      </c>
      <c r="K7" s="16">
        <f>SUMIFS(raw!$L:$L,raw!$D:$D,'Data - Weekly Seasonal Additive'!$B7,raw!$H:$H,'Data - Weekly Seasonal Additive'!K$1)</f>
        <v>235.9</v>
      </c>
      <c r="L7" s="16">
        <f>SUMIFS(raw!$L:$L,raw!$D:$D,'Data - Weekly Seasonal Additive'!$B7,raw!$G:$G,'Data - Weekly Seasonal Additive'!L$1)</f>
        <v>1448.9333333333332</v>
      </c>
      <c r="M7" s="16">
        <f>COUNTIFS(raw!$D:$D,'Data - Weekly Seasonal Additive'!$B7,raw!$G:$G,'Data - Weekly Seasonal Additive'!M$1)</f>
        <v>23</v>
      </c>
      <c r="N7" s="16">
        <f>M7/P3</f>
        <v>23</v>
      </c>
      <c r="O7" s="16"/>
      <c r="P7" s="18">
        <f>$H$6*(M7-N7)+(1-$H$6)*P3</f>
        <v>0.42463572417817763</v>
      </c>
      <c r="Q7" s="24"/>
      <c r="R7" s="24"/>
      <c r="S7" s="16">
        <f>COUNTIFS(raw!$D:$D,'Data - Weekly Seasonal Additive'!$B7,raw!$H:$H,'Data - Weekly Seasonal Additive'!S$1)</f>
        <v>20</v>
      </c>
      <c r="T7" s="16">
        <f>COUNTIFS(raw!$D:$D,'Data - Weekly Seasonal Additive'!$B7,raw!$H:$H,'Data - Weekly Seasonal Additive'!T$1)</f>
        <v>3</v>
      </c>
      <c r="U7" s="16">
        <f>COUNTIFS(raw!$D:$D,'Data - Weekly Seasonal Additive'!$B7,raw!$G:$G,'Data - Weekly Seasonal Additive'!U$1)</f>
        <v>18</v>
      </c>
    </row>
    <row r="8" spans="1:21" x14ac:dyDescent="0.3">
      <c r="B8" s="17">
        <v>41406</v>
      </c>
      <c r="C8" s="16">
        <f>SUMIFS(raw!$L:$L,raw!$D:$D,'Data - Weekly Seasonal Additive'!$B8,raw!$G:$G,'Data - Weekly Seasonal Additive'!C$1)</f>
        <v>2765.5</v>
      </c>
      <c r="D8" s="16">
        <f t="shared" ref="D8:D53" si="4">$H$2*(C8-F4)+(1-$H$2)*(D7)</f>
        <v>341.49605140782654</v>
      </c>
      <c r="E8" s="16">
        <f t="shared" si="2"/>
        <v>299.78556274450796</v>
      </c>
      <c r="F8" s="18">
        <f t="shared" si="3"/>
        <v>1511.6618025889572</v>
      </c>
      <c r="G8" s="18"/>
      <c r="H8" s="16"/>
      <c r="I8" s="18">
        <f t="shared" ref="I8:I53" si="5">G8^2</f>
        <v>0</v>
      </c>
      <c r="J8" s="16">
        <f>SUMIFS(raw!$L:$L,raw!$D:$D,'Data - Weekly Seasonal Additive'!$B8,raw!$H:$H,'Data - Weekly Seasonal Additive'!J$1)</f>
        <v>2251.5</v>
      </c>
      <c r="K8" s="16">
        <f>SUMIFS(raw!$L:$L,raw!$D:$D,'Data - Weekly Seasonal Additive'!$B8,raw!$H:$H,'Data - Weekly Seasonal Additive'!K$1)</f>
        <v>514</v>
      </c>
      <c r="L8" s="16">
        <f>SUMIFS(raw!$L:$L,raw!$D:$D,'Data - Weekly Seasonal Additive'!$B8,raw!$G:$G,'Data - Weekly Seasonal Additive'!L$1)</f>
        <v>2058</v>
      </c>
      <c r="M8" s="16">
        <f>COUNTIFS(raw!$D:$D,'Data - Weekly Seasonal Additive'!$B8,raw!$G:$G,'Data - Weekly Seasonal Additive'!M$1)</f>
        <v>28</v>
      </c>
      <c r="N8" s="16">
        <f>$B$66*(M8-P4)+(1-$B$66)*(N7)</f>
        <v>23.385915113126039</v>
      </c>
      <c r="O8" s="16">
        <f t="shared" ref="O8:O10" si="6">(N7)+P4</f>
        <v>25</v>
      </c>
      <c r="P8" s="18">
        <f>$B$68*(M8-N8)+(1-$B$68)*P4</f>
        <v>3.5040510578730073</v>
      </c>
      <c r="Q8" s="18"/>
      <c r="R8" s="18"/>
      <c r="S8" s="16">
        <f>COUNTIFS(raw!$D:$D,'Data - Weekly Seasonal Additive'!$B8,raw!$H:$H,'Data - Weekly Seasonal Additive'!S$1)</f>
        <v>24</v>
      </c>
      <c r="T8" s="16">
        <f>COUNTIFS(raw!$D:$D,'Data - Weekly Seasonal Additive'!$B8,raw!$H:$H,'Data - Weekly Seasonal Additive'!T$1)</f>
        <v>4</v>
      </c>
      <c r="U8" s="16">
        <f>COUNTIFS(raw!$D:$D,'Data - Weekly Seasonal Additive'!$B8,raw!$G:$G,'Data - Weekly Seasonal Additive'!U$1)</f>
        <v>23</v>
      </c>
    </row>
    <row r="9" spans="1:21" x14ac:dyDescent="0.3">
      <c r="B9" s="17">
        <v>41413</v>
      </c>
      <c r="C9" s="16">
        <f>SUMIFS(raw!$L:$L,raw!$D:$D,'Data - Weekly Seasonal Additive'!$B9,raw!$G:$G,'Data - Weekly Seasonal Additive'!C$1)</f>
        <v>1614</v>
      </c>
      <c r="D9" s="16">
        <f t="shared" si="4"/>
        <v>569.31833042297148</v>
      </c>
      <c r="E9" s="16">
        <f t="shared" si="2"/>
        <v>-157.02894859217355</v>
      </c>
      <c r="F9" s="18">
        <f t="shared" si="3"/>
        <v>389.3809878845932</v>
      </c>
      <c r="G9" s="18"/>
      <c r="H9" s="16"/>
      <c r="I9" s="18">
        <f t="shared" si="5"/>
        <v>0</v>
      </c>
      <c r="J9" s="16">
        <f>SUMIFS(raw!$L:$L,raw!$D:$D,'Data - Weekly Seasonal Additive'!$B9,raw!$H:$H,'Data - Weekly Seasonal Additive'!J$1)</f>
        <v>1006</v>
      </c>
      <c r="K9" s="16">
        <f>SUMIFS(raw!$L:$L,raw!$D:$D,'Data - Weekly Seasonal Additive'!$B9,raw!$H:$H,'Data - Weekly Seasonal Additive'!K$1)</f>
        <v>608</v>
      </c>
      <c r="L9" s="16">
        <f>SUMIFS(raw!$L:$L,raw!$D:$D,'Data - Weekly Seasonal Additive'!$B9,raw!$G:$G,'Data - Weekly Seasonal Additive'!L$1)</f>
        <v>2496.8777777777777</v>
      </c>
      <c r="M9" s="16">
        <f>COUNTIFS(raw!$D:$D,'Data - Weekly Seasonal Additive'!$B9,raw!$G:$G,'Data - Weekly Seasonal Additive'!M$1)</f>
        <v>19</v>
      </c>
      <c r="N9" s="16">
        <f t="shared" ref="N9:N21" si="7">$B$66*(M9-P5)+(1-$B$66)*(N8)</f>
        <v>23.336271621613012</v>
      </c>
      <c r="O9" s="16">
        <f t="shared" si="6"/>
        <v>19.385915113126039</v>
      </c>
      <c r="P9" s="18">
        <f t="shared" ref="P9:P21" si="8">$B$68*(M9-N9)+(1-$B$68)*P5</f>
        <v>-4.1934786780488</v>
      </c>
      <c r="Q9" s="18"/>
      <c r="R9" s="18"/>
      <c r="S9" s="16">
        <f>COUNTIFS(raw!$D:$D,'Data - Weekly Seasonal Additive'!$B9,raw!$H:$H,'Data - Weekly Seasonal Additive'!S$1)</f>
        <v>12</v>
      </c>
      <c r="T9" s="16">
        <f>COUNTIFS(raw!$D:$D,'Data - Weekly Seasonal Additive'!$B9,raw!$H:$H,'Data - Weekly Seasonal Additive'!T$1)</f>
        <v>7</v>
      </c>
      <c r="U9" s="16">
        <f>COUNTIFS(raw!$D:$D,'Data - Weekly Seasonal Additive'!$B9,raw!$G:$G,'Data - Weekly Seasonal Additive'!U$1)</f>
        <v>26</v>
      </c>
    </row>
    <row r="10" spans="1:21" x14ac:dyDescent="0.3">
      <c r="B10" s="17">
        <v>41420</v>
      </c>
      <c r="C10" s="16">
        <f>SUMIFS(raw!$L:$L,raw!$D:$D,'Data - Weekly Seasonal Additive'!$B10,raw!$G:$G,'Data - Weekly Seasonal Additive'!C$1)</f>
        <v>2333</v>
      </c>
      <c r="D10" s="16">
        <f t="shared" si="4"/>
        <v>778.18931144741134</v>
      </c>
      <c r="E10" s="16">
        <f t="shared" si="2"/>
        <v>709.29333042297139</v>
      </c>
      <c r="F10" s="18">
        <f t="shared" si="3"/>
        <v>954.0209113509294</v>
      </c>
      <c r="G10" s="18"/>
      <c r="H10" s="16"/>
      <c r="I10" s="18">
        <f t="shared" si="5"/>
        <v>0</v>
      </c>
      <c r="J10" s="16">
        <f>SUMIFS(raw!$L:$L,raw!$D:$D,'Data - Weekly Seasonal Additive'!$B10,raw!$H:$H,'Data - Weekly Seasonal Additive'!J$1)</f>
        <v>1786</v>
      </c>
      <c r="K10" s="16">
        <f>SUMIFS(raw!$L:$L,raw!$D:$D,'Data - Weekly Seasonal Additive'!$B10,raw!$H:$H,'Data - Weekly Seasonal Additive'!K$1)</f>
        <v>547</v>
      </c>
      <c r="L10" s="16">
        <f>SUMIFS(raw!$L:$L,raw!$D:$D,'Data - Weekly Seasonal Additive'!$B10,raw!$G:$G,'Data - Weekly Seasonal Additive'!L$1)</f>
        <v>1806.1428571428571</v>
      </c>
      <c r="M10" s="16">
        <f>COUNTIFS(raw!$D:$D,'Data - Weekly Seasonal Additive'!$B10,raw!$G:$G,'Data - Weekly Seasonal Additive'!M$1)</f>
        <v>24</v>
      </c>
      <c r="N10" s="16">
        <f t="shared" si="7"/>
        <v>23.293014187981058</v>
      </c>
      <c r="O10" s="16">
        <f t="shared" si="6"/>
        <v>24.336271621613012</v>
      </c>
      <c r="P10" s="18">
        <f t="shared" si="8"/>
        <v>0.8314101039267594</v>
      </c>
      <c r="Q10" s="18"/>
      <c r="R10" s="18"/>
      <c r="S10" s="16">
        <f>COUNTIFS(raw!$D:$D,'Data - Weekly Seasonal Additive'!$B10,raw!$H:$H,'Data - Weekly Seasonal Additive'!S$1)</f>
        <v>19</v>
      </c>
      <c r="T10" s="16">
        <f>COUNTIFS(raw!$D:$D,'Data - Weekly Seasonal Additive'!$B10,raw!$H:$H,'Data - Weekly Seasonal Additive'!T$1)</f>
        <v>5</v>
      </c>
      <c r="U10" s="16">
        <f>COUNTIFS(raw!$D:$D,'Data - Weekly Seasonal Additive'!$B10,raw!$G:$G,'Data - Weekly Seasonal Additive'!U$1)</f>
        <v>21</v>
      </c>
    </row>
    <row r="11" spans="1:21" x14ac:dyDescent="0.3">
      <c r="B11" s="17">
        <v>41427</v>
      </c>
      <c r="C11" s="16">
        <f>SUMIFS(raw!$L:$L,raw!$D:$D,'Data - Weekly Seasonal Additive'!$B11,raw!$G:$G,'Data - Weekly Seasonal Additive'!C$1)</f>
        <v>1964.378787878788</v>
      </c>
      <c r="D11" s="16">
        <f t="shared" si="4"/>
        <v>778.56166827225343</v>
      </c>
      <c r="E11" s="16">
        <f t="shared" si="2"/>
        <v>1961.4841863549514</v>
      </c>
      <c r="F11" s="18">
        <f t="shared" si="3"/>
        <v>1184.7460844022223</v>
      </c>
      <c r="G11" s="18">
        <f t="shared" ref="G11:G53" si="9">C11-E11</f>
        <v>2.8946015238366272</v>
      </c>
      <c r="H11" s="16"/>
      <c r="I11" s="18">
        <f t="shared" si="5"/>
        <v>8.3787179817973243</v>
      </c>
      <c r="J11" s="16">
        <f>SUMIFS(raw!$L:$L,raw!$D:$D,'Data - Weekly Seasonal Additive'!$B11,raw!$H:$H,'Data - Weekly Seasonal Additive'!J$1)</f>
        <v>1736</v>
      </c>
      <c r="K11" s="16">
        <f>SUMIFS(raw!$L:$L,raw!$D:$D,'Data - Weekly Seasonal Additive'!$B11,raw!$H:$H,'Data - Weekly Seasonal Additive'!K$1)</f>
        <v>228.37878787878788</v>
      </c>
      <c r="L11" s="16">
        <f>SUMIFS(raw!$L:$L,raw!$D:$D,'Data - Weekly Seasonal Additive'!$B11,raw!$G:$G,'Data - Weekly Seasonal Additive'!L$1)</f>
        <v>1665.5692640692644</v>
      </c>
      <c r="M11" s="16">
        <f>COUNTIFS(raw!$D:$D,'Data - Weekly Seasonal Additive'!$B11,raw!$G:$G,'Data - Weekly Seasonal Additive'!M$1)</f>
        <v>21</v>
      </c>
      <c r="N11" s="16">
        <f t="shared" si="7"/>
        <v>22.943420130218424</v>
      </c>
      <c r="O11" s="16">
        <f t="shared" ref="O11:O53" si="10">(N10)+P7</f>
        <v>23.717649912159235</v>
      </c>
      <c r="P11" s="18">
        <f t="shared" si="8"/>
        <v>-0.93785901759234991</v>
      </c>
      <c r="Q11" s="18">
        <f>M11-O11</f>
        <v>-2.717649912159235</v>
      </c>
      <c r="R11" s="18">
        <f>Q11^2</f>
        <v>7.3856210450590982</v>
      </c>
      <c r="S11" s="16">
        <f>COUNTIFS(raw!$D:$D,'Data - Weekly Seasonal Additive'!$B11,raw!$H:$H,'Data - Weekly Seasonal Additive'!S$1)</f>
        <v>18</v>
      </c>
      <c r="T11" s="16">
        <f>COUNTIFS(raw!$D:$D,'Data - Weekly Seasonal Additive'!$B11,raw!$H:$H,'Data - Weekly Seasonal Additive'!T$1)</f>
        <v>3</v>
      </c>
      <c r="U11" s="16">
        <f>COUNTIFS(raw!$D:$D,'Data - Weekly Seasonal Additive'!$B11,raw!$G:$G,'Data - Weekly Seasonal Additive'!U$1)</f>
        <v>22</v>
      </c>
    </row>
    <row r="12" spans="1:21" x14ac:dyDescent="0.3">
      <c r="A12" t="str">
        <f>TEXT(B15,"MMM")</f>
        <v>Jun</v>
      </c>
      <c r="B12" s="17">
        <v>41434</v>
      </c>
      <c r="C12" s="16">
        <f>SUMIFS(raw!$L:$L,raw!$D:$D,'Data - Weekly Seasonal Additive'!$B12,raw!$G:$G,'Data - Weekly Seasonal Additive'!C$1)</f>
        <v>2081</v>
      </c>
      <c r="D12" s="16">
        <f t="shared" si="4"/>
        <v>751.64750179691146</v>
      </c>
      <c r="E12" s="16">
        <f t="shared" si="2"/>
        <v>2290.2234708612104</v>
      </c>
      <c r="F12" s="18">
        <f t="shared" si="3"/>
        <v>1406.7675416954016</v>
      </c>
      <c r="G12" s="18">
        <f t="shared" si="9"/>
        <v>-209.22347086121044</v>
      </c>
      <c r="H12" s="16"/>
      <c r="I12" s="18">
        <f t="shared" si="5"/>
        <v>43774.460759211775</v>
      </c>
      <c r="J12" s="16">
        <f>SUMIFS(raw!$L:$L,raw!$D:$D,'Data - Weekly Seasonal Additive'!$B12,raw!$H:$H,'Data - Weekly Seasonal Additive'!J$1)</f>
        <v>1804.6</v>
      </c>
      <c r="K12" s="16">
        <f>SUMIFS(raw!$L:$L,raw!$D:$D,'Data - Weekly Seasonal Additive'!$B12,raw!$H:$H,'Data - Weekly Seasonal Additive'!K$1)</f>
        <v>276.39999999999998</v>
      </c>
      <c r="L12" s="16">
        <f>SUMIFS(raw!$L:$L,raw!$D:$D,'Data - Weekly Seasonal Additive'!$B12,raw!$G:$G,'Data - Weekly Seasonal Additive'!L$1)</f>
        <v>2555</v>
      </c>
      <c r="M12" s="16">
        <f>COUNTIFS(raw!$D:$D,'Data - Weekly Seasonal Additive'!$B12,raw!$G:$G,'Data - Weekly Seasonal Additive'!M$1)</f>
        <v>23</v>
      </c>
      <c r="N12" s="16">
        <f t="shared" si="7"/>
        <v>22.499943052368074</v>
      </c>
      <c r="O12" s="16">
        <f t="shared" si="10"/>
        <v>26.447471188091431</v>
      </c>
      <c r="P12" s="18">
        <f t="shared" si="8"/>
        <v>1.7756601620611279</v>
      </c>
      <c r="Q12" s="18">
        <f t="shared" ref="Q12:Q52" si="11">M12-O12</f>
        <v>-3.4474711880914306</v>
      </c>
      <c r="R12" s="18">
        <f t="shared" ref="R12:R52" si="12">Q12^2</f>
        <v>11.885057592720541</v>
      </c>
      <c r="S12" s="16">
        <f>COUNTIFS(raw!$D:$D,'Data - Weekly Seasonal Additive'!$B12,raw!$H:$H,'Data - Weekly Seasonal Additive'!S$1)</f>
        <v>19</v>
      </c>
      <c r="T12" s="16">
        <f>COUNTIFS(raw!$D:$D,'Data - Weekly Seasonal Additive'!$B12,raw!$H:$H,'Data - Weekly Seasonal Additive'!T$1)</f>
        <v>4</v>
      </c>
      <c r="U12" s="16">
        <f>COUNTIFS(raw!$D:$D,'Data - Weekly Seasonal Additive'!$B12,raw!$G:$G,'Data - Weekly Seasonal Additive'!U$1)</f>
        <v>28</v>
      </c>
    </row>
    <row r="13" spans="1:21" x14ac:dyDescent="0.3">
      <c r="B13" s="17">
        <v>41441</v>
      </c>
      <c r="C13" s="16">
        <f>SUMIFS(raw!$L:$L,raw!$D:$D,'Data - Weekly Seasonal Additive'!$B13,raw!$G:$G,'Data - Weekly Seasonal Additive'!C$1)</f>
        <v>2337.8000000000002</v>
      </c>
      <c r="D13" s="16">
        <f t="shared" si="4"/>
        <v>905.59823939377156</v>
      </c>
      <c r="E13" s="16">
        <f t="shared" si="2"/>
        <v>1141.0284896815047</v>
      </c>
      <c r="F13" s="18">
        <f t="shared" si="3"/>
        <v>989.38280659353018</v>
      </c>
      <c r="G13" s="18">
        <f t="shared" si="9"/>
        <v>1196.7715103184955</v>
      </c>
      <c r="H13" s="16"/>
      <c r="I13" s="18">
        <f t="shared" si="5"/>
        <v>1432262.0479100128</v>
      </c>
      <c r="J13" s="16">
        <f>SUMIFS(raw!$L:$L,raw!$D:$D,'Data - Weekly Seasonal Additive'!$B13,raw!$H:$H,'Data - Weekly Seasonal Additive'!J$1)</f>
        <v>1742.6</v>
      </c>
      <c r="K13" s="16">
        <f>SUMIFS(raw!$L:$L,raw!$D:$D,'Data - Weekly Seasonal Additive'!$B13,raw!$H:$H,'Data - Weekly Seasonal Additive'!K$1)</f>
        <v>595.20000000000005</v>
      </c>
      <c r="L13" s="16">
        <f>SUMIFS(raw!$L:$L,raw!$D:$D,'Data - Weekly Seasonal Additive'!$B13,raw!$G:$G,'Data - Weekly Seasonal Additive'!L$1)</f>
        <v>2152.1999999999998</v>
      </c>
      <c r="M13" s="16">
        <f>COUNTIFS(raw!$D:$D,'Data - Weekly Seasonal Additive'!$B13,raw!$G:$G,'Data - Weekly Seasonal Additive'!M$1)</f>
        <v>24</v>
      </c>
      <c r="N13" s="16">
        <f t="shared" si="7"/>
        <v>23.232350200725307</v>
      </c>
      <c r="O13" s="16">
        <f t="shared" si="10"/>
        <v>18.306464374319276</v>
      </c>
      <c r="P13" s="18">
        <f t="shared" si="8"/>
        <v>-1.339022584434548</v>
      </c>
      <c r="Q13" s="18">
        <f t="shared" si="11"/>
        <v>5.6935356256807239</v>
      </c>
      <c r="R13" s="18">
        <f t="shared" si="12"/>
        <v>32.416347920895589</v>
      </c>
      <c r="S13" s="16">
        <f>COUNTIFS(raw!$D:$D,'Data - Weekly Seasonal Additive'!$B13,raw!$H:$H,'Data - Weekly Seasonal Additive'!S$1)</f>
        <v>18</v>
      </c>
      <c r="T13" s="16">
        <f>COUNTIFS(raw!$D:$D,'Data - Weekly Seasonal Additive'!$B13,raw!$H:$H,'Data - Weekly Seasonal Additive'!T$1)</f>
        <v>6</v>
      </c>
      <c r="U13" s="16">
        <f>COUNTIFS(raw!$D:$D,'Data - Weekly Seasonal Additive'!$B13,raw!$G:$G,'Data - Weekly Seasonal Additive'!U$1)</f>
        <v>24</v>
      </c>
    </row>
    <row r="14" spans="1:21" x14ac:dyDescent="0.3">
      <c r="B14" s="17">
        <v>41448</v>
      </c>
      <c r="C14" s="16">
        <f>SUMIFS(raw!$L:$L,raw!$D:$D,'Data - Weekly Seasonal Additive'!$B14,raw!$G:$G,'Data - Weekly Seasonal Additive'!C$1)</f>
        <v>3181</v>
      </c>
      <c r="D14" s="16">
        <f t="shared" si="4"/>
        <v>1075.578519368084</v>
      </c>
      <c r="E14" s="16">
        <f t="shared" si="2"/>
        <v>1859.6191507447011</v>
      </c>
      <c r="F14" s="18">
        <f t="shared" si="3"/>
        <v>1616.4956660761181</v>
      </c>
      <c r="G14" s="18">
        <f t="shared" si="9"/>
        <v>1321.3808492552989</v>
      </c>
      <c r="H14" s="16"/>
      <c r="I14" s="18">
        <f t="shared" si="5"/>
        <v>1746047.3487786551</v>
      </c>
      <c r="J14" s="16">
        <f>SUMIFS(raw!$L:$L,raw!$D:$D,'Data - Weekly Seasonal Additive'!$B14,raw!$H:$H,'Data - Weekly Seasonal Additive'!J$1)</f>
        <v>1966</v>
      </c>
      <c r="K14" s="16">
        <f>SUMIFS(raw!$L:$L,raw!$D:$D,'Data - Weekly Seasonal Additive'!$B14,raw!$H:$H,'Data - Weekly Seasonal Additive'!K$1)</f>
        <v>1215</v>
      </c>
      <c r="L14" s="16">
        <f>SUMIFS(raw!$L:$L,raw!$D:$D,'Data - Weekly Seasonal Additive'!$B14,raw!$G:$G,'Data - Weekly Seasonal Additive'!L$1)</f>
        <v>1574</v>
      </c>
      <c r="M14" s="16">
        <f>COUNTIFS(raw!$D:$D,'Data - Weekly Seasonal Additive'!$B14,raw!$G:$G,'Data - Weekly Seasonal Additive'!M$1)</f>
        <v>30</v>
      </c>
      <c r="N14" s="16">
        <f t="shared" si="7"/>
        <v>23.995978405249797</v>
      </c>
      <c r="O14" s="16">
        <f t="shared" si="10"/>
        <v>24.063760304652067</v>
      </c>
      <c r="P14" s="18">
        <f t="shared" si="8"/>
        <v>3.8075459684520268</v>
      </c>
      <c r="Q14" s="18">
        <f t="shared" si="11"/>
        <v>5.9362396953479326</v>
      </c>
      <c r="R14" s="18">
        <f t="shared" si="12"/>
        <v>35.238941720624517</v>
      </c>
      <c r="S14" s="16">
        <f>COUNTIFS(raw!$D:$D,'Data - Weekly Seasonal Additive'!$B14,raw!$H:$H,'Data - Weekly Seasonal Additive'!S$1)</f>
        <v>20</v>
      </c>
      <c r="T14" s="16">
        <f>COUNTIFS(raw!$D:$D,'Data - Weekly Seasonal Additive'!$B14,raw!$H:$H,'Data - Weekly Seasonal Additive'!T$1)</f>
        <v>10</v>
      </c>
      <c r="U14" s="16">
        <f>COUNTIFS(raw!$D:$D,'Data - Weekly Seasonal Additive'!$B14,raw!$G:$G,'Data - Weekly Seasonal Additive'!U$1)</f>
        <v>17</v>
      </c>
    </row>
    <row r="15" spans="1:21" x14ac:dyDescent="0.3">
      <c r="B15" s="17">
        <v>41455</v>
      </c>
      <c r="C15" s="16">
        <f>SUMIFS(raw!$L:$L,raw!$D:$D,'Data - Weekly Seasonal Additive'!$B15,raw!$G:$G,'Data - Weekly Seasonal Additive'!C$1)</f>
        <v>1961</v>
      </c>
      <c r="D15" s="16">
        <f t="shared" si="4"/>
        <v>1037.073889926276</v>
      </c>
      <c r="E15" s="16">
        <f t="shared" si="2"/>
        <v>2260.3246037703066</v>
      </c>
      <c r="F15" s="18">
        <f t="shared" si="3"/>
        <v>1034.6795887528397</v>
      </c>
      <c r="G15" s="18">
        <f t="shared" si="9"/>
        <v>-299.32460377030657</v>
      </c>
      <c r="H15" s="16"/>
      <c r="I15" s="18">
        <f t="shared" si="5"/>
        <v>89595.218422251026</v>
      </c>
      <c r="J15" s="16">
        <f>SUMIFS(raw!$L:$L,raw!$D:$D,'Data - Weekly Seasonal Additive'!$B15,raw!$H:$H,'Data - Weekly Seasonal Additive'!J$1)</f>
        <v>1505</v>
      </c>
      <c r="K15" s="16">
        <f>SUMIFS(raw!$L:$L,raw!$D:$D,'Data - Weekly Seasonal Additive'!$B15,raw!$H:$H,'Data - Weekly Seasonal Additive'!K$1)</f>
        <v>456</v>
      </c>
      <c r="L15" s="16">
        <f>SUMIFS(raw!$L:$L,raw!$D:$D,'Data - Weekly Seasonal Additive'!$B15,raw!$G:$G,'Data - Weekly Seasonal Additive'!L$1)</f>
        <v>1312.625</v>
      </c>
      <c r="M15" s="16">
        <f>COUNTIFS(raw!$D:$D,'Data - Weekly Seasonal Additive'!$B15,raw!$G:$G,'Data - Weekly Seasonal Additive'!M$1)</f>
        <v>19</v>
      </c>
      <c r="N15" s="16">
        <f t="shared" si="7"/>
        <v>23.473948537727534</v>
      </c>
      <c r="O15" s="16">
        <f t="shared" si="10"/>
        <v>23.058119387657449</v>
      </c>
      <c r="P15" s="18">
        <f t="shared" si="8"/>
        <v>-2.9723986035860652</v>
      </c>
      <c r="Q15" s="18">
        <f t="shared" si="11"/>
        <v>-4.0581193876574488</v>
      </c>
      <c r="R15" s="18">
        <f t="shared" si="12"/>
        <v>16.468332964481267</v>
      </c>
      <c r="S15" s="16">
        <f>COUNTIFS(raw!$D:$D,'Data - Weekly Seasonal Additive'!$B15,raw!$H:$H,'Data - Weekly Seasonal Additive'!S$1)</f>
        <v>15</v>
      </c>
      <c r="T15" s="16">
        <f>COUNTIFS(raw!$D:$D,'Data - Weekly Seasonal Additive'!$B15,raw!$H:$H,'Data - Weekly Seasonal Additive'!T$1)</f>
        <v>4</v>
      </c>
      <c r="U15" s="16">
        <f>COUNTIFS(raw!$D:$D,'Data - Weekly Seasonal Additive'!$B15,raw!$G:$G,'Data - Weekly Seasonal Additive'!U$1)</f>
        <v>13</v>
      </c>
    </row>
    <row r="16" spans="1:21" x14ac:dyDescent="0.3">
      <c r="A16" t="str">
        <f>TEXT(B19,"MMM")</f>
        <v>Jul</v>
      </c>
      <c r="B16" s="17">
        <v>41462</v>
      </c>
      <c r="C16" s="16">
        <f>SUMIFS(raw!$L:$L,raw!$D:$D,'Data - Weekly Seasonal Additive'!$B16,raw!$G:$G,'Data - Weekly Seasonal Additive'!C$1)</f>
        <v>1899.6666666666667</v>
      </c>
      <c r="D16" s="16">
        <f t="shared" si="4"/>
        <v>967.07213460029357</v>
      </c>
      <c r="E16" s="16">
        <f t="shared" si="2"/>
        <v>2443.8414316216777</v>
      </c>
      <c r="F16" s="18">
        <f t="shared" si="3"/>
        <v>1133.9453313959416</v>
      </c>
      <c r="G16" s="18">
        <f t="shared" si="9"/>
        <v>-544.17476495501091</v>
      </c>
      <c r="H16" s="16"/>
      <c r="I16" s="18">
        <f t="shared" si="5"/>
        <v>296126.17481384135</v>
      </c>
      <c r="J16" s="16">
        <f>SUMIFS(raw!$L:$L,raw!$D:$D,'Data - Weekly Seasonal Additive'!$B16,raw!$H:$H,'Data - Weekly Seasonal Additive'!J$1)</f>
        <v>1560</v>
      </c>
      <c r="K16" s="16">
        <f>SUMIFS(raw!$L:$L,raw!$D:$D,'Data - Weekly Seasonal Additive'!$B16,raw!$H:$H,'Data - Weekly Seasonal Additive'!K$1)</f>
        <v>339.66666666666669</v>
      </c>
      <c r="L16" s="16">
        <f>SUMIFS(raw!$L:$L,raw!$D:$D,'Data - Weekly Seasonal Additive'!$B16,raw!$G:$G,'Data - Weekly Seasonal Additive'!L$1)</f>
        <v>2019.6623376623377</v>
      </c>
      <c r="M16" s="16">
        <f>COUNTIFS(raw!$D:$D,'Data - Weekly Seasonal Additive'!$B16,raw!$G:$G,'Data - Weekly Seasonal Additive'!M$1)</f>
        <v>19</v>
      </c>
      <c r="N16" s="16">
        <f t="shared" si="7"/>
        <v>22.670009054936731</v>
      </c>
      <c r="O16" s="16">
        <f t="shared" si="10"/>
        <v>25.249608699788663</v>
      </c>
      <c r="P16" s="18">
        <f t="shared" si="8"/>
        <v>-1.357583363342036</v>
      </c>
      <c r="Q16" s="18">
        <f t="shared" si="11"/>
        <v>-6.2496086997886628</v>
      </c>
      <c r="R16" s="18">
        <f t="shared" si="12"/>
        <v>39.057608900474143</v>
      </c>
      <c r="S16" s="16">
        <f>COUNTIFS(raw!$D:$D,'Data - Weekly Seasonal Additive'!$B16,raw!$H:$H,'Data - Weekly Seasonal Additive'!S$1)</f>
        <v>16</v>
      </c>
      <c r="T16" s="16">
        <f>COUNTIFS(raw!$D:$D,'Data - Weekly Seasonal Additive'!$B16,raw!$H:$H,'Data - Weekly Seasonal Additive'!T$1)</f>
        <v>3</v>
      </c>
      <c r="U16" s="16">
        <f>COUNTIFS(raw!$D:$D,'Data - Weekly Seasonal Additive'!$B16,raw!$G:$G,'Data - Weekly Seasonal Additive'!U$1)</f>
        <v>20</v>
      </c>
    </row>
    <row r="17" spans="1:21" x14ac:dyDescent="0.3">
      <c r="B17" s="17">
        <v>41469</v>
      </c>
      <c r="C17" s="16">
        <f>SUMIFS(raw!$L:$L,raw!$D:$D,'Data - Weekly Seasonal Additive'!$B17,raw!$G:$G,'Data - Weekly Seasonal Additive'!C$1)</f>
        <v>2260</v>
      </c>
      <c r="D17" s="16">
        <f t="shared" si="4"/>
        <v>1006.119676502972</v>
      </c>
      <c r="E17" s="16">
        <f t="shared" si="2"/>
        <v>1956.4549411938237</v>
      </c>
      <c r="F17" s="18">
        <f t="shared" si="3"/>
        <v>1141.5652288633814</v>
      </c>
      <c r="G17" s="18">
        <f t="shared" si="9"/>
        <v>303.54505880617626</v>
      </c>
      <c r="H17" s="16"/>
      <c r="I17" s="18">
        <f t="shared" si="5"/>
        <v>92139.602725645003</v>
      </c>
      <c r="J17" s="16">
        <f>SUMIFS(raw!$L:$L,raw!$D:$D,'Data - Weekly Seasonal Additive'!$B17,raw!$H:$H,'Data - Weekly Seasonal Additive'!J$1)</f>
        <v>1870</v>
      </c>
      <c r="K17" s="16">
        <f>SUMIFS(raw!$L:$L,raw!$D:$D,'Data - Weekly Seasonal Additive'!$B17,raw!$H:$H,'Data - Weekly Seasonal Additive'!K$1)</f>
        <v>390</v>
      </c>
      <c r="L17" s="16">
        <f>SUMIFS(raw!$L:$L,raw!$D:$D,'Data - Weekly Seasonal Additive'!$B17,raw!$G:$G,'Data - Weekly Seasonal Additive'!L$1)</f>
        <v>1685</v>
      </c>
      <c r="M17" s="16">
        <f>COUNTIFS(raw!$D:$D,'Data - Weekly Seasonal Additive'!$B17,raw!$G:$G,'Data - Weekly Seasonal Additive'!M$1)</f>
        <v>23</v>
      </c>
      <c r="N17" s="16">
        <f t="shared" si="7"/>
        <v>22.884708236618412</v>
      </c>
      <c r="O17" s="16">
        <f t="shared" si="10"/>
        <v>21.330986470502182</v>
      </c>
      <c r="P17" s="18">
        <f t="shared" si="8"/>
        <v>-0.50226206288603092</v>
      </c>
      <c r="Q17" s="18">
        <f t="shared" si="11"/>
        <v>1.6690135294978177</v>
      </c>
      <c r="R17" s="18">
        <f t="shared" si="12"/>
        <v>2.7856061616467627</v>
      </c>
      <c r="S17" s="16">
        <f>COUNTIFS(raw!$D:$D,'Data - Weekly Seasonal Additive'!$B17,raw!$H:$H,'Data - Weekly Seasonal Additive'!S$1)</f>
        <v>19</v>
      </c>
      <c r="T17" s="16">
        <f>COUNTIFS(raw!$D:$D,'Data - Weekly Seasonal Additive'!$B17,raw!$H:$H,'Data - Weekly Seasonal Additive'!T$1)</f>
        <v>4</v>
      </c>
      <c r="U17" s="16">
        <f>COUNTIFS(raw!$D:$D,'Data - Weekly Seasonal Additive'!$B17,raw!$G:$G,'Data - Weekly Seasonal Additive'!U$1)</f>
        <v>17</v>
      </c>
    </row>
    <row r="18" spans="1:21" x14ac:dyDescent="0.3">
      <c r="B18" s="17">
        <v>41476</v>
      </c>
      <c r="C18" s="16">
        <f>SUMIFS(raw!$L:$L,raw!$D:$D,'Data - Weekly Seasonal Additive'!$B18,raw!$G:$G,'Data - Weekly Seasonal Additive'!C$1)</f>
        <v>2295</v>
      </c>
      <c r="D18" s="16">
        <f t="shared" si="4"/>
        <v>963.97577250522704</v>
      </c>
      <c r="E18" s="16">
        <f t="shared" si="2"/>
        <v>2622.6153425790899</v>
      </c>
      <c r="F18" s="18">
        <f t="shared" si="3"/>
        <v>1452.2455985489487</v>
      </c>
      <c r="G18" s="18">
        <f t="shared" si="9"/>
        <v>-327.61534257908988</v>
      </c>
      <c r="H18" s="16"/>
      <c r="I18" s="18">
        <f t="shared" si="5"/>
        <v>107331.81269321442</v>
      </c>
      <c r="J18" s="16">
        <f>SUMIFS(raw!$L:$L,raw!$D:$D,'Data - Weekly Seasonal Additive'!$B18,raw!$H:$H,'Data - Weekly Seasonal Additive'!J$1)</f>
        <v>1987</v>
      </c>
      <c r="K18" s="16">
        <f>SUMIFS(raw!$L:$L,raw!$D:$D,'Data - Weekly Seasonal Additive'!$B18,raw!$H:$H,'Data - Weekly Seasonal Additive'!K$1)</f>
        <v>308</v>
      </c>
      <c r="L18" s="16">
        <f>SUMIFS(raw!$L:$L,raw!$D:$D,'Data - Weekly Seasonal Additive'!$B18,raw!$G:$G,'Data - Weekly Seasonal Additive'!L$1)</f>
        <v>1559.7</v>
      </c>
      <c r="M18" s="16">
        <f>COUNTIFS(raw!$D:$D,'Data - Weekly Seasonal Additive'!$B18,raw!$G:$G,'Data - Weekly Seasonal Additive'!M$1)</f>
        <v>24</v>
      </c>
      <c r="N18" s="16">
        <f t="shared" si="7"/>
        <v>22.538381041247142</v>
      </c>
      <c r="O18" s="16">
        <f t="shared" si="10"/>
        <v>26.692254205070437</v>
      </c>
      <c r="P18" s="18">
        <f t="shared" si="8"/>
        <v>2.4577833733856114</v>
      </c>
      <c r="Q18" s="18">
        <f t="shared" si="11"/>
        <v>-2.6922542050704372</v>
      </c>
      <c r="R18" s="18">
        <f t="shared" si="12"/>
        <v>7.2482327047194515</v>
      </c>
      <c r="S18" s="16">
        <f>COUNTIFS(raw!$D:$D,'Data - Weekly Seasonal Additive'!$B18,raw!$H:$H,'Data - Weekly Seasonal Additive'!S$1)</f>
        <v>21</v>
      </c>
      <c r="T18" s="16">
        <f>COUNTIFS(raw!$D:$D,'Data - Weekly Seasonal Additive'!$B18,raw!$H:$H,'Data - Weekly Seasonal Additive'!T$1)</f>
        <v>3</v>
      </c>
      <c r="U18" s="16">
        <f>COUNTIFS(raw!$D:$D,'Data - Weekly Seasonal Additive'!$B18,raw!$G:$G,'Data - Weekly Seasonal Additive'!U$1)</f>
        <v>18</v>
      </c>
    </row>
    <row r="19" spans="1:21" x14ac:dyDescent="0.3">
      <c r="B19" s="17">
        <v>41483</v>
      </c>
      <c r="C19" s="16">
        <f>SUMIFS(raw!$L:$L,raw!$D:$D,'Data - Weekly Seasonal Additive'!$B19,raw!$G:$G,'Data - Weekly Seasonal Additive'!C$1)</f>
        <v>1786.4222222222222</v>
      </c>
      <c r="D19" s="16">
        <f t="shared" si="4"/>
        <v>936.67444721852303</v>
      </c>
      <c r="E19" s="16">
        <f t="shared" si="2"/>
        <v>1998.6553612580667</v>
      </c>
      <c r="F19" s="18">
        <f t="shared" si="3"/>
        <v>928.27642965864925</v>
      </c>
      <c r="G19" s="18">
        <f t="shared" si="9"/>
        <v>-212.23313903584449</v>
      </c>
      <c r="H19" s="16"/>
      <c r="I19" s="18">
        <f t="shared" si="5"/>
        <v>45042.905305008098</v>
      </c>
      <c r="J19" s="16">
        <f>SUMIFS(raw!$L:$L,raw!$D:$D,'Data - Weekly Seasonal Additive'!$B19,raw!$H:$H,'Data - Weekly Seasonal Additive'!J$1)</f>
        <v>1489.2222222222222</v>
      </c>
      <c r="K19" s="16">
        <f>SUMIFS(raw!$L:$L,raw!$D:$D,'Data - Weekly Seasonal Additive'!$B19,raw!$H:$H,'Data - Weekly Seasonal Additive'!K$1)</f>
        <v>297.2</v>
      </c>
      <c r="L19" s="16">
        <f>SUMIFS(raw!$L:$L,raw!$D:$D,'Data - Weekly Seasonal Additive'!$B19,raw!$G:$G,'Data - Weekly Seasonal Additive'!L$1)</f>
        <v>1675.2777777777778</v>
      </c>
      <c r="M19" s="16">
        <f>COUNTIFS(raw!$D:$D,'Data - Weekly Seasonal Additive'!$B19,raw!$G:$G,'Data - Weekly Seasonal Additive'!M$1)</f>
        <v>19</v>
      </c>
      <c r="N19" s="16">
        <f t="shared" si="7"/>
        <v>22.465573982428033</v>
      </c>
      <c r="O19" s="16">
        <f t="shared" si="10"/>
        <v>19.565982437661077</v>
      </c>
      <c r="P19" s="18">
        <f t="shared" si="8"/>
        <v>-3.2561540982866273</v>
      </c>
      <c r="Q19" s="18">
        <f t="shared" si="11"/>
        <v>-0.56598243766107714</v>
      </c>
      <c r="R19" s="18">
        <f t="shared" si="12"/>
        <v>0.32033611974077508</v>
      </c>
      <c r="S19" s="16">
        <f>COUNTIFS(raw!$D:$D,'Data - Weekly Seasonal Additive'!$B19,raw!$H:$H,'Data - Weekly Seasonal Additive'!S$1)</f>
        <v>16</v>
      </c>
      <c r="T19" s="16">
        <f>COUNTIFS(raw!$D:$D,'Data - Weekly Seasonal Additive'!$B19,raw!$H:$H,'Data - Weekly Seasonal Additive'!T$1)</f>
        <v>3</v>
      </c>
      <c r="U19" s="16">
        <f>COUNTIFS(raw!$D:$D,'Data - Weekly Seasonal Additive'!$B19,raw!$G:$G,'Data - Weekly Seasonal Additive'!U$1)</f>
        <v>19</v>
      </c>
    </row>
    <row r="20" spans="1:21" x14ac:dyDescent="0.3">
      <c r="A20" t="str">
        <f>TEXT(B23,"MMM")</f>
        <v>Aug</v>
      </c>
      <c r="B20" s="17">
        <v>41490</v>
      </c>
      <c r="C20" s="16">
        <f>SUMIFS(raw!$L:$L,raw!$D:$D,'Data - Weekly Seasonal Additive'!$B20,raw!$G:$G,'Data - Weekly Seasonal Additive'!C$1)</f>
        <v>2619.4404761904761</v>
      </c>
      <c r="D20" s="16">
        <f t="shared" si="4"/>
        <v>1007.2738477488421</v>
      </c>
      <c r="E20" s="16">
        <f t="shared" si="2"/>
        <v>2070.6197786144648</v>
      </c>
      <c r="F20" s="18">
        <f t="shared" si="3"/>
        <v>1409.0967816532091</v>
      </c>
      <c r="G20" s="18">
        <f t="shared" si="9"/>
        <v>548.8206975760113</v>
      </c>
      <c r="H20" s="16"/>
      <c r="I20" s="18">
        <f t="shared" si="5"/>
        <v>301204.15808781964</v>
      </c>
      <c r="J20" s="16">
        <f>SUMIFS(raw!$L:$L,raw!$D:$D,'Data - Weekly Seasonal Additive'!$B20,raw!$H:$H,'Data - Weekly Seasonal Additive'!J$1)</f>
        <v>1652</v>
      </c>
      <c r="K20" s="16">
        <f>SUMIFS(raw!$L:$L,raw!$D:$D,'Data - Weekly Seasonal Additive'!$B20,raw!$H:$H,'Data - Weekly Seasonal Additive'!K$1)</f>
        <v>967.44047619047615</v>
      </c>
      <c r="L20" s="16">
        <f>SUMIFS(raw!$L:$L,raw!$D:$D,'Data - Weekly Seasonal Additive'!$B20,raw!$G:$G,'Data - Weekly Seasonal Additive'!L$1)</f>
        <v>2320.1428571428569</v>
      </c>
      <c r="M20" s="16">
        <f>COUNTIFS(raw!$D:$D,'Data - Weekly Seasonal Additive'!$B20,raw!$G:$G,'Data - Weekly Seasonal Additive'!M$1)</f>
        <v>25</v>
      </c>
      <c r="N20" s="16">
        <f t="shared" si="7"/>
        <v>22.966235729269041</v>
      </c>
      <c r="O20" s="16">
        <f t="shared" si="10"/>
        <v>21.107990619085996</v>
      </c>
      <c r="P20" s="18">
        <f t="shared" si="8"/>
        <v>0.59367691219642349</v>
      </c>
      <c r="Q20" s="18">
        <f t="shared" si="11"/>
        <v>3.8920093809140042</v>
      </c>
      <c r="R20" s="18">
        <f t="shared" si="12"/>
        <v>15.147737021122611</v>
      </c>
      <c r="S20" s="16">
        <f>COUNTIFS(raw!$D:$D,'Data - Weekly Seasonal Additive'!$B20,raw!$H:$H,'Data - Weekly Seasonal Additive'!S$1)</f>
        <v>16</v>
      </c>
      <c r="T20" s="16">
        <f>COUNTIFS(raw!$D:$D,'Data - Weekly Seasonal Additive'!$B20,raw!$H:$H,'Data - Weekly Seasonal Additive'!T$1)</f>
        <v>9</v>
      </c>
      <c r="U20" s="16">
        <f>COUNTIFS(raw!$D:$D,'Data - Weekly Seasonal Additive'!$B20,raw!$G:$G,'Data - Weekly Seasonal Additive'!U$1)</f>
        <v>23</v>
      </c>
    </row>
    <row r="21" spans="1:21" x14ac:dyDescent="0.3">
      <c r="B21" s="17">
        <v>41497</v>
      </c>
      <c r="C21" s="16">
        <f>SUMIFS(raw!$L:$L,raw!$D:$D,'Data - Weekly Seasonal Additive'!$B21,raw!$G:$G,'Data - Weekly Seasonal Additive'!C$1)</f>
        <v>2763.2638888888887</v>
      </c>
      <c r="D21" s="16">
        <f t="shared" si="4"/>
        <v>1086.3124547279065</v>
      </c>
      <c r="E21" s="16">
        <f t="shared" si="2"/>
        <v>2148.8390766122234</v>
      </c>
      <c r="F21" s="18">
        <f t="shared" si="3"/>
        <v>1449.6073251594289</v>
      </c>
      <c r="G21" s="18">
        <f t="shared" si="9"/>
        <v>614.42481227666531</v>
      </c>
      <c r="H21" s="16"/>
      <c r="I21" s="18">
        <f t="shared" si="5"/>
        <v>377517.84994121542</v>
      </c>
      <c r="J21" s="16">
        <f>SUMIFS(raw!$L:$L,raw!$D:$D,'Data - Weekly Seasonal Additive'!$B21,raw!$H:$H,'Data - Weekly Seasonal Additive'!J$1)</f>
        <v>2065.1388888888887</v>
      </c>
      <c r="K21" s="16">
        <f>SUMIFS(raw!$L:$L,raw!$D:$D,'Data - Weekly Seasonal Additive'!$B21,raw!$H:$H,'Data - Weekly Seasonal Additive'!K$1)</f>
        <v>698.125</v>
      </c>
      <c r="L21" s="16">
        <f>SUMIFS(raw!$L:$L,raw!$D:$D,'Data - Weekly Seasonal Additive'!$B21,raw!$G:$G,'Data - Weekly Seasonal Additive'!L$1)</f>
        <v>2272.344696969697</v>
      </c>
      <c r="M21" s="16">
        <f>COUNTIFS(raw!$D:$D,'Data - Weekly Seasonal Additive'!$B21,raw!$G:$G,'Data - Weekly Seasonal Additive'!M$1)</f>
        <v>29</v>
      </c>
      <c r="N21" s="16">
        <f t="shared" si="7"/>
        <v>23.807019509913228</v>
      </c>
      <c r="O21" s="16">
        <f t="shared" si="10"/>
        <v>22.463973666383009</v>
      </c>
      <c r="P21" s="18">
        <f t="shared" si="8"/>
        <v>2.7745770442347921</v>
      </c>
      <c r="Q21" s="18">
        <f t="shared" si="11"/>
        <v>6.5360263336169915</v>
      </c>
      <c r="R21" s="18">
        <f t="shared" si="12"/>
        <v>42.719640233734772</v>
      </c>
      <c r="S21" s="16">
        <f>COUNTIFS(raw!$D:$D,'Data - Weekly Seasonal Additive'!$B21,raw!$H:$H,'Data - Weekly Seasonal Additive'!S$1)</f>
        <v>22</v>
      </c>
      <c r="T21" s="16">
        <f>COUNTIFS(raw!$D:$D,'Data - Weekly Seasonal Additive'!$B21,raw!$H:$H,'Data - Weekly Seasonal Additive'!T$1)</f>
        <v>7</v>
      </c>
      <c r="U21" s="16">
        <f>COUNTIFS(raw!$D:$D,'Data - Weekly Seasonal Additive'!$B21,raw!$G:$G,'Data - Weekly Seasonal Additive'!U$1)</f>
        <v>26</v>
      </c>
    </row>
    <row r="22" spans="1:21" x14ac:dyDescent="0.3">
      <c r="B22" s="17">
        <v>41504</v>
      </c>
      <c r="C22" s="16">
        <f>SUMIFS(raw!$L:$L,raw!$D:$D,'Data - Weekly Seasonal Additive'!$B22,raw!$G:$G,'Data - Weekly Seasonal Additive'!C$1)</f>
        <v>2136.968253968254</v>
      </c>
      <c r="D22" s="16">
        <f t="shared" si="4"/>
        <v>1034.6525971177593</v>
      </c>
      <c r="E22" s="16">
        <f t="shared" si="2"/>
        <v>2538.5580532768554</v>
      </c>
      <c r="F22" s="18">
        <f t="shared" si="3"/>
        <v>1250.9084110552451</v>
      </c>
      <c r="G22" s="18">
        <f t="shared" si="9"/>
        <v>-401.58979930860141</v>
      </c>
      <c r="H22" s="16"/>
      <c r="I22" s="18">
        <f t="shared" si="5"/>
        <v>161274.36690872276</v>
      </c>
      <c r="J22" s="16">
        <f>SUMIFS(raw!$L:$L,raw!$D:$D,'Data - Weekly Seasonal Additive'!$B22,raw!$H:$H,'Data - Weekly Seasonal Additive'!J$1)</f>
        <v>1613.8571428571429</v>
      </c>
      <c r="K22" s="16">
        <f>SUMIFS(raw!$L:$L,raw!$D:$D,'Data - Weekly Seasonal Additive'!$B22,raw!$H:$H,'Data - Weekly Seasonal Additive'!K$1)</f>
        <v>523.11111111111109</v>
      </c>
      <c r="L22" s="16">
        <f>SUMIFS(raw!$L:$L,raw!$D:$D,'Data - Weekly Seasonal Additive'!$B22,raw!$G:$G,'Data - Weekly Seasonal Additive'!L$1)</f>
        <v>2015.1111111111111</v>
      </c>
      <c r="M22" s="16">
        <f>COUNTIFS(raw!$D:$D,'Data - Weekly Seasonal Additive'!$B22,raw!$G:$G,'Data - Weekly Seasonal Additive'!M$1)</f>
        <v>21</v>
      </c>
      <c r="N22" s="16">
        <f t="shared" ref="N22:N53" si="13">$B$66*(M22-P18)+(1-$B$66)*(N21)</f>
        <v>23.129763843148378</v>
      </c>
      <c r="O22" s="16">
        <f t="shared" si="10"/>
        <v>26.264802883298842</v>
      </c>
      <c r="P22" s="18">
        <f t="shared" ref="P22:P58" si="14">$B$68*(M22-N22)+(1-$B$68)*P18</f>
        <v>-0.18172740865388448</v>
      </c>
      <c r="Q22" s="18">
        <f t="shared" si="11"/>
        <v>-5.2648028832988416</v>
      </c>
      <c r="R22" s="18">
        <f t="shared" si="12"/>
        <v>27.718149399991795</v>
      </c>
      <c r="S22" s="16">
        <f>COUNTIFS(raw!$D:$D,'Data - Weekly Seasonal Additive'!$B22,raw!$H:$H,'Data - Weekly Seasonal Additive'!S$1)</f>
        <v>16</v>
      </c>
      <c r="T22" s="16">
        <f>COUNTIFS(raw!$D:$D,'Data - Weekly Seasonal Additive'!$B22,raw!$H:$H,'Data - Weekly Seasonal Additive'!T$1)</f>
        <v>5</v>
      </c>
      <c r="U22" s="16">
        <f>COUNTIFS(raw!$D:$D,'Data - Weekly Seasonal Additive'!$B22,raw!$G:$G,'Data - Weekly Seasonal Additive'!U$1)</f>
        <v>20</v>
      </c>
    </row>
    <row r="23" spans="1:21" x14ac:dyDescent="0.3">
      <c r="B23" s="17">
        <v>41511</v>
      </c>
      <c r="C23" s="16">
        <f>SUMIFS(raw!$L:$L,raw!$D:$D,'Data - Weekly Seasonal Additive'!$B23,raw!$G:$G,'Data - Weekly Seasonal Additive'!C$1)</f>
        <v>2070</v>
      </c>
      <c r="D23" s="16">
        <f t="shared" si="4"/>
        <v>1048.4260326991252</v>
      </c>
      <c r="E23" s="16">
        <f t="shared" si="2"/>
        <v>1962.9290267764086</v>
      </c>
      <c r="F23" s="18">
        <f t="shared" si="3"/>
        <v>981.95649984012744</v>
      </c>
      <c r="G23" s="18">
        <f t="shared" si="9"/>
        <v>107.07097322359141</v>
      </c>
      <c r="H23" s="16"/>
      <c r="I23" s="18">
        <f t="shared" si="5"/>
        <v>11464.193307047028</v>
      </c>
      <c r="J23" s="16">
        <f>SUMIFS(raw!$L:$L,raw!$D:$D,'Data - Weekly Seasonal Additive'!$B23,raw!$H:$H,'Data - Weekly Seasonal Additive'!J$1)</f>
        <v>1920</v>
      </c>
      <c r="K23" s="16">
        <f>SUMIFS(raw!$L:$L,raw!$D:$D,'Data - Weekly Seasonal Additive'!$B23,raw!$H:$H,'Data - Weekly Seasonal Additive'!K$1)</f>
        <v>150</v>
      </c>
      <c r="L23" s="16">
        <f>SUMIFS(raw!$L:$L,raw!$D:$D,'Data - Weekly Seasonal Additive'!$B23,raw!$G:$G,'Data - Weekly Seasonal Additive'!L$1)</f>
        <v>1985.8888888888889</v>
      </c>
      <c r="M23" s="16">
        <f>COUNTIFS(raw!$D:$D,'Data - Weekly Seasonal Additive'!$B23,raw!$G:$G,'Data - Weekly Seasonal Additive'!M$1)</f>
        <v>23</v>
      </c>
      <c r="N23" s="16">
        <f t="shared" si="13"/>
        <v>23.531937592810987</v>
      </c>
      <c r="O23" s="16">
        <f t="shared" si="10"/>
        <v>19.873609744861753</v>
      </c>
      <c r="P23" s="18">
        <f t="shared" si="14"/>
        <v>-1.6887372414317801</v>
      </c>
      <c r="Q23" s="18">
        <f t="shared" si="11"/>
        <v>3.1263902551382472</v>
      </c>
      <c r="R23" s="18">
        <f t="shared" si="12"/>
        <v>9.774316027423394</v>
      </c>
      <c r="S23" s="16">
        <f>COUNTIFS(raw!$D:$D,'Data - Weekly Seasonal Additive'!$B23,raw!$H:$H,'Data - Weekly Seasonal Additive'!S$1)</f>
        <v>20</v>
      </c>
      <c r="T23" s="16">
        <f>COUNTIFS(raw!$D:$D,'Data - Weekly Seasonal Additive'!$B23,raw!$H:$H,'Data - Weekly Seasonal Additive'!T$1)</f>
        <v>3</v>
      </c>
      <c r="U23" s="16">
        <f>COUNTIFS(raw!$D:$D,'Data - Weekly Seasonal Additive'!$B23,raw!$G:$G,'Data - Weekly Seasonal Additive'!U$1)</f>
        <v>21</v>
      </c>
    </row>
    <row r="24" spans="1:21" x14ac:dyDescent="0.3">
      <c r="B24" s="17">
        <v>41518</v>
      </c>
      <c r="C24" s="16">
        <f>SUMIFS(raw!$L:$L,raw!$D:$D,'Data - Weekly Seasonal Additive'!$B24,raw!$G:$G,'Data - Weekly Seasonal Additive'!C$1)</f>
        <v>1719.2</v>
      </c>
      <c r="D24" s="16">
        <f t="shared" si="4"/>
        <v>953.44938855768692</v>
      </c>
      <c r="E24" s="16">
        <f t="shared" si="2"/>
        <v>2457.5228143523345</v>
      </c>
      <c r="F24" s="18">
        <f t="shared" si="3"/>
        <v>1038.9383783270741</v>
      </c>
      <c r="G24" s="18">
        <f t="shared" si="9"/>
        <v>-738.32281435233449</v>
      </c>
      <c r="H24" s="16"/>
      <c r="I24" s="18">
        <f t="shared" si="5"/>
        <v>545120.57819315174</v>
      </c>
      <c r="J24" s="16">
        <f>SUMIFS(raw!$L:$L,raw!$D:$D,'Data - Weekly Seasonal Additive'!$B24,raw!$H:$H,'Data - Weekly Seasonal Additive'!J$1)</f>
        <v>1207.2</v>
      </c>
      <c r="K24" s="16">
        <f>SUMIFS(raw!$L:$L,raw!$D:$D,'Data - Weekly Seasonal Additive'!$B24,raw!$H:$H,'Data - Weekly Seasonal Additive'!K$1)</f>
        <v>512</v>
      </c>
      <c r="L24" s="16">
        <f>SUMIFS(raw!$L:$L,raw!$D:$D,'Data - Weekly Seasonal Additive'!$B24,raw!$G:$G,'Data - Weekly Seasonal Additive'!L$1)</f>
        <v>1565.5</v>
      </c>
      <c r="M24" s="16">
        <f>COUNTIFS(raw!$D:$D,'Data - Weekly Seasonal Additive'!$B24,raw!$G:$G,'Data - Weekly Seasonal Additive'!M$1)</f>
        <v>18</v>
      </c>
      <c r="N24" s="16">
        <f t="shared" si="13"/>
        <v>22.743948521255515</v>
      </c>
      <c r="O24" s="16">
        <f t="shared" si="10"/>
        <v>24.125614505007409</v>
      </c>
      <c r="P24" s="18">
        <f t="shared" si="14"/>
        <v>-2.4774020799297913</v>
      </c>
      <c r="Q24" s="18">
        <f t="shared" si="11"/>
        <v>-6.1256145050074089</v>
      </c>
      <c r="R24" s="18">
        <f t="shared" si="12"/>
        <v>37.52315306395716</v>
      </c>
      <c r="S24" s="16">
        <f>COUNTIFS(raw!$D:$D,'Data - Weekly Seasonal Additive'!$B24,raw!$H:$H,'Data - Weekly Seasonal Additive'!S$1)</f>
        <v>13</v>
      </c>
      <c r="T24" s="16">
        <f>COUNTIFS(raw!$D:$D,'Data - Weekly Seasonal Additive'!$B24,raw!$H:$H,'Data - Weekly Seasonal Additive'!T$1)</f>
        <v>5</v>
      </c>
      <c r="U24" s="16">
        <f>COUNTIFS(raw!$D:$D,'Data - Weekly Seasonal Additive'!$B24,raw!$G:$G,'Data - Weekly Seasonal Additive'!U$1)</f>
        <v>17</v>
      </c>
    </row>
    <row r="25" spans="1:21" x14ac:dyDescent="0.3">
      <c r="A25" t="str">
        <f>TEXT(B28,"MMM")</f>
        <v>Sep</v>
      </c>
      <c r="B25" s="17">
        <v>41525</v>
      </c>
      <c r="C25" s="16">
        <f>SUMIFS(raw!$L:$L,raw!$D:$D,'Data - Weekly Seasonal Additive'!$B25,raw!$G:$G,'Data - Weekly Seasonal Additive'!C$1)</f>
        <v>2681.6</v>
      </c>
      <c r="D25" s="16">
        <f t="shared" si="4"/>
        <v>989.2807431698061</v>
      </c>
      <c r="E25" s="16">
        <f t="shared" si="2"/>
        <v>2403.0567137171156</v>
      </c>
      <c r="F25" s="18">
        <f t="shared" si="3"/>
        <v>1589.2550999584942</v>
      </c>
      <c r="G25" s="18">
        <f t="shared" si="9"/>
        <v>278.54328628288431</v>
      </c>
      <c r="H25" s="16"/>
      <c r="I25" s="18">
        <f t="shared" si="5"/>
        <v>77586.362333268844</v>
      </c>
      <c r="J25" s="16">
        <f>SUMIFS(raw!$L:$L,raw!$D:$D,'Data - Weekly Seasonal Additive'!$B25,raw!$H:$H,'Data - Weekly Seasonal Additive'!J$1)</f>
        <v>2324.6</v>
      </c>
      <c r="K25" s="16">
        <f>SUMIFS(raw!$L:$L,raw!$D:$D,'Data - Weekly Seasonal Additive'!$B25,raw!$H:$H,'Data - Weekly Seasonal Additive'!K$1)</f>
        <v>357</v>
      </c>
      <c r="L25" s="16">
        <f>SUMIFS(raw!$L:$L,raw!$D:$D,'Data - Weekly Seasonal Additive'!$B25,raw!$G:$G,'Data - Weekly Seasonal Additive'!L$1)</f>
        <v>2035.0583333333332</v>
      </c>
      <c r="M25" s="16">
        <f>COUNTIFS(raw!$D:$D,'Data - Weekly Seasonal Additive'!$B25,raw!$G:$G,'Data - Weekly Seasonal Additive'!M$1)</f>
        <v>26</v>
      </c>
      <c r="N25" s="16">
        <f t="shared" si="13"/>
        <v>22.805884608209215</v>
      </c>
      <c r="O25" s="16">
        <f t="shared" si="10"/>
        <v>25.518525565490307</v>
      </c>
      <c r="P25" s="18">
        <f t="shared" si="14"/>
        <v>3.0159644217558297</v>
      </c>
      <c r="Q25" s="18">
        <f t="shared" si="11"/>
        <v>0.48147443450969263</v>
      </c>
      <c r="R25" s="18">
        <f t="shared" si="12"/>
        <v>0.23181763108642831</v>
      </c>
      <c r="S25" s="16">
        <f>COUNTIFS(raw!$D:$D,'Data - Weekly Seasonal Additive'!$B25,raw!$H:$H,'Data - Weekly Seasonal Additive'!S$1)</f>
        <v>23</v>
      </c>
      <c r="T25" s="16">
        <f>COUNTIFS(raw!$D:$D,'Data - Weekly Seasonal Additive'!$B25,raw!$H:$H,'Data - Weekly Seasonal Additive'!T$1)</f>
        <v>3</v>
      </c>
      <c r="U25" s="16">
        <f>COUNTIFS(raw!$D:$D,'Data - Weekly Seasonal Additive'!$B25,raw!$G:$G,'Data - Weekly Seasonal Additive'!U$1)</f>
        <v>24</v>
      </c>
    </row>
    <row r="26" spans="1:21" x14ac:dyDescent="0.3">
      <c r="B26" s="17">
        <v>41532</v>
      </c>
      <c r="C26" s="16">
        <f>SUMIFS(raw!$L:$L,raw!$D:$D,'Data - Weekly Seasonal Additive'!$B26,raw!$G:$G,'Data - Weekly Seasonal Additive'!C$1)</f>
        <v>1922.4285714285713</v>
      </c>
      <c r="D26" s="16">
        <f t="shared" si="4"/>
        <v>948.4045394175065</v>
      </c>
      <c r="E26" s="16">
        <f t="shared" si="2"/>
        <v>2240.1891542250514</v>
      </c>
      <c r="F26" s="18">
        <f t="shared" si="3"/>
        <v>1091.5990308201153</v>
      </c>
      <c r="G26" s="18">
        <f t="shared" si="9"/>
        <v>-317.76058279648009</v>
      </c>
      <c r="H26" s="16"/>
      <c r="I26" s="18">
        <f t="shared" si="5"/>
        <v>100971.78797915867</v>
      </c>
      <c r="J26" s="16">
        <f>SUMIFS(raw!$L:$L,raw!$D:$D,'Data - Weekly Seasonal Additive'!$B26,raw!$H:$H,'Data - Weekly Seasonal Additive'!J$1)</f>
        <v>1286.4285714285713</v>
      </c>
      <c r="K26" s="16">
        <f>SUMIFS(raw!$L:$L,raw!$D:$D,'Data - Weekly Seasonal Additive'!$B26,raw!$H:$H,'Data - Weekly Seasonal Additive'!K$1)</f>
        <v>636</v>
      </c>
      <c r="L26" s="16">
        <f>SUMIFS(raw!$L:$L,raw!$D:$D,'Data - Weekly Seasonal Additive'!$B26,raw!$G:$G,'Data - Weekly Seasonal Additive'!L$1)</f>
        <v>2537.4285714285716</v>
      </c>
      <c r="M26" s="16">
        <f>COUNTIFS(raw!$D:$D,'Data - Weekly Seasonal Additive'!$B26,raw!$G:$G,'Data - Weekly Seasonal Additive'!M$1)</f>
        <v>17</v>
      </c>
      <c r="N26" s="16">
        <f t="shared" si="13"/>
        <v>22.08240218757421</v>
      </c>
      <c r="O26" s="16">
        <f t="shared" si="10"/>
        <v>22.624157199555331</v>
      </c>
      <c r="P26" s="18">
        <f t="shared" si="14"/>
        <v>-3.0014006038656471</v>
      </c>
      <c r="Q26" s="18">
        <f t="shared" si="11"/>
        <v>-5.6241571995553308</v>
      </c>
      <c r="R26" s="18">
        <f t="shared" si="12"/>
        <v>31.631144205310061</v>
      </c>
      <c r="S26" s="16">
        <f>COUNTIFS(raw!$D:$D,'Data - Weekly Seasonal Additive'!$B26,raw!$H:$H,'Data - Weekly Seasonal Additive'!S$1)</f>
        <v>12</v>
      </c>
      <c r="T26" s="16">
        <f>COUNTIFS(raw!$D:$D,'Data - Weekly Seasonal Additive'!$B26,raw!$H:$H,'Data - Weekly Seasonal Additive'!T$1)</f>
        <v>5</v>
      </c>
      <c r="U26" s="16">
        <f>COUNTIFS(raw!$D:$D,'Data - Weekly Seasonal Additive'!$B26,raw!$G:$G,'Data - Weekly Seasonal Additive'!U$1)</f>
        <v>26</v>
      </c>
    </row>
    <row r="27" spans="1:21" x14ac:dyDescent="0.3">
      <c r="B27" s="17">
        <v>41539</v>
      </c>
      <c r="C27" s="16">
        <f>SUMIFS(raw!$L:$L,raw!$D:$D,'Data - Weekly Seasonal Additive'!$B27,raw!$G:$G,'Data - Weekly Seasonal Additive'!C$1)</f>
        <v>2824.6623376623374</v>
      </c>
      <c r="D27" s="16">
        <f t="shared" si="4"/>
        <v>1063.4460016650442</v>
      </c>
      <c r="E27" s="16">
        <f t="shared" si="2"/>
        <v>1930.3610392576338</v>
      </c>
      <c r="F27" s="18">
        <f t="shared" si="3"/>
        <v>1430.314771147727</v>
      </c>
      <c r="G27" s="18">
        <f t="shared" si="9"/>
        <v>894.30129840470363</v>
      </c>
      <c r="H27" s="16"/>
      <c r="I27" s="18">
        <f t="shared" si="5"/>
        <v>799774.81232833874</v>
      </c>
      <c r="J27" s="16">
        <f>SUMIFS(raw!$L:$L,raw!$D:$D,'Data - Weekly Seasonal Additive'!$B27,raw!$H:$H,'Data - Weekly Seasonal Additive'!J$1)</f>
        <v>2366.5714285714284</v>
      </c>
      <c r="K27" s="16">
        <f>SUMIFS(raw!$L:$L,raw!$D:$D,'Data - Weekly Seasonal Additive'!$B27,raw!$H:$H,'Data - Weekly Seasonal Additive'!K$1)</f>
        <v>458.09090909090912</v>
      </c>
      <c r="L27" s="16">
        <f>SUMIFS(raw!$L:$L,raw!$D:$D,'Data - Weekly Seasonal Additive'!$B27,raw!$G:$G,'Data - Weekly Seasonal Additive'!L$1)</f>
        <v>1281.5714285714284</v>
      </c>
      <c r="M27" s="16">
        <f>COUNTIFS(raw!$D:$D,'Data - Weekly Seasonal Additive'!$B27,raw!$G:$G,'Data - Weekly Seasonal Additive'!M$1)</f>
        <v>26</v>
      </c>
      <c r="N27" s="16">
        <f t="shared" si="13"/>
        <v>22.803591996418181</v>
      </c>
      <c r="O27" s="16">
        <f t="shared" si="10"/>
        <v>20.39366494614243</v>
      </c>
      <c r="P27" s="18">
        <f t="shared" si="14"/>
        <v>1.1220008147498883</v>
      </c>
      <c r="Q27" s="18">
        <f t="shared" si="11"/>
        <v>5.6063350538575705</v>
      </c>
      <c r="R27" s="18">
        <f t="shared" si="12"/>
        <v>31.430992736112167</v>
      </c>
      <c r="S27" s="16">
        <f>COUNTIFS(raw!$D:$D,'Data - Weekly Seasonal Additive'!$B27,raw!$H:$H,'Data - Weekly Seasonal Additive'!S$1)</f>
        <v>22</v>
      </c>
      <c r="T27" s="16">
        <f>COUNTIFS(raw!$D:$D,'Data - Weekly Seasonal Additive'!$B27,raw!$H:$H,'Data - Weekly Seasonal Additive'!T$1)</f>
        <v>4</v>
      </c>
      <c r="U27" s="16">
        <f>COUNTIFS(raw!$D:$D,'Data - Weekly Seasonal Additive'!$B27,raw!$G:$G,'Data - Weekly Seasonal Additive'!U$1)</f>
        <v>14</v>
      </c>
    </row>
    <row r="28" spans="1:21" x14ac:dyDescent="0.3">
      <c r="B28" s="17">
        <v>41546</v>
      </c>
      <c r="C28" s="16">
        <f>SUMIFS(raw!$L:$L,raw!$D:$D,'Data - Weekly Seasonal Additive'!$B28,raw!$G:$G,'Data - Weekly Seasonal Additive'!C$1)</f>
        <v>1586</v>
      </c>
      <c r="D28" s="16">
        <f t="shared" si="4"/>
        <v>997.01915619131864</v>
      </c>
      <c r="E28" s="16">
        <f t="shared" si="2"/>
        <v>2102.3843799921183</v>
      </c>
      <c r="F28" s="18">
        <f t="shared" si="3"/>
        <v>780.04888732832637</v>
      </c>
      <c r="G28" s="18">
        <f t="shared" si="9"/>
        <v>-516.38437999211828</v>
      </c>
      <c r="H28" s="16"/>
      <c r="I28" s="18">
        <f t="shared" si="5"/>
        <v>266652.82789984439</v>
      </c>
      <c r="J28" s="16">
        <f>SUMIFS(raw!$L:$L,raw!$D:$D,'Data - Weekly Seasonal Additive'!$B28,raw!$H:$H,'Data - Weekly Seasonal Additive'!J$1)</f>
        <v>1398</v>
      </c>
      <c r="K28" s="16">
        <f>SUMIFS(raw!$L:$L,raw!$D:$D,'Data - Weekly Seasonal Additive'!$B28,raw!$H:$H,'Data - Weekly Seasonal Additive'!K$1)</f>
        <v>188</v>
      </c>
      <c r="L28" s="16">
        <f>SUMIFS(raw!$L:$L,raw!$D:$D,'Data - Weekly Seasonal Additive'!$B28,raw!$G:$G,'Data - Weekly Seasonal Additive'!L$1)</f>
        <v>2126.6984126984125</v>
      </c>
      <c r="M28" s="16">
        <f>COUNTIFS(raw!$D:$D,'Data - Weekly Seasonal Additive'!$B28,raw!$G:$G,'Data - Weekly Seasonal Additive'!M$1)</f>
        <v>16</v>
      </c>
      <c r="N28" s="16">
        <f t="shared" si="13"/>
        <v>22.247077972742733</v>
      </c>
      <c r="O28" s="16">
        <f t="shared" si="10"/>
        <v>20.326189916488389</v>
      </c>
      <c r="P28" s="18">
        <f t="shared" si="14"/>
        <v>-4.6463389200810914</v>
      </c>
      <c r="Q28" s="18">
        <f t="shared" si="11"/>
        <v>-4.3261899164883886</v>
      </c>
      <c r="R28" s="18">
        <f t="shared" si="12"/>
        <v>18.71591919352581</v>
      </c>
      <c r="S28" s="16">
        <f>COUNTIFS(raw!$D:$D,'Data - Weekly Seasonal Additive'!$B28,raw!$H:$H,'Data - Weekly Seasonal Additive'!S$1)</f>
        <v>14</v>
      </c>
      <c r="T28" s="16">
        <f>COUNTIFS(raw!$D:$D,'Data - Weekly Seasonal Additive'!$B28,raw!$H:$H,'Data - Weekly Seasonal Additive'!T$1)</f>
        <v>2</v>
      </c>
      <c r="U28" s="16">
        <f>COUNTIFS(raw!$D:$D,'Data - Weekly Seasonal Additive'!$B28,raw!$G:$G,'Data - Weekly Seasonal Additive'!U$1)</f>
        <v>25</v>
      </c>
    </row>
    <row r="29" spans="1:21" x14ac:dyDescent="0.3">
      <c r="A29" t="str">
        <f>TEXT(B32,"MMM")</f>
        <v>Oct</v>
      </c>
      <c r="B29" s="17">
        <v>41553</v>
      </c>
      <c r="C29" s="16">
        <f>SUMIFS(raw!$L:$L,raw!$D:$D,'Data - Weekly Seasonal Additive'!$B29,raw!$G:$G,'Data - Weekly Seasonal Additive'!C$1)</f>
        <v>1924</v>
      </c>
      <c r="D29" s="16">
        <f t="shared" si="4"/>
        <v>911.82527469714637</v>
      </c>
      <c r="E29" s="16">
        <f t="shared" si="2"/>
        <v>2586.2742561498126</v>
      </c>
      <c r="F29" s="18">
        <f t="shared" si="3"/>
        <v>1257.2236681037657</v>
      </c>
      <c r="G29" s="18">
        <f t="shared" si="9"/>
        <v>-662.27425614981257</v>
      </c>
      <c r="H29" s="16"/>
      <c r="I29" s="18">
        <f t="shared" si="5"/>
        <v>438607.19035878754</v>
      </c>
      <c r="J29" s="16">
        <f>SUMIFS(raw!$L:$L,raw!$D:$D,'Data - Weekly Seasonal Additive'!$B29,raw!$H:$H,'Data - Weekly Seasonal Additive'!J$1)</f>
        <v>1551</v>
      </c>
      <c r="K29" s="16">
        <f>SUMIFS(raw!$L:$L,raw!$D:$D,'Data - Weekly Seasonal Additive'!$B29,raw!$H:$H,'Data - Weekly Seasonal Additive'!K$1)</f>
        <v>373</v>
      </c>
      <c r="L29" s="16">
        <f>SUMIFS(raw!$L:$L,raw!$D:$D,'Data - Weekly Seasonal Additive'!$B29,raw!$G:$G,'Data - Weekly Seasonal Additive'!L$1)</f>
        <v>2006.6666666666667</v>
      </c>
      <c r="M29" s="16">
        <f>COUNTIFS(raw!$D:$D,'Data - Weekly Seasonal Additive'!$B29,raw!$G:$G,'Data - Weekly Seasonal Additive'!M$1)</f>
        <v>22</v>
      </c>
      <c r="N29" s="16">
        <f t="shared" si="13"/>
        <v>21.827325514473412</v>
      </c>
      <c r="O29" s="16">
        <f t="shared" si="10"/>
        <v>25.263042394498562</v>
      </c>
      <c r="P29" s="18">
        <f t="shared" si="14"/>
        <v>1.3800369666458168</v>
      </c>
      <c r="Q29" s="18">
        <f t="shared" si="11"/>
        <v>-3.2630423944985623</v>
      </c>
      <c r="R29" s="18">
        <f t="shared" si="12"/>
        <v>10.64744566829491</v>
      </c>
      <c r="S29" s="16">
        <f>COUNTIFS(raw!$D:$D,'Data - Weekly Seasonal Additive'!$B29,raw!$H:$H,'Data - Weekly Seasonal Additive'!S$1)</f>
        <v>19</v>
      </c>
      <c r="T29" s="16">
        <f>COUNTIFS(raw!$D:$D,'Data - Weekly Seasonal Additive'!$B29,raw!$H:$H,'Data - Weekly Seasonal Additive'!T$1)</f>
        <v>3</v>
      </c>
      <c r="U29" s="16">
        <f>COUNTIFS(raw!$D:$D,'Data - Weekly Seasonal Additive'!$B29,raw!$G:$G,'Data - Weekly Seasonal Additive'!U$1)</f>
        <v>19</v>
      </c>
    </row>
    <row r="30" spans="1:21" x14ac:dyDescent="0.3">
      <c r="B30" s="17">
        <v>41560</v>
      </c>
      <c r="C30" s="16">
        <f>SUMIFS(raw!$L:$L,raw!$D:$D,'Data - Weekly Seasonal Additive'!$B30,raw!$G:$G,'Data - Weekly Seasonal Additive'!C$1)</f>
        <v>1757.2207792207791</v>
      </c>
      <c r="D30" s="16">
        <f t="shared" si="4"/>
        <v>880.15405412956761</v>
      </c>
      <c r="E30" s="16">
        <f t="shared" si="2"/>
        <v>2003.4243055172617</v>
      </c>
      <c r="F30" s="18">
        <f t="shared" si="3"/>
        <v>968.16480609401879</v>
      </c>
      <c r="G30" s="18">
        <f t="shared" si="9"/>
        <v>-246.20352629648255</v>
      </c>
      <c r="H30" s="16"/>
      <c r="I30" s="18">
        <f t="shared" si="5"/>
        <v>60616.176360822777</v>
      </c>
      <c r="J30" s="16">
        <f>SUMIFS(raw!$L:$L,raw!$D:$D,'Data - Weekly Seasonal Additive'!$B30,raw!$H:$H,'Data - Weekly Seasonal Additive'!J$1)</f>
        <v>1147.8571428571429</v>
      </c>
      <c r="K30" s="16">
        <f>SUMIFS(raw!$L:$L,raw!$D:$D,'Data - Weekly Seasonal Additive'!$B30,raw!$H:$H,'Data - Weekly Seasonal Additive'!K$1)</f>
        <v>609.36363636363637</v>
      </c>
      <c r="L30" s="16">
        <f>SUMIFS(raw!$L:$L,raw!$D:$D,'Data - Weekly Seasonal Additive'!$B30,raw!$G:$G,'Data - Weekly Seasonal Additive'!L$1)</f>
        <v>2544.242424242424</v>
      </c>
      <c r="M30" s="16">
        <f>COUNTIFS(raw!$D:$D,'Data - Weekly Seasonal Additive'!$B30,raw!$G:$G,'Data - Weekly Seasonal Additive'!M$1)</f>
        <v>20</v>
      </c>
      <c r="N30" s="16">
        <f t="shared" si="13"/>
        <v>21.978356621453834</v>
      </c>
      <c r="O30" s="16">
        <f t="shared" si="10"/>
        <v>18.825924910607764</v>
      </c>
      <c r="P30" s="18">
        <f t="shared" si="14"/>
        <v>-2.4127776437914008</v>
      </c>
      <c r="Q30" s="18">
        <f t="shared" si="11"/>
        <v>1.174075089392236</v>
      </c>
      <c r="R30" s="18">
        <f t="shared" si="12"/>
        <v>1.378452315531387</v>
      </c>
      <c r="S30" s="16">
        <f>COUNTIFS(raw!$D:$D,'Data - Weekly Seasonal Additive'!$B30,raw!$H:$H,'Data - Weekly Seasonal Additive'!S$1)</f>
        <v>14</v>
      </c>
      <c r="T30" s="16">
        <f>COUNTIFS(raw!$D:$D,'Data - Weekly Seasonal Additive'!$B30,raw!$H:$H,'Data - Weekly Seasonal Additive'!T$1)</f>
        <v>6</v>
      </c>
      <c r="U30" s="16">
        <f>COUNTIFS(raw!$D:$D,'Data - Weekly Seasonal Additive'!$B30,raw!$G:$G,'Data - Weekly Seasonal Additive'!U$1)</f>
        <v>27</v>
      </c>
    </row>
    <row r="31" spans="1:21" x14ac:dyDescent="0.3">
      <c r="B31" s="17">
        <v>41567</v>
      </c>
      <c r="C31" s="16">
        <f>SUMIFS(raw!$L:$L,raw!$D:$D,'Data - Weekly Seasonal Additive'!$B31,raw!$G:$G,'Data - Weekly Seasonal Additive'!C$1)</f>
        <v>1700.7333333333333</v>
      </c>
      <c r="D31" s="16">
        <f t="shared" si="4"/>
        <v>801.71867367939649</v>
      </c>
      <c r="E31" s="16">
        <f t="shared" si="2"/>
        <v>2310.4688252772949</v>
      </c>
      <c r="F31" s="18">
        <f t="shared" si="3"/>
        <v>1124.623667254049</v>
      </c>
      <c r="G31" s="18">
        <f t="shared" si="9"/>
        <v>-609.73549194396151</v>
      </c>
      <c r="H31" s="16"/>
      <c r="I31" s="18">
        <f t="shared" si="5"/>
        <v>371777.37013614475</v>
      </c>
      <c r="J31" s="16">
        <f>SUMIFS(raw!$L:$L,raw!$D:$D,'Data - Weekly Seasonal Additive'!$B31,raw!$H:$H,'Data - Weekly Seasonal Additive'!J$1)</f>
        <v>1124.4000000000001</v>
      </c>
      <c r="K31" s="16">
        <f>SUMIFS(raw!$L:$L,raw!$D:$D,'Data - Weekly Seasonal Additive'!$B31,raw!$H:$H,'Data - Weekly Seasonal Additive'!K$1)</f>
        <v>576.33333333333337</v>
      </c>
      <c r="L31" s="16">
        <f>SUMIFS(raw!$L:$L,raw!$D:$D,'Data - Weekly Seasonal Additive'!$B31,raw!$G:$G,'Data - Weekly Seasonal Additive'!L$1)</f>
        <v>1897.4222222222224</v>
      </c>
      <c r="M31" s="16">
        <f>COUNTIFS(raw!$D:$D,'Data - Weekly Seasonal Additive'!$B31,raw!$G:$G,'Data - Weekly Seasonal Additive'!M$1)</f>
        <v>18</v>
      </c>
      <c r="N31" s="16">
        <f t="shared" si="13"/>
        <v>21.322254949128574</v>
      </c>
      <c r="O31" s="16">
        <f t="shared" si="10"/>
        <v>23.100357436203723</v>
      </c>
      <c r="P31" s="18">
        <f t="shared" si="14"/>
        <v>-1.4350651844010032</v>
      </c>
      <c r="Q31" s="18">
        <f t="shared" si="11"/>
        <v>-5.1003574362037227</v>
      </c>
      <c r="R31" s="18">
        <f t="shared" si="12"/>
        <v>26.01364597703861</v>
      </c>
      <c r="S31" s="16">
        <f>COUNTIFS(raw!$D:$D,'Data - Weekly Seasonal Additive'!$B31,raw!$H:$H,'Data - Weekly Seasonal Additive'!S$1)</f>
        <v>12</v>
      </c>
      <c r="T31" s="16">
        <f>COUNTIFS(raw!$D:$D,'Data - Weekly Seasonal Additive'!$B31,raw!$H:$H,'Data - Weekly Seasonal Additive'!T$1)</f>
        <v>6</v>
      </c>
      <c r="U31" s="16">
        <f>COUNTIFS(raw!$D:$D,'Data - Weekly Seasonal Additive'!$B31,raw!$G:$G,'Data - Weekly Seasonal Additive'!U$1)</f>
        <v>20</v>
      </c>
    </row>
    <row r="32" spans="1:21" x14ac:dyDescent="0.3">
      <c r="B32" s="17">
        <v>41574</v>
      </c>
      <c r="C32" s="16">
        <f>SUMIFS(raw!$L:$L,raw!$D:$D,'Data - Weekly Seasonal Additive'!$B32,raw!$G:$G,'Data - Weekly Seasonal Additive'!C$1)</f>
        <v>2341.5555555555557</v>
      </c>
      <c r="D32" s="16">
        <f t="shared" si="4"/>
        <v>899.45656363530702</v>
      </c>
      <c r="E32" s="16">
        <f t="shared" si="2"/>
        <v>1581.7675610077229</v>
      </c>
      <c r="F32" s="18">
        <f t="shared" si="3"/>
        <v>1160.9688663146194</v>
      </c>
      <c r="G32" s="18">
        <f t="shared" si="9"/>
        <v>759.7879945478328</v>
      </c>
      <c r="H32" s="16"/>
      <c r="I32" s="18">
        <f t="shared" si="5"/>
        <v>577277.79665901756</v>
      </c>
      <c r="J32" s="16">
        <f>SUMIFS(raw!$L:$L,raw!$D:$D,'Data - Weekly Seasonal Additive'!$B32,raw!$H:$H,'Data - Weekly Seasonal Additive'!J$1)</f>
        <v>1991.5555555555557</v>
      </c>
      <c r="K32" s="16">
        <f>SUMIFS(raw!$L:$L,raw!$D:$D,'Data - Weekly Seasonal Additive'!$B32,raw!$H:$H,'Data - Weekly Seasonal Additive'!K$1)</f>
        <v>350</v>
      </c>
      <c r="L32" s="16">
        <f>SUMIFS(raw!$L:$L,raw!$D:$D,'Data - Weekly Seasonal Additive'!$B32,raw!$G:$G,'Data - Weekly Seasonal Additive'!L$1)</f>
        <v>1089</v>
      </c>
      <c r="M32" s="16">
        <f>COUNTIFS(raw!$D:$D,'Data - Weekly Seasonal Additive'!$B32,raw!$G:$G,'Data - Weekly Seasonal Additive'!M$1)</f>
        <v>25</v>
      </c>
      <c r="N32" s="16">
        <f t="shared" si="13"/>
        <v>22.393051551568831</v>
      </c>
      <c r="O32" s="16">
        <f t="shared" si="10"/>
        <v>16.675916029047482</v>
      </c>
      <c r="P32" s="18">
        <f t="shared" si="14"/>
        <v>-0.47305648596946326</v>
      </c>
      <c r="Q32" s="18">
        <f t="shared" si="11"/>
        <v>8.3240839709525183</v>
      </c>
      <c r="R32" s="18">
        <f t="shared" si="12"/>
        <v>69.290373955468638</v>
      </c>
      <c r="S32" s="16">
        <f>COUNTIFS(raw!$D:$D,'Data - Weekly Seasonal Additive'!$B32,raw!$H:$H,'Data - Weekly Seasonal Additive'!S$1)</f>
        <v>21</v>
      </c>
      <c r="T32" s="16">
        <f>COUNTIFS(raw!$D:$D,'Data - Weekly Seasonal Additive'!$B32,raw!$H:$H,'Data - Weekly Seasonal Additive'!T$1)</f>
        <v>4</v>
      </c>
      <c r="U32" s="16">
        <f>COUNTIFS(raw!$D:$D,'Data - Weekly Seasonal Additive'!$B32,raw!$G:$G,'Data - Weekly Seasonal Additive'!U$1)</f>
        <v>13</v>
      </c>
    </row>
    <row r="33" spans="1:21" x14ac:dyDescent="0.3">
      <c r="A33" t="str">
        <f>TEXT(B36,"MMM")</f>
        <v>Nov</v>
      </c>
      <c r="B33" s="17">
        <v>41581</v>
      </c>
      <c r="C33" s="16">
        <f>SUMIFS(raw!$L:$L,raw!$D:$D,'Data - Weekly Seasonal Additive'!$B33,raw!$G:$G,'Data - Weekly Seasonal Additive'!C$1)</f>
        <v>2270.8000000000002</v>
      </c>
      <c r="D33" s="16">
        <f t="shared" si="4"/>
        <v>914.13674472808464</v>
      </c>
      <c r="E33" s="16">
        <f t="shared" si="2"/>
        <v>2156.680231739073</v>
      </c>
      <c r="F33" s="18">
        <f t="shared" si="3"/>
        <v>1314.4376541627894</v>
      </c>
      <c r="G33" s="18">
        <f t="shared" si="9"/>
        <v>114.11976826092723</v>
      </c>
      <c r="H33" s="16"/>
      <c r="I33" s="18">
        <f t="shared" si="5"/>
        <v>13023.321507927734</v>
      </c>
      <c r="J33" s="16">
        <f>SUMIFS(raw!$L:$L,raw!$D:$D,'Data - Weekly Seasonal Additive'!$B33,raw!$H:$H,'Data - Weekly Seasonal Additive'!J$1)</f>
        <v>1755.4</v>
      </c>
      <c r="K33" s="16">
        <f>SUMIFS(raw!$L:$L,raw!$D:$D,'Data - Weekly Seasonal Additive'!$B33,raw!$H:$H,'Data - Weekly Seasonal Additive'!K$1)</f>
        <v>515.4</v>
      </c>
      <c r="L33" s="16">
        <f>SUMIFS(raw!$L:$L,raw!$D:$D,'Data - Weekly Seasonal Additive'!$B33,raw!$G:$G,'Data - Weekly Seasonal Additive'!L$1)</f>
        <v>1613.4833333333331</v>
      </c>
      <c r="M33" s="16">
        <f>COUNTIFS(raw!$D:$D,'Data - Weekly Seasonal Additive'!$B33,raw!$G:$G,'Data - Weekly Seasonal Additive'!M$1)</f>
        <v>24</v>
      </c>
      <c r="N33" s="16">
        <f t="shared" si="13"/>
        <v>22.422241074956428</v>
      </c>
      <c r="O33" s="16">
        <f t="shared" si="10"/>
        <v>23.773088518214649</v>
      </c>
      <c r="P33" s="18">
        <f t="shared" si="14"/>
        <v>1.4937991180534134</v>
      </c>
      <c r="Q33" s="18">
        <f t="shared" si="11"/>
        <v>0.22691148178535059</v>
      </c>
      <c r="R33" s="18">
        <f t="shared" si="12"/>
        <v>5.148882056602349E-2</v>
      </c>
      <c r="S33" s="16">
        <f>COUNTIFS(raw!$D:$D,'Data - Weekly Seasonal Additive'!$B33,raw!$H:$H,'Data - Weekly Seasonal Additive'!S$1)</f>
        <v>19</v>
      </c>
      <c r="T33" s="16">
        <f>COUNTIFS(raw!$D:$D,'Data - Weekly Seasonal Additive'!$B33,raw!$H:$H,'Data - Weekly Seasonal Additive'!T$1)</f>
        <v>5</v>
      </c>
      <c r="U33" s="16">
        <f>COUNTIFS(raw!$D:$D,'Data - Weekly Seasonal Additive'!$B33,raw!$G:$G,'Data - Weekly Seasonal Additive'!U$1)</f>
        <v>19</v>
      </c>
    </row>
    <row r="34" spans="1:21" x14ac:dyDescent="0.3">
      <c r="B34" s="17">
        <v>41588</v>
      </c>
      <c r="C34" s="16">
        <f>SUMIFS(raw!$L:$L,raw!$D:$D,'Data - Weekly Seasonal Additive'!$B34,raw!$G:$G,'Data - Weekly Seasonal Additive'!C$1)</f>
        <v>2004</v>
      </c>
      <c r="D34" s="16">
        <f t="shared" si="4"/>
        <v>929.79183498866837</v>
      </c>
      <c r="E34" s="16">
        <f t="shared" si="2"/>
        <v>1882.3015508221033</v>
      </c>
      <c r="F34" s="18">
        <f t="shared" si="3"/>
        <v>1029.1783665031921</v>
      </c>
      <c r="G34" s="18">
        <f t="shared" si="9"/>
        <v>121.69844917789669</v>
      </c>
      <c r="H34" s="16"/>
      <c r="I34" s="18">
        <f t="shared" si="5"/>
        <v>14810.512532305103</v>
      </c>
      <c r="J34" s="16">
        <f>SUMIFS(raw!$L:$L,raw!$D:$D,'Data - Weekly Seasonal Additive'!$B34,raw!$H:$H,'Data - Weekly Seasonal Additive'!J$1)</f>
        <v>1715</v>
      </c>
      <c r="K34" s="16">
        <f>SUMIFS(raw!$L:$L,raw!$D:$D,'Data - Weekly Seasonal Additive'!$B34,raw!$H:$H,'Data - Weekly Seasonal Additive'!K$1)</f>
        <v>289</v>
      </c>
      <c r="L34" s="16">
        <f>SUMIFS(raw!$L:$L,raw!$D:$D,'Data - Weekly Seasonal Additive'!$B34,raw!$G:$G,'Data - Weekly Seasonal Additive'!L$1)</f>
        <v>2810.0416666666665</v>
      </c>
      <c r="M34" s="16">
        <f>COUNTIFS(raw!$D:$D,'Data - Weekly Seasonal Additive'!$B34,raw!$G:$G,'Data - Weekly Seasonal Additive'!M$1)</f>
        <v>20</v>
      </c>
      <c r="N34" s="16">
        <f t="shared" si="13"/>
        <v>22.421023714586891</v>
      </c>
      <c r="O34" s="16">
        <f t="shared" si="10"/>
        <v>20.009463431165027</v>
      </c>
      <c r="P34" s="18">
        <f t="shared" si="14"/>
        <v>-2.4175221383430232</v>
      </c>
      <c r="Q34" s="18">
        <f t="shared" si="11"/>
        <v>-9.4634311650274583E-3</v>
      </c>
      <c r="R34" s="18">
        <f t="shared" si="12"/>
        <v>8.9556529415212957E-5</v>
      </c>
      <c r="S34" s="16">
        <f>COUNTIFS(raw!$D:$D,'Data - Weekly Seasonal Additive'!$B34,raw!$H:$H,'Data - Weekly Seasonal Additive'!S$1)</f>
        <v>17</v>
      </c>
      <c r="T34" s="16">
        <f>COUNTIFS(raw!$D:$D,'Data - Weekly Seasonal Additive'!$B34,raw!$H:$H,'Data - Weekly Seasonal Additive'!T$1)</f>
        <v>3</v>
      </c>
      <c r="U34" s="16">
        <f>COUNTIFS(raw!$D:$D,'Data - Weekly Seasonal Additive'!$B34,raw!$G:$G,'Data - Weekly Seasonal Additive'!U$1)</f>
        <v>26</v>
      </c>
    </row>
    <row r="35" spans="1:21" x14ac:dyDescent="0.3">
      <c r="B35" s="17">
        <v>41595</v>
      </c>
      <c r="C35" s="16">
        <f>SUMIFS(raw!$L:$L,raw!$D:$D,'Data - Weekly Seasonal Additive'!$B35,raw!$G:$G,'Data - Weekly Seasonal Additive'!C$1)</f>
        <v>2151.4</v>
      </c>
      <c r="D35" s="16">
        <f t="shared" si="4"/>
        <v>942.26776279649289</v>
      </c>
      <c r="E35" s="16">
        <f t="shared" si="2"/>
        <v>2054.4155022427176</v>
      </c>
      <c r="F35" s="18">
        <f t="shared" si="3"/>
        <v>1173.2468794037568</v>
      </c>
      <c r="G35" s="18">
        <f t="shared" si="9"/>
        <v>96.984497757282497</v>
      </c>
      <c r="H35" s="16"/>
      <c r="I35" s="18">
        <f t="shared" si="5"/>
        <v>9405.9928052323339</v>
      </c>
      <c r="J35" s="16">
        <f>SUMIFS(raw!$L:$L,raw!$D:$D,'Data - Weekly Seasonal Additive'!$B35,raw!$H:$H,'Data - Weekly Seasonal Additive'!J$1)</f>
        <v>1753</v>
      </c>
      <c r="K35" s="16">
        <f>SUMIFS(raw!$L:$L,raw!$D:$D,'Data - Weekly Seasonal Additive'!$B35,raw!$H:$H,'Data - Weekly Seasonal Additive'!K$1)</f>
        <v>398.4</v>
      </c>
      <c r="L35" s="16">
        <f>SUMIFS(raw!$L:$L,raw!$D:$D,'Data - Weekly Seasonal Additive'!$B35,raw!$G:$G,'Data - Weekly Seasonal Additive'!L$1)</f>
        <v>1194.45</v>
      </c>
      <c r="M35" s="16">
        <f>COUNTIFS(raw!$D:$D,'Data - Weekly Seasonal Additive'!$B35,raw!$G:$G,'Data - Weekly Seasonal Additive'!M$1)</f>
        <v>23</v>
      </c>
      <c r="N35" s="16">
        <f t="shared" si="13"/>
        <v>22.68010672847484</v>
      </c>
      <c r="O35" s="16">
        <f t="shared" si="10"/>
        <v>20.985958530185886</v>
      </c>
      <c r="P35" s="18">
        <f t="shared" si="14"/>
        <v>-0.42532478330966267</v>
      </c>
      <c r="Q35" s="18">
        <f t="shared" si="11"/>
        <v>2.0140414698141136</v>
      </c>
      <c r="R35" s="18">
        <f t="shared" si="12"/>
        <v>4.0563630421309949</v>
      </c>
      <c r="S35" s="16">
        <f>COUNTIFS(raw!$D:$D,'Data - Weekly Seasonal Additive'!$B35,raw!$H:$H,'Data - Weekly Seasonal Additive'!S$1)</f>
        <v>18</v>
      </c>
      <c r="T35" s="16">
        <f>COUNTIFS(raw!$D:$D,'Data - Weekly Seasonal Additive'!$B35,raw!$H:$H,'Data - Weekly Seasonal Additive'!T$1)</f>
        <v>5</v>
      </c>
      <c r="U35" s="16">
        <f>COUNTIFS(raw!$D:$D,'Data - Weekly Seasonal Additive'!$B35,raw!$G:$G,'Data - Weekly Seasonal Additive'!U$1)</f>
        <v>14</v>
      </c>
    </row>
    <row r="36" spans="1:21" x14ac:dyDescent="0.3">
      <c r="B36" s="17">
        <v>41602</v>
      </c>
      <c r="C36" s="16">
        <f>SUMIFS(raw!$L:$L,raw!$D:$D,'Data - Weekly Seasonal Additive'!$B36,raw!$G:$G,'Data - Weekly Seasonal Additive'!C$1)</f>
        <v>1853.5</v>
      </c>
      <c r="D36" s="16">
        <f t="shared" si="4"/>
        <v>910.14204963811619</v>
      </c>
      <c r="E36" s="16">
        <f t="shared" si="2"/>
        <v>2103.2366291111121</v>
      </c>
      <c r="F36" s="18">
        <f t="shared" si="3"/>
        <v>1035.7633192465501</v>
      </c>
      <c r="G36" s="18">
        <f t="shared" si="9"/>
        <v>-249.73662911111205</v>
      </c>
      <c r="H36" s="16"/>
      <c r="I36" s="18">
        <f t="shared" si="5"/>
        <v>62368.383919781139</v>
      </c>
      <c r="J36" s="16">
        <f>SUMIFS(raw!$L:$L,raw!$D:$D,'Data - Weekly Seasonal Additive'!$B36,raw!$H:$H,'Data - Weekly Seasonal Additive'!J$1)</f>
        <v>1256</v>
      </c>
      <c r="K36" s="16">
        <f>SUMIFS(raw!$L:$L,raw!$D:$D,'Data - Weekly Seasonal Additive'!$B36,raw!$H:$H,'Data - Weekly Seasonal Additive'!K$1)</f>
        <v>597.5</v>
      </c>
      <c r="L36" s="16">
        <f>SUMIFS(raw!$L:$L,raw!$D:$D,'Data - Weekly Seasonal Additive'!$B36,raw!$G:$G,'Data - Weekly Seasonal Additive'!L$1)</f>
        <v>1295.5</v>
      </c>
      <c r="M36" s="16">
        <f>COUNTIFS(raw!$D:$D,'Data - Weekly Seasonal Additive'!$B36,raw!$G:$G,'Data - Weekly Seasonal Additive'!M$1)</f>
        <v>19</v>
      </c>
      <c r="N36" s="16">
        <f t="shared" si="13"/>
        <v>22.267557009429055</v>
      </c>
      <c r="O36" s="16">
        <f t="shared" si="10"/>
        <v>22.207050242505378</v>
      </c>
      <c r="P36" s="18">
        <f t="shared" si="14"/>
        <v>-2.0809122559334945</v>
      </c>
      <c r="Q36" s="18">
        <f t="shared" si="11"/>
        <v>-3.2070502425053782</v>
      </c>
      <c r="R36" s="18">
        <f t="shared" si="12"/>
        <v>10.285171257953804</v>
      </c>
      <c r="S36" s="16">
        <f>COUNTIFS(raw!$D:$D,'Data - Weekly Seasonal Additive'!$B36,raw!$H:$H,'Data - Weekly Seasonal Additive'!S$1)</f>
        <v>13</v>
      </c>
      <c r="T36" s="16">
        <f>COUNTIFS(raw!$D:$D,'Data - Weekly Seasonal Additive'!$B36,raw!$H:$H,'Data - Weekly Seasonal Additive'!T$1)</f>
        <v>6</v>
      </c>
      <c r="U36" s="16">
        <f>COUNTIFS(raw!$D:$D,'Data - Weekly Seasonal Additive'!$B36,raw!$G:$G,'Data - Weekly Seasonal Additive'!U$1)</f>
        <v>16</v>
      </c>
    </row>
    <row r="37" spans="1:21" x14ac:dyDescent="0.3">
      <c r="B37" s="17">
        <v>41609</v>
      </c>
      <c r="C37" s="16">
        <f>SUMIFS(raw!$L:$L,raw!$D:$D,'Data - Weekly Seasonal Additive'!$B37,raw!$G:$G,'Data - Weekly Seasonal Additive'!C$1)</f>
        <v>2288.2777777777778</v>
      </c>
      <c r="D37" s="16">
        <f t="shared" si="4"/>
        <v>918.33606611301457</v>
      </c>
      <c r="E37" s="16">
        <f t="shared" si="2"/>
        <v>2224.5797038009055</v>
      </c>
      <c r="F37" s="18">
        <f t="shared" si="3"/>
        <v>1346.3727060125852</v>
      </c>
      <c r="G37" s="18">
        <f t="shared" si="9"/>
        <v>63.698073976872365</v>
      </c>
      <c r="H37" s="16"/>
      <c r="I37" s="18">
        <f t="shared" si="5"/>
        <v>4057.4446283631046</v>
      </c>
      <c r="J37" s="16">
        <f>SUMIFS(raw!$L:$L,raw!$D:$D,'Data - Weekly Seasonal Additive'!$B37,raw!$H:$H,'Data - Weekly Seasonal Additive'!J$1)</f>
        <v>1843.7777777777778</v>
      </c>
      <c r="K37" s="16">
        <f>SUMIFS(raw!$L:$L,raw!$D:$D,'Data - Weekly Seasonal Additive'!$B37,raw!$H:$H,'Data - Weekly Seasonal Additive'!K$1)</f>
        <v>444.5</v>
      </c>
      <c r="L37" s="16">
        <f>SUMIFS(raw!$L:$L,raw!$D:$D,'Data - Weekly Seasonal Additive'!$B37,raw!$G:$G,'Data - Weekly Seasonal Additive'!L$1)</f>
        <v>2177.8888888888887</v>
      </c>
      <c r="M37" s="16">
        <f>COUNTIFS(raw!$D:$D,'Data - Weekly Seasonal Additive'!$B37,raw!$G:$G,'Data - Weekly Seasonal Additive'!M$1)</f>
        <v>23</v>
      </c>
      <c r="N37" s="16">
        <f t="shared" si="13"/>
        <v>22.169617397406856</v>
      </c>
      <c r="O37" s="16">
        <f t="shared" si="10"/>
        <v>23.761356127482468</v>
      </c>
      <c r="P37" s="18">
        <f t="shared" si="14"/>
        <v>1.1120929550673784</v>
      </c>
      <c r="Q37" s="18">
        <f t="shared" si="11"/>
        <v>-0.76135612748246828</v>
      </c>
      <c r="R37" s="18">
        <f t="shared" si="12"/>
        <v>0.57966315285510051</v>
      </c>
      <c r="S37" s="16">
        <f>COUNTIFS(raw!$D:$D,'Data - Weekly Seasonal Additive'!$B37,raw!$H:$H,'Data - Weekly Seasonal Additive'!S$1)</f>
        <v>19</v>
      </c>
      <c r="T37" s="16">
        <f>COUNTIFS(raw!$D:$D,'Data - Weekly Seasonal Additive'!$B37,raw!$H:$H,'Data - Weekly Seasonal Additive'!T$1)</f>
        <v>4</v>
      </c>
      <c r="U37" s="16">
        <f>COUNTIFS(raw!$D:$D,'Data - Weekly Seasonal Additive'!$B37,raw!$G:$G,'Data - Weekly Seasonal Additive'!U$1)</f>
        <v>24</v>
      </c>
    </row>
    <row r="38" spans="1:21" x14ac:dyDescent="0.3">
      <c r="A38" t="str">
        <f>TEXT(B41,"MMM")</f>
        <v>Dec</v>
      </c>
      <c r="B38" s="17">
        <v>41616</v>
      </c>
      <c r="C38" s="16">
        <f>SUMIFS(raw!$L:$L,raw!$D:$D,'Data - Weekly Seasonal Additive'!$B38,raw!$G:$G,'Data - Weekly Seasonal Additive'!C$1)</f>
        <v>2153.833333333333</v>
      </c>
      <c r="D38" s="16">
        <f t="shared" si="4"/>
        <v>944.87659341644439</v>
      </c>
      <c r="E38" s="16">
        <f t="shared" si="2"/>
        <v>1947.5144326162067</v>
      </c>
      <c r="F38" s="18">
        <f t="shared" si="3"/>
        <v>1132.6164201307888</v>
      </c>
      <c r="G38" s="18">
        <f t="shared" si="9"/>
        <v>206.31890071712633</v>
      </c>
      <c r="H38" s="16"/>
      <c r="I38" s="18">
        <f t="shared" si="5"/>
        <v>42567.488793123433</v>
      </c>
      <c r="J38" s="16">
        <f>SUMIFS(raw!$L:$L,raw!$D:$D,'Data - Weekly Seasonal Additive'!$B38,raw!$H:$H,'Data - Weekly Seasonal Additive'!J$1)</f>
        <v>1457.8333333333333</v>
      </c>
      <c r="K38" s="16">
        <f>SUMIFS(raw!$L:$L,raw!$D:$D,'Data - Weekly Seasonal Additive'!$B38,raw!$H:$H,'Data - Weekly Seasonal Additive'!K$1)</f>
        <v>696</v>
      </c>
      <c r="L38" s="16">
        <f>SUMIFS(raw!$L:$L,raw!$D:$D,'Data - Weekly Seasonal Additive'!$B38,raw!$G:$G,'Data - Weekly Seasonal Additive'!L$1)</f>
        <v>1554.7142857142858</v>
      </c>
      <c r="M38" s="16">
        <f>COUNTIFS(raw!$D:$D,'Data - Weekly Seasonal Additive'!$B38,raw!$G:$G,'Data - Weekly Seasonal Additive'!M$1)</f>
        <v>19</v>
      </c>
      <c r="N38" s="16">
        <f t="shared" si="13"/>
        <v>22.072869088412467</v>
      </c>
      <c r="O38" s="16">
        <f t="shared" si="10"/>
        <v>19.752095259063832</v>
      </c>
      <c r="P38" s="18">
        <f t="shared" si="14"/>
        <v>-2.7945853616817691</v>
      </c>
      <c r="Q38" s="18">
        <f t="shared" si="11"/>
        <v>-0.75209525906383234</v>
      </c>
      <c r="R38" s="18">
        <f t="shared" si="12"/>
        <v>0.56564727870629306</v>
      </c>
      <c r="S38" s="16">
        <f>COUNTIFS(raw!$D:$D,'Data - Weekly Seasonal Additive'!$B38,raw!$H:$H,'Data - Weekly Seasonal Additive'!S$1)</f>
        <v>14</v>
      </c>
      <c r="T38" s="16">
        <f>COUNTIFS(raw!$D:$D,'Data - Weekly Seasonal Additive'!$B38,raw!$H:$H,'Data - Weekly Seasonal Additive'!T$1)</f>
        <v>5</v>
      </c>
      <c r="U38" s="16">
        <f>COUNTIFS(raw!$D:$D,'Data - Weekly Seasonal Additive'!$B38,raw!$G:$G,'Data - Weekly Seasonal Additive'!U$1)</f>
        <v>16</v>
      </c>
    </row>
    <row r="39" spans="1:21" x14ac:dyDescent="0.3">
      <c r="B39" s="17">
        <v>41623</v>
      </c>
      <c r="C39" s="16">
        <f>SUMIFS(raw!$L:$L,raw!$D:$D,'Data - Weekly Seasonal Additive'!$B39,raw!$G:$G,'Data - Weekly Seasonal Additive'!C$1)</f>
        <v>1704.5714285714284</v>
      </c>
      <c r="D39" s="16">
        <f t="shared" si="4"/>
        <v>891.67793210318814</v>
      </c>
      <c r="E39" s="16">
        <f t="shared" si="2"/>
        <v>2118.1234728202012</v>
      </c>
      <c r="F39" s="18">
        <f t="shared" si="3"/>
        <v>965.91241619111952</v>
      </c>
      <c r="G39" s="18">
        <f t="shared" si="9"/>
        <v>-413.55204424877275</v>
      </c>
      <c r="H39" s="16"/>
      <c r="I39" s="18">
        <f t="shared" si="5"/>
        <v>171025.29330233889</v>
      </c>
      <c r="J39" s="16">
        <f>SUMIFS(raw!$L:$L,raw!$D:$D,'Data - Weekly Seasonal Additive'!$B39,raw!$H:$H,'Data - Weekly Seasonal Additive'!J$1)</f>
        <v>1368.5714285714284</v>
      </c>
      <c r="K39" s="16">
        <f>SUMIFS(raw!$L:$L,raw!$D:$D,'Data - Weekly Seasonal Additive'!$B39,raw!$H:$H,'Data - Weekly Seasonal Additive'!K$1)</f>
        <v>336</v>
      </c>
      <c r="L39" s="16">
        <f>SUMIFS(raw!$L:$L,raw!$D:$D,'Data - Weekly Seasonal Additive'!$B39,raw!$G:$G,'Data - Weekly Seasonal Additive'!L$1)</f>
        <v>1743.0714285714284</v>
      </c>
      <c r="M39" s="16">
        <f>COUNTIFS(raw!$D:$D,'Data - Weekly Seasonal Additive'!$B39,raw!$G:$G,'Data - Weekly Seasonal Additive'!M$1)</f>
        <v>17</v>
      </c>
      <c r="N39" s="16">
        <f t="shared" si="13"/>
        <v>21.475016559658464</v>
      </c>
      <c r="O39" s="16">
        <f t="shared" si="10"/>
        <v>21.647544305102805</v>
      </c>
      <c r="P39" s="18">
        <f t="shared" si="14"/>
        <v>-2.7553727595101796</v>
      </c>
      <c r="Q39" s="18">
        <f t="shared" si="11"/>
        <v>-4.6475443051028051</v>
      </c>
      <c r="R39" s="18">
        <f t="shared" si="12"/>
        <v>21.599668067893514</v>
      </c>
      <c r="S39" s="16">
        <f>COUNTIFS(raw!$D:$D,'Data - Weekly Seasonal Additive'!$B39,raw!$H:$H,'Data - Weekly Seasonal Additive'!S$1)</f>
        <v>15</v>
      </c>
      <c r="T39" s="16">
        <f>COUNTIFS(raw!$D:$D,'Data - Weekly Seasonal Additive'!$B39,raw!$H:$H,'Data - Weekly Seasonal Additive'!T$1)</f>
        <v>2</v>
      </c>
      <c r="U39" s="16">
        <f>COUNTIFS(raw!$D:$D,'Data - Weekly Seasonal Additive'!$B39,raw!$G:$G,'Data - Weekly Seasonal Additive'!U$1)</f>
        <v>19</v>
      </c>
    </row>
    <row r="40" spans="1:21" x14ac:dyDescent="0.3">
      <c r="B40" s="17">
        <v>41630</v>
      </c>
      <c r="C40" s="16">
        <f>SUMIFS(raw!$L:$L,raw!$D:$D,'Data - Weekly Seasonal Additive'!$B40,raw!$G:$G,'Data - Weekly Seasonal Additive'!C$1)</f>
        <v>1552.625</v>
      </c>
      <c r="D40" s="16">
        <f t="shared" si="4"/>
        <v>843.46218008948449</v>
      </c>
      <c r="E40" s="16">
        <f t="shared" si="2"/>
        <v>1927.4412513497382</v>
      </c>
      <c r="F40" s="18">
        <f t="shared" si="3"/>
        <v>847.84905946302695</v>
      </c>
      <c r="G40" s="18">
        <f t="shared" si="9"/>
        <v>-374.8162513497382</v>
      </c>
      <c r="H40" s="16"/>
      <c r="I40" s="18">
        <f t="shared" si="5"/>
        <v>140487.22227587012</v>
      </c>
      <c r="J40" s="16">
        <f>SUMIFS(raw!$L:$L,raw!$D:$D,'Data - Weekly Seasonal Additive'!$B40,raw!$H:$H,'Data - Weekly Seasonal Additive'!J$1)</f>
        <v>1288</v>
      </c>
      <c r="K40" s="16">
        <f>SUMIFS(raw!$L:$L,raw!$D:$D,'Data - Weekly Seasonal Additive'!$B40,raw!$H:$H,'Data - Weekly Seasonal Additive'!K$1)</f>
        <v>264.625</v>
      </c>
      <c r="L40" s="16">
        <f>SUMIFS(raw!$L:$L,raw!$D:$D,'Data - Weekly Seasonal Additive'!$B40,raw!$G:$G,'Data - Weekly Seasonal Additive'!L$1)</f>
        <v>2204.1999999999998</v>
      </c>
      <c r="M40" s="16">
        <f>COUNTIFS(raw!$D:$D,'Data - Weekly Seasonal Additive'!$B40,raw!$G:$G,'Data - Weekly Seasonal Additive'!M$1)</f>
        <v>16</v>
      </c>
      <c r="N40" s="16">
        <f t="shared" si="13"/>
        <v>21.0384045108806</v>
      </c>
      <c r="O40" s="16">
        <f t="shared" si="10"/>
        <v>19.394104303724969</v>
      </c>
      <c r="P40" s="18">
        <f t="shared" si="14"/>
        <v>-3.7825476454497844</v>
      </c>
      <c r="Q40" s="18">
        <f t="shared" si="11"/>
        <v>-3.3941043037249692</v>
      </c>
      <c r="R40" s="18">
        <f t="shared" si="12"/>
        <v>11.519944024564358</v>
      </c>
      <c r="S40" s="16">
        <f>COUNTIFS(raw!$D:$D,'Data - Weekly Seasonal Additive'!$B40,raw!$H:$H,'Data - Weekly Seasonal Additive'!S$1)</f>
        <v>13</v>
      </c>
      <c r="T40" s="16">
        <f>COUNTIFS(raw!$D:$D,'Data - Weekly Seasonal Additive'!$B40,raw!$H:$H,'Data - Weekly Seasonal Additive'!T$1)</f>
        <v>3</v>
      </c>
      <c r="U40" s="16">
        <f>COUNTIFS(raw!$D:$D,'Data - Weekly Seasonal Additive'!$B40,raw!$G:$G,'Data - Weekly Seasonal Additive'!U$1)</f>
        <v>24</v>
      </c>
    </row>
    <row r="41" spans="1:21" x14ac:dyDescent="0.3">
      <c r="B41" s="17">
        <v>41637</v>
      </c>
      <c r="C41" s="16">
        <f>SUMIFS(raw!$L:$L,raw!$D:$D,'Data - Weekly Seasonal Additive'!$B41,raw!$G:$G,'Data - Weekly Seasonal Additive'!C$1)</f>
        <v>2062.9499999999998</v>
      </c>
      <c r="D41" s="16">
        <f t="shared" si="4"/>
        <v>827.13991503146303</v>
      </c>
      <c r="E41" s="16">
        <f t="shared" si="2"/>
        <v>2189.8348861020695</v>
      </c>
      <c r="F41" s="18">
        <f t="shared" si="3"/>
        <v>1282.7589236226136</v>
      </c>
      <c r="G41" s="18">
        <f t="shared" si="9"/>
        <v>-126.88488610206969</v>
      </c>
      <c r="H41" s="16"/>
      <c r="I41" s="18">
        <f t="shared" si="5"/>
        <v>16099.774321135197</v>
      </c>
      <c r="J41" s="16">
        <f>SUMIFS(raw!$L:$L,raw!$D:$D,'Data - Weekly Seasonal Additive'!$B41,raw!$H:$H,'Data - Weekly Seasonal Additive'!J$1)</f>
        <v>1727.2</v>
      </c>
      <c r="K41" s="16">
        <f>SUMIFS(raw!$L:$L,raw!$D:$D,'Data - Weekly Seasonal Additive'!$B41,raw!$H:$H,'Data - Weekly Seasonal Additive'!K$1)</f>
        <v>335.75</v>
      </c>
      <c r="L41" s="16">
        <f>SUMIFS(raw!$L:$L,raw!$D:$D,'Data - Weekly Seasonal Additive'!$B41,raw!$G:$G,'Data - Weekly Seasonal Additive'!L$1)</f>
        <v>844</v>
      </c>
      <c r="M41" s="16">
        <f>COUNTIFS(raw!$D:$D,'Data - Weekly Seasonal Additive'!$B41,raw!$G:$G,'Data - Weekly Seasonal Additive'!M$1)</f>
        <v>19</v>
      </c>
      <c r="N41" s="16">
        <f t="shared" si="13"/>
        <v>20.633129648889064</v>
      </c>
      <c r="O41" s="16">
        <f t="shared" si="10"/>
        <v>22.150497465947979</v>
      </c>
      <c r="P41" s="18">
        <f t="shared" si="14"/>
        <v>-0.46741006042771732</v>
      </c>
      <c r="Q41" s="18">
        <f t="shared" si="11"/>
        <v>-3.1504974659479785</v>
      </c>
      <c r="R41" s="18">
        <f t="shared" si="12"/>
        <v>9.9256342829446336</v>
      </c>
      <c r="S41" s="16">
        <f>COUNTIFS(raw!$D:$D,'Data - Weekly Seasonal Additive'!$B41,raw!$H:$H,'Data - Weekly Seasonal Additive'!S$1)</f>
        <v>15</v>
      </c>
      <c r="T41" s="16">
        <f>COUNTIFS(raw!$D:$D,'Data - Weekly Seasonal Additive'!$B41,raw!$H:$H,'Data - Weekly Seasonal Additive'!T$1)</f>
        <v>4</v>
      </c>
      <c r="U41" s="16">
        <f>COUNTIFS(raw!$D:$D,'Data - Weekly Seasonal Additive'!$B41,raw!$G:$G,'Data - Weekly Seasonal Additive'!U$1)</f>
        <v>10</v>
      </c>
    </row>
    <row r="42" spans="1:21" x14ac:dyDescent="0.3">
      <c r="A42" t="str">
        <f>TEXT(B45,"MMM")</f>
        <v>Jan</v>
      </c>
      <c r="B42" s="17">
        <v>41644</v>
      </c>
      <c r="C42" s="16">
        <f>SUMIFS(raw!$L:$L,raw!$D:$D,'Data - Weekly Seasonal Additive'!$B42,raw!$G:$G,'Data - Weekly Seasonal Additive'!C$1)</f>
        <v>2499.6999999999998</v>
      </c>
      <c r="D42" s="16">
        <f t="shared" si="4"/>
        <v>896.59738853064516</v>
      </c>
      <c r="E42" s="16">
        <f t="shared" si="2"/>
        <v>1959.7563351622518</v>
      </c>
      <c r="F42" s="18">
        <f t="shared" si="3"/>
        <v>1403.3173668944701</v>
      </c>
      <c r="G42" s="18">
        <f t="shared" si="9"/>
        <v>539.94366483774797</v>
      </c>
      <c r="H42" s="16"/>
      <c r="I42" s="18">
        <f t="shared" si="5"/>
        <v>291539.1611984183</v>
      </c>
      <c r="J42" s="16">
        <f>SUMIFS(raw!$L:$L,raw!$D:$D,'Data - Weekly Seasonal Additive'!$B42,raw!$H:$H,'Data - Weekly Seasonal Additive'!J$1)</f>
        <v>2013.7</v>
      </c>
      <c r="K42" s="16">
        <f>SUMIFS(raw!$L:$L,raw!$D:$D,'Data - Weekly Seasonal Additive'!$B42,raw!$H:$H,'Data - Weekly Seasonal Additive'!K$1)</f>
        <v>486</v>
      </c>
      <c r="L42" s="16">
        <f>SUMIFS(raw!$L:$L,raw!$D:$D,'Data - Weekly Seasonal Additive'!$B42,raw!$G:$G,'Data - Weekly Seasonal Additive'!L$1)</f>
        <v>1622.7</v>
      </c>
      <c r="M42" s="16">
        <f>COUNTIFS(raw!$D:$D,'Data - Weekly Seasonal Additive'!$B42,raw!$G:$G,'Data - Weekly Seasonal Additive'!M$1)</f>
        <v>23</v>
      </c>
      <c r="N42" s="16">
        <f t="shared" si="13"/>
        <v>21.297090903988206</v>
      </c>
      <c r="O42" s="16">
        <f t="shared" si="10"/>
        <v>17.838544287207295</v>
      </c>
      <c r="P42" s="18">
        <f t="shared" si="14"/>
        <v>-0.2068877200182524</v>
      </c>
      <c r="Q42" s="18">
        <f t="shared" si="11"/>
        <v>5.161455712792705</v>
      </c>
      <c r="R42" s="18">
        <f t="shared" si="12"/>
        <v>26.64062507512045</v>
      </c>
      <c r="S42" s="16">
        <f>COUNTIFS(raw!$D:$D,'Data - Weekly Seasonal Additive'!$B42,raw!$H:$H,'Data - Weekly Seasonal Additive'!S$1)</f>
        <v>20</v>
      </c>
      <c r="T42" s="16">
        <f>COUNTIFS(raw!$D:$D,'Data - Weekly Seasonal Additive'!$B42,raw!$H:$H,'Data - Weekly Seasonal Additive'!T$1)</f>
        <v>3</v>
      </c>
      <c r="U42" s="16">
        <f>COUNTIFS(raw!$D:$D,'Data - Weekly Seasonal Additive'!$B42,raw!$G:$G,'Data - Weekly Seasonal Additive'!U$1)</f>
        <v>18</v>
      </c>
    </row>
    <row r="43" spans="1:21" x14ac:dyDescent="0.3">
      <c r="B43" s="17">
        <v>41651</v>
      </c>
      <c r="C43" s="16">
        <f>SUMIFS(raw!$L:$L,raw!$D:$D,'Data - Weekly Seasonal Additive'!$B43,raw!$G:$G,'Data - Weekly Seasonal Additive'!C$1)</f>
        <v>1799.25</v>
      </c>
      <c r="D43" s="16">
        <f t="shared" si="4"/>
        <v>888.45975029880151</v>
      </c>
      <c r="E43" s="16">
        <f t="shared" si="2"/>
        <v>1862.5098047217648</v>
      </c>
      <c r="F43" s="18">
        <f t="shared" si="3"/>
        <v>934.19709078691608</v>
      </c>
      <c r="G43" s="18">
        <f t="shared" si="9"/>
        <v>-63.259804721764795</v>
      </c>
      <c r="H43" s="16"/>
      <c r="I43" s="18">
        <f t="shared" si="5"/>
        <v>4001.8028934358153</v>
      </c>
      <c r="J43" s="16">
        <f>SUMIFS(raw!$L:$L,raw!$D:$D,'Data - Weekly Seasonal Additive'!$B43,raw!$H:$H,'Data - Weekly Seasonal Additive'!J$1)</f>
        <v>1421</v>
      </c>
      <c r="K43" s="16">
        <f>SUMIFS(raw!$L:$L,raw!$D:$D,'Data - Weekly Seasonal Additive'!$B43,raw!$H:$H,'Data - Weekly Seasonal Additive'!K$1)</f>
        <v>378.25</v>
      </c>
      <c r="L43" s="16">
        <f>SUMIFS(raw!$L:$L,raw!$D:$D,'Data - Weekly Seasonal Additive'!$B43,raw!$G:$G,'Data - Weekly Seasonal Additive'!L$1)</f>
        <v>1829</v>
      </c>
      <c r="M43" s="16">
        <f>COUNTIFS(raw!$D:$D,'Data - Weekly Seasonal Additive'!$B43,raw!$G:$G,'Data - Weekly Seasonal Additive'!M$1)</f>
        <v>18</v>
      </c>
      <c r="N43" s="16">
        <f t="shared" si="13"/>
        <v>21.22740516431865</v>
      </c>
      <c r="O43" s="16">
        <f t="shared" si="10"/>
        <v>18.541718144478025</v>
      </c>
      <c r="P43" s="18">
        <f t="shared" si="14"/>
        <v>-3.0269633422672388</v>
      </c>
      <c r="Q43" s="18">
        <f t="shared" si="11"/>
        <v>-0.54171814447802547</v>
      </c>
      <c r="R43" s="18">
        <f t="shared" si="12"/>
        <v>0.2934585480567149</v>
      </c>
      <c r="S43" s="16">
        <f>COUNTIFS(raw!$D:$D,'Data - Weekly Seasonal Additive'!$B43,raw!$H:$H,'Data - Weekly Seasonal Additive'!S$1)</f>
        <v>13</v>
      </c>
      <c r="T43" s="16">
        <f>COUNTIFS(raw!$D:$D,'Data - Weekly Seasonal Additive'!$B43,raw!$H:$H,'Data - Weekly Seasonal Additive'!T$1)</f>
        <v>5</v>
      </c>
      <c r="U43" s="16">
        <f>COUNTIFS(raw!$D:$D,'Data - Weekly Seasonal Additive'!$B43,raw!$G:$G,'Data - Weekly Seasonal Additive'!U$1)</f>
        <v>19</v>
      </c>
    </row>
    <row r="44" spans="1:21" x14ac:dyDescent="0.3">
      <c r="B44" s="17">
        <v>41658</v>
      </c>
      <c r="C44" s="16">
        <f>SUMIFS(raw!$L:$L,raw!$D:$D,'Data - Weekly Seasonal Additive'!$B44,raw!$G:$G,'Data - Weekly Seasonal Additive'!C$1)</f>
        <v>1889</v>
      </c>
      <c r="D44" s="16">
        <f t="shared" si="4"/>
        <v>908.10169628350582</v>
      </c>
      <c r="E44" s="16">
        <f t="shared" si="2"/>
        <v>1736.3088097618283</v>
      </c>
      <c r="F44" s="18">
        <f t="shared" si="3"/>
        <v>924.40084153156386</v>
      </c>
      <c r="G44" s="18">
        <f t="shared" si="9"/>
        <v>152.69119023817166</v>
      </c>
      <c r="H44" s="16"/>
      <c r="I44" s="18">
        <f t="shared" si="5"/>
        <v>23314.599576349527</v>
      </c>
      <c r="J44" s="16">
        <f>SUMIFS(raw!$L:$L,raw!$D:$D,'Data - Weekly Seasonal Additive'!$B44,raw!$H:$H,'Data - Weekly Seasonal Additive'!J$1)</f>
        <v>1502</v>
      </c>
      <c r="K44" s="16">
        <f>SUMIFS(raw!$L:$L,raw!$D:$D,'Data - Weekly Seasonal Additive'!$B44,raw!$H:$H,'Data - Weekly Seasonal Additive'!K$1)</f>
        <v>387</v>
      </c>
      <c r="L44" s="16">
        <f>SUMIFS(raw!$L:$L,raw!$D:$D,'Data - Weekly Seasonal Additive'!$B44,raw!$G:$G,'Data - Weekly Seasonal Additive'!L$1)</f>
        <v>2307.8000000000002</v>
      </c>
      <c r="M44" s="16">
        <f>COUNTIFS(raw!$D:$D,'Data - Weekly Seasonal Additive'!$B44,raw!$G:$G,'Data - Weekly Seasonal Additive'!M$1)</f>
        <v>19</v>
      </c>
      <c r="N44" s="16">
        <f t="shared" si="13"/>
        <v>21.427456159829593</v>
      </c>
      <c r="O44" s="16">
        <f t="shared" si="10"/>
        <v>17.444857518868865</v>
      </c>
      <c r="P44" s="18">
        <f t="shared" si="14"/>
        <v>-3.0028764141536053</v>
      </c>
      <c r="Q44" s="18">
        <f t="shared" si="11"/>
        <v>1.555142481131135</v>
      </c>
      <c r="R44" s="18">
        <f t="shared" si="12"/>
        <v>2.4184681366187024</v>
      </c>
      <c r="S44" s="16">
        <f>COUNTIFS(raw!$D:$D,'Data - Weekly Seasonal Additive'!$B44,raw!$H:$H,'Data - Weekly Seasonal Additive'!S$1)</f>
        <v>15</v>
      </c>
      <c r="T44" s="16">
        <f>COUNTIFS(raw!$D:$D,'Data - Weekly Seasonal Additive'!$B44,raw!$H:$H,'Data - Weekly Seasonal Additive'!T$1)</f>
        <v>4</v>
      </c>
      <c r="U44" s="16">
        <f>COUNTIFS(raw!$D:$D,'Data - Weekly Seasonal Additive'!$B44,raw!$G:$G,'Data - Weekly Seasonal Additive'!U$1)</f>
        <v>25</v>
      </c>
    </row>
    <row r="45" spans="1:21" x14ac:dyDescent="0.3">
      <c r="B45" s="17">
        <v>41665</v>
      </c>
      <c r="C45" s="16">
        <f>SUMIFS(raw!$L:$L,raw!$D:$D,'Data - Weekly Seasonal Additive'!$B45,raw!$G:$G,'Data - Weekly Seasonal Additive'!C$1)</f>
        <v>2467</v>
      </c>
      <c r="D45" s="16">
        <f t="shared" si="4"/>
        <v>943.62381631933374</v>
      </c>
      <c r="E45" s="16">
        <f t="shared" si="2"/>
        <v>2190.8606199061196</v>
      </c>
      <c r="F45" s="18">
        <f t="shared" si="3"/>
        <v>1421.2014992061461</v>
      </c>
      <c r="G45" s="18">
        <f t="shared" si="9"/>
        <v>276.13938009388039</v>
      </c>
      <c r="H45" s="16"/>
      <c r="I45" s="18">
        <f t="shared" si="5"/>
        <v>76252.957238632545</v>
      </c>
      <c r="J45" s="16">
        <f>SUMIFS(raw!$L:$L,raw!$D:$D,'Data - Weekly Seasonal Additive'!$B45,raw!$H:$H,'Data - Weekly Seasonal Additive'!J$1)</f>
        <v>2321.375</v>
      </c>
      <c r="K45" s="16">
        <f>SUMIFS(raw!$L:$L,raw!$D:$D,'Data - Weekly Seasonal Additive'!$B45,raw!$H:$H,'Data - Weekly Seasonal Additive'!K$1)</f>
        <v>145.625</v>
      </c>
      <c r="L45" s="16">
        <f>SUMIFS(raw!$L:$L,raw!$D:$D,'Data - Weekly Seasonal Additive'!$B45,raw!$G:$G,'Data - Weekly Seasonal Additive'!L$1)</f>
        <v>1547.3000000000002</v>
      </c>
      <c r="M45" s="16">
        <f>COUNTIFS(raw!$D:$D,'Data - Weekly Seasonal Additive'!$B45,raw!$G:$G,'Data - Weekly Seasonal Additive'!M$1)</f>
        <v>25</v>
      </c>
      <c r="N45" s="16">
        <f t="shared" si="13"/>
        <v>21.94714924868736</v>
      </c>
      <c r="O45" s="16">
        <f t="shared" si="10"/>
        <v>20.960046099401875</v>
      </c>
      <c r="P45" s="18">
        <f t="shared" si="14"/>
        <v>1.5580222522232139</v>
      </c>
      <c r="Q45" s="18">
        <f t="shared" si="11"/>
        <v>4.0399539005981246</v>
      </c>
      <c r="R45" s="18">
        <f t="shared" si="12"/>
        <v>16.321227518958001</v>
      </c>
      <c r="S45" s="16">
        <f>COUNTIFS(raw!$D:$D,'Data - Weekly Seasonal Additive'!$B45,raw!$H:$H,'Data - Weekly Seasonal Additive'!S$1)</f>
        <v>23</v>
      </c>
      <c r="T45" s="16">
        <f>COUNTIFS(raw!$D:$D,'Data - Weekly Seasonal Additive'!$B45,raw!$H:$H,'Data - Weekly Seasonal Additive'!T$1)</f>
        <v>2</v>
      </c>
      <c r="U45" s="16">
        <f>COUNTIFS(raw!$D:$D,'Data - Weekly Seasonal Additive'!$B45,raw!$G:$G,'Data - Weekly Seasonal Additive'!U$1)</f>
        <v>19</v>
      </c>
    </row>
    <row r="46" spans="1:21" x14ac:dyDescent="0.3">
      <c r="A46" t="str">
        <f>TEXT(B49,"MMM")</f>
        <v>Feb</v>
      </c>
      <c r="B46" s="17">
        <v>41672</v>
      </c>
      <c r="C46" s="16">
        <f>SUMIFS(raw!$L:$L,raw!$D:$D,'Data - Weekly Seasonal Additive'!$B46,raw!$G:$G,'Data - Weekly Seasonal Additive'!C$1)</f>
        <v>1980</v>
      </c>
      <c r="D46" s="16">
        <f t="shared" si="4"/>
        <v>896.42110024248154</v>
      </c>
      <c r="E46" s="16">
        <f t="shared" si="2"/>
        <v>2346.9411832138039</v>
      </c>
      <c r="F46" s="18">
        <f t="shared" si="3"/>
        <v>1219.3512752978384</v>
      </c>
      <c r="G46" s="18">
        <f t="shared" si="9"/>
        <v>-366.94118321380392</v>
      </c>
      <c r="H46" s="16"/>
      <c r="I46" s="18">
        <f t="shared" si="5"/>
        <v>134645.83193834641</v>
      </c>
      <c r="J46" s="16">
        <f>SUMIFS(raw!$L:$L,raw!$D:$D,'Data - Weekly Seasonal Additive'!$B46,raw!$H:$H,'Data - Weekly Seasonal Additive'!J$1)</f>
        <v>1532</v>
      </c>
      <c r="K46" s="16">
        <f>SUMIFS(raw!$L:$L,raw!$D:$D,'Data - Weekly Seasonal Additive'!$B46,raw!$H:$H,'Data - Weekly Seasonal Additive'!K$1)</f>
        <v>448</v>
      </c>
      <c r="L46" s="16">
        <f>SUMIFS(raw!$L:$L,raw!$D:$D,'Data - Weekly Seasonal Additive'!$B46,raw!$G:$G,'Data - Weekly Seasonal Additive'!L$1)</f>
        <v>2399.435897435897</v>
      </c>
      <c r="M46" s="16">
        <f>COUNTIFS(raw!$D:$D,'Data - Weekly Seasonal Additive'!$B46,raw!$G:$G,'Data - Weekly Seasonal Additive'!M$1)</f>
        <v>21</v>
      </c>
      <c r="N46" s="16">
        <f t="shared" si="13"/>
        <v>21.851923211494299</v>
      </c>
      <c r="O46" s="16">
        <f t="shared" si="10"/>
        <v>21.740261528669109</v>
      </c>
      <c r="P46" s="18">
        <f t="shared" si="14"/>
        <v>-0.57801809845074104</v>
      </c>
      <c r="Q46" s="18">
        <f t="shared" si="11"/>
        <v>-0.74026152866910877</v>
      </c>
      <c r="R46" s="18">
        <f t="shared" si="12"/>
        <v>0.5479871308275257</v>
      </c>
      <c r="S46" s="16">
        <f>COUNTIFS(raw!$D:$D,'Data - Weekly Seasonal Additive'!$B46,raw!$H:$H,'Data - Weekly Seasonal Additive'!S$1)</f>
        <v>18</v>
      </c>
      <c r="T46" s="16">
        <f>COUNTIFS(raw!$D:$D,'Data - Weekly Seasonal Additive'!$B46,raw!$H:$H,'Data - Weekly Seasonal Additive'!T$1)</f>
        <v>3</v>
      </c>
      <c r="U46" s="16">
        <f>COUNTIFS(raw!$D:$D,'Data - Weekly Seasonal Additive'!$B46,raw!$G:$G,'Data - Weekly Seasonal Additive'!U$1)</f>
        <v>24</v>
      </c>
    </row>
    <row r="47" spans="1:21" x14ac:dyDescent="0.3">
      <c r="B47" s="17">
        <v>41679</v>
      </c>
      <c r="C47" s="16">
        <f>SUMIFS(raw!$L:$L,raw!$D:$D,'Data - Weekly Seasonal Additive'!$B47,raw!$G:$G,'Data - Weekly Seasonal Additive'!C$1)</f>
        <v>2200.8000000000002</v>
      </c>
      <c r="D47" s="16">
        <f t="shared" si="4"/>
        <v>944.04068513784523</v>
      </c>
      <c r="E47" s="16">
        <f t="shared" si="2"/>
        <v>1830.6181910293976</v>
      </c>
      <c r="F47" s="18">
        <f t="shared" si="3"/>
        <v>1119.7878712494423</v>
      </c>
      <c r="G47" s="18">
        <f t="shared" si="9"/>
        <v>370.18180897060256</v>
      </c>
      <c r="H47" s="16"/>
      <c r="I47" s="18">
        <f t="shared" si="5"/>
        <v>137034.57169274768</v>
      </c>
      <c r="J47" s="16">
        <f>SUMIFS(raw!$L:$L,raw!$D:$D,'Data - Weekly Seasonal Additive'!$B47,raw!$H:$H,'Data - Weekly Seasonal Additive'!J$1)</f>
        <v>1850.8</v>
      </c>
      <c r="K47" s="16">
        <f>SUMIFS(raw!$L:$L,raw!$D:$D,'Data - Weekly Seasonal Additive'!$B47,raw!$H:$H,'Data - Weekly Seasonal Additive'!K$1)</f>
        <v>350</v>
      </c>
      <c r="L47" s="16">
        <f>SUMIFS(raw!$L:$L,raw!$D:$D,'Data - Weekly Seasonal Additive'!$B47,raw!$G:$G,'Data - Weekly Seasonal Additive'!L$1)</f>
        <v>2013.0000000000002</v>
      </c>
      <c r="M47" s="16">
        <f>COUNTIFS(raw!$D:$D,'Data - Weekly Seasonal Additive'!$B47,raw!$G:$G,'Data - Weekly Seasonal Additive'!M$1)</f>
        <v>19</v>
      </c>
      <c r="N47" s="16">
        <f t="shared" si="13"/>
        <v>21.87444008878391</v>
      </c>
      <c r="O47" s="16">
        <f t="shared" si="10"/>
        <v>18.824959869227058</v>
      </c>
      <c r="P47" s="18">
        <f t="shared" si="14"/>
        <v>-2.9392069109808152</v>
      </c>
      <c r="Q47" s="18">
        <f t="shared" si="11"/>
        <v>0.17504013077294189</v>
      </c>
      <c r="R47" s="18">
        <f t="shared" si="12"/>
        <v>3.0639047381008599E-2</v>
      </c>
      <c r="S47" s="16">
        <f>COUNTIFS(raw!$D:$D,'Data - Weekly Seasonal Additive'!$B47,raw!$H:$H,'Data - Weekly Seasonal Additive'!S$1)</f>
        <v>17</v>
      </c>
      <c r="T47" s="16">
        <f>COUNTIFS(raw!$D:$D,'Data - Weekly Seasonal Additive'!$B47,raw!$H:$H,'Data - Weekly Seasonal Additive'!T$1)</f>
        <v>2</v>
      </c>
      <c r="U47" s="16">
        <f>COUNTIFS(raw!$D:$D,'Data - Weekly Seasonal Additive'!$B47,raw!$G:$G,'Data - Weekly Seasonal Additive'!U$1)</f>
        <v>21</v>
      </c>
    </row>
    <row r="48" spans="1:21" x14ac:dyDescent="0.3">
      <c r="B48" s="17">
        <v>41686</v>
      </c>
      <c r="C48" s="16">
        <f>SUMIFS(raw!$L:$L,raw!$D:$D,'Data - Weekly Seasonal Additive'!$B48,raw!$G:$G,'Data - Weekly Seasonal Additive'!C$1)</f>
        <v>1581.3333333333333</v>
      </c>
      <c r="D48" s="16">
        <f t="shared" si="4"/>
        <v>907.10755483427738</v>
      </c>
      <c r="E48" s="16">
        <f t="shared" si="2"/>
        <v>1868.4415266694091</v>
      </c>
      <c r="F48" s="18">
        <f t="shared" si="3"/>
        <v>780.45904756118614</v>
      </c>
      <c r="G48" s="18">
        <f t="shared" si="9"/>
        <v>-287.10819333607583</v>
      </c>
      <c r="H48" s="16"/>
      <c r="I48" s="18">
        <f t="shared" si="5"/>
        <v>82431.11468070549</v>
      </c>
      <c r="J48" s="16">
        <f>SUMIFS(raw!$L:$L,raw!$D:$D,'Data - Weekly Seasonal Additive'!$B48,raw!$H:$H,'Data - Weekly Seasonal Additive'!J$1)</f>
        <v>1254.3333333333333</v>
      </c>
      <c r="K48" s="16">
        <f>SUMIFS(raw!$L:$L,raw!$D:$D,'Data - Weekly Seasonal Additive'!$B48,raw!$H:$H,'Data - Weekly Seasonal Additive'!K$1)</f>
        <v>327</v>
      </c>
      <c r="L48" s="16">
        <f>SUMIFS(raw!$L:$L,raw!$D:$D,'Data - Weekly Seasonal Additive'!$B48,raw!$G:$G,'Data - Weekly Seasonal Additive'!L$1)</f>
        <v>2232.4</v>
      </c>
      <c r="M48" s="16">
        <f>COUNTIFS(raw!$D:$D,'Data - Weekly Seasonal Additive'!$B48,raw!$G:$G,'Data - Weekly Seasonal Additive'!M$1)</f>
        <v>14</v>
      </c>
      <c r="N48" s="16">
        <f t="shared" si="13"/>
        <v>21.247770073252028</v>
      </c>
      <c r="O48" s="16">
        <f t="shared" si="10"/>
        <v>18.871563674630305</v>
      </c>
      <c r="P48" s="18">
        <f t="shared" si="14"/>
        <v>-5.4452365802614144</v>
      </c>
      <c r="Q48" s="18">
        <f t="shared" si="11"/>
        <v>-4.8715636746303055</v>
      </c>
      <c r="R48" s="18">
        <f t="shared" si="12"/>
        <v>23.732132635977525</v>
      </c>
      <c r="S48" s="16">
        <f>COUNTIFS(raw!$D:$D,'Data - Weekly Seasonal Additive'!$B48,raw!$H:$H,'Data - Weekly Seasonal Additive'!S$1)</f>
        <v>10</v>
      </c>
      <c r="T48" s="16">
        <f>COUNTIFS(raw!$D:$D,'Data - Weekly Seasonal Additive'!$B48,raw!$H:$H,'Data - Weekly Seasonal Additive'!T$1)</f>
        <v>4</v>
      </c>
      <c r="U48" s="16">
        <f>COUNTIFS(raw!$D:$D,'Data - Weekly Seasonal Additive'!$B48,raw!$G:$G,'Data - Weekly Seasonal Additive'!U$1)</f>
        <v>25</v>
      </c>
    </row>
    <row r="49" spans="1:21" x14ac:dyDescent="0.3">
      <c r="B49" s="17">
        <v>41693</v>
      </c>
      <c r="C49" s="16">
        <f>SUMIFS(raw!$L:$L,raw!$D:$D,'Data - Weekly Seasonal Additive'!$B49,raw!$G:$G,'Data - Weekly Seasonal Additive'!C$1)</f>
        <v>1831.2750000000001</v>
      </c>
      <c r="D49" s="16">
        <f t="shared" si="4"/>
        <v>843.16990377010984</v>
      </c>
      <c r="E49" s="16">
        <f t="shared" si="2"/>
        <v>2328.3090540404237</v>
      </c>
      <c r="F49" s="18">
        <f t="shared" si="3"/>
        <v>1172.0133009466765</v>
      </c>
      <c r="G49" s="18">
        <f t="shared" si="9"/>
        <v>-497.0340540404236</v>
      </c>
      <c r="H49" s="16"/>
      <c r="I49" s="18">
        <f t="shared" si="5"/>
        <v>247042.85087585871</v>
      </c>
      <c r="J49" s="16">
        <f>SUMIFS(raw!$L:$L,raw!$D:$D,'Data - Weekly Seasonal Additive'!$B49,raw!$H:$H,'Data - Weekly Seasonal Additive'!J$1)</f>
        <v>1563.4</v>
      </c>
      <c r="K49" s="16">
        <f>SUMIFS(raw!$L:$L,raw!$D:$D,'Data - Weekly Seasonal Additive'!$B49,raw!$H:$H,'Data - Weekly Seasonal Additive'!K$1)</f>
        <v>267.875</v>
      </c>
      <c r="L49" s="16">
        <f>SUMIFS(raw!$L:$L,raw!$D:$D,'Data - Weekly Seasonal Additive'!$B49,raw!$G:$G,'Data - Weekly Seasonal Additive'!L$1)</f>
        <v>1848.3214285714287</v>
      </c>
      <c r="M49" s="16">
        <f>COUNTIFS(raw!$D:$D,'Data - Weekly Seasonal Additive'!$B49,raw!$G:$G,'Data - Weekly Seasonal Additive'!M$1)</f>
        <v>20</v>
      </c>
      <c r="N49" s="16">
        <f t="shared" si="13"/>
        <v>20.886837519020716</v>
      </c>
      <c r="O49" s="16">
        <f t="shared" si="10"/>
        <v>22.805792325475242</v>
      </c>
      <c r="P49" s="18">
        <f t="shared" si="14"/>
        <v>0.15133728045554384</v>
      </c>
      <c r="Q49" s="18">
        <f t="shared" si="11"/>
        <v>-2.8057923254752417</v>
      </c>
      <c r="R49" s="18">
        <f t="shared" si="12"/>
        <v>7.8724705736957645</v>
      </c>
      <c r="S49" s="16">
        <f>COUNTIFS(raw!$D:$D,'Data - Weekly Seasonal Additive'!$B49,raw!$H:$H,'Data - Weekly Seasonal Additive'!S$1)</f>
        <v>17</v>
      </c>
      <c r="T49" s="16">
        <f>COUNTIFS(raw!$D:$D,'Data - Weekly Seasonal Additive'!$B49,raw!$H:$H,'Data - Weekly Seasonal Additive'!T$1)</f>
        <v>3</v>
      </c>
      <c r="U49" s="16">
        <f>COUNTIFS(raw!$D:$D,'Data - Weekly Seasonal Additive'!$B49,raw!$G:$G,'Data - Weekly Seasonal Additive'!U$1)</f>
        <v>18</v>
      </c>
    </row>
    <row r="50" spans="1:21" x14ac:dyDescent="0.3">
      <c r="A50" t="str">
        <f>TEXT(B54,"MMM")</f>
        <v>Mar</v>
      </c>
      <c r="B50" s="17">
        <v>41700</v>
      </c>
      <c r="C50" s="16">
        <f>SUMIFS(raw!$L:$L,raw!$D:$D,'Data - Weekly Seasonal Additive'!$B50,raw!$G:$G,'Data - Weekly Seasonal Additive'!C$1)</f>
        <v>2414.9499999999998</v>
      </c>
      <c r="D50" s="16">
        <f t="shared" si="4"/>
        <v>888.50577320306593</v>
      </c>
      <c r="E50" s="16">
        <f t="shared" si="2"/>
        <v>2062.5211790679482</v>
      </c>
      <c r="F50" s="18">
        <f t="shared" si="3"/>
        <v>1396.0415889471014</v>
      </c>
      <c r="G50" s="18">
        <f t="shared" si="9"/>
        <v>352.42882093205162</v>
      </c>
      <c r="H50" s="16"/>
      <c r="I50" s="18">
        <f t="shared" si="5"/>
        <v>124206.0738235561</v>
      </c>
      <c r="J50" s="16">
        <f>SUMIFS(raw!$L:$L,raw!$D:$D,'Data - Weekly Seasonal Additive'!$B50,raw!$H:$H,'Data - Weekly Seasonal Additive'!J$1)</f>
        <v>1889.95</v>
      </c>
      <c r="K50" s="16">
        <f>SUMIFS(raw!$L:$L,raw!$D:$D,'Data - Weekly Seasonal Additive'!$B50,raw!$H:$H,'Data - Weekly Seasonal Additive'!K$1)</f>
        <v>525</v>
      </c>
      <c r="L50" s="16">
        <f>SUMIFS(raw!$L:$L,raw!$D:$D,'Data - Weekly Seasonal Additive'!$B50,raw!$G:$G,'Data - Weekly Seasonal Additive'!L$1)</f>
        <v>1791.1333333333332</v>
      </c>
      <c r="M50" s="16">
        <f>COUNTIFS(raw!$D:$D,'Data - Weekly Seasonal Additive'!$B50,raw!$G:$G,'Data - Weekly Seasonal Additive'!M$1)</f>
        <v>25</v>
      </c>
      <c r="N50" s="16">
        <f t="shared" si="13"/>
        <v>21.490303347022518</v>
      </c>
      <c r="O50" s="16">
        <f t="shared" si="10"/>
        <v>20.308819420569975</v>
      </c>
      <c r="P50" s="18">
        <f t="shared" si="14"/>
        <v>1.773906939270939</v>
      </c>
      <c r="Q50" s="18">
        <f t="shared" si="11"/>
        <v>4.691180579430025</v>
      </c>
      <c r="R50" s="18">
        <f t="shared" si="12"/>
        <v>22.007175228821424</v>
      </c>
      <c r="S50" s="16">
        <f>COUNTIFS(raw!$D:$D,'Data - Weekly Seasonal Additive'!$B50,raw!$H:$H,'Data - Weekly Seasonal Additive'!S$1)</f>
        <v>20</v>
      </c>
      <c r="T50" s="16">
        <f>COUNTIFS(raw!$D:$D,'Data - Weekly Seasonal Additive'!$B50,raw!$H:$H,'Data - Weekly Seasonal Additive'!T$1)</f>
        <v>5</v>
      </c>
      <c r="U50" s="16">
        <f>COUNTIFS(raw!$D:$D,'Data - Weekly Seasonal Additive'!$B50,raw!$G:$G,'Data - Weekly Seasonal Additive'!U$1)</f>
        <v>18</v>
      </c>
    </row>
    <row r="51" spans="1:21" x14ac:dyDescent="0.3">
      <c r="B51" s="17">
        <v>41707</v>
      </c>
      <c r="C51" s="16">
        <f>SUMIFS(raw!$L:$L,raw!$D:$D,'Data - Weekly Seasonal Additive'!$B51,raw!$G:$G,'Data - Weekly Seasonal Additive'!C$1)</f>
        <v>1860.7333333333331</v>
      </c>
      <c r="D51" s="16">
        <f t="shared" si="4"/>
        <v>869.52385515024275</v>
      </c>
      <c r="E51" s="16">
        <f t="shared" si="2"/>
        <v>2008.2936444525083</v>
      </c>
      <c r="F51" s="18">
        <f t="shared" si="3"/>
        <v>1045.8084572364871</v>
      </c>
      <c r="G51" s="18">
        <f t="shared" si="9"/>
        <v>-147.56031111917514</v>
      </c>
      <c r="H51" s="16"/>
      <c r="I51" s="18">
        <f t="shared" si="5"/>
        <v>21774.045417587764</v>
      </c>
      <c r="J51" s="16">
        <f>SUMIFS(raw!$L:$L,raw!$D:$D,'Data - Weekly Seasonal Additive'!$B51,raw!$H:$H,'Data - Weekly Seasonal Additive'!J$1)</f>
        <v>1315.4</v>
      </c>
      <c r="K51" s="16">
        <f>SUMIFS(raw!$L:$L,raw!$D:$D,'Data - Weekly Seasonal Additive'!$B51,raw!$H:$H,'Data - Weekly Seasonal Additive'!K$1)</f>
        <v>545.33333333333326</v>
      </c>
      <c r="L51" s="16">
        <f>SUMIFS(raw!$L:$L,raw!$D:$D,'Data - Weekly Seasonal Additive'!$B51,raw!$G:$G,'Data - Weekly Seasonal Additive'!L$1)</f>
        <v>2019.0714285714284</v>
      </c>
      <c r="M51" s="16">
        <f>COUNTIFS(raw!$D:$D,'Data - Weekly Seasonal Additive'!$B51,raw!$G:$G,'Data - Weekly Seasonal Additive'!M$1)</f>
        <v>19</v>
      </c>
      <c r="N51" s="16">
        <f t="shared" si="13"/>
        <v>21.548049570245066</v>
      </c>
      <c r="O51" s="16">
        <f t="shared" si="10"/>
        <v>18.551096436041703</v>
      </c>
      <c r="P51" s="18">
        <f t="shared" si="14"/>
        <v>-2.7141489508960008</v>
      </c>
      <c r="Q51" s="18">
        <f t="shared" si="11"/>
        <v>0.44890356395829656</v>
      </c>
      <c r="R51" s="18">
        <f t="shared" si="12"/>
        <v>0.20151440973446044</v>
      </c>
      <c r="S51" s="16">
        <f>COUNTIFS(raw!$D:$D,'Data - Weekly Seasonal Additive'!$B51,raw!$H:$H,'Data - Weekly Seasonal Additive'!S$1)</f>
        <v>14</v>
      </c>
      <c r="T51" s="16">
        <f>COUNTIFS(raw!$D:$D,'Data - Weekly Seasonal Additive'!$B51,raw!$H:$H,'Data - Weekly Seasonal Additive'!T$1)</f>
        <v>5</v>
      </c>
      <c r="U51" s="16">
        <f>COUNTIFS(raw!$D:$D,'Data - Weekly Seasonal Additive'!$B51,raw!$G:$G,'Data - Weekly Seasonal Additive'!U$1)</f>
        <v>20</v>
      </c>
    </row>
    <row r="52" spans="1:21" x14ac:dyDescent="0.3">
      <c r="B52" s="17">
        <v>41714</v>
      </c>
      <c r="C52" s="16">
        <f>SUMIFS(raw!$L:$L,raw!$D:$D,'Data - Weekly Seasonal Additive'!$B52,raw!$G:$G,'Data - Weekly Seasonal Additive'!C$1)</f>
        <v>2056.6</v>
      </c>
      <c r="D52" s="16">
        <f t="shared" si="4"/>
        <v>921.83041618327593</v>
      </c>
      <c r="E52" s="16">
        <f t="shared" si="2"/>
        <v>1649.9829027114288</v>
      </c>
      <c r="F52" s="18">
        <f t="shared" si="3"/>
        <v>984.3166726698953</v>
      </c>
      <c r="G52" s="18">
        <f t="shared" si="9"/>
        <v>406.61709728857113</v>
      </c>
      <c r="H52" s="16"/>
      <c r="I52" s="18">
        <f t="shared" si="5"/>
        <v>165337.46380738332</v>
      </c>
      <c r="J52" s="16">
        <f>SUMIFS(raw!$L:$L,raw!$D:$D,'Data - Weekly Seasonal Additive'!$B52,raw!$H:$H,'Data - Weekly Seasonal Additive'!J$1)</f>
        <v>1881.6</v>
      </c>
      <c r="K52" s="16">
        <f>SUMIFS(raw!$L:$L,raw!$D:$D,'Data - Weekly Seasonal Additive'!$B52,raw!$H:$H,'Data - Weekly Seasonal Additive'!K$1)</f>
        <v>175</v>
      </c>
      <c r="L52" s="16">
        <f>SUMIFS(raw!$L:$L,raw!$D:$D,'Data - Weekly Seasonal Additive'!$B52,raw!$G:$G,'Data - Weekly Seasonal Additive'!L$1)</f>
        <v>2143.806818181818</v>
      </c>
      <c r="M52" s="16">
        <f>COUNTIFS(raw!$D:$D,'Data - Weekly Seasonal Additive'!$B52,raw!$G:$G,'Data - Weekly Seasonal Additive'!M$1)</f>
        <v>21</v>
      </c>
      <c r="N52" s="16">
        <f t="shared" si="13"/>
        <v>22.178015729901674</v>
      </c>
      <c r="O52" s="16">
        <f t="shared" si="10"/>
        <v>16.102812989983651</v>
      </c>
      <c r="P52" s="18">
        <f t="shared" si="14"/>
        <v>-2.9900301459224008</v>
      </c>
      <c r="Q52" s="18">
        <f t="shared" si="11"/>
        <v>4.8971870100163493</v>
      </c>
      <c r="R52" s="18">
        <f t="shared" si="12"/>
        <v>23.982440611072871</v>
      </c>
      <c r="S52" s="16">
        <f>COUNTIFS(raw!$D:$D,'Data - Weekly Seasonal Additive'!$B52,raw!$H:$H,'Data - Weekly Seasonal Additive'!S$1)</f>
        <v>19</v>
      </c>
      <c r="T52" s="16">
        <f>COUNTIFS(raw!$D:$D,'Data - Weekly Seasonal Additive'!$B52,raw!$H:$H,'Data - Weekly Seasonal Additive'!T$1)</f>
        <v>2</v>
      </c>
      <c r="U52" s="16">
        <f>COUNTIFS(raw!$D:$D,'Data - Weekly Seasonal Additive'!$B52,raw!$G:$G,'Data - Weekly Seasonal Additive'!U$1)</f>
        <v>22</v>
      </c>
    </row>
    <row r="53" spans="1:21" x14ac:dyDescent="0.3">
      <c r="B53" s="17">
        <v>41721</v>
      </c>
      <c r="C53" s="16">
        <f>SUMIFS(raw!$L:$L,raw!$D:$D,'Data - Weekly Seasonal Additive'!$B53,raw!$G:$G,'Data - Weekly Seasonal Additive'!C$1)</f>
        <v>2062.2857142857142</v>
      </c>
      <c r="D53" s="16">
        <f t="shared" si="4"/>
        <v>917.77084610405393</v>
      </c>
      <c r="E53" s="16">
        <f t="shared" si="2"/>
        <v>2093.8437171299524</v>
      </c>
      <c r="F53" s="18">
        <f t="shared" si="3"/>
        <v>1156.1916850925979</v>
      </c>
      <c r="G53" s="18">
        <f t="shared" si="9"/>
        <v>-31.558002844238217</v>
      </c>
      <c r="H53" s="16" t="s">
        <v>592</v>
      </c>
      <c r="I53" s="18">
        <f t="shared" si="5"/>
        <v>995.90754351694738</v>
      </c>
      <c r="J53" s="16">
        <f>SUMIFS(raw!$L:$L,raw!$D:$D,'Data - Weekly Seasonal Additive'!$B53,raw!$H:$H,'Data - Weekly Seasonal Additive'!J$1)</f>
        <v>1913.2857142857142</v>
      </c>
      <c r="K53" s="16">
        <f>SUMIFS(raw!$L:$L,raw!$D:$D,'Data - Weekly Seasonal Additive'!$B53,raw!$H:$H,'Data - Weekly Seasonal Additive'!K$1)</f>
        <v>149</v>
      </c>
      <c r="L53" s="16">
        <f>SUMIFS(raw!$L:$L,raw!$D:$D,'Data - Weekly Seasonal Additive'!$B53,raw!$G:$G,'Data - Weekly Seasonal Additive'!L$1)</f>
        <v>1981.5584415584415</v>
      </c>
      <c r="M53" s="16">
        <f>COUNTIFS(raw!$D:$D,'Data - Weekly Seasonal Additive'!$B53,raw!$G:$G,'Data - Weekly Seasonal Additive'!M$1)</f>
        <v>20</v>
      </c>
      <c r="N53" s="16">
        <f t="shared" si="13"/>
        <v>21.878371553067517</v>
      </c>
      <c r="O53" s="16">
        <f t="shared" si="10"/>
        <v>22.329353010357217</v>
      </c>
      <c r="P53" s="18">
        <f t="shared" si="14"/>
        <v>-1.0164846726736076</v>
      </c>
      <c r="Q53" s="16" t="s">
        <v>592</v>
      </c>
      <c r="R53" s="18"/>
      <c r="S53" s="16">
        <f>COUNTIFS(raw!$D:$D,'Data - Weekly Seasonal Additive'!$B53,raw!$H:$H,'Data - Weekly Seasonal Additive'!S$1)</f>
        <v>18</v>
      </c>
      <c r="T53" s="16">
        <f>COUNTIFS(raw!$D:$D,'Data - Weekly Seasonal Additive'!$B53,raw!$H:$H,'Data - Weekly Seasonal Additive'!T$1)</f>
        <v>2</v>
      </c>
      <c r="U53" s="16">
        <f>COUNTIFS(raw!$D:$D,'Data - Weekly Seasonal Additive'!$B53,raw!$G:$G,'Data - Weekly Seasonal Additive'!U$1)</f>
        <v>21</v>
      </c>
    </row>
    <row r="54" spans="1:21" x14ac:dyDescent="0.3">
      <c r="B54" s="17">
        <v>41728</v>
      </c>
      <c r="C54" s="16"/>
      <c r="D54" s="16"/>
      <c r="E54" s="16">
        <f>($D$53)+F50</f>
        <v>2313.8124350511553</v>
      </c>
      <c r="F54" s="18"/>
      <c r="G54" s="18"/>
      <c r="H54" s="25">
        <v>1</v>
      </c>
      <c r="I54" s="18"/>
      <c r="J54" s="16">
        <f>SUMIFS(raw!$L:$L,raw!$D:$D,'Data - Weekly Seasonal Additive'!$B54,raw!$H:$H,'Data - Weekly Seasonal Additive'!J$1)</f>
        <v>267</v>
      </c>
      <c r="K54" s="16">
        <f>SUMIFS(raw!$L:$L,raw!$D:$D,'Data - Weekly Seasonal Additive'!$B54,raw!$H:$H,'Data - Weekly Seasonal Additive'!K$1)</f>
        <v>0</v>
      </c>
      <c r="L54" s="16">
        <f>SUMIFS(raw!$L:$L,raw!$D:$D,'Data - Weekly Seasonal Additive'!$B54,raw!$G:$G,'Data - Weekly Seasonal Additive'!L$1)</f>
        <v>205</v>
      </c>
      <c r="M54" s="16"/>
      <c r="N54" s="16"/>
      <c r="O54" s="16">
        <f>($N$53)+P50</f>
        <v>23.652278492338457</v>
      </c>
      <c r="P54" s="18">
        <f t="shared" si="14"/>
        <v>0.75326425778200978</v>
      </c>
      <c r="Q54" s="25">
        <v>1</v>
      </c>
      <c r="R54" s="18"/>
      <c r="S54" s="16">
        <f>COUNTIFS(raw!$D:$D,'Data - Weekly Seasonal Additive'!$B54,raw!$H:$H,'Data - Weekly Seasonal Additive'!S$1)</f>
        <v>3</v>
      </c>
      <c r="T54" s="16">
        <f>COUNTIFS(raw!$D:$D,'Data - Weekly Seasonal Additive'!$B54,raw!$H:$H,'Data - Weekly Seasonal Additive'!T$1)</f>
        <v>0</v>
      </c>
      <c r="U54" s="16">
        <f>COUNTIFS(raw!$D:$D,'Data - Weekly Seasonal Additive'!$B54,raw!$G:$G,'Data - Weekly Seasonal Additive'!U$1)</f>
        <v>2</v>
      </c>
    </row>
    <row r="55" spans="1:21" x14ac:dyDescent="0.3">
      <c r="A55" t="s">
        <v>433</v>
      </c>
      <c r="B55" s="17">
        <v>41735</v>
      </c>
      <c r="C55" s="16"/>
      <c r="D55" s="16"/>
      <c r="E55" s="16">
        <f t="shared" ref="E55:E57" si="15">($D$53)+F51</f>
        <v>1963.5793033405412</v>
      </c>
      <c r="F55" s="16"/>
      <c r="G55" s="16"/>
      <c r="H55" s="25">
        <v>2</v>
      </c>
      <c r="I55" s="18"/>
      <c r="J55" s="16">
        <f>SUM(J1:J54)</f>
        <v>86384.957539682524</v>
      </c>
      <c r="K55" s="16">
        <f t="shared" ref="K55:U55" si="16">SUM(K1:K54)</f>
        <v>21809.468253968251</v>
      </c>
      <c r="L55" s="16">
        <f t="shared" si="16"/>
        <v>96424.324642024643</v>
      </c>
      <c r="M55" s="16"/>
      <c r="N55" s="16"/>
      <c r="O55" s="16">
        <f t="shared" ref="O55:O58" si="17">($N$53)+P51</f>
        <v>19.164222602171517</v>
      </c>
      <c r="P55" s="18">
        <f t="shared" si="14"/>
        <v>-1.1525246052911644</v>
      </c>
      <c r="Q55" s="25">
        <v>2</v>
      </c>
      <c r="R55" s="18"/>
      <c r="S55" s="16">
        <f t="shared" si="16"/>
        <v>896</v>
      </c>
      <c r="T55" s="16">
        <f t="shared" si="16"/>
        <v>212</v>
      </c>
      <c r="U55" s="16">
        <f t="shared" si="16"/>
        <v>1047</v>
      </c>
    </row>
    <row r="56" spans="1:21" x14ac:dyDescent="0.3">
      <c r="B56" s="17">
        <v>41742</v>
      </c>
      <c r="E56" s="16">
        <f t="shared" si="15"/>
        <v>1902.0875187739493</v>
      </c>
      <c r="H56" s="25">
        <v>3</v>
      </c>
      <c r="I56" s="18"/>
      <c r="N56" s="16"/>
      <c r="O56" s="16">
        <f t="shared" si="17"/>
        <v>18.888341407145116</v>
      </c>
      <c r="P56" s="18">
        <f t="shared" si="14"/>
        <v>-1.2696736163283409</v>
      </c>
      <c r="Q56" s="25">
        <v>3</v>
      </c>
      <c r="R56" s="18"/>
    </row>
    <row r="57" spans="1:21" x14ac:dyDescent="0.3">
      <c r="B57" s="17">
        <v>41749</v>
      </c>
      <c r="E57" s="16">
        <f t="shared" si="15"/>
        <v>2073.962531196652</v>
      </c>
      <c r="H57" s="25">
        <v>4</v>
      </c>
      <c r="I57" s="18"/>
      <c r="N57" s="16"/>
      <c r="O57" s="16">
        <f t="shared" si="17"/>
        <v>20.861886880393911</v>
      </c>
      <c r="P57" s="18">
        <f t="shared" si="14"/>
        <v>-0.43163570509677524</v>
      </c>
      <c r="Q57" s="25">
        <v>4</v>
      </c>
      <c r="R57" s="18"/>
    </row>
    <row r="58" spans="1:21" x14ac:dyDescent="0.3">
      <c r="B58" s="17">
        <v>41756</v>
      </c>
      <c r="E58" s="16">
        <f>($D$53)+F49</f>
        <v>2089.7841470507306</v>
      </c>
      <c r="H58" s="25">
        <v>5</v>
      </c>
      <c r="I58" s="18"/>
      <c r="N58" s="16"/>
      <c r="O58" s="16">
        <f t="shared" si="17"/>
        <v>22.631635810849527</v>
      </c>
      <c r="P58" s="18">
        <f t="shared" si="14"/>
        <v>0.31986291360080121</v>
      </c>
      <c r="Q58" s="25">
        <v>5</v>
      </c>
      <c r="R58" s="18"/>
    </row>
    <row r="59" spans="1:21" x14ac:dyDescent="0.3">
      <c r="B59" s="17"/>
      <c r="E59" s="16"/>
      <c r="I59" s="18"/>
    </row>
    <row r="60" spans="1:21" x14ac:dyDescent="0.3">
      <c r="B60" s="17"/>
    </row>
    <row r="61" spans="1:21" x14ac:dyDescent="0.3">
      <c r="B61" s="17"/>
    </row>
    <row r="62" spans="1:21" x14ac:dyDescent="0.3">
      <c r="A62" s="19" t="s">
        <v>481</v>
      </c>
      <c r="B62" s="35">
        <f>AVERAGE(G:G)</f>
        <v>25.234167496237195</v>
      </c>
      <c r="D62" s="20" t="s">
        <v>481</v>
      </c>
      <c r="E62" s="39">
        <f>AVERAGE(Q:Q)</f>
        <v>0.13472984522300188</v>
      </c>
    </row>
    <row r="63" spans="1:21" x14ac:dyDescent="0.3">
      <c r="A63" s="19" t="s">
        <v>483</v>
      </c>
      <c r="B63" s="36">
        <f>AVERAGE(I:I)</f>
        <v>211404.24424764741</v>
      </c>
      <c r="C63" s="18"/>
      <c r="D63" s="20" t="s">
        <v>483</v>
      </c>
      <c r="E63" s="40">
        <f>AVERAGE(R:R)</f>
        <v>15.658587641889726</v>
      </c>
    </row>
    <row r="64" spans="1:21" x14ac:dyDescent="0.3">
      <c r="A64" s="19" t="s">
        <v>485</v>
      </c>
      <c r="B64" s="37">
        <f>SQRT(B63)</f>
        <v>459.78717277415149</v>
      </c>
      <c r="D64" s="20" t="s">
        <v>485</v>
      </c>
      <c r="E64" s="41">
        <f>SQRT(E63)</f>
        <v>3.9570933324714148</v>
      </c>
    </row>
    <row r="65" spans="1:5" x14ac:dyDescent="0.3">
      <c r="A65" s="19"/>
      <c r="B65" s="38"/>
      <c r="D65" s="20"/>
      <c r="E65" s="42"/>
    </row>
    <row r="66" spans="1:5" x14ac:dyDescent="0.3">
      <c r="A66" s="19" t="s">
        <v>471</v>
      </c>
      <c r="B66" s="36">
        <v>0.12863837104201228</v>
      </c>
      <c r="D66" s="20" t="s">
        <v>471</v>
      </c>
      <c r="E66" s="40">
        <v>0.12863837104201201</v>
      </c>
    </row>
    <row r="67" spans="1:5" x14ac:dyDescent="0.3">
      <c r="A67" s="19" t="s">
        <v>515</v>
      </c>
      <c r="B67" s="36">
        <v>0.20516047636607385</v>
      </c>
      <c r="D67" s="20" t="s">
        <v>515</v>
      </c>
      <c r="E67" s="40">
        <v>0.20516047636607385</v>
      </c>
    </row>
    <row r="68" spans="1:5" x14ac:dyDescent="0.3">
      <c r="A68" s="19" t="s">
        <v>516</v>
      </c>
      <c r="B68" s="36">
        <v>0.57536427582182237</v>
      </c>
      <c r="D68" s="20" t="s">
        <v>516</v>
      </c>
      <c r="E68" s="40">
        <v>0.57536427582182237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58932-6A0B-4EFC-92A4-C997A3E55DFE}">
  <dimension ref="A4:F83"/>
  <sheetViews>
    <sheetView topLeftCell="B1" workbookViewId="0">
      <selection activeCell="H32" sqref="H32"/>
    </sheetView>
  </sheetViews>
  <sheetFormatPr defaultRowHeight="15.6" x14ac:dyDescent="0.3"/>
  <cols>
    <col min="1" max="1" width="13" bestFit="1" customWidth="1"/>
    <col min="2" max="3" width="10.09765625" bestFit="1" customWidth="1"/>
    <col min="4" max="5" width="15.59765625" bestFit="1" customWidth="1"/>
    <col min="6" max="6" width="11" bestFit="1" customWidth="1"/>
    <col min="7" max="7" width="15.59765625" bestFit="1" customWidth="1"/>
    <col min="8" max="10" width="11" bestFit="1" customWidth="1"/>
  </cols>
  <sheetData>
    <row r="4" spans="1:6" x14ac:dyDescent="0.3">
      <c r="A4" s="9" t="s">
        <v>449</v>
      </c>
      <c r="D4" s="9" t="s">
        <v>32</v>
      </c>
    </row>
    <row r="5" spans="1:6" x14ac:dyDescent="0.3">
      <c r="A5" s="9" t="s">
        <v>38</v>
      </c>
      <c r="B5" s="9" t="s">
        <v>39</v>
      </c>
      <c r="C5" s="9" t="s">
        <v>29</v>
      </c>
      <c r="D5" t="s">
        <v>424</v>
      </c>
      <c r="E5" t="s">
        <v>427</v>
      </c>
      <c r="F5" t="s">
        <v>432</v>
      </c>
    </row>
    <row r="6" spans="1:6" x14ac:dyDescent="0.3">
      <c r="A6">
        <v>2013</v>
      </c>
      <c r="D6" s="11">
        <v>851</v>
      </c>
      <c r="E6" s="11">
        <v>790</v>
      </c>
      <c r="F6" s="11">
        <v>1641</v>
      </c>
    </row>
    <row r="7" spans="1:6" x14ac:dyDescent="0.3">
      <c r="B7" t="s">
        <v>433</v>
      </c>
      <c r="D7" s="11">
        <v>87</v>
      </c>
      <c r="E7" s="11">
        <v>74</v>
      </c>
      <c r="F7" s="11">
        <v>161</v>
      </c>
    </row>
    <row r="8" spans="1:6" x14ac:dyDescent="0.3">
      <c r="C8" s="17">
        <v>41364</v>
      </c>
      <c r="D8" s="11">
        <v>19</v>
      </c>
      <c r="E8" s="11">
        <v>17</v>
      </c>
      <c r="F8" s="11">
        <v>36</v>
      </c>
    </row>
    <row r="9" spans="1:6" x14ac:dyDescent="0.3">
      <c r="C9" s="17">
        <v>41371</v>
      </c>
      <c r="D9" s="11">
        <v>21</v>
      </c>
      <c r="E9" s="11">
        <v>12</v>
      </c>
      <c r="F9" s="11">
        <v>33</v>
      </c>
    </row>
    <row r="10" spans="1:6" x14ac:dyDescent="0.3">
      <c r="C10" s="17">
        <v>41378</v>
      </c>
      <c r="D10" s="11">
        <v>22</v>
      </c>
      <c r="E10" s="11">
        <v>20</v>
      </c>
      <c r="F10" s="11">
        <v>42</v>
      </c>
    </row>
    <row r="11" spans="1:6" x14ac:dyDescent="0.3">
      <c r="C11" s="17">
        <v>41385</v>
      </c>
      <c r="D11" s="11">
        <v>16</v>
      </c>
      <c r="E11" s="11">
        <v>19</v>
      </c>
      <c r="F11" s="11">
        <v>35</v>
      </c>
    </row>
    <row r="12" spans="1:6" x14ac:dyDescent="0.3">
      <c r="C12" s="17">
        <v>41392</v>
      </c>
      <c r="D12" s="11">
        <v>9</v>
      </c>
      <c r="E12" s="11">
        <v>6</v>
      </c>
      <c r="F12" s="11">
        <v>15</v>
      </c>
    </row>
    <row r="13" spans="1:6" x14ac:dyDescent="0.3">
      <c r="B13" t="s">
        <v>434</v>
      </c>
      <c r="D13" s="11">
        <v>104</v>
      </c>
      <c r="E13" s="11">
        <v>94</v>
      </c>
      <c r="F13" s="11">
        <v>198</v>
      </c>
    </row>
    <row r="14" spans="1:6" x14ac:dyDescent="0.3">
      <c r="C14" s="17">
        <v>41392</v>
      </c>
      <c r="D14" s="11">
        <v>12</v>
      </c>
      <c r="E14" s="11">
        <v>12</v>
      </c>
      <c r="F14" s="11">
        <v>24</v>
      </c>
    </row>
    <row r="15" spans="1:6" x14ac:dyDescent="0.3">
      <c r="C15" s="17">
        <v>41399</v>
      </c>
      <c r="D15" s="11">
        <v>23</v>
      </c>
      <c r="E15" s="11">
        <v>18</v>
      </c>
      <c r="F15" s="11">
        <v>41</v>
      </c>
    </row>
    <row r="16" spans="1:6" x14ac:dyDescent="0.3">
      <c r="C16" s="17">
        <v>41406</v>
      </c>
      <c r="D16" s="11">
        <v>28</v>
      </c>
      <c r="E16" s="11">
        <v>23</v>
      </c>
      <c r="F16" s="11">
        <v>51</v>
      </c>
    </row>
    <row r="17" spans="2:6" x14ac:dyDescent="0.3">
      <c r="C17" s="17">
        <v>41413</v>
      </c>
      <c r="D17" s="11">
        <v>19</v>
      </c>
      <c r="E17" s="11">
        <v>26</v>
      </c>
      <c r="F17" s="11">
        <v>45</v>
      </c>
    </row>
    <row r="18" spans="2:6" x14ac:dyDescent="0.3">
      <c r="C18" s="17">
        <v>41420</v>
      </c>
      <c r="D18" s="11">
        <v>22</v>
      </c>
      <c r="E18" s="11">
        <v>15</v>
      </c>
      <c r="F18" s="11">
        <v>37</v>
      </c>
    </row>
    <row r="19" spans="2:6" x14ac:dyDescent="0.3">
      <c r="B19" t="s">
        <v>435</v>
      </c>
      <c r="D19" s="11">
        <v>100</v>
      </c>
      <c r="E19" s="11">
        <v>97</v>
      </c>
      <c r="F19" s="11">
        <v>197</v>
      </c>
    </row>
    <row r="20" spans="2:6" x14ac:dyDescent="0.3">
      <c r="C20" s="17">
        <v>41420</v>
      </c>
      <c r="D20" s="11">
        <v>2</v>
      </c>
      <c r="E20" s="11">
        <v>6</v>
      </c>
      <c r="F20" s="11">
        <v>8</v>
      </c>
    </row>
    <row r="21" spans="2:6" x14ac:dyDescent="0.3">
      <c r="C21" s="17">
        <v>41427</v>
      </c>
      <c r="D21" s="11">
        <v>21</v>
      </c>
      <c r="E21" s="11">
        <v>22</v>
      </c>
      <c r="F21" s="11">
        <v>43</v>
      </c>
    </row>
    <row r="22" spans="2:6" x14ac:dyDescent="0.3">
      <c r="C22" s="17">
        <v>41434</v>
      </c>
      <c r="D22" s="11">
        <v>23</v>
      </c>
      <c r="E22" s="11">
        <v>28</v>
      </c>
      <c r="F22" s="11">
        <v>51</v>
      </c>
    </row>
    <row r="23" spans="2:6" x14ac:dyDescent="0.3">
      <c r="C23" s="17">
        <v>41441</v>
      </c>
      <c r="D23" s="11">
        <v>24</v>
      </c>
      <c r="E23" s="11">
        <v>24</v>
      </c>
      <c r="F23" s="11">
        <v>48</v>
      </c>
    </row>
    <row r="24" spans="2:6" x14ac:dyDescent="0.3">
      <c r="C24" s="17">
        <v>41448</v>
      </c>
      <c r="D24" s="11">
        <v>30</v>
      </c>
      <c r="E24" s="11">
        <v>17</v>
      </c>
      <c r="F24" s="11">
        <v>47</v>
      </c>
    </row>
    <row r="25" spans="2:6" x14ac:dyDescent="0.3">
      <c r="B25" t="s">
        <v>436</v>
      </c>
      <c r="D25" s="11">
        <v>96</v>
      </c>
      <c r="E25" s="11">
        <v>76</v>
      </c>
      <c r="F25" s="11">
        <v>172</v>
      </c>
    </row>
    <row r="26" spans="2:6" x14ac:dyDescent="0.3">
      <c r="C26" s="17">
        <v>41455</v>
      </c>
      <c r="D26" s="11">
        <v>19</v>
      </c>
      <c r="E26" s="11">
        <v>13</v>
      </c>
      <c r="F26" s="11">
        <v>32</v>
      </c>
    </row>
    <row r="27" spans="2:6" x14ac:dyDescent="0.3">
      <c r="C27" s="17">
        <v>41462</v>
      </c>
      <c r="D27" s="11">
        <v>19</v>
      </c>
      <c r="E27" s="11">
        <v>20</v>
      </c>
      <c r="F27" s="11">
        <v>39</v>
      </c>
    </row>
    <row r="28" spans="2:6" x14ac:dyDescent="0.3">
      <c r="C28" s="17">
        <v>41469</v>
      </c>
      <c r="D28" s="11">
        <v>23</v>
      </c>
      <c r="E28" s="11">
        <v>17</v>
      </c>
      <c r="F28" s="11">
        <v>40</v>
      </c>
    </row>
    <row r="29" spans="2:6" x14ac:dyDescent="0.3">
      <c r="C29" s="17">
        <v>41476</v>
      </c>
      <c r="D29" s="11">
        <v>24</v>
      </c>
      <c r="E29" s="11">
        <v>18</v>
      </c>
      <c r="F29" s="11">
        <v>42</v>
      </c>
    </row>
    <row r="30" spans="2:6" x14ac:dyDescent="0.3">
      <c r="C30" s="17">
        <v>41483</v>
      </c>
      <c r="D30" s="11">
        <v>11</v>
      </c>
      <c r="E30" s="11">
        <v>8</v>
      </c>
      <c r="F30" s="11">
        <v>19</v>
      </c>
    </row>
    <row r="31" spans="2:6" x14ac:dyDescent="0.3">
      <c r="B31" t="s">
        <v>437</v>
      </c>
      <c r="D31" s="11">
        <v>105</v>
      </c>
      <c r="E31" s="11">
        <v>99</v>
      </c>
      <c r="F31" s="11">
        <v>204</v>
      </c>
    </row>
    <row r="32" spans="2:6" x14ac:dyDescent="0.3">
      <c r="C32" s="17">
        <v>41483</v>
      </c>
      <c r="D32" s="11">
        <v>8</v>
      </c>
      <c r="E32" s="11">
        <v>11</v>
      </c>
      <c r="F32" s="11">
        <v>19</v>
      </c>
    </row>
    <row r="33" spans="2:6" x14ac:dyDescent="0.3">
      <c r="C33" s="17">
        <v>41490</v>
      </c>
      <c r="D33" s="11">
        <v>25</v>
      </c>
      <c r="E33" s="11">
        <v>23</v>
      </c>
      <c r="F33" s="11">
        <v>48</v>
      </c>
    </row>
    <row r="34" spans="2:6" x14ac:dyDescent="0.3">
      <c r="C34" s="17">
        <v>41497</v>
      </c>
      <c r="D34" s="11">
        <v>29</v>
      </c>
      <c r="E34" s="11">
        <v>26</v>
      </c>
      <c r="F34" s="11">
        <v>55</v>
      </c>
    </row>
    <row r="35" spans="2:6" x14ac:dyDescent="0.3">
      <c r="C35" s="17">
        <v>41504</v>
      </c>
      <c r="D35" s="11">
        <v>21</v>
      </c>
      <c r="E35" s="11">
        <v>20</v>
      </c>
      <c r="F35" s="11">
        <v>41</v>
      </c>
    </row>
    <row r="36" spans="2:6" x14ac:dyDescent="0.3">
      <c r="C36" s="17">
        <v>41511</v>
      </c>
      <c r="D36" s="11">
        <v>22</v>
      </c>
      <c r="E36" s="11">
        <v>19</v>
      </c>
      <c r="F36" s="11">
        <v>41</v>
      </c>
    </row>
    <row r="37" spans="2:6" x14ac:dyDescent="0.3">
      <c r="B37" t="s">
        <v>438</v>
      </c>
      <c r="D37" s="11">
        <v>93</v>
      </c>
      <c r="E37" s="11">
        <v>87</v>
      </c>
      <c r="F37" s="11">
        <v>180</v>
      </c>
    </row>
    <row r="38" spans="2:6" x14ac:dyDescent="0.3">
      <c r="C38" s="17">
        <v>41511</v>
      </c>
      <c r="D38" s="11">
        <v>1</v>
      </c>
      <c r="E38" s="11">
        <v>2</v>
      </c>
      <c r="F38" s="11">
        <v>3</v>
      </c>
    </row>
    <row r="39" spans="2:6" x14ac:dyDescent="0.3">
      <c r="C39" s="17">
        <v>41518</v>
      </c>
      <c r="D39" s="11">
        <v>18</v>
      </c>
      <c r="E39" s="11">
        <v>17</v>
      </c>
      <c r="F39" s="11">
        <v>35</v>
      </c>
    </row>
    <row r="40" spans="2:6" x14ac:dyDescent="0.3">
      <c r="C40" s="17">
        <v>41525</v>
      </c>
      <c r="D40" s="11">
        <v>26</v>
      </c>
      <c r="E40" s="11">
        <v>24</v>
      </c>
      <c r="F40" s="11">
        <v>50</v>
      </c>
    </row>
    <row r="41" spans="2:6" x14ac:dyDescent="0.3">
      <c r="C41" s="17">
        <v>41532</v>
      </c>
      <c r="D41" s="11">
        <v>17</v>
      </c>
      <c r="E41" s="11">
        <v>26</v>
      </c>
      <c r="F41" s="11">
        <v>43</v>
      </c>
    </row>
    <row r="42" spans="2:6" x14ac:dyDescent="0.3">
      <c r="C42" s="17">
        <v>41539</v>
      </c>
      <c r="D42" s="11">
        <v>26</v>
      </c>
      <c r="E42" s="11">
        <v>14</v>
      </c>
      <c r="F42" s="11">
        <v>40</v>
      </c>
    </row>
    <row r="43" spans="2:6" x14ac:dyDescent="0.3">
      <c r="C43" s="17">
        <v>41546</v>
      </c>
      <c r="D43" s="11">
        <v>5</v>
      </c>
      <c r="E43" s="11">
        <v>4</v>
      </c>
      <c r="F43" s="11">
        <v>9</v>
      </c>
    </row>
    <row r="44" spans="2:6" x14ac:dyDescent="0.3">
      <c r="B44" t="s">
        <v>439</v>
      </c>
      <c r="D44" s="11">
        <v>91</v>
      </c>
      <c r="E44" s="11">
        <v>92</v>
      </c>
      <c r="F44" s="11">
        <v>183</v>
      </c>
    </row>
    <row r="45" spans="2:6" x14ac:dyDescent="0.3">
      <c r="C45" s="17">
        <v>41546</v>
      </c>
      <c r="D45" s="11">
        <v>11</v>
      </c>
      <c r="E45" s="11">
        <v>21</v>
      </c>
      <c r="F45" s="11">
        <v>32</v>
      </c>
    </row>
    <row r="46" spans="2:6" x14ac:dyDescent="0.3">
      <c r="C46" s="17">
        <v>41553</v>
      </c>
      <c r="D46" s="11">
        <v>22</v>
      </c>
      <c r="E46" s="11">
        <v>19</v>
      </c>
      <c r="F46" s="11">
        <v>41</v>
      </c>
    </row>
    <row r="47" spans="2:6" x14ac:dyDescent="0.3">
      <c r="C47" s="17">
        <v>41560</v>
      </c>
      <c r="D47" s="11">
        <v>20</v>
      </c>
      <c r="E47" s="11">
        <v>27</v>
      </c>
      <c r="F47" s="11">
        <v>47</v>
      </c>
    </row>
    <row r="48" spans="2:6" x14ac:dyDescent="0.3">
      <c r="C48" s="17">
        <v>41567</v>
      </c>
      <c r="D48" s="11">
        <v>18</v>
      </c>
      <c r="E48" s="11">
        <v>20</v>
      </c>
      <c r="F48" s="11">
        <v>38</v>
      </c>
    </row>
    <row r="49" spans="1:6" x14ac:dyDescent="0.3">
      <c r="C49" s="17">
        <v>41574</v>
      </c>
      <c r="D49" s="11">
        <v>20</v>
      </c>
      <c r="E49" s="11">
        <v>5</v>
      </c>
      <c r="F49" s="11">
        <v>25</v>
      </c>
    </row>
    <row r="50" spans="1:6" x14ac:dyDescent="0.3">
      <c r="B50" t="s">
        <v>440</v>
      </c>
      <c r="D50" s="11">
        <v>90</v>
      </c>
      <c r="E50" s="11">
        <v>80</v>
      </c>
      <c r="F50" s="11">
        <v>170</v>
      </c>
    </row>
    <row r="51" spans="1:6" x14ac:dyDescent="0.3">
      <c r="C51" s="17">
        <v>41574</v>
      </c>
      <c r="D51" s="11">
        <v>5</v>
      </c>
      <c r="E51" s="11">
        <v>8</v>
      </c>
      <c r="F51" s="11">
        <v>13</v>
      </c>
    </row>
    <row r="52" spans="1:6" x14ac:dyDescent="0.3">
      <c r="C52" s="17">
        <v>41581</v>
      </c>
      <c r="D52" s="11">
        <v>24</v>
      </c>
      <c r="E52" s="11">
        <v>19</v>
      </c>
      <c r="F52" s="11">
        <v>43</v>
      </c>
    </row>
    <row r="53" spans="1:6" x14ac:dyDescent="0.3">
      <c r="C53" s="17">
        <v>41588</v>
      </c>
      <c r="D53" s="11">
        <v>20</v>
      </c>
      <c r="E53" s="11">
        <v>26</v>
      </c>
      <c r="F53" s="11">
        <v>46</v>
      </c>
    </row>
    <row r="54" spans="1:6" x14ac:dyDescent="0.3">
      <c r="C54" s="17">
        <v>41595</v>
      </c>
      <c r="D54" s="11">
        <v>23</v>
      </c>
      <c r="E54" s="11">
        <v>14</v>
      </c>
      <c r="F54" s="11">
        <v>37</v>
      </c>
    </row>
    <row r="55" spans="1:6" x14ac:dyDescent="0.3">
      <c r="C55" s="17">
        <v>41602</v>
      </c>
      <c r="D55" s="11">
        <v>18</v>
      </c>
      <c r="E55" s="11">
        <v>13</v>
      </c>
      <c r="F55" s="11">
        <v>31</v>
      </c>
    </row>
    <row r="56" spans="1:6" x14ac:dyDescent="0.3">
      <c r="B56" t="s">
        <v>441</v>
      </c>
      <c r="D56" s="11">
        <v>85</v>
      </c>
      <c r="E56" s="11">
        <v>91</v>
      </c>
      <c r="F56" s="11">
        <v>176</v>
      </c>
    </row>
    <row r="57" spans="1:6" x14ac:dyDescent="0.3">
      <c r="C57" s="17">
        <v>41602</v>
      </c>
      <c r="D57" s="11">
        <v>1</v>
      </c>
      <c r="E57" s="11">
        <v>3</v>
      </c>
      <c r="F57" s="11">
        <v>4</v>
      </c>
    </row>
    <row r="58" spans="1:6" x14ac:dyDescent="0.3">
      <c r="C58" s="17">
        <v>41609</v>
      </c>
      <c r="D58" s="11">
        <v>23</v>
      </c>
      <c r="E58" s="11">
        <v>24</v>
      </c>
      <c r="F58" s="11">
        <v>47</v>
      </c>
    </row>
    <row r="59" spans="1:6" x14ac:dyDescent="0.3">
      <c r="C59" s="17">
        <v>41616</v>
      </c>
      <c r="D59" s="11">
        <v>19</v>
      </c>
      <c r="E59" s="11">
        <v>16</v>
      </c>
      <c r="F59" s="11">
        <v>35</v>
      </c>
    </row>
    <row r="60" spans="1:6" x14ac:dyDescent="0.3">
      <c r="C60" s="17">
        <v>41623</v>
      </c>
      <c r="D60" s="11">
        <v>17</v>
      </c>
      <c r="E60" s="11">
        <v>19</v>
      </c>
      <c r="F60" s="11">
        <v>36</v>
      </c>
    </row>
    <row r="61" spans="1:6" x14ac:dyDescent="0.3">
      <c r="C61" s="17">
        <v>41630</v>
      </c>
      <c r="D61" s="11">
        <v>16</v>
      </c>
      <c r="E61" s="11">
        <v>24</v>
      </c>
      <c r="F61" s="11">
        <v>40</v>
      </c>
    </row>
    <row r="62" spans="1:6" x14ac:dyDescent="0.3">
      <c r="C62" s="17">
        <v>41637</v>
      </c>
      <c r="D62" s="11">
        <v>9</v>
      </c>
      <c r="E62" s="11">
        <v>5</v>
      </c>
      <c r="F62" s="11">
        <v>14</v>
      </c>
    </row>
    <row r="63" spans="1:6" x14ac:dyDescent="0.3">
      <c r="A63">
        <v>2014</v>
      </c>
      <c r="D63" s="11">
        <v>257</v>
      </c>
      <c r="E63" s="11">
        <v>257</v>
      </c>
      <c r="F63" s="11">
        <v>514</v>
      </c>
    </row>
    <row r="64" spans="1:6" x14ac:dyDescent="0.3">
      <c r="B64" t="s">
        <v>442</v>
      </c>
      <c r="D64" s="11">
        <v>94</v>
      </c>
      <c r="E64" s="11">
        <v>79</v>
      </c>
      <c r="F64" s="11">
        <v>173</v>
      </c>
    </row>
    <row r="65" spans="2:6" x14ac:dyDescent="0.3">
      <c r="C65" s="17">
        <v>41637</v>
      </c>
      <c r="D65" s="11">
        <v>10</v>
      </c>
      <c r="E65" s="11">
        <v>5</v>
      </c>
      <c r="F65" s="11">
        <v>15</v>
      </c>
    </row>
    <row r="66" spans="2:6" x14ac:dyDescent="0.3">
      <c r="C66" s="17">
        <v>41644</v>
      </c>
      <c r="D66" s="11">
        <v>23</v>
      </c>
      <c r="E66" s="11">
        <v>18</v>
      </c>
      <c r="F66" s="11">
        <v>41</v>
      </c>
    </row>
    <row r="67" spans="2:6" x14ac:dyDescent="0.3">
      <c r="C67" s="17">
        <v>41651</v>
      </c>
      <c r="D67" s="11">
        <v>18</v>
      </c>
      <c r="E67" s="11">
        <v>19</v>
      </c>
      <c r="F67" s="11">
        <v>37</v>
      </c>
    </row>
    <row r="68" spans="2:6" x14ac:dyDescent="0.3">
      <c r="C68" s="17">
        <v>41658</v>
      </c>
      <c r="D68" s="11">
        <v>19</v>
      </c>
      <c r="E68" s="11">
        <v>25</v>
      </c>
      <c r="F68" s="11">
        <v>44</v>
      </c>
    </row>
    <row r="69" spans="2:6" x14ac:dyDescent="0.3">
      <c r="C69" s="17">
        <v>41665</v>
      </c>
      <c r="D69" s="11">
        <v>24</v>
      </c>
      <c r="E69" s="11">
        <v>12</v>
      </c>
      <c r="F69" s="11">
        <v>36</v>
      </c>
    </row>
    <row r="70" spans="2:6" x14ac:dyDescent="0.3">
      <c r="B70" t="s">
        <v>443</v>
      </c>
      <c r="D70" s="11">
        <v>74</v>
      </c>
      <c r="E70" s="11">
        <v>87</v>
      </c>
      <c r="F70" s="11">
        <v>161</v>
      </c>
    </row>
    <row r="71" spans="2:6" x14ac:dyDescent="0.3">
      <c r="C71" s="17">
        <v>41665</v>
      </c>
      <c r="D71" s="11">
        <v>1</v>
      </c>
      <c r="E71" s="11">
        <v>7</v>
      </c>
      <c r="F71" s="11">
        <v>8</v>
      </c>
    </row>
    <row r="72" spans="2:6" x14ac:dyDescent="0.3">
      <c r="C72" s="17">
        <v>41672</v>
      </c>
      <c r="D72" s="11">
        <v>21</v>
      </c>
      <c r="E72" s="11">
        <v>24</v>
      </c>
      <c r="F72" s="11">
        <v>45</v>
      </c>
    </row>
    <row r="73" spans="2:6" x14ac:dyDescent="0.3">
      <c r="C73" s="17">
        <v>41679</v>
      </c>
      <c r="D73" s="11">
        <v>19</v>
      </c>
      <c r="E73" s="11">
        <v>21</v>
      </c>
      <c r="F73" s="11">
        <v>40</v>
      </c>
    </row>
    <row r="74" spans="2:6" x14ac:dyDescent="0.3">
      <c r="C74" s="17">
        <v>41686</v>
      </c>
      <c r="D74" s="11">
        <v>14</v>
      </c>
      <c r="E74" s="11">
        <v>25</v>
      </c>
      <c r="F74" s="11">
        <v>39</v>
      </c>
    </row>
    <row r="75" spans="2:6" x14ac:dyDescent="0.3">
      <c r="C75" s="17">
        <v>41693</v>
      </c>
      <c r="D75" s="11">
        <v>19</v>
      </c>
      <c r="E75" s="11">
        <v>10</v>
      </c>
      <c r="F75" s="11">
        <v>29</v>
      </c>
    </row>
    <row r="76" spans="2:6" x14ac:dyDescent="0.3">
      <c r="B76" t="s">
        <v>444</v>
      </c>
      <c r="D76" s="11">
        <v>89</v>
      </c>
      <c r="E76" s="11">
        <v>91</v>
      </c>
      <c r="F76" s="11">
        <v>180</v>
      </c>
    </row>
    <row r="77" spans="2:6" x14ac:dyDescent="0.3">
      <c r="C77" s="17">
        <v>41693</v>
      </c>
      <c r="D77" s="11">
        <v>1</v>
      </c>
      <c r="E77" s="11">
        <v>8</v>
      </c>
      <c r="F77" s="11">
        <v>9</v>
      </c>
    </row>
    <row r="78" spans="2:6" x14ac:dyDescent="0.3">
      <c r="C78" s="17">
        <v>41700</v>
      </c>
      <c r="D78" s="11">
        <v>25</v>
      </c>
      <c r="E78" s="11">
        <v>18</v>
      </c>
      <c r="F78" s="11">
        <v>43</v>
      </c>
    </row>
    <row r="79" spans="2:6" x14ac:dyDescent="0.3">
      <c r="C79" s="17">
        <v>41707</v>
      </c>
      <c r="D79" s="11">
        <v>19</v>
      </c>
      <c r="E79" s="11">
        <v>20</v>
      </c>
      <c r="F79" s="11">
        <v>39</v>
      </c>
    </row>
    <row r="80" spans="2:6" x14ac:dyDescent="0.3">
      <c r="C80" s="17">
        <v>41714</v>
      </c>
      <c r="D80" s="11">
        <v>21</v>
      </c>
      <c r="E80" s="11">
        <v>22</v>
      </c>
      <c r="F80" s="11">
        <v>43</v>
      </c>
    </row>
    <row r="81" spans="1:6" x14ac:dyDescent="0.3">
      <c r="C81" s="17">
        <v>41721</v>
      </c>
      <c r="D81" s="11">
        <v>20</v>
      </c>
      <c r="E81" s="11">
        <v>21</v>
      </c>
      <c r="F81" s="11">
        <v>41</v>
      </c>
    </row>
    <row r="82" spans="1:6" x14ac:dyDescent="0.3">
      <c r="C82" s="17">
        <v>41728</v>
      </c>
      <c r="D82" s="11">
        <v>3</v>
      </c>
      <c r="E82" s="11">
        <v>2</v>
      </c>
      <c r="F82" s="11">
        <v>5</v>
      </c>
    </row>
    <row r="83" spans="1:6" x14ac:dyDescent="0.3">
      <c r="A83" t="s">
        <v>432</v>
      </c>
      <c r="D83" s="11">
        <v>1108</v>
      </c>
      <c r="E83" s="11">
        <v>1047</v>
      </c>
      <c r="F83" s="11">
        <v>2155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7D62-C328-484C-9082-24922AFD125F}">
  <sheetPr>
    <tabColor theme="7" tint="0.39997558519241921"/>
  </sheetPr>
  <dimension ref="A2:O83"/>
  <sheetViews>
    <sheetView zoomScale="85" zoomScaleNormal="85" workbookViewId="0">
      <selection activeCell="J2" sqref="J2:O3"/>
    </sheetView>
  </sheetViews>
  <sheetFormatPr defaultRowHeight="15.6" x14ac:dyDescent="0.3"/>
  <cols>
    <col min="1" max="1" width="13" bestFit="1" customWidth="1"/>
    <col min="2" max="2" width="10.09765625" bestFit="1" customWidth="1"/>
    <col min="3" max="3" width="10.3984375" bestFit="1" customWidth="1"/>
    <col min="4" max="6" width="20.69921875" bestFit="1" customWidth="1"/>
    <col min="7" max="7" width="11.19921875" bestFit="1" customWidth="1"/>
    <col min="8" max="8" width="11.19921875" customWidth="1"/>
    <col min="9" max="9" width="20.69921875" bestFit="1" customWidth="1"/>
    <col min="10" max="10" width="13.09765625" bestFit="1" customWidth="1"/>
    <col min="11" max="11" width="9.3984375" bestFit="1" customWidth="1"/>
    <col min="12" max="12" width="10.3984375" bestFit="1" customWidth="1"/>
    <col min="13" max="14" width="16.19921875" bestFit="1" customWidth="1"/>
    <col min="15" max="15" width="11.19921875" bestFit="1" customWidth="1"/>
  </cols>
  <sheetData>
    <row r="2" spans="1:15" x14ac:dyDescent="0.3">
      <c r="A2" s="173" t="s">
        <v>447</v>
      </c>
      <c r="B2" s="173"/>
      <c r="C2" s="173"/>
      <c r="D2" s="173"/>
      <c r="E2" s="173"/>
      <c r="F2" s="173"/>
      <c r="G2" s="173"/>
      <c r="J2" s="173" t="s">
        <v>448</v>
      </c>
      <c r="K2" s="173"/>
      <c r="L2" s="173"/>
      <c r="M2" s="173"/>
      <c r="N2" s="173"/>
      <c r="O2" s="173"/>
    </row>
    <row r="3" spans="1:15" x14ac:dyDescent="0.3">
      <c r="A3" s="173"/>
      <c r="B3" s="173"/>
      <c r="C3" s="173"/>
      <c r="D3" s="173"/>
      <c r="E3" s="173"/>
      <c r="F3" s="173"/>
      <c r="G3" s="173"/>
      <c r="J3" s="173"/>
      <c r="K3" s="173"/>
      <c r="L3" s="173"/>
      <c r="M3" s="173"/>
      <c r="N3" s="173"/>
      <c r="O3" s="173"/>
    </row>
    <row r="4" spans="1:15" x14ac:dyDescent="0.3">
      <c r="A4" s="9" t="s">
        <v>449</v>
      </c>
      <c r="D4" s="9" t="s">
        <v>33</v>
      </c>
      <c r="J4" s="9" t="s">
        <v>449</v>
      </c>
      <c r="M4" s="9" t="s">
        <v>32</v>
      </c>
    </row>
    <row r="5" spans="1:15" x14ac:dyDescent="0.3">
      <c r="A5" s="9" t="s">
        <v>38</v>
      </c>
      <c r="B5" s="9" t="s">
        <v>39</v>
      </c>
      <c r="C5" s="9" t="s">
        <v>29</v>
      </c>
      <c r="D5" t="s">
        <v>426</v>
      </c>
      <c r="E5" t="s">
        <v>425</v>
      </c>
      <c r="F5" t="s">
        <v>427</v>
      </c>
      <c r="G5" t="s">
        <v>432</v>
      </c>
      <c r="J5" s="9" t="s">
        <v>38</v>
      </c>
      <c r="K5" s="9" t="s">
        <v>39</v>
      </c>
      <c r="L5" s="9" t="s">
        <v>29</v>
      </c>
      <c r="M5" t="s">
        <v>424</v>
      </c>
      <c r="N5" t="s">
        <v>427</v>
      </c>
      <c r="O5" t="s">
        <v>432</v>
      </c>
    </row>
    <row r="6" spans="1:15" x14ac:dyDescent="0.3">
      <c r="A6">
        <v>2013</v>
      </c>
      <c r="D6" s="11">
        <v>171</v>
      </c>
      <c r="E6" s="11">
        <v>680</v>
      </c>
      <c r="F6" s="11">
        <v>790</v>
      </c>
      <c r="G6" s="11">
        <v>1641</v>
      </c>
      <c r="H6" s="11"/>
      <c r="J6">
        <v>2013</v>
      </c>
      <c r="M6" s="11">
        <v>851</v>
      </c>
      <c r="N6" s="11">
        <v>790</v>
      </c>
      <c r="O6" s="11">
        <v>1641</v>
      </c>
    </row>
    <row r="7" spans="1:15" x14ac:dyDescent="0.3">
      <c r="B7" t="s">
        <v>433</v>
      </c>
      <c r="D7" s="11">
        <v>9</v>
      </c>
      <c r="E7" s="11">
        <v>78</v>
      </c>
      <c r="F7" s="11">
        <v>74</v>
      </c>
      <c r="G7" s="11">
        <v>161</v>
      </c>
      <c r="H7" s="11"/>
      <c r="K7" t="s">
        <v>433</v>
      </c>
      <c r="M7" s="11">
        <v>87</v>
      </c>
      <c r="N7" s="11">
        <v>74</v>
      </c>
      <c r="O7" s="11">
        <v>161</v>
      </c>
    </row>
    <row r="8" spans="1:15" x14ac:dyDescent="0.3">
      <c r="C8" s="17">
        <v>41364</v>
      </c>
      <c r="D8" s="11">
        <v>2</v>
      </c>
      <c r="E8" s="11">
        <v>17</v>
      </c>
      <c r="F8" s="11">
        <v>17</v>
      </c>
      <c r="G8" s="11">
        <v>36</v>
      </c>
      <c r="H8" s="11"/>
      <c r="L8" s="17">
        <v>41364</v>
      </c>
      <c r="M8" s="11">
        <v>19</v>
      </c>
      <c r="N8" s="11">
        <v>17</v>
      </c>
      <c r="O8" s="11">
        <v>36</v>
      </c>
    </row>
    <row r="9" spans="1:15" x14ac:dyDescent="0.3">
      <c r="C9" s="17">
        <v>41371</v>
      </c>
      <c r="D9" s="11">
        <v>1</v>
      </c>
      <c r="E9" s="11">
        <v>20</v>
      </c>
      <c r="F9" s="11">
        <v>12</v>
      </c>
      <c r="G9" s="11">
        <v>33</v>
      </c>
      <c r="H9" s="11"/>
      <c r="L9" s="17">
        <v>41371</v>
      </c>
      <c r="M9" s="11">
        <v>21</v>
      </c>
      <c r="N9" s="11">
        <v>12</v>
      </c>
      <c r="O9" s="11">
        <v>33</v>
      </c>
    </row>
    <row r="10" spans="1:15" x14ac:dyDescent="0.3">
      <c r="C10" s="17">
        <v>41378</v>
      </c>
      <c r="D10" s="11">
        <v>3</v>
      </c>
      <c r="E10" s="11">
        <v>19</v>
      </c>
      <c r="F10" s="11">
        <v>20</v>
      </c>
      <c r="G10" s="11">
        <v>42</v>
      </c>
      <c r="H10" s="11"/>
      <c r="L10" s="17">
        <v>41378</v>
      </c>
      <c r="M10" s="11">
        <v>22</v>
      </c>
      <c r="N10" s="11">
        <v>20</v>
      </c>
      <c r="O10" s="11">
        <v>42</v>
      </c>
    </row>
    <row r="11" spans="1:15" x14ac:dyDescent="0.3">
      <c r="C11" s="17">
        <v>41385</v>
      </c>
      <c r="D11" s="11">
        <v>3</v>
      </c>
      <c r="E11" s="11">
        <v>13</v>
      </c>
      <c r="F11" s="11">
        <v>19</v>
      </c>
      <c r="G11" s="11">
        <v>35</v>
      </c>
      <c r="H11" s="11"/>
      <c r="L11" s="17">
        <v>41385</v>
      </c>
      <c r="M11" s="11">
        <v>16</v>
      </c>
      <c r="N11" s="11">
        <v>19</v>
      </c>
      <c r="O11" s="11">
        <v>35</v>
      </c>
    </row>
    <row r="12" spans="1:15" x14ac:dyDescent="0.3">
      <c r="C12" s="17">
        <v>41392</v>
      </c>
      <c r="D12" s="11"/>
      <c r="E12" s="11">
        <v>9</v>
      </c>
      <c r="F12" s="11">
        <v>6</v>
      </c>
      <c r="G12" s="11">
        <v>15</v>
      </c>
      <c r="H12" s="11"/>
      <c r="L12" s="17">
        <v>41392</v>
      </c>
      <c r="M12" s="11">
        <v>9</v>
      </c>
      <c r="N12" s="11">
        <v>6</v>
      </c>
      <c r="O12" s="11">
        <v>15</v>
      </c>
    </row>
    <row r="13" spans="1:15" x14ac:dyDescent="0.3">
      <c r="B13" t="s">
        <v>434</v>
      </c>
      <c r="D13" s="11">
        <v>22</v>
      </c>
      <c r="E13" s="11">
        <v>82</v>
      </c>
      <c r="F13" s="11">
        <v>94</v>
      </c>
      <c r="G13" s="11">
        <v>198</v>
      </c>
      <c r="H13" s="11"/>
      <c r="K13" t="s">
        <v>434</v>
      </c>
      <c r="M13" s="11">
        <v>104</v>
      </c>
      <c r="N13" s="11">
        <v>94</v>
      </c>
      <c r="O13" s="11">
        <v>198</v>
      </c>
    </row>
    <row r="14" spans="1:15" x14ac:dyDescent="0.3">
      <c r="C14" s="17">
        <v>41392</v>
      </c>
      <c r="D14" s="11">
        <v>5</v>
      </c>
      <c r="E14" s="11">
        <v>7</v>
      </c>
      <c r="F14" s="11">
        <v>12</v>
      </c>
      <c r="G14" s="11">
        <v>24</v>
      </c>
      <c r="H14" s="11"/>
      <c r="L14" s="17">
        <v>41392</v>
      </c>
      <c r="M14" s="11">
        <v>12</v>
      </c>
      <c r="N14" s="11">
        <v>12</v>
      </c>
      <c r="O14" s="11">
        <v>24</v>
      </c>
    </row>
    <row r="15" spans="1:15" x14ac:dyDescent="0.3">
      <c r="C15" s="17">
        <v>41399</v>
      </c>
      <c r="D15" s="11">
        <v>3</v>
      </c>
      <c r="E15" s="11">
        <v>20</v>
      </c>
      <c r="F15" s="11">
        <v>18</v>
      </c>
      <c r="G15" s="11">
        <v>41</v>
      </c>
      <c r="H15" s="11"/>
      <c r="L15" s="17">
        <v>41399</v>
      </c>
      <c r="M15" s="11">
        <v>23</v>
      </c>
      <c r="N15" s="11">
        <v>18</v>
      </c>
      <c r="O15" s="11">
        <v>41</v>
      </c>
    </row>
    <row r="16" spans="1:15" x14ac:dyDescent="0.3">
      <c r="C16" s="17">
        <v>41406</v>
      </c>
      <c r="D16" s="11">
        <v>4</v>
      </c>
      <c r="E16" s="11">
        <v>24</v>
      </c>
      <c r="F16" s="11">
        <v>23</v>
      </c>
      <c r="G16" s="11">
        <v>51</v>
      </c>
      <c r="H16" s="11"/>
      <c r="L16" s="17">
        <v>41406</v>
      </c>
      <c r="M16" s="11">
        <v>28</v>
      </c>
      <c r="N16" s="11">
        <v>23</v>
      </c>
      <c r="O16" s="11">
        <v>51</v>
      </c>
    </row>
    <row r="17" spans="2:15" x14ac:dyDescent="0.3">
      <c r="C17" s="17">
        <v>41413</v>
      </c>
      <c r="D17" s="11">
        <v>7</v>
      </c>
      <c r="E17" s="11">
        <v>12</v>
      </c>
      <c r="F17" s="11">
        <v>26</v>
      </c>
      <c r="G17" s="11">
        <v>45</v>
      </c>
      <c r="H17" s="11"/>
      <c r="L17" s="17">
        <v>41413</v>
      </c>
      <c r="M17" s="11">
        <v>19</v>
      </c>
      <c r="N17" s="11">
        <v>26</v>
      </c>
      <c r="O17" s="11">
        <v>45</v>
      </c>
    </row>
    <row r="18" spans="2:15" x14ac:dyDescent="0.3">
      <c r="C18" s="17">
        <v>41420</v>
      </c>
      <c r="D18" s="11">
        <v>3</v>
      </c>
      <c r="E18" s="11">
        <v>19</v>
      </c>
      <c r="F18" s="11">
        <v>15</v>
      </c>
      <c r="G18" s="11">
        <v>37</v>
      </c>
      <c r="H18" s="11"/>
      <c r="L18" s="17">
        <v>41420</v>
      </c>
      <c r="M18" s="11">
        <v>22</v>
      </c>
      <c r="N18" s="11">
        <v>15</v>
      </c>
      <c r="O18" s="11">
        <v>37</v>
      </c>
    </row>
    <row r="19" spans="2:15" x14ac:dyDescent="0.3">
      <c r="B19" t="s">
        <v>435</v>
      </c>
      <c r="D19" s="11">
        <v>25</v>
      </c>
      <c r="E19" s="11">
        <v>75</v>
      </c>
      <c r="F19" s="11">
        <v>97</v>
      </c>
      <c r="G19" s="11">
        <v>197</v>
      </c>
      <c r="H19" s="11"/>
      <c r="K19" t="s">
        <v>435</v>
      </c>
      <c r="M19" s="11">
        <v>100</v>
      </c>
      <c r="N19" s="11">
        <v>97</v>
      </c>
      <c r="O19" s="11">
        <v>197</v>
      </c>
    </row>
    <row r="20" spans="2:15" x14ac:dyDescent="0.3">
      <c r="C20" s="17">
        <v>41420</v>
      </c>
      <c r="D20" s="11">
        <v>2</v>
      </c>
      <c r="E20" s="11"/>
      <c r="F20" s="11">
        <v>6</v>
      </c>
      <c r="G20" s="11">
        <v>8</v>
      </c>
      <c r="H20" s="11"/>
      <c r="L20" s="17">
        <v>41420</v>
      </c>
      <c r="M20" s="11">
        <v>2</v>
      </c>
      <c r="N20" s="11">
        <v>6</v>
      </c>
      <c r="O20" s="11">
        <v>8</v>
      </c>
    </row>
    <row r="21" spans="2:15" x14ac:dyDescent="0.3">
      <c r="C21" s="17">
        <v>41427</v>
      </c>
      <c r="D21" s="11">
        <v>3</v>
      </c>
      <c r="E21" s="11">
        <v>18</v>
      </c>
      <c r="F21" s="11">
        <v>22</v>
      </c>
      <c r="G21" s="11">
        <v>43</v>
      </c>
      <c r="H21" s="11"/>
      <c r="L21" s="17">
        <v>41427</v>
      </c>
      <c r="M21" s="11">
        <v>21</v>
      </c>
      <c r="N21" s="11">
        <v>22</v>
      </c>
      <c r="O21" s="11">
        <v>43</v>
      </c>
    </row>
    <row r="22" spans="2:15" x14ac:dyDescent="0.3">
      <c r="C22" s="17">
        <v>41434</v>
      </c>
      <c r="D22" s="11">
        <v>4</v>
      </c>
      <c r="E22" s="11">
        <v>19</v>
      </c>
      <c r="F22" s="11">
        <v>28</v>
      </c>
      <c r="G22" s="11">
        <v>51</v>
      </c>
      <c r="H22" s="11"/>
      <c r="L22" s="17">
        <v>41434</v>
      </c>
      <c r="M22" s="11">
        <v>23</v>
      </c>
      <c r="N22" s="11">
        <v>28</v>
      </c>
      <c r="O22" s="11">
        <v>51</v>
      </c>
    </row>
    <row r="23" spans="2:15" x14ac:dyDescent="0.3">
      <c r="C23" s="17">
        <v>41441</v>
      </c>
      <c r="D23" s="11">
        <v>6</v>
      </c>
      <c r="E23" s="11">
        <v>18</v>
      </c>
      <c r="F23" s="11">
        <v>24</v>
      </c>
      <c r="G23" s="11">
        <v>48</v>
      </c>
      <c r="H23" s="11"/>
      <c r="L23" s="17">
        <v>41441</v>
      </c>
      <c r="M23" s="11">
        <v>24</v>
      </c>
      <c r="N23" s="11">
        <v>24</v>
      </c>
      <c r="O23" s="11">
        <v>48</v>
      </c>
    </row>
    <row r="24" spans="2:15" x14ac:dyDescent="0.3">
      <c r="C24" s="17">
        <v>41448</v>
      </c>
      <c r="D24" s="11">
        <v>10</v>
      </c>
      <c r="E24" s="11">
        <v>20</v>
      </c>
      <c r="F24" s="11">
        <v>17</v>
      </c>
      <c r="G24" s="11">
        <v>47</v>
      </c>
      <c r="H24" s="11"/>
      <c r="L24" s="17">
        <v>41448</v>
      </c>
      <c r="M24" s="11">
        <v>30</v>
      </c>
      <c r="N24" s="11">
        <v>17</v>
      </c>
      <c r="O24" s="11">
        <v>47</v>
      </c>
    </row>
    <row r="25" spans="2:15" x14ac:dyDescent="0.3">
      <c r="B25" t="s">
        <v>436</v>
      </c>
      <c r="D25" s="11">
        <v>15</v>
      </c>
      <c r="E25" s="11">
        <v>81</v>
      </c>
      <c r="F25" s="11">
        <v>76</v>
      </c>
      <c r="G25" s="11">
        <v>172</v>
      </c>
      <c r="H25" s="11"/>
      <c r="K25" t="s">
        <v>436</v>
      </c>
      <c r="M25" s="11">
        <v>96</v>
      </c>
      <c r="N25" s="11">
        <v>76</v>
      </c>
      <c r="O25" s="11">
        <v>172</v>
      </c>
    </row>
    <row r="26" spans="2:15" x14ac:dyDescent="0.3">
      <c r="C26" s="17">
        <v>41455</v>
      </c>
      <c r="D26" s="11">
        <v>4</v>
      </c>
      <c r="E26" s="11">
        <v>15</v>
      </c>
      <c r="F26" s="11">
        <v>13</v>
      </c>
      <c r="G26" s="11">
        <v>32</v>
      </c>
      <c r="H26" s="11"/>
      <c r="L26" s="17">
        <v>41455</v>
      </c>
      <c r="M26" s="11">
        <v>19</v>
      </c>
      <c r="N26" s="11">
        <v>13</v>
      </c>
      <c r="O26" s="11">
        <v>32</v>
      </c>
    </row>
    <row r="27" spans="2:15" x14ac:dyDescent="0.3">
      <c r="C27" s="17">
        <v>41462</v>
      </c>
      <c r="D27" s="11">
        <v>3</v>
      </c>
      <c r="E27" s="11">
        <v>16</v>
      </c>
      <c r="F27" s="11">
        <v>20</v>
      </c>
      <c r="G27" s="11">
        <v>39</v>
      </c>
      <c r="H27" s="11"/>
      <c r="L27" s="17">
        <v>41462</v>
      </c>
      <c r="M27" s="11">
        <v>19</v>
      </c>
      <c r="N27" s="11">
        <v>20</v>
      </c>
      <c r="O27" s="11">
        <v>39</v>
      </c>
    </row>
    <row r="28" spans="2:15" x14ac:dyDescent="0.3">
      <c r="C28" s="17">
        <v>41469</v>
      </c>
      <c r="D28" s="11">
        <v>4</v>
      </c>
      <c r="E28" s="11">
        <v>19</v>
      </c>
      <c r="F28" s="11">
        <v>17</v>
      </c>
      <c r="G28" s="11">
        <v>40</v>
      </c>
      <c r="H28" s="11"/>
      <c r="L28" s="17">
        <v>41469</v>
      </c>
      <c r="M28" s="11">
        <v>23</v>
      </c>
      <c r="N28" s="11">
        <v>17</v>
      </c>
      <c r="O28" s="11">
        <v>40</v>
      </c>
    </row>
    <row r="29" spans="2:15" x14ac:dyDescent="0.3">
      <c r="C29" s="17">
        <v>41476</v>
      </c>
      <c r="D29" s="11">
        <v>3</v>
      </c>
      <c r="E29" s="11">
        <v>21</v>
      </c>
      <c r="F29" s="11">
        <v>18</v>
      </c>
      <c r="G29" s="11">
        <v>42</v>
      </c>
      <c r="H29" s="11"/>
      <c r="L29" s="17">
        <v>41476</v>
      </c>
      <c r="M29" s="11">
        <v>24</v>
      </c>
      <c r="N29" s="11">
        <v>18</v>
      </c>
      <c r="O29" s="11">
        <v>42</v>
      </c>
    </row>
    <row r="30" spans="2:15" x14ac:dyDescent="0.3">
      <c r="C30" s="17">
        <v>41483</v>
      </c>
      <c r="D30" s="11">
        <v>1</v>
      </c>
      <c r="E30" s="11">
        <v>10</v>
      </c>
      <c r="F30" s="11">
        <v>8</v>
      </c>
      <c r="G30" s="11">
        <v>19</v>
      </c>
      <c r="H30" s="11"/>
      <c r="L30" s="17">
        <v>41483</v>
      </c>
      <c r="M30" s="11">
        <v>11</v>
      </c>
      <c r="N30" s="11">
        <v>8</v>
      </c>
      <c r="O30" s="11">
        <v>19</v>
      </c>
    </row>
    <row r="31" spans="2:15" x14ac:dyDescent="0.3">
      <c r="B31" t="s">
        <v>437</v>
      </c>
      <c r="D31" s="11">
        <v>25</v>
      </c>
      <c r="E31" s="11">
        <v>80</v>
      </c>
      <c r="F31" s="11">
        <v>99</v>
      </c>
      <c r="G31" s="11">
        <v>204</v>
      </c>
      <c r="H31" s="11"/>
      <c r="K31" t="s">
        <v>437</v>
      </c>
      <c r="M31" s="11">
        <v>105</v>
      </c>
      <c r="N31" s="11">
        <v>99</v>
      </c>
      <c r="O31" s="11">
        <v>204</v>
      </c>
    </row>
    <row r="32" spans="2:15" x14ac:dyDescent="0.3">
      <c r="C32" s="17">
        <v>41483</v>
      </c>
      <c r="D32" s="11">
        <v>2</v>
      </c>
      <c r="E32" s="11">
        <v>6</v>
      </c>
      <c r="F32" s="11">
        <v>11</v>
      </c>
      <c r="G32" s="11">
        <v>19</v>
      </c>
      <c r="H32" s="11"/>
      <c r="L32" s="17">
        <v>41483</v>
      </c>
      <c r="M32" s="11">
        <v>8</v>
      </c>
      <c r="N32" s="11">
        <v>11</v>
      </c>
      <c r="O32" s="11">
        <v>19</v>
      </c>
    </row>
    <row r="33" spans="2:15" x14ac:dyDescent="0.3">
      <c r="C33" s="17">
        <v>41490</v>
      </c>
      <c r="D33" s="11">
        <v>9</v>
      </c>
      <c r="E33" s="11">
        <v>16</v>
      </c>
      <c r="F33" s="11">
        <v>23</v>
      </c>
      <c r="G33" s="11">
        <v>48</v>
      </c>
      <c r="H33" s="11"/>
      <c r="L33" s="17">
        <v>41490</v>
      </c>
      <c r="M33" s="11">
        <v>25</v>
      </c>
      <c r="N33" s="11">
        <v>23</v>
      </c>
      <c r="O33" s="11">
        <v>48</v>
      </c>
    </row>
    <row r="34" spans="2:15" x14ac:dyDescent="0.3">
      <c r="C34" s="17">
        <v>41497</v>
      </c>
      <c r="D34" s="11">
        <v>7</v>
      </c>
      <c r="E34" s="11">
        <v>22</v>
      </c>
      <c r="F34" s="11">
        <v>26</v>
      </c>
      <c r="G34" s="11">
        <v>55</v>
      </c>
      <c r="H34" s="11"/>
      <c r="L34" s="17">
        <v>41497</v>
      </c>
      <c r="M34" s="11">
        <v>29</v>
      </c>
      <c r="N34" s="11">
        <v>26</v>
      </c>
      <c r="O34" s="11">
        <v>55</v>
      </c>
    </row>
    <row r="35" spans="2:15" x14ac:dyDescent="0.3">
      <c r="C35" s="17">
        <v>41504</v>
      </c>
      <c r="D35" s="11">
        <v>5</v>
      </c>
      <c r="E35" s="11">
        <v>16</v>
      </c>
      <c r="F35" s="11">
        <v>20</v>
      </c>
      <c r="G35" s="11">
        <v>41</v>
      </c>
      <c r="H35" s="11"/>
      <c r="L35" s="17">
        <v>41504</v>
      </c>
      <c r="M35" s="11">
        <v>21</v>
      </c>
      <c r="N35" s="11">
        <v>20</v>
      </c>
      <c r="O35" s="11">
        <v>41</v>
      </c>
    </row>
    <row r="36" spans="2:15" x14ac:dyDescent="0.3">
      <c r="C36" s="17">
        <v>41511</v>
      </c>
      <c r="D36" s="11">
        <v>2</v>
      </c>
      <c r="E36" s="11">
        <v>20</v>
      </c>
      <c r="F36" s="11">
        <v>19</v>
      </c>
      <c r="G36" s="11">
        <v>41</v>
      </c>
      <c r="H36" s="11"/>
      <c r="L36" s="17">
        <v>41511</v>
      </c>
      <c r="M36" s="11">
        <v>22</v>
      </c>
      <c r="N36" s="11">
        <v>19</v>
      </c>
      <c r="O36" s="11">
        <v>41</v>
      </c>
    </row>
    <row r="37" spans="2:15" x14ac:dyDescent="0.3">
      <c r="B37" t="s">
        <v>438</v>
      </c>
      <c r="D37" s="11">
        <v>18</v>
      </c>
      <c r="E37" s="11">
        <v>75</v>
      </c>
      <c r="F37" s="11">
        <v>87</v>
      </c>
      <c r="G37" s="11">
        <v>180</v>
      </c>
      <c r="H37" s="11"/>
      <c r="K37" t="s">
        <v>438</v>
      </c>
      <c r="M37" s="11">
        <v>93</v>
      </c>
      <c r="N37" s="11">
        <v>87</v>
      </c>
      <c r="O37" s="11">
        <v>180</v>
      </c>
    </row>
    <row r="38" spans="2:15" x14ac:dyDescent="0.3">
      <c r="C38" s="17">
        <v>41511</v>
      </c>
      <c r="D38" s="11">
        <v>1</v>
      </c>
      <c r="E38" s="11"/>
      <c r="F38" s="11">
        <v>2</v>
      </c>
      <c r="G38" s="11">
        <v>3</v>
      </c>
      <c r="H38" s="11"/>
      <c r="L38" s="17">
        <v>41511</v>
      </c>
      <c r="M38" s="11">
        <v>1</v>
      </c>
      <c r="N38" s="11">
        <v>2</v>
      </c>
      <c r="O38" s="11">
        <v>3</v>
      </c>
    </row>
    <row r="39" spans="2:15" x14ac:dyDescent="0.3">
      <c r="C39" s="17">
        <v>41518</v>
      </c>
      <c r="D39" s="11">
        <v>5</v>
      </c>
      <c r="E39" s="11">
        <v>13</v>
      </c>
      <c r="F39" s="11">
        <v>17</v>
      </c>
      <c r="G39" s="11">
        <v>35</v>
      </c>
      <c r="H39" s="11"/>
      <c r="L39" s="17">
        <v>41518</v>
      </c>
      <c r="M39" s="11">
        <v>18</v>
      </c>
      <c r="N39" s="11">
        <v>17</v>
      </c>
      <c r="O39" s="11">
        <v>35</v>
      </c>
    </row>
    <row r="40" spans="2:15" x14ac:dyDescent="0.3">
      <c r="C40" s="17">
        <v>41525</v>
      </c>
      <c r="D40" s="11">
        <v>3</v>
      </c>
      <c r="E40" s="11">
        <v>23</v>
      </c>
      <c r="F40" s="11">
        <v>24</v>
      </c>
      <c r="G40" s="11">
        <v>50</v>
      </c>
      <c r="H40" s="11"/>
      <c r="L40" s="17">
        <v>41525</v>
      </c>
      <c r="M40" s="11">
        <v>26</v>
      </c>
      <c r="N40" s="11">
        <v>24</v>
      </c>
      <c r="O40" s="11">
        <v>50</v>
      </c>
    </row>
    <row r="41" spans="2:15" x14ac:dyDescent="0.3">
      <c r="C41" s="17">
        <v>41532</v>
      </c>
      <c r="D41" s="11">
        <v>5</v>
      </c>
      <c r="E41" s="11">
        <v>12</v>
      </c>
      <c r="F41" s="11">
        <v>26</v>
      </c>
      <c r="G41" s="11">
        <v>43</v>
      </c>
      <c r="H41" s="11"/>
      <c r="L41" s="17">
        <v>41532</v>
      </c>
      <c r="M41" s="11">
        <v>17</v>
      </c>
      <c r="N41" s="11">
        <v>26</v>
      </c>
      <c r="O41" s="11">
        <v>43</v>
      </c>
    </row>
    <row r="42" spans="2:15" x14ac:dyDescent="0.3">
      <c r="C42" s="17">
        <v>41539</v>
      </c>
      <c r="D42" s="11">
        <v>4</v>
      </c>
      <c r="E42" s="11">
        <v>22</v>
      </c>
      <c r="F42" s="11">
        <v>14</v>
      </c>
      <c r="G42" s="11">
        <v>40</v>
      </c>
      <c r="H42" s="11"/>
      <c r="L42" s="17">
        <v>41539</v>
      </c>
      <c r="M42" s="11">
        <v>26</v>
      </c>
      <c r="N42" s="11">
        <v>14</v>
      </c>
      <c r="O42" s="11">
        <v>40</v>
      </c>
    </row>
    <row r="43" spans="2:15" x14ac:dyDescent="0.3">
      <c r="C43" s="17">
        <v>41546</v>
      </c>
      <c r="D43" s="11"/>
      <c r="E43" s="11">
        <v>5</v>
      </c>
      <c r="F43" s="11">
        <v>4</v>
      </c>
      <c r="G43" s="11">
        <v>9</v>
      </c>
      <c r="H43" s="11"/>
      <c r="L43" s="17">
        <v>41546</v>
      </c>
      <c r="M43" s="11">
        <v>5</v>
      </c>
      <c r="N43" s="11">
        <v>4</v>
      </c>
      <c r="O43" s="11">
        <v>9</v>
      </c>
    </row>
    <row r="44" spans="2:15" x14ac:dyDescent="0.3">
      <c r="B44" t="s">
        <v>439</v>
      </c>
      <c r="D44" s="11">
        <v>19</v>
      </c>
      <c r="E44" s="11">
        <v>72</v>
      </c>
      <c r="F44" s="11">
        <v>92</v>
      </c>
      <c r="G44" s="11">
        <v>183</v>
      </c>
      <c r="H44" s="11"/>
      <c r="K44" t="s">
        <v>439</v>
      </c>
      <c r="M44" s="11">
        <v>91</v>
      </c>
      <c r="N44" s="11">
        <v>92</v>
      </c>
      <c r="O44" s="11">
        <v>183</v>
      </c>
    </row>
    <row r="45" spans="2:15" x14ac:dyDescent="0.3">
      <c r="C45" s="17">
        <v>41546</v>
      </c>
      <c r="D45" s="11">
        <v>2</v>
      </c>
      <c r="E45" s="11">
        <v>9</v>
      </c>
      <c r="F45" s="11">
        <v>21</v>
      </c>
      <c r="G45" s="11">
        <v>32</v>
      </c>
      <c r="H45" s="11"/>
      <c r="L45" s="17">
        <v>41546</v>
      </c>
      <c r="M45" s="11">
        <v>11</v>
      </c>
      <c r="N45" s="11">
        <v>21</v>
      </c>
      <c r="O45" s="11">
        <v>32</v>
      </c>
    </row>
    <row r="46" spans="2:15" x14ac:dyDescent="0.3">
      <c r="C46" s="17">
        <v>41553</v>
      </c>
      <c r="D46" s="11">
        <v>3</v>
      </c>
      <c r="E46" s="11">
        <v>19</v>
      </c>
      <c r="F46" s="11">
        <v>19</v>
      </c>
      <c r="G46" s="11">
        <v>41</v>
      </c>
      <c r="H46" s="11"/>
      <c r="L46" s="17">
        <v>41553</v>
      </c>
      <c r="M46" s="11">
        <v>22</v>
      </c>
      <c r="N46" s="11">
        <v>19</v>
      </c>
      <c r="O46" s="11">
        <v>41</v>
      </c>
    </row>
    <row r="47" spans="2:15" x14ac:dyDescent="0.3">
      <c r="C47" s="17">
        <v>41560</v>
      </c>
      <c r="D47" s="11">
        <v>6</v>
      </c>
      <c r="E47" s="11">
        <v>14</v>
      </c>
      <c r="F47" s="11">
        <v>27</v>
      </c>
      <c r="G47" s="11">
        <v>47</v>
      </c>
      <c r="H47" s="11"/>
      <c r="L47" s="17">
        <v>41560</v>
      </c>
      <c r="M47" s="11">
        <v>20</v>
      </c>
      <c r="N47" s="11">
        <v>27</v>
      </c>
      <c r="O47" s="11">
        <v>47</v>
      </c>
    </row>
    <row r="48" spans="2:15" x14ac:dyDescent="0.3">
      <c r="C48" s="17">
        <v>41567</v>
      </c>
      <c r="D48" s="11">
        <v>6</v>
      </c>
      <c r="E48" s="11">
        <v>12</v>
      </c>
      <c r="F48" s="11">
        <v>20</v>
      </c>
      <c r="G48" s="11">
        <v>38</v>
      </c>
      <c r="H48" s="11"/>
      <c r="L48" s="17">
        <v>41567</v>
      </c>
      <c r="M48" s="11">
        <v>18</v>
      </c>
      <c r="N48" s="11">
        <v>20</v>
      </c>
      <c r="O48" s="11">
        <v>38</v>
      </c>
    </row>
    <row r="49" spans="1:15" x14ac:dyDescent="0.3">
      <c r="C49" s="17">
        <v>41574</v>
      </c>
      <c r="D49" s="11">
        <v>2</v>
      </c>
      <c r="E49" s="11">
        <v>18</v>
      </c>
      <c r="F49" s="11">
        <v>5</v>
      </c>
      <c r="G49" s="11">
        <v>25</v>
      </c>
      <c r="H49" s="11"/>
      <c r="L49" s="17">
        <v>41574</v>
      </c>
      <c r="M49" s="11">
        <v>20</v>
      </c>
      <c r="N49" s="11">
        <v>5</v>
      </c>
      <c r="O49" s="11">
        <v>25</v>
      </c>
    </row>
    <row r="50" spans="1:15" x14ac:dyDescent="0.3">
      <c r="B50" t="s">
        <v>440</v>
      </c>
      <c r="D50" s="11">
        <v>20</v>
      </c>
      <c r="E50" s="11">
        <v>70</v>
      </c>
      <c r="F50" s="11">
        <v>80</v>
      </c>
      <c r="G50" s="11">
        <v>170</v>
      </c>
      <c r="H50" s="11"/>
      <c r="K50" t="s">
        <v>440</v>
      </c>
      <c r="M50" s="11">
        <v>90</v>
      </c>
      <c r="N50" s="11">
        <v>80</v>
      </c>
      <c r="O50" s="11">
        <v>170</v>
      </c>
    </row>
    <row r="51" spans="1:15" x14ac:dyDescent="0.3">
      <c r="C51" s="17">
        <v>41574</v>
      </c>
      <c r="D51" s="11">
        <v>2</v>
      </c>
      <c r="E51" s="11">
        <v>3</v>
      </c>
      <c r="F51" s="11">
        <v>8</v>
      </c>
      <c r="G51" s="11">
        <v>13</v>
      </c>
      <c r="H51" s="11"/>
      <c r="L51" s="17">
        <v>41574</v>
      </c>
      <c r="M51" s="11">
        <v>5</v>
      </c>
      <c r="N51" s="11">
        <v>8</v>
      </c>
      <c r="O51" s="11">
        <v>13</v>
      </c>
    </row>
    <row r="52" spans="1:15" x14ac:dyDescent="0.3">
      <c r="C52" s="17">
        <v>41581</v>
      </c>
      <c r="D52" s="11">
        <v>5</v>
      </c>
      <c r="E52" s="11">
        <v>19</v>
      </c>
      <c r="F52" s="11">
        <v>19</v>
      </c>
      <c r="G52" s="11">
        <v>43</v>
      </c>
      <c r="H52" s="11"/>
      <c r="L52" s="17">
        <v>41581</v>
      </c>
      <c r="M52" s="11">
        <v>24</v>
      </c>
      <c r="N52" s="11">
        <v>19</v>
      </c>
      <c r="O52" s="11">
        <v>43</v>
      </c>
    </row>
    <row r="53" spans="1:15" x14ac:dyDescent="0.3">
      <c r="C53" s="17">
        <v>41588</v>
      </c>
      <c r="D53" s="11">
        <v>3</v>
      </c>
      <c r="E53" s="11">
        <v>17</v>
      </c>
      <c r="F53" s="11">
        <v>26</v>
      </c>
      <c r="G53" s="11">
        <v>46</v>
      </c>
      <c r="H53" s="11"/>
      <c r="L53" s="17">
        <v>41588</v>
      </c>
      <c r="M53" s="11">
        <v>20</v>
      </c>
      <c r="N53" s="11">
        <v>26</v>
      </c>
      <c r="O53" s="11">
        <v>46</v>
      </c>
    </row>
    <row r="54" spans="1:15" x14ac:dyDescent="0.3">
      <c r="C54" s="17">
        <v>41595</v>
      </c>
      <c r="D54" s="11">
        <v>5</v>
      </c>
      <c r="E54" s="11">
        <v>18</v>
      </c>
      <c r="F54" s="11">
        <v>14</v>
      </c>
      <c r="G54" s="11">
        <v>37</v>
      </c>
      <c r="H54" s="11"/>
      <c r="L54" s="17">
        <v>41595</v>
      </c>
      <c r="M54" s="11">
        <v>23</v>
      </c>
      <c r="N54" s="11">
        <v>14</v>
      </c>
      <c r="O54" s="11">
        <v>37</v>
      </c>
    </row>
    <row r="55" spans="1:15" x14ac:dyDescent="0.3">
      <c r="C55" s="17">
        <v>41602</v>
      </c>
      <c r="D55" s="11">
        <v>5</v>
      </c>
      <c r="E55" s="11">
        <v>13</v>
      </c>
      <c r="F55" s="11">
        <v>13</v>
      </c>
      <c r="G55" s="11">
        <v>31</v>
      </c>
      <c r="H55" s="11"/>
      <c r="L55" s="17">
        <v>41602</v>
      </c>
      <c r="M55" s="11">
        <v>18</v>
      </c>
      <c r="N55" s="11">
        <v>13</v>
      </c>
      <c r="O55" s="11">
        <v>31</v>
      </c>
    </row>
    <row r="56" spans="1:15" x14ac:dyDescent="0.3">
      <c r="B56" t="s">
        <v>441</v>
      </c>
      <c r="D56" s="11">
        <v>18</v>
      </c>
      <c r="E56" s="11">
        <v>67</v>
      </c>
      <c r="F56" s="11">
        <v>91</v>
      </c>
      <c r="G56" s="11">
        <v>176</v>
      </c>
      <c r="H56" s="11"/>
      <c r="K56" t="s">
        <v>441</v>
      </c>
      <c r="M56" s="11">
        <v>85</v>
      </c>
      <c r="N56" s="11">
        <v>91</v>
      </c>
      <c r="O56" s="11">
        <v>176</v>
      </c>
    </row>
    <row r="57" spans="1:15" x14ac:dyDescent="0.3">
      <c r="C57" s="17">
        <v>41602</v>
      </c>
      <c r="D57" s="11">
        <v>1</v>
      </c>
      <c r="E57" s="11"/>
      <c r="F57" s="11">
        <v>3</v>
      </c>
      <c r="G57" s="11">
        <v>4</v>
      </c>
      <c r="H57" s="11"/>
      <c r="L57" s="17">
        <v>41602</v>
      </c>
      <c r="M57" s="11">
        <v>1</v>
      </c>
      <c r="N57" s="11">
        <v>3</v>
      </c>
      <c r="O57" s="11">
        <v>4</v>
      </c>
    </row>
    <row r="58" spans="1:15" x14ac:dyDescent="0.3">
      <c r="C58" s="17">
        <v>41609</v>
      </c>
      <c r="D58" s="11">
        <v>4</v>
      </c>
      <c r="E58" s="11">
        <v>19</v>
      </c>
      <c r="F58" s="11">
        <v>24</v>
      </c>
      <c r="G58" s="11">
        <v>47</v>
      </c>
      <c r="H58" s="11"/>
      <c r="L58" s="17">
        <v>41609</v>
      </c>
      <c r="M58" s="11">
        <v>23</v>
      </c>
      <c r="N58" s="11">
        <v>24</v>
      </c>
      <c r="O58" s="11">
        <v>47</v>
      </c>
    </row>
    <row r="59" spans="1:15" x14ac:dyDescent="0.3">
      <c r="C59" s="17">
        <v>41616</v>
      </c>
      <c r="D59" s="11">
        <v>5</v>
      </c>
      <c r="E59" s="11">
        <v>14</v>
      </c>
      <c r="F59" s="11">
        <v>16</v>
      </c>
      <c r="G59" s="11">
        <v>35</v>
      </c>
      <c r="H59" s="11"/>
      <c r="L59" s="17">
        <v>41616</v>
      </c>
      <c r="M59" s="11">
        <v>19</v>
      </c>
      <c r="N59" s="11">
        <v>16</v>
      </c>
      <c r="O59" s="11">
        <v>35</v>
      </c>
    </row>
    <row r="60" spans="1:15" x14ac:dyDescent="0.3">
      <c r="C60" s="17">
        <v>41623</v>
      </c>
      <c r="D60" s="11">
        <v>2</v>
      </c>
      <c r="E60" s="11">
        <v>15</v>
      </c>
      <c r="F60" s="11">
        <v>19</v>
      </c>
      <c r="G60" s="11">
        <v>36</v>
      </c>
      <c r="H60" s="11"/>
      <c r="L60" s="17">
        <v>41623</v>
      </c>
      <c r="M60" s="11">
        <v>17</v>
      </c>
      <c r="N60" s="11">
        <v>19</v>
      </c>
      <c r="O60" s="11">
        <v>36</v>
      </c>
    </row>
    <row r="61" spans="1:15" x14ac:dyDescent="0.3">
      <c r="C61" s="17">
        <v>41630</v>
      </c>
      <c r="D61" s="11">
        <v>3</v>
      </c>
      <c r="E61" s="11">
        <v>13</v>
      </c>
      <c r="F61" s="11">
        <v>24</v>
      </c>
      <c r="G61" s="11">
        <v>40</v>
      </c>
      <c r="H61" s="11"/>
      <c r="L61" s="17">
        <v>41630</v>
      </c>
      <c r="M61" s="11">
        <v>16</v>
      </c>
      <c r="N61" s="11">
        <v>24</v>
      </c>
      <c r="O61" s="11">
        <v>40</v>
      </c>
    </row>
    <row r="62" spans="1:15" x14ac:dyDescent="0.3">
      <c r="C62" s="17">
        <v>41637</v>
      </c>
      <c r="D62" s="11">
        <v>3</v>
      </c>
      <c r="E62" s="11">
        <v>6</v>
      </c>
      <c r="F62" s="11">
        <v>5</v>
      </c>
      <c r="G62" s="11">
        <v>14</v>
      </c>
      <c r="H62" s="11"/>
      <c r="L62" s="17">
        <v>41637</v>
      </c>
      <c r="M62" s="11">
        <v>9</v>
      </c>
      <c r="N62" s="11">
        <v>5</v>
      </c>
      <c r="O62" s="11">
        <v>14</v>
      </c>
    </row>
    <row r="63" spans="1:15" x14ac:dyDescent="0.3">
      <c r="A63">
        <v>2014</v>
      </c>
      <c r="D63" s="11">
        <v>41</v>
      </c>
      <c r="E63" s="11">
        <v>213</v>
      </c>
      <c r="F63" s="11">
        <v>255</v>
      </c>
      <c r="G63" s="11">
        <v>509</v>
      </c>
      <c r="H63" s="11"/>
      <c r="J63">
        <v>2014</v>
      </c>
      <c r="M63" s="11">
        <v>257</v>
      </c>
      <c r="N63" s="11">
        <v>257</v>
      </c>
      <c r="O63" s="11">
        <v>514</v>
      </c>
    </row>
    <row r="64" spans="1:15" x14ac:dyDescent="0.3">
      <c r="B64" t="s">
        <v>442</v>
      </c>
      <c r="D64" s="11">
        <v>14</v>
      </c>
      <c r="E64" s="11">
        <v>80</v>
      </c>
      <c r="F64" s="11">
        <v>79</v>
      </c>
      <c r="G64" s="11">
        <v>173</v>
      </c>
      <c r="H64" s="11"/>
      <c r="K64" t="s">
        <v>442</v>
      </c>
      <c r="M64" s="11">
        <v>94</v>
      </c>
      <c r="N64" s="11">
        <v>79</v>
      </c>
      <c r="O64" s="11">
        <v>173</v>
      </c>
    </row>
    <row r="65" spans="2:15" x14ac:dyDescent="0.3">
      <c r="C65" s="17">
        <v>41637</v>
      </c>
      <c r="D65" s="11">
        <v>1</v>
      </c>
      <c r="E65" s="11">
        <v>9</v>
      </c>
      <c r="F65" s="11">
        <v>5</v>
      </c>
      <c r="G65" s="11">
        <v>15</v>
      </c>
      <c r="H65" s="11"/>
      <c r="L65" s="17">
        <v>41637</v>
      </c>
      <c r="M65" s="11">
        <v>10</v>
      </c>
      <c r="N65" s="11">
        <v>5</v>
      </c>
      <c r="O65" s="11">
        <v>15</v>
      </c>
    </row>
    <row r="66" spans="2:15" x14ac:dyDescent="0.3">
      <c r="C66" s="17">
        <v>41644</v>
      </c>
      <c r="D66" s="11">
        <v>3</v>
      </c>
      <c r="E66" s="11">
        <v>20</v>
      </c>
      <c r="F66" s="11">
        <v>18</v>
      </c>
      <c r="G66" s="11">
        <v>41</v>
      </c>
      <c r="H66" s="11"/>
      <c r="L66" s="17">
        <v>41644</v>
      </c>
      <c r="M66" s="11">
        <v>23</v>
      </c>
      <c r="N66" s="11">
        <v>18</v>
      </c>
      <c r="O66" s="11">
        <v>41</v>
      </c>
    </row>
    <row r="67" spans="2:15" x14ac:dyDescent="0.3">
      <c r="C67" s="17">
        <v>41651</v>
      </c>
      <c r="D67" s="11">
        <v>5</v>
      </c>
      <c r="E67" s="11">
        <v>13</v>
      </c>
      <c r="F67" s="11">
        <v>19</v>
      </c>
      <c r="G67" s="11">
        <v>37</v>
      </c>
      <c r="H67" s="11"/>
      <c r="L67" s="17">
        <v>41651</v>
      </c>
      <c r="M67" s="11">
        <v>18</v>
      </c>
      <c r="N67" s="11">
        <v>19</v>
      </c>
      <c r="O67" s="11">
        <v>37</v>
      </c>
    </row>
    <row r="68" spans="2:15" x14ac:dyDescent="0.3">
      <c r="C68" s="17">
        <v>41658</v>
      </c>
      <c r="D68" s="11">
        <v>4</v>
      </c>
      <c r="E68" s="11">
        <v>15</v>
      </c>
      <c r="F68" s="11">
        <v>25</v>
      </c>
      <c r="G68" s="11">
        <v>44</v>
      </c>
      <c r="H68" s="11"/>
      <c r="L68" s="17">
        <v>41658</v>
      </c>
      <c r="M68" s="11">
        <v>19</v>
      </c>
      <c r="N68" s="11">
        <v>25</v>
      </c>
      <c r="O68" s="11">
        <v>44</v>
      </c>
    </row>
    <row r="69" spans="2:15" x14ac:dyDescent="0.3">
      <c r="C69" s="17">
        <v>41665</v>
      </c>
      <c r="D69" s="11">
        <v>1</v>
      </c>
      <c r="E69" s="11">
        <v>23</v>
      </c>
      <c r="F69" s="11">
        <v>12</v>
      </c>
      <c r="G69" s="11">
        <v>36</v>
      </c>
      <c r="H69" s="11"/>
      <c r="L69" s="17">
        <v>41665</v>
      </c>
      <c r="M69" s="11">
        <v>24</v>
      </c>
      <c r="N69" s="11">
        <v>12</v>
      </c>
      <c r="O69" s="11">
        <v>36</v>
      </c>
    </row>
    <row r="70" spans="2:15" x14ac:dyDescent="0.3">
      <c r="B70" t="s">
        <v>443</v>
      </c>
      <c r="D70" s="11">
        <v>12</v>
      </c>
      <c r="E70" s="11">
        <v>62</v>
      </c>
      <c r="F70" s="11">
        <v>87</v>
      </c>
      <c r="G70" s="11">
        <v>161</v>
      </c>
      <c r="H70" s="11"/>
      <c r="K70" t="s">
        <v>443</v>
      </c>
      <c r="M70" s="11">
        <v>74</v>
      </c>
      <c r="N70" s="11">
        <v>87</v>
      </c>
      <c r="O70" s="11">
        <v>161</v>
      </c>
    </row>
    <row r="71" spans="2:15" x14ac:dyDescent="0.3">
      <c r="C71" s="17">
        <v>41665</v>
      </c>
      <c r="D71" s="11">
        <v>1</v>
      </c>
      <c r="E71" s="11"/>
      <c r="F71" s="11">
        <v>7</v>
      </c>
      <c r="G71" s="11">
        <v>8</v>
      </c>
      <c r="H71" s="11"/>
      <c r="L71" s="17">
        <v>41665</v>
      </c>
      <c r="M71" s="11">
        <v>1</v>
      </c>
      <c r="N71" s="11">
        <v>7</v>
      </c>
      <c r="O71" s="11">
        <v>8</v>
      </c>
    </row>
    <row r="72" spans="2:15" x14ac:dyDescent="0.3">
      <c r="C72" s="17">
        <v>41672</v>
      </c>
      <c r="D72" s="11">
        <v>3</v>
      </c>
      <c r="E72" s="11">
        <v>18</v>
      </c>
      <c r="F72" s="11">
        <v>24</v>
      </c>
      <c r="G72" s="11">
        <v>45</v>
      </c>
      <c r="H72" s="11"/>
      <c r="L72" s="17">
        <v>41672</v>
      </c>
      <c r="M72" s="11">
        <v>21</v>
      </c>
      <c r="N72" s="11">
        <v>24</v>
      </c>
      <c r="O72" s="11">
        <v>45</v>
      </c>
    </row>
    <row r="73" spans="2:15" x14ac:dyDescent="0.3">
      <c r="C73" s="17">
        <v>41679</v>
      </c>
      <c r="D73" s="11">
        <v>2</v>
      </c>
      <c r="E73" s="11">
        <v>17</v>
      </c>
      <c r="F73" s="11">
        <v>21</v>
      </c>
      <c r="G73" s="11">
        <v>40</v>
      </c>
      <c r="H73" s="11"/>
      <c r="L73" s="17">
        <v>41679</v>
      </c>
      <c r="M73" s="11">
        <v>19</v>
      </c>
      <c r="N73" s="11">
        <v>21</v>
      </c>
      <c r="O73" s="11">
        <v>40</v>
      </c>
    </row>
    <row r="74" spans="2:15" x14ac:dyDescent="0.3">
      <c r="C74" s="17">
        <v>41686</v>
      </c>
      <c r="D74" s="11">
        <v>4</v>
      </c>
      <c r="E74" s="11">
        <v>10</v>
      </c>
      <c r="F74" s="11">
        <v>25</v>
      </c>
      <c r="G74" s="11">
        <v>39</v>
      </c>
      <c r="H74" s="11"/>
      <c r="L74" s="17">
        <v>41686</v>
      </c>
      <c r="M74" s="11">
        <v>14</v>
      </c>
      <c r="N74" s="11">
        <v>25</v>
      </c>
      <c r="O74" s="11">
        <v>39</v>
      </c>
    </row>
    <row r="75" spans="2:15" x14ac:dyDescent="0.3">
      <c r="C75" s="17">
        <v>41693</v>
      </c>
      <c r="D75" s="11">
        <v>2</v>
      </c>
      <c r="E75" s="11">
        <v>17</v>
      </c>
      <c r="F75" s="11">
        <v>10</v>
      </c>
      <c r="G75" s="11">
        <v>29</v>
      </c>
      <c r="H75" s="11"/>
      <c r="L75" s="17">
        <v>41693</v>
      </c>
      <c r="M75" s="11">
        <v>19</v>
      </c>
      <c r="N75" s="11">
        <v>10</v>
      </c>
      <c r="O75" s="11">
        <v>29</v>
      </c>
    </row>
    <row r="76" spans="2:15" x14ac:dyDescent="0.3">
      <c r="B76" t="s">
        <v>444</v>
      </c>
      <c r="D76" s="11">
        <v>15</v>
      </c>
      <c r="E76" s="11">
        <v>71</v>
      </c>
      <c r="F76" s="11">
        <v>89</v>
      </c>
      <c r="G76" s="11">
        <v>175</v>
      </c>
      <c r="H76" s="11"/>
      <c r="K76" t="s">
        <v>444</v>
      </c>
      <c r="M76" s="11">
        <v>89</v>
      </c>
      <c r="N76" s="11">
        <v>91</v>
      </c>
      <c r="O76" s="11">
        <v>180</v>
      </c>
    </row>
    <row r="77" spans="2:15" x14ac:dyDescent="0.3">
      <c r="C77" s="17">
        <v>41693</v>
      </c>
      <c r="D77" s="11">
        <v>1</v>
      </c>
      <c r="E77" s="11"/>
      <c r="F77" s="11">
        <v>8</v>
      </c>
      <c r="G77" s="11">
        <v>9</v>
      </c>
      <c r="H77" s="11"/>
      <c r="L77" s="17">
        <v>41693</v>
      </c>
      <c r="M77" s="11">
        <v>1</v>
      </c>
      <c r="N77" s="11">
        <v>8</v>
      </c>
      <c r="O77" s="11">
        <v>9</v>
      </c>
    </row>
    <row r="78" spans="2:15" x14ac:dyDescent="0.3">
      <c r="C78" s="17">
        <v>41700</v>
      </c>
      <c r="D78" s="11">
        <v>5</v>
      </c>
      <c r="E78" s="11">
        <v>20</v>
      </c>
      <c r="F78" s="11">
        <v>18</v>
      </c>
      <c r="G78" s="11">
        <v>43</v>
      </c>
      <c r="H78" s="11"/>
      <c r="L78" s="17">
        <v>41700</v>
      </c>
      <c r="M78" s="11">
        <v>25</v>
      </c>
      <c r="N78" s="11">
        <v>18</v>
      </c>
      <c r="O78" s="11">
        <v>43</v>
      </c>
    </row>
    <row r="79" spans="2:15" x14ac:dyDescent="0.3">
      <c r="C79" s="17">
        <v>41707</v>
      </c>
      <c r="D79" s="11">
        <v>5</v>
      </c>
      <c r="E79" s="11">
        <v>14</v>
      </c>
      <c r="F79" s="11">
        <v>20</v>
      </c>
      <c r="G79" s="11">
        <v>39</v>
      </c>
      <c r="H79" s="11"/>
      <c r="L79" s="17">
        <v>41707</v>
      </c>
      <c r="M79" s="11">
        <v>19</v>
      </c>
      <c r="N79" s="11">
        <v>20</v>
      </c>
      <c r="O79" s="11">
        <v>39</v>
      </c>
    </row>
    <row r="80" spans="2:15" x14ac:dyDescent="0.3">
      <c r="C80" s="17">
        <v>41714</v>
      </c>
      <c r="D80" s="11">
        <v>2</v>
      </c>
      <c r="E80" s="11">
        <v>19</v>
      </c>
      <c r="F80" s="11">
        <v>22</v>
      </c>
      <c r="G80" s="11">
        <v>43</v>
      </c>
      <c r="H80" s="11"/>
      <c r="L80" s="17">
        <v>41714</v>
      </c>
      <c r="M80" s="11">
        <v>21</v>
      </c>
      <c r="N80" s="11">
        <v>22</v>
      </c>
      <c r="O80" s="11">
        <v>43</v>
      </c>
    </row>
    <row r="81" spans="1:15" x14ac:dyDescent="0.3">
      <c r="C81" s="17">
        <v>41721</v>
      </c>
      <c r="D81" s="11">
        <v>2</v>
      </c>
      <c r="E81" s="11">
        <v>18</v>
      </c>
      <c r="F81" s="11">
        <v>21</v>
      </c>
      <c r="G81" s="11">
        <v>41</v>
      </c>
      <c r="H81" s="11"/>
      <c r="L81" s="17">
        <v>41721</v>
      </c>
      <c r="M81" s="11">
        <v>20</v>
      </c>
      <c r="N81" s="11">
        <v>21</v>
      </c>
      <c r="O81" s="11">
        <v>41</v>
      </c>
    </row>
    <row r="82" spans="1:15" x14ac:dyDescent="0.3">
      <c r="A82" t="s">
        <v>432</v>
      </c>
      <c r="D82" s="11">
        <v>212</v>
      </c>
      <c r="E82" s="11">
        <v>893</v>
      </c>
      <c r="F82" s="11">
        <v>1045</v>
      </c>
      <c r="G82" s="11">
        <v>2150</v>
      </c>
      <c r="H82" s="11"/>
      <c r="L82" s="17">
        <v>41728</v>
      </c>
      <c r="M82" s="11">
        <v>3</v>
      </c>
      <c r="N82" s="11">
        <v>2</v>
      </c>
      <c r="O82" s="11">
        <v>5</v>
      </c>
    </row>
    <row r="83" spans="1:15" x14ac:dyDescent="0.3">
      <c r="J83" t="s">
        <v>432</v>
      </c>
      <c r="M83" s="11">
        <v>1108</v>
      </c>
      <c r="N83" s="11">
        <v>1047</v>
      </c>
      <c r="O83" s="11">
        <v>2155</v>
      </c>
    </row>
  </sheetData>
  <mergeCells count="2">
    <mergeCell ref="A2:G3"/>
    <mergeCell ref="J2:O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D037C-3E85-4BB1-9BEF-E285F87EDCF4}">
  <dimension ref="A4:G82"/>
  <sheetViews>
    <sheetView zoomScale="85" zoomScaleNormal="85" workbookViewId="0">
      <selection activeCell="F16" sqref="A4:G82"/>
    </sheetView>
  </sheetViews>
  <sheetFormatPr defaultRowHeight="15.6" x14ac:dyDescent="0.3"/>
  <cols>
    <col min="1" max="1" width="13" bestFit="1" customWidth="1"/>
    <col min="2" max="2" width="10.09765625" bestFit="1" customWidth="1"/>
    <col min="3" max="3" width="10.3984375" bestFit="1" customWidth="1"/>
    <col min="4" max="4" width="20.69921875" bestFit="1" customWidth="1"/>
    <col min="5" max="5" width="17.5" hidden="1" customWidth="1"/>
    <col min="6" max="6" width="20.69921875" bestFit="1" customWidth="1"/>
    <col min="7" max="7" width="11.19921875" bestFit="1" customWidth="1"/>
    <col min="8" max="9" width="20.69921875" bestFit="1" customWidth="1"/>
    <col min="10" max="10" width="22.59765625" bestFit="1" customWidth="1"/>
    <col min="11" max="11" width="18.19921875" bestFit="1" customWidth="1"/>
    <col min="12" max="12" width="22.59765625" bestFit="1" customWidth="1"/>
    <col min="13" max="13" width="18.19921875" bestFit="1" customWidth="1"/>
    <col min="14" max="14" width="22.5" bestFit="1" customWidth="1"/>
    <col min="15" max="15" width="18" bestFit="1" customWidth="1"/>
  </cols>
  <sheetData>
    <row r="4" spans="1:7" x14ac:dyDescent="0.3">
      <c r="A4" s="9" t="s">
        <v>430</v>
      </c>
      <c r="D4" s="9" t="s">
        <v>33</v>
      </c>
    </row>
    <row r="5" spans="1:7" x14ac:dyDescent="0.3">
      <c r="A5" s="9" t="s">
        <v>38</v>
      </c>
      <c r="B5" s="9" t="s">
        <v>39</v>
      </c>
      <c r="C5" s="9" t="s">
        <v>29</v>
      </c>
      <c r="D5" t="s">
        <v>426</v>
      </c>
      <c r="E5" t="s">
        <v>425</v>
      </c>
      <c r="F5" t="s">
        <v>427</v>
      </c>
      <c r="G5" t="s">
        <v>432</v>
      </c>
    </row>
    <row r="6" spans="1:7" x14ac:dyDescent="0.3">
      <c r="A6">
        <v>2013</v>
      </c>
      <c r="D6" s="11">
        <v>17517.384920634919</v>
      </c>
      <c r="E6" s="11">
        <v>64682.913492063497</v>
      </c>
      <c r="F6" s="11">
        <v>71976.797294372285</v>
      </c>
      <c r="G6" s="11">
        <v>154177.09570707075</v>
      </c>
    </row>
    <row r="7" spans="1:7" x14ac:dyDescent="0.3">
      <c r="B7" t="s">
        <v>433</v>
      </c>
      <c r="D7" s="11">
        <v>817</v>
      </c>
      <c r="E7" s="11">
        <v>6808.6</v>
      </c>
      <c r="F7" s="11">
        <v>6336.8837301587291</v>
      </c>
      <c r="G7" s="11">
        <v>13962.48373015873</v>
      </c>
    </row>
    <row r="8" spans="1:7" x14ac:dyDescent="0.3">
      <c r="C8" s="17">
        <v>41364</v>
      </c>
      <c r="D8" s="11">
        <v>169</v>
      </c>
      <c r="E8" s="11">
        <v>1566</v>
      </c>
      <c r="F8" s="11">
        <v>1464.2222222222222</v>
      </c>
      <c r="G8" s="11">
        <v>3199.2222222222222</v>
      </c>
    </row>
    <row r="9" spans="1:7" x14ac:dyDescent="0.3">
      <c r="C9" s="17">
        <v>41371</v>
      </c>
      <c r="D9" s="11">
        <v>74</v>
      </c>
      <c r="E9" s="11">
        <v>1749.6</v>
      </c>
      <c r="F9" s="11">
        <v>860.98888888888894</v>
      </c>
      <c r="G9" s="11">
        <v>2684.588888888889</v>
      </c>
    </row>
    <row r="10" spans="1:7" x14ac:dyDescent="0.3">
      <c r="C10" s="17">
        <v>41378</v>
      </c>
      <c r="D10" s="11">
        <v>303</v>
      </c>
      <c r="E10" s="11">
        <v>1713</v>
      </c>
      <c r="F10" s="11">
        <v>1794.5535714285716</v>
      </c>
      <c r="G10" s="11">
        <v>3810.5535714285716</v>
      </c>
    </row>
    <row r="11" spans="1:7" x14ac:dyDescent="0.3">
      <c r="C11" s="17">
        <v>41385</v>
      </c>
      <c r="D11" s="11">
        <v>271</v>
      </c>
      <c r="E11" s="11">
        <v>971</v>
      </c>
      <c r="F11" s="11">
        <v>1773.2857142857142</v>
      </c>
      <c r="G11" s="11">
        <v>3015.2857142857142</v>
      </c>
    </row>
    <row r="12" spans="1:7" x14ac:dyDescent="0.3">
      <c r="C12" s="17">
        <v>41392</v>
      </c>
      <c r="D12" s="11"/>
      <c r="E12" s="11">
        <v>809</v>
      </c>
      <c r="F12" s="11">
        <v>443.83333333333331</v>
      </c>
      <c r="G12" s="11">
        <v>1252.8333333333333</v>
      </c>
    </row>
    <row r="13" spans="1:7" x14ac:dyDescent="0.3">
      <c r="B13" t="s">
        <v>434</v>
      </c>
      <c r="D13" s="11">
        <v>2174.9</v>
      </c>
      <c r="E13" s="11">
        <v>7376.7</v>
      </c>
      <c r="F13" s="11">
        <v>8267.4539682539689</v>
      </c>
      <c r="G13" s="11">
        <v>17819.053968253967</v>
      </c>
    </row>
    <row r="14" spans="1:7" x14ac:dyDescent="0.3">
      <c r="C14" s="17">
        <v>41392</v>
      </c>
      <c r="D14" s="11">
        <v>522</v>
      </c>
      <c r="E14" s="11">
        <v>549.5</v>
      </c>
      <c r="F14" s="11">
        <v>1023.5</v>
      </c>
      <c r="G14" s="11">
        <v>2095</v>
      </c>
    </row>
    <row r="15" spans="1:7" x14ac:dyDescent="0.3">
      <c r="C15" s="17">
        <v>41399</v>
      </c>
      <c r="D15" s="11">
        <v>235.9</v>
      </c>
      <c r="E15" s="11">
        <v>1783.7</v>
      </c>
      <c r="F15" s="11">
        <v>1448.9333333333332</v>
      </c>
      <c r="G15" s="11">
        <v>3468.5333333333333</v>
      </c>
    </row>
    <row r="16" spans="1:7" x14ac:dyDescent="0.3">
      <c r="C16" s="17">
        <v>41406</v>
      </c>
      <c r="D16" s="11">
        <v>514</v>
      </c>
      <c r="E16" s="11">
        <v>2251.5</v>
      </c>
      <c r="F16" s="11">
        <v>2058</v>
      </c>
      <c r="G16" s="11">
        <v>4823.5</v>
      </c>
    </row>
    <row r="17" spans="2:7" x14ac:dyDescent="0.3">
      <c r="C17" s="17">
        <v>41413</v>
      </c>
      <c r="D17" s="11">
        <v>608</v>
      </c>
      <c r="E17" s="11">
        <v>1006</v>
      </c>
      <c r="F17" s="11">
        <v>2496.8777777777777</v>
      </c>
      <c r="G17" s="11">
        <v>4110.8777777777777</v>
      </c>
    </row>
    <row r="18" spans="2:7" x14ac:dyDescent="0.3">
      <c r="C18" s="17">
        <v>41420</v>
      </c>
      <c r="D18" s="11">
        <v>295</v>
      </c>
      <c r="E18" s="11">
        <v>1786</v>
      </c>
      <c r="F18" s="11">
        <v>1240.1428571428571</v>
      </c>
      <c r="G18" s="11">
        <v>3321.1428571428569</v>
      </c>
    </row>
    <row r="19" spans="2:7" x14ac:dyDescent="0.3">
      <c r="B19" t="s">
        <v>435</v>
      </c>
      <c r="D19" s="11">
        <v>2566.9787878787879</v>
      </c>
      <c r="E19" s="11">
        <v>7249.2</v>
      </c>
      <c r="F19" s="11">
        <v>8512.769264069264</v>
      </c>
      <c r="G19" s="11">
        <v>18328.948051948053</v>
      </c>
    </row>
    <row r="20" spans="2:7" x14ac:dyDescent="0.3">
      <c r="C20" s="17">
        <v>41420</v>
      </c>
      <c r="D20" s="11">
        <v>252</v>
      </c>
      <c r="E20" s="11"/>
      <c r="F20" s="11">
        <v>566</v>
      </c>
      <c r="G20" s="11">
        <v>818</v>
      </c>
    </row>
    <row r="21" spans="2:7" x14ac:dyDescent="0.3">
      <c r="C21" s="17">
        <v>41427</v>
      </c>
      <c r="D21" s="11">
        <v>228.37878787878788</v>
      </c>
      <c r="E21" s="11">
        <v>1736</v>
      </c>
      <c r="F21" s="11">
        <v>1665.5692640692644</v>
      </c>
      <c r="G21" s="11">
        <v>3629.9480519480521</v>
      </c>
    </row>
    <row r="22" spans="2:7" x14ac:dyDescent="0.3">
      <c r="C22" s="17">
        <v>41434</v>
      </c>
      <c r="D22" s="11">
        <v>276.39999999999998</v>
      </c>
      <c r="E22" s="11">
        <v>1804.6</v>
      </c>
      <c r="F22" s="11">
        <v>2555</v>
      </c>
      <c r="G22" s="11">
        <v>4636</v>
      </c>
    </row>
    <row r="23" spans="2:7" x14ac:dyDescent="0.3">
      <c r="C23" s="17">
        <v>41441</v>
      </c>
      <c r="D23" s="11">
        <v>595.20000000000005</v>
      </c>
      <c r="E23" s="11">
        <v>1742.6</v>
      </c>
      <c r="F23" s="11">
        <v>2152.1999999999998</v>
      </c>
      <c r="G23" s="11">
        <v>4490</v>
      </c>
    </row>
    <row r="24" spans="2:7" x14ac:dyDescent="0.3">
      <c r="C24" s="17">
        <v>41448</v>
      </c>
      <c r="D24" s="11">
        <v>1215</v>
      </c>
      <c r="E24" s="11">
        <v>1966</v>
      </c>
      <c r="F24" s="11">
        <v>1574</v>
      </c>
      <c r="G24" s="11">
        <v>4755</v>
      </c>
    </row>
    <row r="25" spans="2:7" x14ac:dyDescent="0.3">
      <c r="B25" t="s">
        <v>436</v>
      </c>
      <c r="D25" s="11">
        <v>1569.8666666666668</v>
      </c>
      <c r="E25" s="11">
        <v>7883</v>
      </c>
      <c r="F25" s="11">
        <v>7265.4317821067816</v>
      </c>
      <c r="G25" s="11">
        <v>16718.29844877345</v>
      </c>
    </row>
    <row r="26" spans="2:7" x14ac:dyDescent="0.3">
      <c r="C26" s="17">
        <v>41455</v>
      </c>
      <c r="D26" s="11">
        <v>456</v>
      </c>
      <c r="E26" s="11">
        <v>1505</v>
      </c>
      <c r="F26" s="11">
        <v>1312.625</v>
      </c>
      <c r="G26" s="11">
        <v>3273.625</v>
      </c>
    </row>
    <row r="27" spans="2:7" x14ac:dyDescent="0.3">
      <c r="C27" s="17">
        <v>41462</v>
      </c>
      <c r="D27" s="11">
        <v>339.66666666666669</v>
      </c>
      <c r="E27" s="11">
        <v>1560</v>
      </c>
      <c r="F27" s="11">
        <v>2019.6623376623377</v>
      </c>
      <c r="G27" s="11">
        <v>3919.3290043290044</v>
      </c>
    </row>
    <row r="28" spans="2:7" x14ac:dyDescent="0.3">
      <c r="C28" s="17">
        <v>41469</v>
      </c>
      <c r="D28" s="11">
        <v>390</v>
      </c>
      <c r="E28" s="11">
        <v>1870</v>
      </c>
      <c r="F28" s="11">
        <v>1685</v>
      </c>
      <c r="G28" s="11">
        <v>3945</v>
      </c>
    </row>
    <row r="29" spans="2:7" x14ac:dyDescent="0.3">
      <c r="C29" s="17">
        <v>41476</v>
      </c>
      <c r="D29" s="11">
        <v>308</v>
      </c>
      <c r="E29" s="11">
        <v>1987</v>
      </c>
      <c r="F29" s="11">
        <v>1559.7</v>
      </c>
      <c r="G29" s="11">
        <v>3854.7</v>
      </c>
    </row>
    <row r="30" spans="2:7" x14ac:dyDescent="0.3">
      <c r="C30" s="17">
        <v>41483</v>
      </c>
      <c r="D30" s="11">
        <v>76.2</v>
      </c>
      <c r="E30" s="11">
        <v>961</v>
      </c>
      <c r="F30" s="11">
        <v>688.44444444444446</v>
      </c>
      <c r="G30" s="11">
        <v>1725.6444444444446</v>
      </c>
    </row>
    <row r="31" spans="2:7" x14ac:dyDescent="0.3">
      <c r="B31" t="s">
        <v>437</v>
      </c>
      <c r="D31" s="11">
        <v>2513.6765873015875</v>
      </c>
      <c r="E31" s="11">
        <v>7779.2182539682544</v>
      </c>
      <c r="F31" s="11">
        <v>9442.3208874458869</v>
      </c>
      <c r="G31" s="11">
        <v>19735.215728715724</v>
      </c>
    </row>
    <row r="32" spans="2:7" x14ac:dyDescent="0.3">
      <c r="C32" s="17">
        <v>41483</v>
      </c>
      <c r="D32" s="11">
        <v>221</v>
      </c>
      <c r="E32" s="11">
        <v>528.22222222222217</v>
      </c>
      <c r="F32" s="11">
        <v>986.83333333333337</v>
      </c>
      <c r="G32" s="11">
        <v>1736.0555555555557</v>
      </c>
    </row>
    <row r="33" spans="2:7" x14ac:dyDescent="0.3">
      <c r="C33" s="17">
        <v>41490</v>
      </c>
      <c r="D33" s="11">
        <v>967.44047619047615</v>
      </c>
      <c r="E33" s="11">
        <v>1652</v>
      </c>
      <c r="F33" s="11">
        <v>2320.1428571428569</v>
      </c>
      <c r="G33" s="11">
        <v>4939.583333333333</v>
      </c>
    </row>
    <row r="34" spans="2:7" x14ac:dyDescent="0.3">
      <c r="C34" s="17">
        <v>41497</v>
      </c>
      <c r="D34" s="11">
        <v>698.125</v>
      </c>
      <c r="E34" s="11">
        <v>2065.1388888888887</v>
      </c>
      <c r="F34" s="11">
        <v>2272.344696969697</v>
      </c>
      <c r="G34" s="11">
        <v>5035.6085858585857</v>
      </c>
    </row>
    <row r="35" spans="2:7" x14ac:dyDescent="0.3">
      <c r="C35" s="17">
        <v>41504</v>
      </c>
      <c r="D35" s="11">
        <v>523.11111111111109</v>
      </c>
      <c r="E35" s="11">
        <v>1613.8571428571429</v>
      </c>
      <c r="F35" s="11">
        <v>2015.1111111111111</v>
      </c>
      <c r="G35" s="11">
        <v>4152.0793650793648</v>
      </c>
    </row>
    <row r="36" spans="2:7" x14ac:dyDescent="0.3">
      <c r="C36" s="17">
        <v>41511</v>
      </c>
      <c r="D36" s="11">
        <v>104</v>
      </c>
      <c r="E36" s="11">
        <v>1920</v>
      </c>
      <c r="F36" s="11">
        <v>1847.8888888888889</v>
      </c>
      <c r="G36" s="11">
        <v>3871.8888888888887</v>
      </c>
    </row>
    <row r="37" spans="2:7" x14ac:dyDescent="0.3">
      <c r="B37" t="s">
        <v>438</v>
      </c>
      <c r="D37" s="11">
        <v>2009.090909090909</v>
      </c>
      <c r="E37" s="11">
        <v>7611.8</v>
      </c>
      <c r="F37" s="11">
        <v>7876.1138888888891</v>
      </c>
      <c r="G37" s="11">
        <v>17497.004797979796</v>
      </c>
    </row>
    <row r="38" spans="2:7" x14ac:dyDescent="0.3">
      <c r="C38" s="17">
        <v>41511</v>
      </c>
      <c r="D38" s="11">
        <v>46</v>
      </c>
      <c r="E38" s="11"/>
      <c r="F38" s="11">
        <v>138</v>
      </c>
      <c r="G38" s="11">
        <v>184</v>
      </c>
    </row>
    <row r="39" spans="2:7" x14ac:dyDescent="0.3">
      <c r="C39" s="17">
        <v>41518</v>
      </c>
      <c r="D39" s="11">
        <v>512</v>
      </c>
      <c r="E39" s="11">
        <v>1207.2</v>
      </c>
      <c r="F39" s="11">
        <v>1565.5</v>
      </c>
      <c r="G39" s="11">
        <v>3284.7</v>
      </c>
    </row>
    <row r="40" spans="2:7" x14ac:dyDescent="0.3">
      <c r="C40" s="17">
        <v>41525</v>
      </c>
      <c r="D40" s="11">
        <v>357</v>
      </c>
      <c r="E40" s="11">
        <v>2324.6</v>
      </c>
      <c r="F40" s="11">
        <v>2035.0583333333332</v>
      </c>
      <c r="G40" s="11">
        <v>4716.6583333333328</v>
      </c>
    </row>
    <row r="41" spans="2:7" x14ac:dyDescent="0.3">
      <c r="C41" s="17">
        <v>41532</v>
      </c>
      <c r="D41" s="11">
        <v>636</v>
      </c>
      <c r="E41" s="11">
        <v>1286.4285714285713</v>
      </c>
      <c r="F41" s="11">
        <v>2537.4285714285716</v>
      </c>
      <c r="G41" s="11">
        <v>4459.8571428571431</v>
      </c>
    </row>
    <row r="42" spans="2:7" x14ac:dyDescent="0.3">
      <c r="C42" s="17">
        <v>41539</v>
      </c>
      <c r="D42" s="11">
        <v>458.09090909090912</v>
      </c>
      <c r="E42" s="11">
        <v>2366.5714285714284</v>
      </c>
      <c r="F42" s="11">
        <v>1281.5714285714284</v>
      </c>
      <c r="G42" s="11">
        <v>4106.2337662337659</v>
      </c>
    </row>
    <row r="43" spans="2:7" x14ac:dyDescent="0.3">
      <c r="C43" s="17">
        <v>41546</v>
      </c>
      <c r="D43" s="11"/>
      <c r="E43" s="11">
        <v>427</v>
      </c>
      <c r="F43" s="11">
        <v>318.55555555555554</v>
      </c>
      <c r="G43" s="11">
        <v>745.55555555555554</v>
      </c>
    </row>
    <row r="44" spans="2:7" x14ac:dyDescent="0.3">
      <c r="B44" t="s">
        <v>439</v>
      </c>
      <c r="D44" s="11">
        <v>1934.69696969697</v>
      </c>
      <c r="E44" s="11">
        <v>6479.8126984126984</v>
      </c>
      <c r="F44" s="11">
        <v>8652.4741702741703</v>
      </c>
      <c r="G44" s="11">
        <v>17066.98383838384</v>
      </c>
    </row>
    <row r="45" spans="2:7" x14ac:dyDescent="0.3">
      <c r="C45" s="17">
        <v>41546</v>
      </c>
      <c r="D45" s="11">
        <v>188</v>
      </c>
      <c r="E45" s="11">
        <v>971</v>
      </c>
      <c r="F45" s="11">
        <v>1808.1428571428571</v>
      </c>
      <c r="G45" s="11">
        <v>2967.1428571428569</v>
      </c>
    </row>
    <row r="46" spans="2:7" x14ac:dyDescent="0.3">
      <c r="C46" s="17">
        <v>41553</v>
      </c>
      <c r="D46" s="11">
        <v>373</v>
      </c>
      <c r="E46" s="11">
        <v>1551</v>
      </c>
      <c r="F46" s="11">
        <v>2006.6666666666667</v>
      </c>
      <c r="G46" s="11">
        <v>3930.666666666667</v>
      </c>
    </row>
    <row r="47" spans="2:7" x14ac:dyDescent="0.3">
      <c r="C47" s="17">
        <v>41560</v>
      </c>
      <c r="D47" s="11">
        <v>609.36363636363637</v>
      </c>
      <c r="E47" s="11">
        <v>1147.8571428571429</v>
      </c>
      <c r="F47" s="11">
        <v>2544.242424242424</v>
      </c>
      <c r="G47" s="11">
        <v>4301.4632034632032</v>
      </c>
    </row>
    <row r="48" spans="2:7" x14ac:dyDescent="0.3">
      <c r="C48" s="17">
        <v>41567</v>
      </c>
      <c r="D48" s="11">
        <v>576.33333333333337</v>
      </c>
      <c r="E48" s="11">
        <v>1124.4000000000001</v>
      </c>
      <c r="F48" s="11">
        <v>1897.4222222222224</v>
      </c>
      <c r="G48" s="11">
        <v>3598.155555555556</v>
      </c>
    </row>
    <row r="49" spans="1:7" x14ac:dyDescent="0.3">
      <c r="C49" s="17">
        <v>41574</v>
      </c>
      <c r="D49" s="11">
        <v>188</v>
      </c>
      <c r="E49" s="11">
        <v>1685.5555555555557</v>
      </c>
      <c r="F49" s="11">
        <v>396</v>
      </c>
      <c r="G49" s="11">
        <v>2269.5555555555557</v>
      </c>
    </row>
    <row r="50" spans="1:7" x14ac:dyDescent="0.3">
      <c r="B50" t="s">
        <v>440</v>
      </c>
      <c r="D50" s="11">
        <v>1844.3</v>
      </c>
      <c r="E50" s="11">
        <v>6785.4</v>
      </c>
      <c r="F50" s="11">
        <v>7385.4749999999995</v>
      </c>
      <c r="G50" s="11">
        <v>16015.174999999999</v>
      </c>
    </row>
    <row r="51" spans="1:7" x14ac:dyDescent="0.3">
      <c r="C51" s="17">
        <v>41574</v>
      </c>
      <c r="D51" s="11">
        <v>162</v>
      </c>
      <c r="E51" s="11">
        <v>306</v>
      </c>
      <c r="F51" s="11">
        <v>693</v>
      </c>
      <c r="G51" s="11">
        <v>1161</v>
      </c>
    </row>
    <row r="52" spans="1:7" x14ac:dyDescent="0.3">
      <c r="C52" s="17">
        <v>41581</v>
      </c>
      <c r="D52" s="11">
        <v>515.4</v>
      </c>
      <c r="E52" s="11">
        <v>1755.4</v>
      </c>
      <c r="F52" s="11">
        <v>1613.4833333333331</v>
      </c>
      <c r="G52" s="11">
        <v>3884.2833333333333</v>
      </c>
    </row>
    <row r="53" spans="1:7" x14ac:dyDescent="0.3">
      <c r="C53" s="17">
        <v>41588</v>
      </c>
      <c r="D53" s="11">
        <v>289</v>
      </c>
      <c r="E53" s="11">
        <v>1715</v>
      </c>
      <c r="F53" s="11">
        <v>2810.0416666666665</v>
      </c>
      <c r="G53" s="11">
        <v>4814.0416666666661</v>
      </c>
    </row>
    <row r="54" spans="1:7" x14ac:dyDescent="0.3">
      <c r="C54" s="17">
        <v>41595</v>
      </c>
      <c r="D54" s="11">
        <v>398.4</v>
      </c>
      <c r="E54" s="11">
        <v>1753</v>
      </c>
      <c r="F54" s="11">
        <v>1194.45</v>
      </c>
      <c r="G54" s="11">
        <v>3345.8500000000004</v>
      </c>
    </row>
    <row r="55" spans="1:7" x14ac:dyDescent="0.3">
      <c r="C55" s="17">
        <v>41602</v>
      </c>
      <c r="D55" s="11">
        <v>479.5</v>
      </c>
      <c r="E55" s="11">
        <v>1256</v>
      </c>
      <c r="F55" s="11">
        <v>1074.5</v>
      </c>
      <c r="G55" s="11">
        <v>2810</v>
      </c>
    </row>
    <row r="56" spans="1:7" x14ac:dyDescent="0.3">
      <c r="B56" t="s">
        <v>441</v>
      </c>
      <c r="D56" s="11">
        <v>2086.875</v>
      </c>
      <c r="E56" s="11">
        <v>6709.1825396825398</v>
      </c>
      <c r="F56" s="11">
        <v>8237.8746031746014</v>
      </c>
      <c r="G56" s="11">
        <v>17033.932142857142</v>
      </c>
    </row>
    <row r="57" spans="1:7" x14ac:dyDescent="0.3">
      <c r="C57" s="17">
        <v>41602</v>
      </c>
      <c r="D57" s="11">
        <v>118</v>
      </c>
      <c r="E57" s="11"/>
      <c r="F57" s="11">
        <v>221</v>
      </c>
      <c r="G57" s="11">
        <v>339</v>
      </c>
    </row>
    <row r="58" spans="1:7" x14ac:dyDescent="0.3">
      <c r="C58" s="17">
        <v>41609</v>
      </c>
      <c r="D58" s="11">
        <v>444.5</v>
      </c>
      <c r="E58" s="11">
        <v>1843.7777777777778</v>
      </c>
      <c r="F58" s="11">
        <v>2177.8888888888887</v>
      </c>
      <c r="G58" s="11">
        <v>4466.1666666666661</v>
      </c>
    </row>
    <row r="59" spans="1:7" x14ac:dyDescent="0.3">
      <c r="C59" s="17">
        <v>41616</v>
      </c>
      <c r="D59" s="11">
        <v>696</v>
      </c>
      <c r="E59" s="11">
        <v>1457.8333333333333</v>
      </c>
      <c r="F59" s="11">
        <v>1554.7142857142858</v>
      </c>
      <c r="G59" s="11">
        <v>3708.5476190476188</v>
      </c>
    </row>
    <row r="60" spans="1:7" x14ac:dyDescent="0.3">
      <c r="C60" s="17">
        <v>41623</v>
      </c>
      <c r="D60" s="11">
        <v>336</v>
      </c>
      <c r="E60" s="11">
        <v>1368.5714285714284</v>
      </c>
      <c r="F60" s="11">
        <v>1743.0714285714284</v>
      </c>
      <c r="G60" s="11">
        <v>3447.6428571428569</v>
      </c>
    </row>
    <row r="61" spans="1:7" x14ac:dyDescent="0.3">
      <c r="C61" s="17">
        <v>41630</v>
      </c>
      <c r="D61" s="11">
        <v>264.625</v>
      </c>
      <c r="E61" s="11">
        <v>1288</v>
      </c>
      <c r="F61" s="11">
        <v>2204.1999999999998</v>
      </c>
      <c r="G61" s="11">
        <v>3756.8249999999998</v>
      </c>
    </row>
    <row r="62" spans="1:7" x14ac:dyDescent="0.3">
      <c r="C62" s="17">
        <v>41637</v>
      </c>
      <c r="D62" s="11">
        <v>227.75</v>
      </c>
      <c r="E62" s="11">
        <v>751</v>
      </c>
      <c r="F62" s="11">
        <v>337</v>
      </c>
      <c r="G62" s="11">
        <v>1315.75</v>
      </c>
    </row>
    <row r="63" spans="1:7" x14ac:dyDescent="0.3">
      <c r="A63">
        <v>2014</v>
      </c>
      <c r="D63" s="11">
        <v>4292.083333333333</v>
      </c>
      <c r="E63" s="11">
        <v>21435.044047619045</v>
      </c>
      <c r="F63" s="11">
        <v>24242.527347652347</v>
      </c>
      <c r="G63" s="11">
        <v>49969.654728604728</v>
      </c>
    </row>
    <row r="64" spans="1:7" x14ac:dyDescent="0.3">
      <c r="B64" t="s">
        <v>442</v>
      </c>
      <c r="D64" s="11">
        <v>1423.875</v>
      </c>
      <c r="E64" s="11">
        <v>8234.2749999999996</v>
      </c>
      <c r="F64" s="11">
        <v>7244.8</v>
      </c>
      <c r="G64" s="11">
        <v>16902.949999999997</v>
      </c>
    </row>
    <row r="65" spans="2:7" x14ac:dyDescent="0.3">
      <c r="C65" s="17">
        <v>41637</v>
      </c>
      <c r="D65" s="11">
        <v>108</v>
      </c>
      <c r="E65" s="11">
        <v>976.2</v>
      </c>
      <c r="F65" s="11">
        <v>507</v>
      </c>
      <c r="G65" s="11">
        <v>1591.2</v>
      </c>
    </row>
    <row r="66" spans="2:7" x14ac:dyDescent="0.3">
      <c r="C66" s="17">
        <v>41644</v>
      </c>
      <c r="D66" s="11">
        <v>486</v>
      </c>
      <c r="E66" s="11">
        <v>2013.7</v>
      </c>
      <c r="F66" s="11">
        <v>1622.7</v>
      </c>
      <c r="G66" s="11">
        <v>4122.3999999999996</v>
      </c>
    </row>
    <row r="67" spans="2:7" x14ac:dyDescent="0.3">
      <c r="C67" s="17">
        <v>41651</v>
      </c>
      <c r="D67" s="11">
        <v>378.25</v>
      </c>
      <c r="E67" s="11">
        <v>1421</v>
      </c>
      <c r="F67" s="11">
        <v>1829</v>
      </c>
      <c r="G67" s="11">
        <v>3628.25</v>
      </c>
    </row>
    <row r="68" spans="2:7" x14ac:dyDescent="0.3">
      <c r="C68" s="17">
        <v>41658</v>
      </c>
      <c r="D68" s="11">
        <v>387</v>
      </c>
      <c r="E68" s="11">
        <v>1502</v>
      </c>
      <c r="F68" s="11">
        <v>2307.8000000000002</v>
      </c>
      <c r="G68" s="11">
        <v>4196.8</v>
      </c>
    </row>
    <row r="69" spans="2:7" x14ac:dyDescent="0.3">
      <c r="C69" s="17">
        <v>41665</v>
      </c>
      <c r="D69" s="11">
        <v>64.625</v>
      </c>
      <c r="E69" s="11">
        <v>2321.375</v>
      </c>
      <c r="F69" s="11">
        <v>978.30000000000007</v>
      </c>
      <c r="G69" s="11">
        <v>3364.3</v>
      </c>
    </row>
    <row r="70" spans="2:7" x14ac:dyDescent="0.3">
      <c r="B70" t="s">
        <v>443</v>
      </c>
      <c r="D70" s="11">
        <v>1365.875</v>
      </c>
      <c r="E70" s="11">
        <v>6200.5333333333328</v>
      </c>
      <c r="F70" s="11">
        <v>8247.585897435898</v>
      </c>
      <c r="G70" s="11">
        <v>15813.994230769231</v>
      </c>
    </row>
    <row r="71" spans="2:7" x14ac:dyDescent="0.3">
      <c r="C71" s="17">
        <v>41665</v>
      </c>
      <c r="D71" s="11">
        <v>81</v>
      </c>
      <c r="E71" s="11"/>
      <c r="F71" s="11">
        <v>569</v>
      </c>
      <c r="G71" s="11">
        <v>650</v>
      </c>
    </row>
    <row r="72" spans="2:7" x14ac:dyDescent="0.3">
      <c r="C72" s="17">
        <v>41672</v>
      </c>
      <c r="D72" s="11">
        <v>448</v>
      </c>
      <c r="E72" s="11">
        <v>1532</v>
      </c>
      <c r="F72" s="11">
        <v>2399.435897435897</v>
      </c>
      <c r="G72" s="11">
        <v>4379.4358974358965</v>
      </c>
    </row>
    <row r="73" spans="2:7" x14ac:dyDescent="0.3">
      <c r="C73" s="17">
        <v>41679</v>
      </c>
      <c r="D73" s="11">
        <v>350</v>
      </c>
      <c r="E73" s="11">
        <v>1850.8</v>
      </c>
      <c r="F73" s="11">
        <v>2013.0000000000002</v>
      </c>
      <c r="G73" s="11">
        <v>4213.8</v>
      </c>
    </row>
    <row r="74" spans="2:7" x14ac:dyDescent="0.3">
      <c r="C74" s="17">
        <v>41686</v>
      </c>
      <c r="D74" s="11">
        <v>327</v>
      </c>
      <c r="E74" s="11">
        <v>1254.3333333333333</v>
      </c>
      <c r="F74" s="11">
        <v>2232.4</v>
      </c>
      <c r="G74" s="11">
        <v>3813.7333333333336</v>
      </c>
    </row>
    <row r="75" spans="2:7" x14ac:dyDescent="0.3">
      <c r="C75" s="17">
        <v>41693</v>
      </c>
      <c r="D75" s="11">
        <v>159.875</v>
      </c>
      <c r="E75" s="11">
        <v>1563.4</v>
      </c>
      <c r="F75" s="11">
        <v>1033.75</v>
      </c>
      <c r="G75" s="11">
        <v>2757.0250000000001</v>
      </c>
    </row>
    <row r="76" spans="2:7" x14ac:dyDescent="0.3">
      <c r="B76" t="s">
        <v>444</v>
      </c>
      <c r="D76" s="11">
        <v>1502.3333333333333</v>
      </c>
      <c r="E76" s="11">
        <v>7000.2357142857145</v>
      </c>
      <c r="F76" s="11">
        <v>8750.1414502164498</v>
      </c>
      <c r="G76" s="11">
        <v>17252.710497835498</v>
      </c>
    </row>
    <row r="77" spans="2:7" x14ac:dyDescent="0.3">
      <c r="C77" s="17">
        <v>41693</v>
      </c>
      <c r="D77" s="11">
        <v>108</v>
      </c>
      <c r="E77" s="11"/>
      <c r="F77" s="11">
        <v>814.57142857142856</v>
      </c>
      <c r="G77" s="11">
        <v>922.57142857142856</v>
      </c>
    </row>
    <row r="78" spans="2:7" x14ac:dyDescent="0.3">
      <c r="C78" s="17">
        <v>41700</v>
      </c>
      <c r="D78" s="11">
        <v>525</v>
      </c>
      <c r="E78" s="11">
        <v>1889.95</v>
      </c>
      <c r="F78" s="11">
        <v>1791.1333333333332</v>
      </c>
      <c r="G78" s="11">
        <v>4206.083333333333</v>
      </c>
    </row>
    <row r="79" spans="2:7" x14ac:dyDescent="0.3">
      <c r="C79" s="17">
        <v>41707</v>
      </c>
      <c r="D79" s="11">
        <v>545.33333333333326</v>
      </c>
      <c r="E79" s="11">
        <v>1315.4</v>
      </c>
      <c r="F79" s="11">
        <v>2019.0714285714284</v>
      </c>
      <c r="G79" s="11">
        <v>3879.804761904762</v>
      </c>
    </row>
    <row r="80" spans="2:7" x14ac:dyDescent="0.3">
      <c r="C80" s="17">
        <v>41714</v>
      </c>
      <c r="D80" s="11">
        <v>175</v>
      </c>
      <c r="E80" s="11">
        <v>1881.6</v>
      </c>
      <c r="F80" s="11">
        <v>2143.806818181818</v>
      </c>
      <c r="G80" s="11">
        <v>4200.4068181818184</v>
      </c>
    </row>
    <row r="81" spans="1:7" x14ac:dyDescent="0.3">
      <c r="C81" s="17">
        <v>41721</v>
      </c>
      <c r="D81" s="11">
        <v>149</v>
      </c>
      <c r="E81" s="11">
        <v>1913.2857142857142</v>
      </c>
      <c r="F81" s="11">
        <v>1981.5584415584415</v>
      </c>
      <c r="G81" s="11">
        <v>4043.8441558441555</v>
      </c>
    </row>
    <row r="82" spans="1:7" x14ac:dyDescent="0.3">
      <c r="A82" t="s">
        <v>432</v>
      </c>
      <c r="D82" s="11">
        <v>21809.468253968251</v>
      </c>
      <c r="E82" s="11">
        <v>86117.957539682524</v>
      </c>
      <c r="F82" s="11">
        <v>96219.324642024643</v>
      </c>
      <c r="G82" s="11">
        <v>204146.75043567547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E357D-0ED2-4065-BA96-5E6EDBECB222}">
  <sheetPr>
    <tabColor rgb="FF0070C0"/>
  </sheetPr>
  <dimension ref="A1:R58"/>
  <sheetViews>
    <sheetView topLeftCell="C1" zoomScale="70" zoomScaleNormal="70" workbookViewId="0">
      <selection activeCell="N27" sqref="N27"/>
    </sheetView>
  </sheetViews>
  <sheetFormatPr defaultRowHeight="15.6" outlineLevelCol="1" x14ac:dyDescent="0.3"/>
  <cols>
    <col min="1" max="1" width="17.19921875" style="17" bestFit="1" customWidth="1"/>
    <col min="2" max="2" width="15" customWidth="1"/>
    <col min="3" max="3" width="19.59765625" customWidth="1"/>
    <col min="4" max="4" width="22.09765625" customWidth="1"/>
    <col min="5" max="5" width="19.3984375" customWidth="1"/>
    <col min="6" max="6" width="13.8984375" customWidth="1" outlineLevel="1"/>
    <col min="7" max="7" width="18.5" customWidth="1" outlineLevel="1"/>
    <col min="8" max="8" width="20.09765625" customWidth="1" outlineLevel="1"/>
    <col min="9" max="9" width="11.09765625" customWidth="1" outlineLevel="1"/>
    <col min="13" max="13" width="14.3984375" bestFit="1" customWidth="1"/>
    <col min="16" max="16" width="14.3984375" bestFit="1" customWidth="1"/>
  </cols>
  <sheetData>
    <row r="1" spans="1:18" x14ac:dyDescent="0.3">
      <c r="A1" s="17" t="s">
        <v>29</v>
      </c>
      <c r="B1" s="19" t="s">
        <v>424</v>
      </c>
      <c r="C1" s="19" t="s">
        <v>425</v>
      </c>
      <c r="D1" s="19" t="s">
        <v>426</v>
      </c>
      <c r="E1" s="19" t="s">
        <v>427</v>
      </c>
      <c r="F1" s="20" t="s">
        <v>424</v>
      </c>
      <c r="G1" s="20" t="s">
        <v>425</v>
      </c>
      <c r="H1" s="20" t="s">
        <v>426</v>
      </c>
      <c r="I1" s="20" t="s">
        <v>427</v>
      </c>
      <c r="K1" s="8"/>
      <c r="L1" s="19" t="s">
        <v>590</v>
      </c>
      <c r="M1" s="19" t="s">
        <v>611</v>
      </c>
      <c r="O1" s="20" t="s">
        <v>590</v>
      </c>
      <c r="P1" s="20" t="s">
        <v>611</v>
      </c>
    </row>
    <row r="2" spans="1:18" x14ac:dyDescent="0.3">
      <c r="A2" s="17">
        <v>41364</v>
      </c>
      <c r="B2" s="16">
        <f>SUMIFS(raw!$L:$L,raw!$D:$D,'Excel ES'!$A2,raw!$G:$G,'Excel ES'!B$1)</f>
        <v>1735</v>
      </c>
      <c r="C2" s="16">
        <f>SUMIFS(raw!$L:$L,raw!$D:$D,'Excel ES'!$A2,raw!$H:$H,'Excel ES'!C$1)</f>
        <v>1566</v>
      </c>
      <c r="D2" s="16">
        <f>SUMIFS(raw!$L:$L,raw!$D:$D,'Excel ES'!$A2,raw!$H:$H,'Excel ES'!D$1)</f>
        <v>169</v>
      </c>
      <c r="E2" s="16">
        <f>SUMIFS(raw!$L:$L,raw!$D:$D,'Excel ES'!$A2,raw!$G:$G,'Excel ES'!E$1)</f>
        <v>1464.2222222222222</v>
      </c>
      <c r="F2" s="16">
        <f>COUNTIFS(raw!$D:$D,'Excel ES'!$A2,raw!$G:$G,'Excel ES'!F$1)</f>
        <v>19</v>
      </c>
      <c r="G2" s="16">
        <f>COUNTIFS(raw!$D:$D,'Excel ES'!$A2,raw!$H:$H,'Excel ES'!G$1)</f>
        <v>17</v>
      </c>
      <c r="H2" s="16">
        <f>COUNTIFS(raw!$D:$D,'Excel ES'!$A2,raw!$H:$H,'Excel ES'!H$1)</f>
        <v>2</v>
      </c>
      <c r="I2" s="16">
        <f>COUNTIFS(raw!$D:$D,'Excel ES'!$A2,raw!$G:$G,'Excel ES'!I$1)</f>
        <v>17</v>
      </c>
      <c r="L2" t="e">
        <v>#N/A</v>
      </c>
      <c r="M2" t="e">
        <v>#N/A</v>
      </c>
      <c r="O2" t="e">
        <v>#N/A</v>
      </c>
      <c r="P2" t="e">
        <v>#N/A</v>
      </c>
      <c r="R2">
        <f>Q2^2</f>
        <v>0</v>
      </c>
    </row>
    <row r="3" spans="1:18" x14ac:dyDescent="0.3">
      <c r="A3" s="17">
        <v>41371</v>
      </c>
      <c r="B3" s="16">
        <f>SUMIFS(raw!$L:$L,raw!$D:$D,'Excel ES'!$A3,raw!$G:$G,'Excel ES'!B$1)</f>
        <v>1823.6</v>
      </c>
      <c r="C3" s="16">
        <f>SUMIFS(raw!$L:$L,raw!$D:$D,'Excel ES'!$A3,raw!$H:$H,'Excel ES'!C$1)</f>
        <v>1749.6</v>
      </c>
      <c r="D3" s="16">
        <f>SUMIFS(raw!$L:$L,raw!$D:$D,'Excel ES'!$A3,raw!$H:$H,'Excel ES'!D$1)</f>
        <v>74</v>
      </c>
      <c r="E3" s="16">
        <f>SUMIFS(raw!$L:$L,raw!$D:$D,'Excel ES'!$A3,raw!$G:$G,'Excel ES'!E$1)</f>
        <v>860.98888888888894</v>
      </c>
      <c r="F3" s="16">
        <f>COUNTIFS(raw!$D:$D,'Excel ES'!$A3,raw!$G:$G,'Excel ES'!F$1)</f>
        <v>21</v>
      </c>
      <c r="G3" s="16">
        <f>COUNTIFS(raw!$D:$D,'Excel ES'!$A3,raw!$H:$H,'Excel ES'!G$1)</f>
        <v>20</v>
      </c>
      <c r="H3" s="16">
        <f>COUNTIFS(raw!$D:$D,'Excel ES'!$A3,raw!$H:$H,'Excel ES'!H$1)</f>
        <v>1</v>
      </c>
      <c r="I3" s="16">
        <f>COUNTIFS(raw!$D:$D,'Excel ES'!$A3,raw!$G:$G,'Excel ES'!I$1)</f>
        <v>12</v>
      </c>
      <c r="J3" s="11"/>
      <c r="L3" s="11">
        <f>B3</f>
        <v>1823.6</v>
      </c>
      <c r="M3" t="e">
        <v>#N/A</v>
      </c>
      <c r="O3" s="11">
        <f>F3</f>
        <v>21</v>
      </c>
      <c r="P3" t="e">
        <v>#N/A</v>
      </c>
      <c r="Q3" s="11">
        <f>ABS(F3-O3)</f>
        <v>0</v>
      </c>
      <c r="R3">
        <f t="shared" ref="R3:R53" si="0">Q3^2</f>
        <v>0</v>
      </c>
    </row>
    <row r="4" spans="1:18" x14ac:dyDescent="0.3">
      <c r="A4" s="17">
        <v>41378</v>
      </c>
      <c r="B4" s="16">
        <f>SUMIFS(raw!$L:$L,raw!$D:$D,'Excel ES'!$A4,raw!$G:$G,'Excel ES'!B$1)</f>
        <v>2016</v>
      </c>
      <c r="C4" s="16">
        <f>SUMIFS(raw!$L:$L,raw!$D:$D,'Excel ES'!$A4,raw!$H:$H,'Excel ES'!C$1)</f>
        <v>1713</v>
      </c>
      <c r="D4" s="16">
        <f>SUMIFS(raw!$L:$L,raw!$D:$D,'Excel ES'!$A4,raw!$H:$H,'Excel ES'!D$1)</f>
        <v>303</v>
      </c>
      <c r="E4" s="16">
        <f>SUMIFS(raw!$L:$L,raw!$D:$D,'Excel ES'!$A4,raw!$G:$G,'Excel ES'!E$1)</f>
        <v>1794.5535714285716</v>
      </c>
      <c r="F4" s="16">
        <f>COUNTIFS(raw!$D:$D,'Excel ES'!$A4,raw!$G:$G,'Excel ES'!F$1)</f>
        <v>22</v>
      </c>
      <c r="G4" s="16">
        <f>COUNTIFS(raw!$D:$D,'Excel ES'!$A4,raw!$H:$H,'Excel ES'!G$1)</f>
        <v>19</v>
      </c>
      <c r="H4" s="16">
        <f>COUNTIFS(raw!$D:$D,'Excel ES'!$A4,raw!$H:$H,'Excel ES'!H$1)</f>
        <v>3</v>
      </c>
      <c r="I4" s="16">
        <f>COUNTIFS(raw!$D:$D,'Excel ES'!$A4,raw!$G:$G,'Excel ES'!I$1)</f>
        <v>20</v>
      </c>
      <c r="L4">
        <f t="shared" ref="L4:L35" si="1">0.5*B4+0.5*L3</f>
        <v>1919.8</v>
      </c>
      <c r="M4" t="e">
        <v>#N/A</v>
      </c>
      <c r="O4">
        <f t="shared" ref="O4:O35" si="2">0.5*F4+0.5*O3</f>
        <v>21.5</v>
      </c>
      <c r="P4" t="e">
        <v>#N/A</v>
      </c>
      <c r="Q4" s="11">
        <f t="shared" ref="Q4:Q53" si="3">ABS(F4-O4)</f>
        <v>0.5</v>
      </c>
      <c r="R4">
        <f t="shared" si="0"/>
        <v>0.25</v>
      </c>
    </row>
    <row r="5" spans="1:18" x14ac:dyDescent="0.3">
      <c r="A5" s="17">
        <v>41385</v>
      </c>
      <c r="B5" s="16">
        <f>SUMIFS(raw!$L:$L,raw!$D:$D,'Excel ES'!$A5,raw!$G:$G,'Excel ES'!B$1)</f>
        <v>1242</v>
      </c>
      <c r="C5" s="16">
        <f>SUMIFS(raw!$L:$L,raw!$D:$D,'Excel ES'!$A5,raw!$H:$H,'Excel ES'!C$1)</f>
        <v>971</v>
      </c>
      <c r="D5" s="16">
        <f>SUMIFS(raw!$L:$L,raw!$D:$D,'Excel ES'!$A5,raw!$H:$H,'Excel ES'!D$1)</f>
        <v>271</v>
      </c>
      <c r="E5" s="16">
        <f>SUMIFS(raw!$L:$L,raw!$D:$D,'Excel ES'!$A5,raw!$G:$G,'Excel ES'!E$1)</f>
        <v>1773.2857142857142</v>
      </c>
      <c r="F5" s="16">
        <f>COUNTIFS(raw!$D:$D,'Excel ES'!$A5,raw!$G:$G,'Excel ES'!F$1)</f>
        <v>16</v>
      </c>
      <c r="G5" s="16">
        <f>COUNTIFS(raw!$D:$D,'Excel ES'!$A5,raw!$H:$H,'Excel ES'!G$1)</f>
        <v>13</v>
      </c>
      <c r="H5" s="16">
        <f>COUNTIFS(raw!$D:$D,'Excel ES'!$A5,raw!$H:$H,'Excel ES'!H$1)</f>
        <v>3</v>
      </c>
      <c r="I5" s="16">
        <f>COUNTIFS(raw!$D:$D,'Excel ES'!$A5,raw!$G:$G,'Excel ES'!I$1)</f>
        <v>19</v>
      </c>
      <c r="L5">
        <f t="shared" si="1"/>
        <v>1580.9</v>
      </c>
      <c r="M5" t="e">
        <v>#N/A</v>
      </c>
      <c r="O5">
        <f t="shared" si="2"/>
        <v>18.75</v>
      </c>
      <c r="P5" t="e">
        <v>#N/A</v>
      </c>
      <c r="Q5" s="11">
        <f t="shared" si="3"/>
        <v>2.75</v>
      </c>
      <c r="R5">
        <f t="shared" si="0"/>
        <v>7.5625</v>
      </c>
    </row>
    <row r="6" spans="1:18" x14ac:dyDescent="0.3">
      <c r="A6" s="17">
        <v>41392</v>
      </c>
      <c r="B6" s="16">
        <f>SUMIFS(raw!$L:$L,raw!$D:$D,'Excel ES'!$A6,raw!$G:$G,'Excel ES'!B$1)</f>
        <v>1880.5</v>
      </c>
      <c r="C6" s="16">
        <f>SUMIFS(raw!$L:$L,raw!$D:$D,'Excel ES'!$A6,raw!$H:$H,'Excel ES'!C$1)</f>
        <v>1358.5</v>
      </c>
      <c r="D6" s="16">
        <f>SUMIFS(raw!$L:$L,raw!$D:$D,'Excel ES'!$A6,raw!$H:$H,'Excel ES'!D$1)</f>
        <v>522</v>
      </c>
      <c r="E6" s="16">
        <f>SUMIFS(raw!$L:$L,raw!$D:$D,'Excel ES'!$A6,raw!$G:$G,'Excel ES'!E$1)</f>
        <v>1467.3333333333333</v>
      </c>
      <c r="F6" s="16">
        <f>COUNTIFS(raw!$D:$D,'Excel ES'!$A6,raw!$G:$G,'Excel ES'!F$1)</f>
        <v>21</v>
      </c>
      <c r="G6" s="16">
        <f>COUNTIFS(raw!$D:$D,'Excel ES'!$A6,raw!$H:$H,'Excel ES'!G$1)</f>
        <v>16</v>
      </c>
      <c r="H6" s="16">
        <f>COUNTIFS(raw!$D:$D,'Excel ES'!$A6,raw!$H:$H,'Excel ES'!H$1)</f>
        <v>5</v>
      </c>
      <c r="I6" s="16">
        <f>COUNTIFS(raw!$D:$D,'Excel ES'!$A6,raw!$G:$G,'Excel ES'!I$1)</f>
        <v>18</v>
      </c>
      <c r="L6">
        <f t="shared" si="1"/>
        <v>1730.7</v>
      </c>
      <c r="M6">
        <f t="shared" ref="M6:M53" si="4">SQRT(SUMXMY2(B4:B6,L3:L5)/3)</f>
        <v>442.03723825035371</v>
      </c>
      <c r="O6">
        <f t="shared" si="2"/>
        <v>19.875</v>
      </c>
      <c r="P6">
        <f t="shared" ref="P6:P52" si="5">SQRT(SUMXMY2(F4:F6,O3:O5)/3)</f>
        <v>3.4791042908580172</v>
      </c>
      <c r="Q6" s="11">
        <f t="shared" si="3"/>
        <v>1.125</v>
      </c>
      <c r="R6">
        <f t="shared" si="0"/>
        <v>1.265625</v>
      </c>
    </row>
    <row r="7" spans="1:18" x14ac:dyDescent="0.3">
      <c r="A7" s="17">
        <v>41399</v>
      </c>
      <c r="B7" s="16">
        <f>SUMIFS(raw!$L:$L,raw!$D:$D,'Excel ES'!$A7,raw!$G:$G,'Excel ES'!B$1)</f>
        <v>2019.6000000000001</v>
      </c>
      <c r="C7" s="16">
        <f>SUMIFS(raw!$L:$L,raw!$D:$D,'Excel ES'!$A7,raw!$H:$H,'Excel ES'!C$1)</f>
        <v>1783.7</v>
      </c>
      <c r="D7" s="16">
        <f>SUMIFS(raw!$L:$L,raw!$D:$D,'Excel ES'!$A7,raw!$H:$H,'Excel ES'!D$1)</f>
        <v>235.9</v>
      </c>
      <c r="E7" s="16">
        <f>SUMIFS(raw!$L:$L,raw!$D:$D,'Excel ES'!$A7,raw!$G:$G,'Excel ES'!E$1)</f>
        <v>1448.9333333333332</v>
      </c>
      <c r="F7" s="16">
        <f>COUNTIFS(raw!$D:$D,'Excel ES'!$A7,raw!$G:$G,'Excel ES'!F$1)</f>
        <v>23</v>
      </c>
      <c r="G7" s="16">
        <f>COUNTIFS(raw!$D:$D,'Excel ES'!$A7,raw!$H:$H,'Excel ES'!G$1)</f>
        <v>20</v>
      </c>
      <c r="H7" s="16">
        <f>COUNTIFS(raw!$D:$D,'Excel ES'!$A7,raw!$H:$H,'Excel ES'!H$1)</f>
        <v>3</v>
      </c>
      <c r="I7" s="16">
        <f>COUNTIFS(raw!$D:$D,'Excel ES'!$A7,raw!$G:$G,'Excel ES'!I$1)</f>
        <v>18</v>
      </c>
      <c r="L7">
        <f t="shared" si="1"/>
        <v>1875.15</v>
      </c>
      <c r="M7">
        <f t="shared" si="4"/>
        <v>459.21534890143499</v>
      </c>
      <c r="O7">
        <f t="shared" si="2"/>
        <v>21.4375</v>
      </c>
      <c r="P7">
        <f t="shared" si="5"/>
        <v>3.8763438529968761</v>
      </c>
      <c r="Q7" s="11">
        <f t="shared" si="3"/>
        <v>1.5625</v>
      </c>
      <c r="R7">
        <f t="shared" si="0"/>
        <v>2.44140625</v>
      </c>
    </row>
    <row r="8" spans="1:18" x14ac:dyDescent="0.3">
      <c r="A8" s="17">
        <v>41406</v>
      </c>
      <c r="B8" s="16">
        <f>SUMIFS(raw!$L:$L,raw!$D:$D,'Excel ES'!$A8,raw!$G:$G,'Excel ES'!B$1)</f>
        <v>2765.5</v>
      </c>
      <c r="C8" s="16">
        <f>SUMIFS(raw!$L:$L,raw!$D:$D,'Excel ES'!$A8,raw!$H:$H,'Excel ES'!C$1)</f>
        <v>2251.5</v>
      </c>
      <c r="D8" s="16">
        <f>SUMIFS(raw!$L:$L,raw!$D:$D,'Excel ES'!$A8,raw!$H:$H,'Excel ES'!D$1)</f>
        <v>514</v>
      </c>
      <c r="E8" s="16">
        <f>SUMIFS(raw!$L:$L,raw!$D:$D,'Excel ES'!$A8,raw!$G:$G,'Excel ES'!E$1)</f>
        <v>2058</v>
      </c>
      <c r="F8" s="16">
        <f>COUNTIFS(raw!$D:$D,'Excel ES'!$A8,raw!$G:$G,'Excel ES'!F$1)</f>
        <v>28</v>
      </c>
      <c r="G8" s="16">
        <f>COUNTIFS(raw!$D:$D,'Excel ES'!$A8,raw!$H:$H,'Excel ES'!G$1)</f>
        <v>24</v>
      </c>
      <c r="H8" s="16">
        <f>COUNTIFS(raw!$D:$D,'Excel ES'!$A8,raw!$H:$H,'Excel ES'!H$1)</f>
        <v>4</v>
      </c>
      <c r="I8" s="16">
        <f>COUNTIFS(raw!$D:$D,'Excel ES'!$A8,raw!$G:$G,'Excel ES'!I$1)</f>
        <v>23</v>
      </c>
      <c r="L8">
        <f t="shared" si="1"/>
        <v>2320.3249999999998</v>
      </c>
      <c r="M8">
        <f t="shared" si="4"/>
        <v>567.43472238369998</v>
      </c>
      <c r="O8">
        <f t="shared" si="2"/>
        <v>24.71875</v>
      </c>
      <c r="P8">
        <f t="shared" si="5"/>
        <v>4.3929690510329493</v>
      </c>
      <c r="Q8" s="11">
        <f t="shared" si="3"/>
        <v>3.28125</v>
      </c>
      <c r="R8">
        <f t="shared" si="0"/>
        <v>10.7666015625</v>
      </c>
    </row>
    <row r="9" spans="1:18" x14ac:dyDescent="0.3">
      <c r="A9" s="17">
        <v>41413</v>
      </c>
      <c r="B9" s="16">
        <f>SUMIFS(raw!$L:$L,raw!$D:$D,'Excel ES'!$A9,raw!$G:$G,'Excel ES'!B$1)</f>
        <v>1614</v>
      </c>
      <c r="C9" s="16">
        <f>SUMIFS(raw!$L:$L,raw!$D:$D,'Excel ES'!$A9,raw!$H:$H,'Excel ES'!C$1)</f>
        <v>1006</v>
      </c>
      <c r="D9" s="16">
        <f>SUMIFS(raw!$L:$L,raw!$D:$D,'Excel ES'!$A9,raw!$H:$H,'Excel ES'!D$1)</f>
        <v>608</v>
      </c>
      <c r="E9" s="16">
        <f>SUMIFS(raw!$L:$L,raw!$D:$D,'Excel ES'!$A9,raw!$G:$G,'Excel ES'!E$1)</f>
        <v>2496.8777777777777</v>
      </c>
      <c r="F9" s="16">
        <f>COUNTIFS(raw!$D:$D,'Excel ES'!$A9,raw!$G:$G,'Excel ES'!F$1)</f>
        <v>19</v>
      </c>
      <c r="G9" s="16">
        <f>COUNTIFS(raw!$D:$D,'Excel ES'!$A9,raw!$H:$H,'Excel ES'!G$1)</f>
        <v>12</v>
      </c>
      <c r="H9" s="16">
        <f>COUNTIFS(raw!$D:$D,'Excel ES'!$A9,raw!$H:$H,'Excel ES'!H$1)</f>
        <v>7</v>
      </c>
      <c r="I9" s="16">
        <f>COUNTIFS(raw!$D:$D,'Excel ES'!$A9,raw!$G:$G,'Excel ES'!I$1)</f>
        <v>26</v>
      </c>
      <c r="L9">
        <f t="shared" si="1"/>
        <v>1967.1624999999999</v>
      </c>
      <c r="M9">
        <f t="shared" si="4"/>
        <v>677.02322415236733</v>
      </c>
      <c r="O9">
        <f t="shared" si="2"/>
        <v>21.859375</v>
      </c>
      <c r="P9">
        <f t="shared" si="5"/>
        <v>5.3396670561780661</v>
      </c>
      <c r="Q9" s="11">
        <f t="shared" si="3"/>
        <v>2.859375</v>
      </c>
      <c r="R9">
        <f t="shared" si="0"/>
        <v>8.176025390625</v>
      </c>
    </row>
    <row r="10" spans="1:18" x14ac:dyDescent="0.3">
      <c r="A10" s="17">
        <v>41420</v>
      </c>
      <c r="B10" s="16">
        <f>SUMIFS(raw!$L:$L,raw!$D:$D,'Excel ES'!$A10,raw!$G:$G,'Excel ES'!B$1)</f>
        <v>2333</v>
      </c>
      <c r="C10" s="16">
        <f>SUMIFS(raw!$L:$L,raw!$D:$D,'Excel ES'!$A10,raw!$H:$H,'Excel ES'!C$1)</f>
        <v>1786</v>
      </c>
      <c r="D10" s="16">
        <f>SUMIFS(raw!$L:$L,raw!$D:$D,'Excel ES'!$A10,raw!$H:$H,'Excel ES'!D$1)</f>
        <v>547</v>
      </c>
      <c r="E10" s="16">
        <f>SUMIFS(raw!$L:$L,raw!$D:$D,'Excel ES'!$A10,raw!$G:$G,'Excel ES'!E$1)</f>
        <v>1806.1428571428571</v>
      </c>
      <c r="F10" s="16">
        <f>COUNTIFS(raw!$D:$D,'Excel ES'!$A10,raw!$G:$G,'Excel ES'!F$1)</f>
        <v>24</v>
      </c>
      <c r="G10" s="16">
        <f>COUNTIFS(raw!$D:$D,'Excel ES'!$A10,raw!$H:$H,'Excel ES'!G$1)</f>
        <v>19</v>
      </c>
      <c r="H10" s="16">
        <f>COUNTIFS(raw!$D:$D,'Excel ES'!$A10,raw!$H:$H,'Excel ES'!H$1)</f>
        <v>5</v>
      </c>
      <c r="I10" s="16">
        <f>COUNTIFS(raw!$D:$D,'Excel ES'!$A10,raw!$G:$G,'Excel ES'!I$1)</f>
        <v>21</v>
      </c>
      <c r="L10">
        <f t="shared" si="1"/>
        <v>2150.0812500000002</v>
      </c>
      <c r="M10">
        <f t="shared" si="4"/>
        <v>689.31250884032988</v>
      </c>
      <c r="O10">
        <f t="shared" si="2"/>
        <v>22.9296875</v>
      </c>
      <c r="P10">
        <f t="shared" si="5"/>
        <v>5.1753512989659294</v>
      </c>
      <c r="Q10" s="11">
        <f t="shared" si="3"/>
        <v>1.0703125</v>
      </c>
      <c r="R10">
        <f t="shared" si="0"/>
        <v>1.14556884765625</v>
      </c>
    </row>
    <row r="11" spans="1:18" x14ac:dyDescent="0.3">
      <c r="A11" s="17">
        <v>41427</v>
      </c>
      <c r="B11" s="16">
        <f>SUMIFS(raw!$L:$L,raw!$D:$D,'Excel ES'!$A11,raw!$G:$G,'Excel ES'!B$1)</f>
        <v>1964.378787878788</v>
      </c>
      <c r="C11" s="16">
        <f>SUMIFS(raw!$L:$L,raw!$D:$D,'Excel ES'!$A11,raw!$H:$H,'Excel ES'!C$1)</f>
        <v>1736</v>
      </c>
      <c r="D11" s="16">
        <f>SUMIFS(raw!$L:$L,raw!$D:$D,'Excel ES'!$A11,raw!$H:$H,'Excel ES'!D$1)</f>
        <v>228.37878787878788</v>
      </c>
      <c r="E11" s="16">
        <f>SUMIFS(raw!$L:$L,raw!$D:$D,'Excel ES'!$A11,raw!$G:$G,'Excel ES'!E$1)</f>
        <v>1665.5692640692644</v>
      </c>
      <c r="F11" s="16">
        <f>COUNTIFS(raw!$D:$D,'Excel ES'!$A11,raw!$G:$G,'Excel ES'!F$1)</f>
        <v>21</v>
      </c>
      <c r="G11" s="16">
        <f>COUNTIFS(raw!$D:$D,'Excel ES'!$A11,raw!$H:$H,'Excel ES'!G$1)</f>
        <v>18</v>
      </c>
      <c r="H11" s="16">
        <f>COUNTIFS(raw!$D:$D,'Excel ES'!$A11,raw!$H:$H,'Excel ES'!H$1)</f>
        <v>3</v>
      </c>
      <c r="I11" s="16">
        <f>COUNTIFS(raw!$D:$D,'Excel ES'!$A11,raw!$G:$G,'Excel ES'!I$1)</f>
        <v>22</v>
      </c>
      <c r="L11">
        <f t="shared" si="1"/>
        <v>2057.2300189393941</v>
      </c>
      <c r="M11">
        <f t="shared" si="4"/>
        <v>471.59922479054541</v>
      </c>
      <c r="O11">
        <f t="shared" si="2"/>
        <v>21.96484375</v>
      </c>
      <c r="P11">
        <f t="shared" si="5"/>
        <v>3.6972995010223904</v>
      </c>
      <c r="Q11" s="11">
        <f t="shared" si="3"/>
        <v>0.96484375</v>
      </c>
      <c r="R11">
        <f t="shared" si="0"/>
        <v>0.9309234619140625</v>
      </c>
    </row>
    <row r="12" spans="1:18" x14ac:dyDescent="0.3">
      <c r="A12" s="17">
        <v>41434</v>
      </c>
      <c r="B12" s="16">
        <f>SUMIFS(raw!$L:$L,raw!$D:$D,'Excel ES'!$A12,raw!$G:$G,'Excel ES'!B$1)</f>
        <v>2081</v>
      </c>
      <c r="C12" s="16">
        <f>SUMIFS(raw!$L:$L,raw!$D:$D,'Excel ES'!$A12,raw!$H:$H,'Excel ES'!C$1)</f>
        <v>1804.6</v>
      </c>
      <c r="D12" s="16">
        <f>SUMIFS(raw!$L:$L,raw!$D:$D,'Excel ES'!$A12,raw!$H:$H,'Excel ES'!D$1)</f>
        <v>276.39999999999998</v>
      </c>
      <c r="E12" s="16">
        <f>SUMIFS(raw!$L:$L,raw!$D:$D,'Excel ES'!$A12,raw!$G:$G,'Excel ES'!E$1)</f>
        <v>2555</v>
      </c>
      <c r="F12" s="16">
        <f>COUNTIFS(raw!$D:$D,'Excel ES'!$A12,raw!$G:$G,'Excel ES'!F$1)</f>
        <v>23</v>
      </c>
      <c r="G12" s="16">
        <f>COUNTIFS(raw!$D:$D,'Excel ES'!$A12,raw!$H:$H,'Excel ES'!G$1)</f>
        <v>19</v>
      </c>
      <c r="H12" s="16">
        <f>COUNTIFS(raw!$D:$D,'Excel ES'!$A12,raw!$H:$H,'Excel ES'!H$1)</f>
        <v>4</v>
      </c>
      <c r="I12" s="16">
        <f>COUNTIFS(raw!$D:$D,'Excel ES'!$A12,raw!$G:$G,'Excel ES'!I$1)</f>
        <v>28</v>
      </c>
      <c r="L12">
        <f t="shared" si="1"/>
        <v>2069.1150094696968</v>
      </c>
      <c r="M12">
        <f t="shared" si="4"/>
        <v>237.26742496161856</v>
      </c>
      <c r="O12">
        <f t="shared" si="2"/>
        <v>22.482421875</v>
      </c>
      <c r="P12">
        <f t="shared" si="5"/>
        <v>1.7680043080825447</v>
      </c>
      <c r="Q12" s="11">
        <f t="shared" si="3"/>
        <v>0.517578125</v>
      </c>
      <c r="R12">
        <f t="shared" si="0"/>
        <v>0.26788711547851563</v>
      </c>
    </row>
    <row r="13" spans="1:18" x14ac:dyDescent="0.3">
      <c r="A13" s="17">
        <v>41441</v>
      </c>
      <c r="B13" s="16">
        <f>SUMIFS(raw!$L:$L,raw!$D:$D,'Excel ES'!$A13,raw!$G:$G,'Excel ES'!B$1)</f>
        <v>2337.8000000000002</v>
      </c>
      <c r="C13" s="16">
        <f>SUMIFS(raw!$L:$L,raw!$D:$D,'Excel ES'!$A13,raw!$H:$H,'Excel ES'!C$1)</f>
        <v>1742.6</v>
      </c>
      <c r="D13" s="16">
        <f>SUMIFS(raw!$L:$L,raw!$D:$D,'Excel ES'!$A13,raw!$H:$H,'Excel ES'!D$1)</f>
        <v>595.20000000000005</v>
      </c>
      <c r="E13" s="16">
        <f>SUMIFS(raw!$L:$L,raw!$D:$D,'Excel ES'!$A13,raw!$G:$G,'Excel ES'!E$1)</f>
        <v>2152.1999999999998</v>
      </c>
      <c r="F13" s="16">
        <f>COUNTIFS(raw!$D:$D,'Excel ES'!$A13,raw!$G:$G,'Excel ES'!F$1)</f>
        <v>24</v>
      </c>
      <c r="G13" s="16">
        <f>COUNTIFS(raw!$D:$D,'Excel ES'!$A13,raw!$H:$H,'Excel ES'!G$1)</f>
        <v>18</v>
      </c>
      <c r="H13" s="16">
        <f>COUNTIFS(raw!$D:$D,'Excel ES'!$A13,raw!$H:$H,'Excel ES'!H$1)</f>
        <v>6</v>
      </c>
      <c r="I13" s="16">
        <f>COUNTIFS(raw!$D:$D,'Excel ES'!$A13,raw!$G:$G,'Excel ES'!I$1)</f>
        <v>24</v>
      </c>
      <c r="L13">
        <f t="shared" si="1"/>
        <v>2203.4575047348485</v>
      </c>
      <c r="M13">
        <f t="shared" si="4"/>
        <v>189.06968783473377</v>
      </c>
      <c r="O13">
        <f t="shared" si="2"/>
        <v>23.2412109375</v>
      </c>
      <c r="P13">
        <f t="shared" si="5"/>
        <v>1.5382116970743254</v>
      </c>
      <c r="Q13" s="11">
        <f t="shared" si="3"/>
        <v>0.7587890625</v>
      </c>
      <c r="R13">
        <f t="shared" si="0"/>
        <v>0.57576084136962891</v>
      </c>
    </row>
    <row r="14" spans="1:18" x14ac:dyDescent="0.3">
      <c r="A14" s="17">
        <v>41448</v>
      </c>
      <c r="B14" s="16">
        <f>SUMIFS(raw!$L:$L,raw!$D:$D,'Excel ES'!$A14,raw!$G:$G,'Excel ES'!B$1)</f>
        <v>3181</v>
      </c>
      <c r="C14" s="16">
        <f>SUMIFS(raw!$L:$L,raw!$D:$D,'Excel ES'!$A14,raw!$H:$H,'Excel ES'!C$1)</f>
        <v>1966</v>
      </c>
      <c r="D14" s="16">
        <f>SUMIFS(raw!$L:$L,raw!$D:$D,'Excel ES'!$A14,raw!$H:$H,'Excel ES'!D$1)</f>
        <v>1215</v>
      </c>
      <c r="E14" s="16">
        <f>SUMIFS(raw!$L:$L,raw!$D:$D,'Excel ES'!$A14,raw!$G:$G,'Excel ES'!E$1)</f>
        <v>1574</v>
      </c>
      <c r="F14" s="16">
        <f>COUNTIFS(raw!$D:$D,'Excel ES'!$A14,raw!$G:$G,'Excel ES'!F$1)</f>
        <v>30</v>
      </c>
      <c r="G14" s="16">
        <f>COUNTIFS(raw!$D:$D,'Excel ES'!$A14,raw!$H:$H,'Excel ES'!G$1)</f>
        <v>20</v>
      </c>
      <c r="H14" s="16">
        <f>COUNTIFS(raw!$D:$D,'Excel ES'!$A14,raw!$H:$H,'Excel ES'!H$1)</f>
        <v>10</v>
      </c>
      <c r="I14" s="16">
        <f>COUNTIFS(raw!$D:$D,'Excel ES'!$A14,raw!$G:$G,'Excel ES'!I$1)</f>
        <v>17</v>
      </c>
      <c r="L14">
        <f t="shared" si="1"/>
        <v>2692.228752367424</v>
      </c>
      <c r="M14">
        <f t="shared" si="4"/>
        <v>585.47586519716572</v>
      </c>
      <c r="O14">
        <f t="shared" si="2"/>
        <v>26.62060546875</v>
      </c>
      <c r="P14">
        <f t="shared" si="5"/>
        <v>4.0437532655839341</v>
      </c>
      <c r="Q14" s="11">
        <f t="shared" si="3"/>
        <v>3.37939453125</v>
      </c>
      <c r="R14">
        <f t="shared" si="0"/>
        <v>11.420307397842407</v>
      </c>
    </row>
    <row r="15" spans="1:18" x14ac:dyDescent="0.3">
      <c r="A15" s="17">
        <v>41455</v>
      </c>
      <c r="B15" s="16">
        <f>SUMIFS(raw!$L:$L,raw!$D:$D,'Excel ES'!$A15,raw!$G:$G,'Excel ES'!B$1)</f>
        <v>1961</v>
      </c>
      <c r="C15" s="16">
        <f>SUMIFS(raw!$L:$L,raw!$D:$D,'Excel ES'!$A15,raw!$H:$H,'Excel ES'!C$1)</f>
        <v>1505</v>
      </c>
      <c r="D15" s="16">
        <f>SUMIFS(raw!$L:$L,raw!$D:$D,'Excel ES'!$A15,raw!$H:$H,'Excel ES'!D$1)</f>
        <v>456</v>
      </c>
      <c r="E15" s="16">
        <f>SUMIFS(raw!$L:$L,raw!$D:$D,'Excel ES'!$A15,raw!$G:$G,'Excel ES'!E$1)</f>
        <v>1312.625</v>
      </c>
      <c r="F15" s="16">
        <f>COUNTIFS(raw!$D:$D,'Excel ES'!$A15,raw!$G:$G,'Excel ES'!F$1)</f>
        <v>19</v>
      </c>
      <c r="G15" s="16">
        <f>COUNTIFS(raw!$D:$D,'Excel ES'!$A15,raw!$H:$H,'Excel ES'!G$1)</f>
        <v>15</v>
      </c>
      <c r="H15" s="16">
        <f>COUNTIFS(raw!$D:$D,'Excel ES'!$A15,raw!$H:$H,'Excel ES'!H$1)</f>
        <v>4</v>
      </c>
      <c r="I15" s="16">
        <f>COUNTIFS(raw!$D:$D,'Excel ES'!$A15,raw!$G:$G,'Excel ES'!I$1)</f>
        <v>13</v>
      </c>
      <c r="L15">
        <f t="shared" si="1"/>
        <v>2326.614376183712</v>
      </c>
      <c r="M15">
        <f t="shared" si="4"/>
        <v>721.68239608900615</v>
      </c>
      <c r="O15">
        <f t="shared" si="2"/>
        <v>22.810302734375</v>
      </c>
      <c r="P15">
        <f t="shared" si="5"/>
        <v>5.9458080658334564</v>
      </c>
      <c r="Q15" s="11">
        <f t="shared" si="3"/>
        <v>3.810302734375</v>
      </c>
      <c r="R15">
        <f t="shared" si="0"/>
        <v>14.518406927585602</v>
      </c>
    </row>
    <row r="16" spans="1:18" x14ac:dyDescent="0.3">
      <c r="A16" s="17">
        <v>41462</v>
      </c>
      <c r="B16" s="16">
        <f>SUMIFS(raw!$L:$L,raw!$D:$D,'Excel ES'!$A16,raw!$G:$G,'Excel ES'!B$1)</f>
        <v>1899.6666666666667</v>
      </c>
      <c r="C16" s="16">
        <f>SUMIFS(raw!$L:$L,raw!$D:$D,'Excel ES'!$A16,raw!$H:$H,'Excel ES'!C$1)</f>
        <v>1560</v>
      </c>
      <c r="D16" s="16">
        <f>SUMIFS(raw!$L:$L,raw!$D:$D,'Excel ES'!$A16,raw!$H:$H,'Excel ES'!D$1)</f>
        <v>339.66666666666669</v>
      </c>
      <c r="E16" s="16">
        <f>SUMIFS(raw!$L:$L,raw!$D:$D,'Excel ES'!$A16,raw!$G:$G,'Excel ES'!E$1)</f>
        <v>2019.6623376623377</v>
      </c>
      <c r="F16" s="16">
        <f>COUNTIFS(raw!$D:$D,'Excel ES'!$A16,raw!$G:$G,'Excel ES'!F$1)</f>
        <v>19</v>
      </c>
      <c r="G16" s="16">
        <f>COUNTIFS(raw!$D:$D,'Excel ES'!$A16,raw!$H:$H,'Excel ES'!G$1)</f>
        <v>16</v>
      </c>
      <c r="H16" s="16">
        <f>COUNTIFS(raw!$D:$D,'Excel ES'!$A16,raw!$H:$H,'Excel ES'!H$1)</f>
        <v>3</v>
      </c>
      <c r="I16" s="16">
        <f>COUNTIFS(raw!$D:$D,'Excel ES'!$A16,raw!$G:$G,'Excel ES'!I$1)</f>
        <v>20</v>
      </c>
      <c r="L16">
        <f t="shared" si="1"/>
        <v>2113.1405214251895</v>
      </c>
      <c r="M16">
        <f t="shared" si="4"/>
        <v>746.67466476368622</v>
      </c>
      <c r="O16">
        <f t="shared" si="2"/>
        <v>20.9051513671875</v>
      </c>
      <c r="P16">
        <f t="shared" si="5"/>
        <v>6.2788869562818119</v>
      </c>
      <c r="Q16" s="11">
        <f t="shared" si="3"/>
        <v>1.9051513671875</v>
      </c>
      <c r="R16">
        <f t="shared" si="0"/>
        <v>3.6296017318964005</v>
      </c>
    </row>
    <row r="17" spans="1:18" x14ac:dyDescent="0.3">
      <c r="A17" s="17">
        <v>41469</v>
      </c>
      <c r="B17" s="16">
        <f>SUMIFS(raw!$L:$L,raw!$D:$D,'Excel ES'!$A17,raw!$G:$G,'Excel ES'!B$1)</f>
        <v>2260</v>
      </c>
      <c r="C17" s="16">
        <f>SUMIFS(raw!$L:$L,raw!$D:$D,'Excel ES'!$A17,raw!$H:$H,'Excel ES'!C$1)</f>
        <v>1870</v>
      </c>
      <c r="D17" s="16">
        <f>SUMIFS(raw!$L:$L,raw!$D:$D,'Excel ES'!$A17,raw!$H:$H,'Excel ES'!D$1)</f>
        <v>390</v>
      </c>
      <c r="E17" s="16">
        <f>SUMIFS(raw!$L:$L,raw!$D:$D,'Excel ES'!$A17,raw!$G:$G,'Excel ES'!E$1)</f>
        <v>1685</v>
      </c>
      <c r="F17" s="16">
        <f>COUNTIFS(raw!$D:$D,'Excel ES'!$A17,raw!$G:$G,'Excel ES'!F$1)</f>
        <v>23</v>
      </c>
      <c r="G17" s="16">
        <f>COUNTIFS(raw!$D:$D,'Excel ES'!$A17,raw!$H:$H,'Excel ES'!G$1)</f>
        <v>19</v>
      </c>
      <c r="H17" s="16">
        <f>COUNTIFS(raw!$D:$D,'Excel ES'!$A17,raw!$H:$H,'Excel ES'!H$1)</f>
        <v>4</v>
      </c>
      <c r="I17" s="16">
        <f>COUNTIFS(raw!$D:$D,'Excel ES'!$A17,raw!$G:$G,'Excel ES'!I$1)</f>
        <v>17</v>
      </c>
      <c r="L17">
        <f t="shared" si="1"/>
        <v>2186.570260712595</v>
      </c>
      <c r="M17">
        <f t="shared" si="4"/>
        <v>496.16782825905995</v>
      </c>
      <c r="O17">
        <f t="shared" si="2"/>
        <v>21.95257568359375</v>
      </c>
      <c r="P17">
        <f t="shared" si="5"/>
        <v>5.0655840542601602</v>
      </c>
      <c r="Q17" s="11">
        <f t="shared" si="3"/>
        <v>1.04742431640625</v>
      </c>
      <c r="R17">
        <f t="shared" si="0"/>
        <v>1.0970976985991001</v>
      </c>
    </row>
    <row r="18" spans="1:18" x14ac:dyDescent="0.3">
      <c r="A18" s="17">
        <v>41476</v>
      </c>
      <c r="B18" s="16">
        <f>SUMIFS(raw!$L:$L,raw!$D:$D,'Excel ES'!$A18,raw!$G:$G,'Excel ES'!B$1)</f>
        <v>2295</v>
      </c>
      <c r="C18" s="16">
        <f>SUMIFS(raw!$L:$L,raw!$D:$D,'Excel ES'!$A18,raw!$H:$H,'Excel ES'!C$1)</f>
        <v>1987</v>
      </c>
      <c r="D18" s="16">
        <f>SUMIFS(raw!$L:$L,raw!$D:$D,'Excel ES'!$A18,raw!$H:$H,'Excel ES'!D$1)</f>
        <v>308</v>
      </c>
      <c r="E18" s="16">
        <f>SUMIFS(raw!$L:$L,raw!$D:$D,'Excel ES'!$A18,raw!$G:$G,'Excel ES'!E$1)</f>
        <v>1559.7</v>
      </c>
      <c r="F18" s="16">
        <f>COUNTIFS(raw!$D:$D,'Excel ES'!$A18,raw!$G:$G,'Excel ES'!F$1)</f>
        <v>24</v>
      </c>
      <c r="G18" s="16">
        <f>COUNTIFS(raw!$D:$D,'Excel ES'!$A18,raw!$H:$H,'Excel ES'!G$1)</f>
        <v>21</v>
      </c>
      <c r="H18" s="16">
        <f>COUNTIFS(raw!$D:$D,'Excel ES'!$A18,raw!$H:$H,'Excel ES'!H$1)</f>
        <v>3</v>
      </c>
      <c r="I18" s="16">
        <f>COUNTIFS(raw!$D:$D,'Excel ES'!$A18,raw!$G:$G,'Excel ES'!I$1)</f>
        <v>18</v>
      </c>
      <c r="L18">
        <f t="shared" si="1"/>
        <v>2240.7851303562975</v>
      </c>
      <c r="M18">
        <f t="shared" si="4"/>
        <v>268.08522368272565</v>
      </c>
      <c r="O18">
        <f t="shared" si="2"/>
        <v>22.976287841796875</v>
      </c>
      <c r="P18">
        <f t="shared" si="5"/>
        <v>2.7748119487870166</v>
      </c>
      <c r="Q18" s="11">
        <f t="shared" si="3"/>
        <v>1.023712158203125</v>
      </c>
      <c r="R18">
        <f t="shared" si="0"/>
        <v>1.0479865828529</v>
      </c>
    </row>
    <row r="19" spans="1:18" x14ac:dyDescent="0.3">
      <c r="A19" s="17">
        <v>41483</v>
      </c>
      <c r="B19" s="16">
        <f>SUMIFS(raw!$L:$L,raw!$D:$D,'Excel ES'!$A19,raw!$G:$G,'Excel ES'!B$1)</f>
        <v>1786.4222222222222</v>
      </c>
      <c r="C19" s="16">
        <f>SUMIFS(raw!$L:$L,raw!$D:$D,'Excel ES'!$A19,raw!$H:$H,'Excel ES'!C$1)</f>
        <v>1489.2222222222222</v>
      </c>
      <c r="D19" s="16">
        <f>SUMIFS(raw!$L:$L,raw!$D:$D,'Excel ES'!$A19,raw!$H:$H,'Excel ES'!D$1)</f>
        <v>297.2</v>
      </c>
      <c r="E19" s="16">
        <f>SUMIFS(raw!$L:$L,raw!$D:$D,'Excel ES'!$A19,raw!$G:$G,'Excel ES'!E$1)</f>
        <v>1675.2777777777778</v>
      </c>
      <c r="F19" s="16">
        <f>COUNTIFS(raw!$D:$D,'Excel ES'!$A19,raw!$G:$G,'Excel ES'!F$1)</f>
        <v>19</v>
      </c>
      <c r="G19" s="16">
        <f>COUNTIFS(raw!$D:$D,'Excel ES'!$A19,raw!$H:$H,'Excel ES'!G$1)</f>
        <v>16</v>
      </c>
      <c r="H19" s="16">
        <f>COUNTIFS(raw!$D:$D,'Excel ES'!$A19,raw!$H:$H,'Excel ES'!H$1)</f>
        <v>3</v>
      </c>
      <c r="I19" s="16">
        <f>COUNTIFS(raw!$D:$D,'Excel ES'!$A19,raw!$G:$G,'Excel ES'!I$1)</f>
        <v>19</v>
      </c>
      <c r="L19">
        <f t="shared" si="1"/>
        <v>2013.60367628926</v>
      </c>
      <c r="M19">
        <f t="shared" si="4"/>
        <v>282.70736760665551</v>
      </c>
      <c r="O19">
        <f t="shared" si="2"/>
        <v>20.988143920898438</v>
      </c>
      <c r="P19">
        <f t="shared" si="5"/>
        <v>2.8513857523801565</v>
      </c>
      <c r="Q19" s="11">
        <f t="shared" si="3"/>
        <v>1.9881439208984375</v>
      </c>
      <c r="R19">
        <f t="shared" si="0"/>
        <v>3.9527162502054125</v>
      </c>
    </row>
    <row r="20" spans="1:18" x14ac:dyDescent="0.3">
      <c r="A20" s="17">
        <v>41490</v>
      </c>
      <c r="B20" s="16">
        <f>SUMIFS(raw!$L:$L,raw!$D:$D,'Excel ES'!$A20,raw!$G:$G,'Excel ES'!B$1)</f>
        <v>2619.4404761904761</v>
      </c>
      <c r="C20" s="16">
        <f>SUMIFS(raw!$L:$L,raw!$D:$D,'Excel ES'!$A20,raw!$H:$H,'Excel ES'!C$1)</f>
        <v>1652</v>
      </c>
      <c r="D20" s="16">
        <f>SUMIFS(raw!$L:$L,raw!$D:$D,'Excel ES'!$A20,raw!$H:$H,'Excel ES'!D$1)</f>
        <v>967.44047619047615</v>
      </c>
      <c r="E20" s="16">
        <f>SUMIFS(raw!$L:$L,raw!$D:$D,'Excel ES'!$A20,raw!$G:$G,'Excel ES'!E$1)</f>
        <v>2320.1428571428569</v>
      </c>
      <c r="F20" s="16">
        <f>COUNTIFS(raw!$D:$D,'Excel ES'!$A20,raw!$G:$G,'Excel ES'!F$1)</f>
        <v>25</v>
      </c>
      <c r="G20" s="16">
        <f>COUNTIFS(raw!$D:$D,'Excel ES'!$A20,raw!$H:$H,'Excel ES'!G$1)</f>
        <v>16</v>
      </c>
      <c r="H20" s="16">
        <f>COUNTIFS(raw!$D:$D,'Excel ES'!$A20,raw!$H:$H,'Excel ES'!H$1)</f>
        <v>9</v>
      </c>
      <c r="I20" s="16">
        <f>COUNTIFS(raw!$D:$D,'Excel ES'!$A20,raw!$G:$G,'Excel ES'!I$1)</f>
        <v>23</v>
      </c>
      <c r="L20">
        <f t="shared" si="1"/>
        <v>2316.5220762398681</v>
      </c>
      <c r="M20">
        <f t="shared" si="4"/>
        <v>441.67895156419331</v>
      </c>
      <c r="O20">
        <f t="shared" si="2"/>
        <v>22.994071960449219</v>
      </c>
      <c r="P20">
        <f t="shared" si="5"/>
        <v>3.4688038539558761</v>
      </c>
      <c r="Q20" s="11">
        <f t="shared" si="3"/>
        <v>2.0059280395507813</v>
      </c>
      <c r="R20">
        <f t="shared" si="0"/>
        <v>4.0237472998560406</v>
      </c>
    </row>
    <row r="21" spans="1:18" x14ac:dyDescent="0.3">
      <c r="A21" s="17">
        <v>41497</v>
      </c>
      <c r="B21" s="16">
        <f>SUMIFS(raw!$L:$L,raw!$D:$D,'Excel ES'!$A21,raw!$G:$G,'Excel ES'!B$1)</f>
        <v>2763.2638888888887</v>
      </c>
      <c r="C21" s="16">
        <f>SUMIFS(raw!$L:$L,raw!$D:$D,'Excel ES'!$A21,raw!$H:$H,'Excel ES'!C$1)</f>
        <v>2065.1388888888887</v>
      </c>
      <c r="D21" s="16">
        <f>SUMIFS(raw!$L:$L,raw!$D:$D,'Excel ES'!$A21,raw!$H:$H,'Excel ES'!D$1)</f>
        <v>698.125</v>
      </c>
      <c r="E21" s="16">
        <f>SUMIFS(raw!$L:$L,raw!$D:$D,'Excel ES'!$A21,raw!$G:$G,'Excel ES'!E$1)</f>
        <v>2272.344696969697</v>
      </c>
      <c r="F21" s="16">
        <f>COUNTIFS(raw!$D:$D,'Excel ES'!$A21,raw!$G:$G,'Excel ES'!F$1)</f>
        <v>29</v>
      </c>
      <c r="G21" s="16">
        <f>COUNTIFS(raw!$D:$D,'Excel ES'!$A21,raw!$H:$H,'Excel ES'!G$1)</f>
        <v>22</v>
      </c>
      <c r="H21" s="16">
        <f>COUNTIFS(raw!$D:$D,'Excel ES'!$A21,raw!$H:$H,'Excel ES'!H$1)</f>
        <v>7</v>
      </c>
      <c r="I21" s="16">
        <f>COUNTIFS(raw!$D:$D,'Excel ES'!$A21,raw!$G:$G,'Excel ES'!I$1)</f>
        <v>26</v>
      </c>
      <c r="L21">
        <f t="shared" si="1"/>
        <v>2539.8929825643781</v>
      </c>
      <c r="M21">
        <f t="shared" si="4"/>
        <v>507.62917159790737</v>
      </c>
      <c r="O21">
        <f t="shared" si="2"/>
        <v>25.997035980224609</v>
      </c>
      <c r="P21">
        <f t="shared" si="5"/>
        <v>4.7601479604632777</v>
      </c>
      <c r="Q21" s="11">
        <f t="shared" si="3"/>
        <v>3.0029640197753906</v>
      </c>
      <c r="R21">
        <f t="shared" si="0"/>
        <v>9.0177929040655727</v>
      </c>
    </row>
    <row r="22" spans="1:18" x14ac:dyDescent="0.3">
      <c r="A22" s="17">
        <v>41504</v>
      </c>
      <c r="B22" s="16">
        <f>SUMIFS(raw!$L:$L,raw!$D:$D,'Excel ES'!$A22,raw!$G:$G,'Excel ES'!B$1)</f>
        <v>2136.968253968254</v>
      </c>
      <c r="C22" s="16">
        <f>SUMIFS(raw!$L:$L,raw!$D:$D,'Excel ES'!$A22,raw!$H:$H,'Excel ES'!C$1)</f>
        <v>1613.8571428571429</v>
      </c>
      <c r="D22" s="16">
        <f>SUMIFS(raw!$L:$L,raw!$D:$D,'Excel ES'!$A22,raw!$H:$H,'Excel ES'!D$1)</f>
        <v>523.11111111111109</v>
      </c>
      <c r="E22" s="16">
        <f>SUMIFS(raw!$L:$L,raw!$D:$D,'Excel ES'!$A22,raw!$G:$G,'Excel ES'!E$1)</f>
        <v>2015.1111111111111</v>
      </c>
      <c r="F22" s="16">
        <f>COUNTIFS(raw!$D:$D,'Excel ES'!$A22,raw!$G:$G,'Excel ES'!F$1)</f>
        <v>21</v>
      </c>
      <c r="G22" s="16">
        <f>COUNTIFS(raw!$D:$D,'Excel ES'!$A22,raw!$H:$H,'Excel ES'!G$1)</f>
        <v>16</v>
      </c>
      <c r="H22" s="16">
        <f>COUNTIFS(raw!$D:$D,'Excel ES'!$A22,raw!$H:$H,'Excel ES'!H$1)</f>
        <v>5</v>
      </c>
      <c r="I22" s="16">
        <f>COUNTIFS(raw!$D:$D,'Excel ES'!$A22,raw!$G:$G,'Excel ES'!I$1)</f>
        <v>20</v>
      </c>
      <c r="L22">
        <f t="shared" si="1"/>
        <v>2338.4306182663158</v>
      </c>
      <c r="M22">
        <f t="shared" si="4"/>
        <v>492.93840460302926</v>
      </c>
      <c r="O22">
        <f t="shared" si="2"/>
        <v>23.498517990112305</v>
      </c>
      <c r="P22">
        <f t="shared" si="5"/>
        <v>5.0707175495961048</v>
      </c>
      <c r="Q22" s="11">
        <f t="shared" si="3"/>
        <v>2.4985179901123047</v>
      </c>
      <c r="R22">
        <f t="shared" si="0"/>
        <v>6.2425921469148307</v>
      </c>
    </row>
    <row r="23" spans="1:18" x14ac:dyDescent="0.3">
      <c r="A23" s="17">
        <v>41511</v>
      </c>
      <c r="B23" s="16">
        <f>SUMIFS(raw!$L:$L,raw!$D:$D,'Excel ES'!$A23,raw!$G:$G,'Excel ES'!B$1)</f>
        <v>2070</v>
      </c>
      <c r="C23" s="16">
        <f>SUMIFS(raw!$L:$L,raw!$D:$D,'Excel ES'!$A23,raw!$H:$H,'Excel ES'!C$1)</f>
        <v>1920</v>
      </c>
      <c r="D23" s="16">
        <f>SUMIFS(raw!$L:$L,raw!$D:$D,'Excel ES'!$A23,raw!$H:$H,'Excel ES'!D$1)</f>
        <v>150</v>
      </c>
      <c r="E23" s="16">
        <f>SUMIFS(raw!$L:$L,raw!$D:$D,'Excel ES'!$A23,raw!$G:$G,'Excel ES'!E$1)</f>
        <v>1985.8888888888889</v>
      </c>
      <c r="F23" s="16">
        <f>COUNTIFS(raw!$D:$D,'Excel ES'!$A23,raw!$G:$G,'Excel ES'!F$1)</f>
        <v>23</v>
      </c>
      <c r="G23" s="16">
        <f>COUNTIFS(raw!$D:$D,'Excel ES'!$A23,raw!$H:$H,'Excel ES'!G$1)</f>
        <v>20</v>
      </c>
      <c r="H23" s="16">
        <f>COUNTIFS(raw!$D:$D,'Excel ES'!$A23,raw!$H:$H,'Excel ES'!H$1)</f>
        <v>3</v>
      </c>
      <c r="I23" s="16">
        <f>COUNTIFS(raw!$D:$D,'Excel ES'!$A23,raw!$G:$G,'Excel ES'!I$1)</f>
        <v>21</v>
      </c>
      <c r="L23">
        <f t="shared" si="1"/>
        <v>2204.2153091331579</v>
      </c>
      <c r="M23">
        <f t="shared" si="4"/>
        <v>380.34264416270298</v>
      </c>
      <c r="O23">
        <f t="shared" si="2"/>
        <v>23.249258995056152</v>
      </c>
      <c r="P23">
        <f t="shared" si="5"/>
        <v>4.5199579788012496</v>
      </c>
      <c r="Q23" s="11">
        <f t="shared" si="3"/>
        <v>0.24925899505615234</v>
      </c>
      <c r="R23">
        <f t="shared" si="0"/>
        <v>6.2130046616402979E-2</v>
      </c>
    </row>
    <row r="24" spans="1:18" x14ac:dyDescent="0.3">
      <c r="A24" s="17">
        <v>41518</v>
      </c>
      <c r="B24" s="16">
        <f>SUMIFS(raw!$L:$L,raw!$D:$D,'Excel ES'!$A24,raw!$G:$G,'Excel ES'!B$1)</f>
        <v>1719.2</v>
      </c>
      <c r="C24" s="16">
        <f>SUMIFS(raw!$L:$L,raw!$D:$D,'Excel ES'!$A24,raw!$H:$H,'Excel ES'!C$1)</f>
        <v>1207.2</v>
      </c>
      <c r="D24" s="16">
        <f>SUMIFS(raw!$L:$L,raw!$D:$D,'Excel ES'!$A24,raw!$H:$H,'Excel ES'!D$1)</f>
        <v>512</v>
      </c>
      <c r="E24" s="16">
        <f>SUMIFS(raw!$L:$L,raw!$D:$D,'Excel ES'!$A24,raw!$G:$G,'Excel ES'!E$1)</f>
        <v>1565.5</v>
      </c>
      <c r="F24" s="16">
        <f>COUNTIFS(raw!$D:$D,'Excel ES'!$A24,raw!$G:$G,'Excel ES'!F$1)</f>
        <v>18</v>
      </c>
      <c r="G24" s="16">
        <f>COUNTIFS(raw!$D:$D,'Excel ES'!$A24,raw!$H:$H,'Excel ES'!G$1)</f>
        <v>13</v>
      </c>
      <c r="H24" s="16">
        <f>COUNTIFS(raw!$D:$D,'Excel ES'!$A24,raw!$H:$H,'Excel ES'!H$1)</f>
        <v>5</v>
      </c>
      <c r="I24" s="16">
        <f>COUNTIFS(raw!$D:$D,'Excel ES'!$A24,raw!$G:$G,'Excel ES'!I$1)</f>
        <v>17</v>
      </c>
      <c r="L24">
        <f t="shared" si="1"/>
        <v>1961.7076545665791</v>
      </c>
      <c r="M24">
        <f t="shared" si="4"/>
        <v>395.66112766298284</v>
      </c>
      <c r="O24">
        <f t="shared" si="2"/>
        <v>20.624629497528076</v>
      </c>
      <c r="P24">
        <f t="shared" si="5"/>
        <v>4.1941868012485592</v>
      </c>
      <c r="Q24" s="11">
        <f t="shared" si="3"/>
        <v>2.6246294975280762</v>
      </c>
      <c r="R24">
        <f t="shared" si="0"/>
        <v>6.8886799992944816</v>
      </c>
    </row>
    <row r="25" spans="1:18" x14ac:dyDescent="0.3">
      <c r="A25" s="17">
        <v>41525</v>
      </c>
      <c r="B25" s="16">
        <f>SUMIFS(raw!$L:$L,raw!$D:$D,'Excel ES'!$A25,raw!$G:$G,'Excel ES'!B$1)</f>
        <v>2681.6</v>
      </c>
      <c r="C25" s="16">
        <f>SUMIFS(raw!$L:$L,raw!$D:$D,'Excel ES'!$A25,raw!$H:$H,'Excel ES'!C$1)</f>
        <v>2324.6</v>
      </c>
      <c r="D25" s="16">
        <f>SUMIFS(raw!$L:$L,raw!$D:$D,'Excel ES'!$A25,raw!$H:$H,'Excel ES'!D$1)</f>
        <v>357</v>
      </c>
      <c r="E25" s="16">
        <f>SUMIFS(raw!$L:$L,raw!$D:$D,'Excel ES'!$A25,raw!$G:$G,'Excel ES'!E$1)</f>
        <v>2035.0583333333332</v>
      </c>
      <c r="F25" s="16">
        <f>COUNTIFS(raw!$D:$D,'Excel ES'!$A25,raw!$G:$G,'Excel ES'!F$1)</f>
        <v>26</v>
      </c>
      <c r="G25" s="16">
        <f>COUNTIFS(raw!$D:$D,'Excel ES'!$A25,raw!$H:$H,'Excel ES'!G$1)</f>
        <v>23</v>
      </c>
      <c r="H25" s="16">
        <f>COUNTIFS(raw!$D:$D,'Excel ES'!$A25,raw!$H:$H,'Excel ES'!H$1)</f>
        <v>3</v>
      </c>
      <c r="I25" s="16">
        <f>COUNTIFS(raw!$D:$D,'Excel ES'!$A25,raw!$G:$G,'Excel ES'!I$1)</f>
        <v>24</v>
      </c>
      <c r="L25">
        <f t="shared" si="1"/>
        <v>2321.6538272832895</v>
      </c>
      <c r="M25" t="s">
        <v>612</v>
      </c>
      <c r="O25">
        <f t="shared" si="2"/>
        <v>23.312314748764038</v>
      </c>
      <c r="P25">
        <f t="shared" si="5"/>
        <v>4.3473305304323944</v>
      </c>
      <c r="Q25" s="11">
        <f t="shared" si="3"/>
        <v>2.6876852512359619</v>
      </c>
      <c r="R25">
        <f t="shared" si="0"/>
        <v>7.2236520097113157</v>
      </c>
    </row>
    <row r="26" spans="1:18" x14ac:dyDescent="0.3">
      <c r="A26" s="17">
        <v>41532</v>
      </c>
      <c r="B26" s="16">
        <f>SUMIFS(raw!$L:$L,raw!$D:$D,'Excel ES'!$A26,raw!$G:$G,'Excel ES'!B$1)</f>
        <v>1922.4285714285713</v>
      </c>
      <c r="C26" s="16">
        <f>SUMIFS(raw!$L:$L,raw!$D:$D,'Excel ES'!$A26,raw!$H:$H,'Excel ES'!C$1)</f>
        <v>1286.4285714285713</v>
      </c>
      <c r="D26" s="16">
        <f>SUMIFS(raw!$L:$L,raw!$D:$D,'Excel ES'!$A26,raw!$H:$H,'Excel ES'!D$1)</f>
        <v>636</v>
      </c>
      <c r="E26" s="16">
        <f>SUMIFS(raw!$L:$L,raw!$D:$D,'Excel ES'!$A26,raw!$G:$G,'Excel ES'!E$1)</f>
        <v>2537.4285714285716</v>
      </c>
      <c r="F26" s="16">
        <f>COUNTIFS(raw!$D:$D,'Excel ES'!$A26,raw!$G:$G,'Excel ES'!F$1)</f>
        <v>17</v>
      </c>
      <c r="G26" s="16">
        <f>COUNTIFS(raw!$D:$D,'Excel ES'!$A26,raw!$H:$H,'Excel ES'!G$1)</f>
        <v>12</v>
      </c>
      <c r="H26" s="16">
        <f>COUNTIFS(raw!$D:$D,'Excel ES'!$A26,raw!$H:$H,'Excel ES'!H$1)</f>
        <v>5</v>
      </c>
      <c r="I26" s="16">
        <f>COUNTIFS(raw!$D:$D,'Excel ES'!$A26,raw!$G:$G,'Excel ES'!I$1)</f>
        <v>26</v>
      </c>
      <c r="L26">
        <f t="shared" si="1"/>
        <v>2122.0411993559305</v>
      </c>
      <c r="M26">
        <f t="shared" si="4"/>
        <v>551.62355642818272</v>
      </c>
      <c r="O26">
        <f t="shared" si="2"/>
        <v>20.156157374382019</v>
      </c>
      <c r="P26">
        <f t="shared" si="5"/>
        <v>5.6655286756396999</v>
      </c>
      <c r="Q26" s="11">
        <f t="shared" si="3"/>
        <v>3.156157374382019</v>
      </c>
      <c r="R26">
        <f t="shared" si="0"/>
        <v>9.9613293718660003</v>
      </c>
    </row>
    <row r="27" spans="1:18" x14ac:dyDescent="0.3">
      <c r="A27" s="17">
        <v>41539</v>
      </c>
      <c r="B27" s="16">
        <f>SUMIFS(raw!$L:$L,raw!$D:$D,'Excel ES'!$A27,raw!$G:$G,'Excel ES'!B$1)</f>
        <v>2824.6623376623374</v>
      </c>
      <c r="C27" s="16">
        <f>SUMIFS(raw!$L:$L,raw!$D:$D,'Excel ES'!$A27,raw!$H:$H,'Excel ES'!C$1)</f>
        <v>2366.5714285714284</v>
      </c>
      <c r="D27" s="16">
        <f>SUMIFS(raw!$L:$L,raw!$D:$D,'Excel ES'!$A27,raw!$H:$H,'Excel ES'!D$1)</f>
        <v>458.09090909090912</v>
      </c>
      <c r="E27" s="16">
        <f>SUMIFS(raw!$L:$L,raw!$D:$D,'Excel ES'!$A27,raw!$G:$G,'Excel ES'!E$1)</f>
        <v>1281.5714285714284</v>
      </c>
      <c r="F27" s="16">
        <f>COUNTIFS(raw!$D:$D,'Excel ES'!$A27,raw!$G:$G,'Excel ES'!F$1)</f>
        <v>26</v>
      </c>
      <c r="G27" s="16">
        <f>COUNTIFS(raw!$D:$D,'Excel ES'!$A27,raw!$H:$H,'Excel ES'!G$1)</f>
        <v>22</v>
      </c>
      <c r="H27" s="16">
        <f>COUNTIFS(raw!$D:$D,'Excel ES'!$A27,raw!$H:$H,'Excel ES'!H$1)</f>
        <v>4</v>
      </c>
      <c r="I27" s="16">
        <f>COUNTIFS(raw!$D:$D,'Excel ES'!$A27,raw!$G:$G,'Excel ES'!I$1)</f>
        <v>14</v>
      </c>
      <c r="L27">
        <f t="shared" si="1"/>
        <v>2473.3517685091338</v>
      </c>
      <c r="M27">
        <f t="shared" si="4"/>
        <v>624.84725011288094</v>
      </c>
      <c r="O27">
        <f t="shared" si="2"/>
        <v>23.07807868719101</v>
      </c>
      <c r="P27">
        <f t="shared" si="5"/>
        <v>5.8563476148904421</v>
      </c>
      <c r="Q27" s="11">
        <f t="shared" si="3"/>
        <v>2.9219213128089905</v>
      </c>
      <c r="R27">
        <f t="shared" si="0"/>
        <v>8.5376241582474144</v>
      </c>
    </row>
    <row r="28" spans="1:18" x14ac:dyDescent="0.3">
      <c r="A28" s="17">
        <v>41546</v>
      </c>
      <c r="B28" s="16">
        <f>SUMIFS(raw!$L:$L,raw!$D:$D,'Excel ES'!$A28,raw!$G:$G,'Excel ES'!B$1)</f>
        <v>1586</v>
      </c>
      <c r="C28" s="16">
        <f>SUMIFS(raw!$L:$L,raw!$D:$D,'Excel ES'!$A28,raw!$H:$H,'Excel ES'!C$1)</f>
        <v>1398</v>
      </c>
      <c r="D28" s="16">
        <f>SUMIFS(raw!$L:$L,raw!$D:$D,'Excel ES'!$A28,raw!$H:$H,'Excel ES'!D$1)</f>
        <v>188</v>
      </c>
      <c r="E28" s="16">
        <f>SUMIFS(raw!$L:$L,raw!$D:$D,'Excel ES'!$A28,raw!$G:$G,'Excel ES'!E$1)</f>
        <v>2126.6984126984125</v>
      </c>
      <c r="F28" s="16">
        <f>COUNTIFS(raw!$D:$D,'Excel ES'!$A28,raw!$G:$G,'Excel ES'!F$1)</f>
        <v>16</v>
      </c>
      <c r="G28" s="16">
        <f>COUNTIFS(raw!$D:$D,'Excel ES'!$A28,raw!$H:$H,'Excel ES'!G$1)</f>
        <v>14</v>
      </c>
      <c r="H28" s="16">
        <f>COUNTIFS(raw!$D:$D,'Excel ES'!$A28,raw!$H:$H,'Excel ES'!H$1)</f>
        <v>2</v>
      </c>
      <c r="I28" s="16">
        <f>COUNTIFS(raw!$D:$D,'Excel ES'!$A28,raw!$G:$G,'Excel ES'!I$1)</f>
        <v>25</v>
      </c>
      <c r="L28">
        <f t="shared" si="1"/>
        <v>2029.6758842545669</v>
      </c>
      <c r="M28">
        <f t="shared" si="4"/>
        <v>692.92867116886407</v>
      </c>
      <c r="O28">
        <f t="shared" si="2"/>
        <v>19.539039343595505</v>
      </c>
      <c r="P28">
        <f t="shared" si="5"/>
        <v>6.4315631076362054</v>
      </c>
      <c r="Q28" s="11">
        <f t="shared" si="3"/>
        <v>3.5390393435955048</v>
      </c>
      <c r="R28">
        <f t="shared" si="0"/>
        <v>12.5247994755169</v>
      </c>
    </row>
    <row r="29" spans="1:18" x14ac:dyDescent="0.3">
      <c r="A29" s="17">
        <v>41553</v>
      </c>
      <c r="B29" s="16">
        <f>SUMIFS(raw!$L:$L,raw!$D:$D,'Excel ES'!$A29,raw!$G:$G,'Excel ES'!B$1)</f>
        <v>1924</v>
      </c>
      <c r="C29" s="16">
        <f>SUMIFS(raw!$L:$L,raw!$D:$D,'Excel ES'!$A29,raw!$H:$H,'Excel ES'!C$1)</f>
        <v>1551</v>
      </c>
      <c r="D29" s="16">
        <f>SUMIFS(raw!$L:$L,raw!$D:$D,'Excel ES'!$A29,raw!$H:$H,'Excel ES'!D$1)</f>
        <v>373</v>
      </c>
      <c r="E29" s="16">
        <f>SUMIFS(raw!$L:$L,raw!$D:$D,'Excel ES'!$A29,raw!$G:$G,'Excel ES'!E$1)</f>
        <v>2006.6666666666667</v>
      </c>
      <c r="F29" s="16">
        <f>COUNTIFS(raw!$D:$D,'Excel ES'!$A29,raw!$G:$G,'Excel ES'!F$1)</f>
        <v>22</v>
      </c>
      <c r="G29" s="16">
        <f>COUNTIFS(raw!$D:$D,'Excel ES'!$A29,raw!$H:$H,'Excel ES'!G$1)</f>
        <v>19</v>
      </c>
      <c r="H29" s="16">
        <f>COUNTIFS(raw!$D:$D,'Excel ES'!$A29,raw!$H:$H,'Excel ES'!H$1)</f>
        <v>3</v>
      </c>
      <c r="I29" s="16">
        <f>COUNTIFS(raw!$D:$D,'Excel ES'!$A29,raw!$G:$G,'Excel ES'!I$1)</f>
        <v>19</v>
      </c>
      <c r="L29">
        <f t="shared" si="1"/>
        <v>1976.8379421272834</v>
      </c>
      <c r="M29">
        <f t="shared" si="4"/>
        <v>656.3121761235941</v>
      </c>
      <c r="O29">
        <f t="shared" si="2"/>
        <v>20.769519671797752</v>
      </c>
      <c r="P29">
        <f t="shared" si="5"/>
        <v>5.4865296222484181</v>
      </c>
      <c r="Q29" s="11">
        <f t="shared" si="3"/>
        <v>1.2304803282022476</v>
      </c>
      <c r="R29">
        <f t="shared" si="0"/>
        <v>1.514081838092711</v>
      </c>
    </row>
    <row r="30" spans="1:18" x14ac:dyDescent="0.3">
      <c r="A30" s="17">
        <v>41560</v>
      </c>
      <c r="B30" s="16">
        <f>SUMIFS(raw!$L:$L,raw!$D:$D,'Excel ES'!$A30,raw!$G:$G,'Excel ES'!B$1)</f>
        <v>1757.2207792207791</v>
      </c>
      <c r="C30" s="16">
        <f>SUMIFS(raw!$L:$L,raw!$D:$D,'Excel ES'!$A30,raw!$H:$H,'Excel ES'!C$1)</f>
        <v>1147.8571428571429</v>
      </c>
      <c r="D30" s="16">
        <f>SUMIFS(raw!$L:$L,raw!$D:$D,'Excel ES'!$A30,raw!$H:$H,'Excel ES'!D$1)</f>
        <v>609.36363636363637</v>
      </c>
      <c r="E30" s="16">
        <f>SUMIFS(raw!$L:$L,raw!$D:$D,'Excel ES'!$A30,raw!$G:$G,'Excel ES'!E$1)</f>
        <v>2544.242424242424</v>
      </c>
      <c r="F30" s="16">
        <f>COUNTIFS(raw!$D:$D,'Excel ES'!$A30,raw!$G:$G,'Excel ES'!F$1)</f>
        <v>20</v>
      </c>
      <c r="G30" s="16">
        <f>COUNTIFS(raw!$D:$D,'Excel ES'!$A30,raw!$H:$H,'Excel ES'!G$1)</f>
        <v>14</v>
      </c>
      <c r="H30" s="16">
        <f>COUNTIFS(raw!$D:$D,'Excel ES'!$A30,raw!$H:$H,'Excel ES'!H$1)</f>
        <v>6</v>
      </c>
      <c r="I30" s="16">
        <f>COUNTIFS(raw!$D:$D,'Excel ES'!$A30,raw!$G:$G,'Excel ES'!I$1)</f>
        <v>27</v>
      </c>
      <c r="L30">
        <f t="shared" si="1"/>
        <v>1867.0293606740313</v>
      </c>
      <c r="M30">
        <f t="shared" si="4"/>
        <v>531.28531312668963</v>
      </c>
      <c r="O30">
        <f t="shared" si="2"/>
        <v>20.384759835898876</v>
      </c>
      <c r="P30">
        <f t="shared" si="5"/>
        <v>4.3492407682154584</v>
      </c>
      <c r="Q30" s="11">
        <f t="shared" si="3"/>
        <v>0.38475983589887619</v>
      </c>
      <c r="R30">
        <f t="shared" si="0"/>
        <v>0.14804013132093014</v>
      </c>
    </row>
    <row r="31" spans="1:18" x14ac:dyDescent="0.3">
      <c r="A31" s="17">
        <v>41567</v>
      </c>
      <c r="B31" s="16">
        <f>SUMIFS(raw!$L:$L,raw!$D:$D,'Excel ES'!$A31,raw!$G:$G,'Excel ES'!B$1)</f>
        <v>1700.7333333333333</v>
      </c>
      <c r="C31" s="16">
        <f>SUMIFS(raw!$L:$L,raw!$D:$D,'Excel ES'!$A31,raw!$H:$H,'Excel ES'!C$1)</f>
        <v>1124.4000000000001</v>
      </c>
      <c r="D31" s="16">
        <f>SUMIFS(raw!$L:$L,raw!$D:$D,'Excel ES'!$A31,raw!$H:$H,'Excel ES'!D$1)</f>
        <v>576.33333333333337</v>
      </c>
      <c r="E31" s="16">
        <f>SUMIFS(raw!$L:$L,raw!$D:$D,'Excel ES'!$A31,raw!$G:$G,'Excel ES'!E$1)</f>
        <v>1897.4222222222224</v>
      </c>
      <c r="F31" s="16">
        <f>COUNTIFS(raw!$D:$D,'Excel ES'!$A31,raw!$G:$G,'Excel ES'!F$1)</f>
        <v>18</v>
      </c>
      <c r="G31" s="16">
        <f>COUNTIFS(raw!$D:$D,'Excel ES'!$A31,raw!$H:$H,'Excel ES'!G$1)</f>
        <v>12</v>
      </c>
      <c r="H31" s="16">
        <f>COUNTIFS(raw!$D:$D,'Excel ES'!$A31,raw!$H:$H,'Excel ES'!H$1)</f>
        <v>6</v>
      </c>
      <c r="I31" s="16">
        <f>COUNTIFS(raw!$D:$D,'Excel ES'!$A31,raw!$G:$G,'Excel ES'!I$1)</f>
        <v>20</v>
      </c>
      <c r="L31">
        <f t="shared" si="1"/>
        <v>1783.8813470036823</v>
      </c>
      <c r="M31">
        <f t="shared" si="4"/>
        <v>170.34617642258644</v>
      </c>
      <c r="O31">
        <f t="shared" si="2"/>
        <v>19.192379917949438</v>
      </c>
      <c r="P31">
        <f t="shared" si="5"/>
        <v>2.0277711370345357</v>
      </c>
      <c r="Q31" s="11">
        <f t="shared" si="3"/>
        <v>1.1923799179494381</v>
      </c>
      <c r="R31">
        <f t="shared" si="0"/>
        <v>1.4217698687291087</v>
      </c>
    </row>
    <row r="32" spans="1:18" x14ac:dyDescent="0.3">
      <c r="A32" s="17">
        <v>41574</v>
      </c>
      <c r="B32" s="16">
        <f>SUMIFS(raw!$L:$L,raw!$D:$D,'Excel ES'!$A32,raw!$G:$G,'Excel ES'!B$1)</f>
        <v>2341.5555555555557</v>
      </c>
      <c r="C32" s="16">
        <f>SUMIFS(raw!$L:$L,raw!$D:$D,'Excel ES'!$A32,raw!$H:$H,'Excel ES'!C$1)</f>
        <v>1991.5555555555557</v>
      </c>
      <c r="D32" s="16">
        <f>SUMIFS(raw!$L:$L,raw!$D:$D,'Excel ES'!$A32,raw!$H:$H,'Excel ES'!D$1)</f>
        <v>350</v>
      </c>
      <c r="E32" s="16">
        <f>SUMIFS(raw!$L:$L,raw!$D:$D,'Excel ES'!$A32,raw!$G:$G,'Excel ES'!E$1)</f>
        <v>1089</v>
      </c>
      <c r="F32" s="16">
        <f>COUNTIFS(raw!$D:$D,'Excel ES'!$A32,raw!$G:$G,'Excel ES'!F$1)</f>
        <v>25</v>
      </c>
      <c r="G32" s="16">
        <f>COUNTIFS(raw!$D:$D,'Excel ES'!$A32,raw!$H:$H,'Excel ES'!G$1)</f>
        <v>21</v>
      </c>
      <c r="H32" s="16">
        <f>COUNTIFS(raw!$D:$D,'Excel ES'!$A32,raw!$H:$H,'Excel ES'!H$1)</f>
        <v>4</v>
      </c>
      <c r="I32" s="16">
        <f>COUNTIFS(raw!$D:$D,'Excel ES'!$A32,raw!$G:$G,'Excel ES'!I$1)</f>
        <v>13</v>
      </c>
      <c r="L32">
        <f t="shared" si="1"/>
        <v>2062.7184512796189</v>
      </c>
      <c r="M32">
        <f t="shared" si="4"/>
        <v>359.11306939753598</v>
      </c>
      <c r="O32">
        <f t="shared" si="2"/>
        <v>22.096189958974719</v>
      </c>
      <c r="P32">
        <f t="shared" si="5"/>
        <v>3.6518347451492166</v>
      </c>
      <c r="Q32" s="11">
        <f t="shared" si="3"/>
        <v>2.903810041025281</v>
      </c>
      <c r="R32">
        <f t="shared" si="0"/>
        <v>8.4321127543592436</v>
      </c>
    </row>
    <row r="33" spans="1:18" x14ac:dyDescent="0.3">
      <c r="A33" s="17">
        <v>41581</v>
      </c>
      <c r="B33" s="16">
        <f>SUMIFS(raw!$L:$L,raw!$D:$D,'Excel ES'!$A33,raw!$G:$G,'Excel ES'!B$1)</f>
        <v>2270.8000000000002</v>
      </c>
      <c r="C33" s="16">
        <f>SUMIFS(raw!$L:$L,raw!$D:$D,'Excel ES'!$A33,raw!$H:$H,'Excel ES'!C$1)</f>
        <v>1755.4</v>
      </c>
      <c r="D33" s="16">
        <f>SUMIFS(raw!$L:$L,raw!$D:$D,'Excel ES'!$A33,raw!$H:$H,'Excel ES'!D$1)</f>
        <v>515.4</v>
      </c>
      <c r="E33" s="16">
        <f>SUMIFS(raw!$L:$L,raw!$D:$D,'Excel ES'!$A33,raw!$G:$G,'Excel ES'!E$1)</f>
        <v>1613.4833333333331</v>
      </c>
      <c r="F33" s="16">
        <f>COUNTIFS(raw!$D:$D,'Excel ES'!$A33,raw!$G:$G,'Excel ES'!F$1)</f>
        <v>24</v>
      </c>
      <c r="G33" s="16">
        <f>COUNTIFS(raw!$D:$D,'Excel ES'!$A33,raw!$H:$H,'Excel ES'!G$1)</f>
        <v>19</v>
      </c>
      <c r="H33" s="16">
        <f>COUNTIFS(raw!$D:$D,'Excel ES'!$A33,raw!$H:$H,'Excel ES'!H$1)</f>
        <v>5</v>
      </c>
      <c r="I33" s="16">
        <f>COUNTIFS(raw!$D:$D,'Excel ES'!$A33,raw!$G:$G,'Excel ES'!I$1)</f>
        <v>19</v>
      </c>
      <c r="L33">
        <f t="shared" si="1"/>
        <v>2166.7592256398093</v>
      </c>
      <c r="M33">
        <f t="shared" si="4"/>
        <v>356.815929442212</v>
      </c>
      <c r="O33">
        <f t="shared" si="2"/>
        <v>23.04809497948736</v>
      </c>
      <c r="P33">
        <f t="shared" si="5"/>
        <v>3.787700408984414</v>
      </c>
      <c r="Q33" s="11">
        <f t="shared" si="3"/>
        <v>0.95190502051264048</v>
      </c>
      <c r="R33">
        <f t="shared" si="0"/>
        <v>0.90612316807717053</v>
      </c>
    </row>
    <row r="34" spans="1:18" x14ac:dyDescent="0.3">
      <c r="A34" s="17">
        <v>41588</v>
      </c>
      <c r="B34" s="16">
        <f>SUMIFS(raw!$L:$L,raw!$D:$D,'Excel ES'!$A34,raw!$G:$G,'Excel ES'!B$1)</f>
        <v>2004</v>
      </c>
      <c r="C34" s="16">
        <f>SUMIFS(raw!$L:$L,raw!$D:$D,'Excel ES'!$A34,raw!$H:$H,'Excel ES'!C$1)</f>
        <v>1715</v>
      </c>
      <c r="D34" s="16">
        <f>SUMIFS(raw!$L:$L,raw!$D:$D,'Excel ES'!$A34,raw!$H:$H,'Excel ES'!D$1)</f>
        <v>289</v>
      </c>
      <c r="E34" s="16">
        <f>SUMIFS(raw!$L:$L,raw!$D:$D,'Excel ES'!$A34,raw!$G:$G,'Excel ES'!E$1)</f>
        <v>2810.0416666666665</v>
      </c>
      <c r="F34" s="16">
        <f>COUNTIFS(raw!$D:$D,'Excel ES'!$A34,raw!$G:$G,'Excel ES'!F$1)</f>
        <v>20</v>
      </c>
      <c r="G34" s="16">
        <f>COUNTIFS(raw!$D:$D,'Excel ES'!$A34,raw!$H:$H,'Excel ES'!G$1)</f>
        <v>17</v>
      </c>
      <c r="H34" s="16">
        <f>COUNTIFS(raw!$D:$D,'Excel ES'!$A34,raw!$H:$H,'Excel ES'!H$1)</f>
        <v>3</v>
      </c>
      <c r="I34" s="16">
        <f>COUNTIFS(raw!$D:$D,'Excel ES'!$A34,raw!$G:$G,'Excel ES'!I$1)</f>
        <v>26</v>
      </c>
      <c r="L34">
        <f t="shared" si="1"/>
        <v>2085.3796128199047</v>
      </c>
      <c r="M34">
        <f t="shared" si="4"/>
        <v>356.27190895564632</v>
      </c>
      <c r="O34">
        <f t="shared" si="2"/>
        <v>21.52404748974368</v>
      </c>
      <c r="P34">
        <f t="shared" si="5"/>
        <v>3.9430879055938592</v>
      </c>
      <c r="Q34" s="11">
        <f t="shared" si="3"/>
        <v>1.5240474897436798</v>
      </c>
      <c r="R34">
        <f t="shared" si="0"/>
        <v>2.3227207509940118</v>
      </c>
    </row>
    <row r="35" spans="1:18" x14ac:dyDescent="0.3">
      <c r="A35" s="17">
        <v>41595</v>
      </c>
      <c r="B35" s="16">
        <f>SUMIFS(raw!$L:$L,raw!$D:$D,'Excel ES'!$A35,raw!$G:$G,'Excel ES'!B$1)</f>
        <v>2151.4</v>
      </c>
      <c r="C35" s="16">
        <f>SUMIFS(raw!$L:$L,raw!$D:$D,'Excel ES'!$A35,raw!$H:$H,'Excel ES'!C$1)</f>
        <v>1753</v>
      </c>
      <c r="D35" s="16">
        <f>SUMIFS(raw!$L:$L,raw!$D:$D,'Excel ES'!$A35,raw!$H:$H,'Excel ES'!D$1)</f>
        <v>398.4</v>
      </c>
      <c r="E35" s="16">
        <f>SUMIFS(raw!$L:$L,raw!$D:$D,'Excel ES'!$A35,raw!$G:$G,'Excel ES'!E$1)</f>
        <v>1194.45</v>
      </c>
      <c r="F35" s="16">
        <f>COUNTIFS(raw!$D:$D,'Excel ES'!$A35,raw!$G:$G,'Excel ES'!F$1)</f>
        <v>23</v>
      </c>
      <c r="G35" s="16">
        <f>COUNTIFS(raw!$D:$D,'Excel ES'!$A35,raw!$H:$H,'Excel ES'!G$1)</f>
        <v>18</v>
      </c>
      <c r="H35" s="16">
        <f>COUNTIFS(raw!$D:$D,'Excel ES'!$A35,raw!$H:$H,'Excel ES'!H$1)</f>
        <v>5</v>
      </c>
      <c r="I35" s="16">
        <f>COUNTIFS(raw!$D:$D,'Excel ES'!$A35,raw!$G:$G,'Excel ES'!I$1)</f>
        <v>14</v>
      </c>
      <c r="L35">
        <f t="shared" si="1"/>
        <v>2118.3898064099521</v>
      </c>
      <c r="M35">
        <f t="shared" si="4"/>
        <v>157.21237013686559</v>
      </c>
      <c r="O35">
        <f t="shared" si="2"/>
        <v>22.26202374487184</v>
      </c>
      <c r="P35">
        <f t="shared" si="5"/>
        <v>2.243049374461521</v>
      </c>
      <c r="Q35" s="11">
        <f t="shared" si="3"/>
        <v>0.73797625512816012</v>
      </c>
      <c r="R35">
        <f t="shared" si="0"/>
        <v>0.5446089531329833</v>
      </c>
    </row>
    <row r="36" spans="1:18" x14ac:dyDescent="0.3">
      <c r="A36" s="17">
        <v>41602</v>
      </c>
      <c r="B36" s="16">
        <f>SUMIFS(raw!$L:$L,raw!$D:$D,'Excel ES'!$A36,raw!$G:$G,'Excel ES'!B$1)</f>
        <v>1853.5</v>
      </c>
      <c r="C36" s="16">
        <f>SUMIFS(raw!$L:$L,raw!$D:$D,'Excel ES'!$A36,raw!$H:$H,'Excel ES'!C$1)</f>
        <v>1256</v>
      </c>
      <c r="D36" s="16">
        <f>SUMIFS(raw!$L:$L,raw!$D:$D,'Excel ES'!$A36,raw!$H:$H,'Excel ES'!D$1)</f>
        <v>597.5</v>
      </c>
      <c r="E36" s="16">
        <f>SUMIFS(raw!$L:$L,raw!$D:$D,'Excel ES'!$A36,raw!$G:$G,'Excel ES'!E$1)</f>
        <v>1295.5</v>
      </c>
      <c r="F36" s="16">
        <f>COUNTIFS(raw!$D:$D,'Excel ES'!$A36,raw!$G:$G,'Excel ES'!F$1)</f>
        <v>19</v>
      </c>
      <c r="G36" s="16">
        <f>COUNTIFS(raw!$D:$D,'Excel ES'!$A36,raw!$H:$H,'Excel ES'!G$1)</f>
        <v>13</v>
      </c>
      <c r="H36" s="16">
        <f>COUNTIFS(raw!$D:$D,'Excel ES'!$A36,raw!$H:$H,'Excel ES'!H$1)</f>
        <v>6</v>
      </c>
      <c r="I36" s="16">
        <f>COUNTIFS(raw!$D:$D,'Excel ES'!$A36,raw!$G:$G,'Excel ES'!I$1)</f>
        <v>16</v>
      </c>
      <c r="L36">
        <f t="shared" ref="L36:L53" si="6">0.5*B36+0.5*L35</f>
        <v>1985.9449032049761</v>
      </c>
      <c r="M36">
        <f t="shared" si="4"/>
        <v>183.49919763147196</v>
      </c>
      <c r="O36">
        <f t="shared" ref="O36:O53" si="7">0.5*F36+0.5*O35</f>
        <v>20.63101187243592</v>
      </c>
      <c r="P36">
        <f t="shared" si="5"/>
        <v>2.7147816197388499</v>
      </c>
      <c r="Q36" s="11">
        <f t="shared" si="3"/>
        <v>1.6310118724359199</v>
      </c>
      <c r="R36">
        <f t="shared" si="0"/>
        <v>2.6601997280269254</v>
      </c>
    </row>
    <row r="37" spans="1:18" x14ac:dyDescent="0.3">
      <c r="A37" s="17">
        <v>41609</v>
      </c>
      <c r="B37" s="16">
        <f>SUMIFS(raw!$L:$L,raw!$D:$D,'Excel ES'!$A37,raw!$G:$G,'Excel ES'!B$1)</f>
        <v>2288.2777777777778</v>
      </c>
      <c r="C37" s="16">
        <f>SUMIFS(raw!$L:$L,raw!$D:$D,'Excel ES'!$A37,raw!$H:$H,'Excel ES'!C$1)</f>
        <v>1843.7777777777778</v>
      </c>
      <c r="D37" s="16">
        <f>SUMIFS(raw!$L:$L,raw!$D:$D,'Excel ES'!$A37,raw!$H:$H,'Excel ES'!D$1)</f>
        <v>444.5</v>
      </c>
      <c r="E37" s="16">
        <f>SUMIFS(raw!$L:$L,raw!$D:$D,'Excel ES'!$A37,raw!$G:$G,'Excel ES'!E$1)</f>
        <v>2177.8888888888887</v>
      </c>
      <c r="F37" s="16">
        <f>COUNTIFS(raw!$D:$D,'Excel ES'!$A37,raw!$G:$G,'Excel ES'!F$1)</f>
        <v>23</v>
      </c>
      <c r="G37" s="16">
        <f>COUNTIFS(raw!$D:$D,'Excel ES'!$A37,raw!$H:$H,'Excel ES'!G$1)</f>
        <v>19</v>
      </c>
      <c r="H37" s="16">
        <f>COUNTIFS(raw!$D:$D,'Excel ES'!$A37,raw!$H:$H,'Excel ES'!H$1)</f>
        <v>4</v>
      </c>
      <c r="I37" s="16">
        <f>COUNTIFS(raw!$D:$D,'Excel ES'!$A37,raw!$G:$G,'Excel ES'!I$1)</f>
        <v>24</v>
      </c>
      <c r="L37">
        <f t="shared" si="6"/>
        <v>2137.1113404913767</v>
      </c>
      <c r="M37">
        <f t="shared" si="4"/>
        <v>235.18111326575885</v>
      </c>
      <c r="O37">
        <f t="shared" si="7"/>
        <v>21.81550593621796</v>
      </c>
      <c r="P37">
        <f t="shared" si="5"/>
        <v>2.4786649278176078</v>
      </c>
      <c r="Q37" s="11">
        <f t="shared" si="3"/>
        <v>1.18449406378204</v>
      </c>
      <c r="R37">
        <f t="shared" si="0"/>
        <v>1.4030261871348915</v>
      </c>
    </row>
    <row r="38" spans="1:18" x14ac:dyDescent="0.3">
      <c r="A38" s="17">
        <v>41616</v>
      </c>
      <c r="B38" s="16">
        <f>SUMIFS(raw!$L:$L,raw!$D:$D,'Excel ES'!$A38,raw!$G:$G,'Excel ES'!B$1)</f>
        <v>2153.833333333333</v>
      </c>
      <c r="C38" s="16">
        <f>SUMIFS(raw!$L:$L,raw!$D:$D,'Excel ES'!$A38,raw!$H:$H,'Excel ES'!C$1)</f>
        <v>1457.8333333333333</v>
      </c>
      <c r="D38" s="16">
        <f>SUMIFS(raw!$L:$L,raw!$D:$D,'Excel ES'!$A38,raw!$H:$H,'Excel ES'!D$1)</f>
        <v>696</v>
      </c>
      <c r="E38" s="16">
        <f>SUMIFS(raw!$L:$L,raw!$D:$D,'Excel ES'!$A38,raw!$G:$G,'Excel ES'!E$1)</f>
        <v>1554.7142857142858</v>
      </c>
      <c r="F38" s="16">
        <f>COUNTIFS(raw!$D:$D,'Excel ES'!$A38,raw!$G:$G,'Excel ES'!F$1)</f>
        <v>19</v>
      </c>
      <c r="G38" s="16">
        <f>COUNTIFS(raw!$D:$D,'Excel ES'!$A38,raw!$H:$H,'Excel ES'!G$1)</f>
        <v>14</v>
      </c>
      <c r="H38" s="16">
        <f>COUNTIFS(raw!$D:$D,'Excel ES'!$A38,raw!$H:$H,'Excel ES'!H$1)</f>
        <v>5</v>
      </c>
      <c r="I38" s="16">
        <f>COUNTIFS(raw!$D:$D,'Excel ES'!$A38,raw!$G:$G,'Excel ES'!I$1)</f>
        <v>16</v>
      </c>
      <c r="L38">
        <f t="shared" si="6"/>
        <v>2145.4723369123549</v>
      </c>
      <c r="M38">
        <f t="shared" si="4"/>
        <v>232.2723987275586</v>
      </c>
      <c r="O38">
        <f t="shared" si="7"/>
        <v>20.40775296810898</v>
      </c>
      <c r="P38">
        <f t="shared" si="5"/>
        <v>2.8390125828960224</v>
      </c>
      <c r="Q38" s="11">
        <f t="shared" si="3"/>
        <v>1.40775296810898</v>
      </c>
      <c r="R38">
        <f t="shared" si="0"/>
        <v>1.9817684192196428</v>
      </c>
    </row>
    <row r="39" spans="1:18" x14ac:dyDescent="0.3">
      <c r="A39" s="17">
        <v>41623</v>
      </c>
      <c r="B39" s="16">
        <f>SUMIFS(raw!$L:$L,raw!$D:$D,'Excel ES'!$A39,raw!$G:$G,'Excel ES'!B$1)</f>
        <v>1704.5714285714284</v>
      </c>
      <c r="C39" s="16">
        <f>SUMIFS(raw!$L:$L,raw!$D:$D,'Excel ES'!$A39,raw!$H:$H,'Excel ES'!C$1)</f>
        <v>1368.5714285714284</v>
      </c>
      <c r="D39" s="16">
        <f>SUMIFS(raw!$L:$L,raw!$D:$D,'Excel ES'!$A39,raw!$H:$H,'Excel ES'!D$1)</f>
        <v>336</v>
      </c>
      <c r="E39" s="16">
        <f>SUMIFS(raw!$L:$L,raw!$D:$D,'Excel ES'!$A39,raw!$G:$G,'Excel ES'!E$1)</f>
        <v>1743.0714285714284</v>
      </c>
      <c r="F39" s="16">
        <f>COUNTIFS(raw!$D:$D,'Excel ES'!$A39,raw!$G:$G,'Excel ES'!F$1)</f>
        <v>17</v>
      </c>
      <c r="G39" s="16">
        <f>COUNTIFS(raw!$D:$D,'Excel ES'!$A39,raw!$H:$H,'Excel ES'!G$1)</f>
        <v>15</v>
      </c>
      <c r="H39" s="16">
        <f>COUNTIFS(raw!$D:$D,'Excel ES'!$A39,raw!$H:$H,'Excel ES'!H$1)</f>
        <v>2</v>
      </c>
      <c r="I39" s="16">
        <f>COUNTIFS(raw!$D:$D,'Excel ES'!$A39,raw!$G:$G,'Excel ES'!I$1)</f>
        <v>19</v>
      </c>
      <c r="L39">
        <f t="shared" si="6"/>
        <v>1925.0218827418917</v>
      </c>
      <c r="M39">
        <f t="shared" si="4"/>
        <v>308.80328315823436</v>
      </c>
      <c r="O39">
        <f t="shared" si="7"/>
        <v>18.70387648405449</v>
      </c>
      <c r="P39">
        <f t="shared" si="5"/>
        <v>2.8955113950776581</v>
      </c>
      <c r="Q39" s="11">
        <f t="shared" si="3"/>
        <v>1.70387648405449</v>
      </c>
      <c r="R39">
        <f t="shared" si="0"/>
        <v>2.9031950729138907</v>
      </c>
    </row>
    <row r="40" spans="1:18" x14ac:dyDescent="0.3">
      <c r="A40" s="17">
        <v>41630</v>
      </c>
      <c r="B40" s="16">
        <f>SUMIFS(raw!$L:$L,raw!$D:$D,'Excel ES'!$A40,raw!$G:$G,'Excel ES'!B$1)</f>
        <v>1552.625</v>
      </c>
      <c r="C40" s="16">
        <f>SUMIFS(raw!$L:$L,raw!$D:$D,'Excel ES'!$A40,raw!$H:$H,'Excel ES'!C$1)</f>
        <v>1288</v>
      </c>
      <c r="D40" s="16">
        <f>SUMIFS(raw!$L:$L,raw!$D:$D,'Excel ES'!$A40,raw!$H:$H,'Excel ES'!D$1)</f>
        <v>264.625</v>
      </c>
      <c r="E40" s="16">
        <f>SUMIFS(raw!$L:$L,raw!$D:$D,'Excel ES'!$A40,raw!$G:$G,'Excel ES'!E$1)</f>
        <v>2204.1999999999998</v>
      </c>
      <c r="F40" s="16">
        <f>COUNTIFS(raw!$D:$D,'Excel ES'!$A40,raw!$G:$G,'Excel ES'!F$1)</f>
        <v>16</v>
      </c>
      <c r="G40" s="16">
        <f>COUNTIFS(raw!$D:$D,'Excel ES'!$A40,raw!$H:$H,'Excel ES'!G$1)</f>
        <v>13</v>
      </c>
      <c r="H40" s="16">
        <f>COUNTIFS(raw!$D:$D,'Excel ES'!$A40,raw!$H:$H,'Excel ES'!H$1)</f>
        <v>3</v>
      </c>
      <c r="I40" s="16">
        <f>COUNTIFS(raw!$D:$D,'Excel ES'!$A40,raw!$G:$G,'Excel ES'!I$1)</f>
        <v>24</v>
      </c>
      <c r="L40">
        <f t="shared" si="6"/>
        <v>1738.8234413709458</v>
      </c>
      <c r="M40">
        <f t="shared" si="4"/>
        <v>333.34300367456279</v>
      </c>
      <c r="O40">
        <f t="shared" si="7"/>
        <v>17.351938242027245</v>
      </c>
      <c r="P40">
        <f t="shared" si="5"/>
        <v>2.9916997403681744</v>
      </c>
      <c r="Q40" s="11">
        <f t="shared" si="3"/>
        <v>1.351938242027245</v>
      </c>
      <c r="R40">
        <f t="shared" si="0"/>
        <v>1.8277370102557178</v>
      </c>
    </row>
    <row r="41" spans="1:18" x14ac:dyDescent="0.3">
      <c r="A41" s="17">
        <v>41637</v>
      </c>
      <c r="B41" s="16">
        <f>SUMIFS(raw!$L:$L,raw!$D:$D,'Excel ES'!$A41,raw!$G:$G,'Excel ES'!B$1)</f>
        <v>2062.9499999999998</v>
      </c>
      <c r="C41" s="16">
        <f>SUMIFS(raw!$L:$L,raw!$D:$D,'Excel ES'!$A41,raw!$H:$H,'Excel ES'!C$1)</f>
        <v>1727.2</v>
      </c>
      <c r="D41" s="16">
        <f>SUMIFS(raw!$L:$L,raw!$D:$D,'Excel ES'!$A41,raw!$H:$H,'Excel ES'!D$1)</f>
        <v>335.75</v>
      </c>
      <c r="E41" s="16">
        <f>SUMIFS(raw!$L:$L,raw!$D:$D,'Excel ES'!$A41,raw!$G:$G,'Excel ES'!E$1)</f>
        <v>844</v>
      </c>
      <c r="F41" s="16">
        <f>COUNTIFS(raw!$D:$D,'Excel ES'!$A41,raw!$G:$G,'Excel ES'!F$1)</f>
        <v>19</v>
      </c>
      <c r="G41" s="16">
        <f>COUNTIFS(raw!$D:$D,'Excel ES'!$A41,raw!$H:$H,'Excel ES'!G$1)</f>
        <v>15</v>
      </c>
      <c r="H41" s="16">
        <f>COUNTIFS(raw!$D:$D,'Excel ES'!$A41,raw!$H:$H,'Excel ES'!H$1)</f>
        <v>4</v>
      </c>
      <c r="I41" s="16">
        <f>COUNTIFS(raw!$D:$D,'Excel ES'!$A41,raw!$G:$G,'Excel ES'!I$1)</f>
        <v>10</v>
      </c>
      <c r="L41">
        <f t="shared" si="6"/>
        <v>1900.8867206854729</v>
      </c>
      <c r="M41">
        <f t="shared" si="4"/>
        <v>382.15663248657864</v>
      </c>
      <c r="O41">
        <f t="shared" si="7"/>
        <v>18.175969121013622</v>
      </c>
      <c r="P41">
        <f t="shared" si="5"/>
        <v>2.6857547598872267</v>
      </c>
      <c r="Q41" s="11">
        <f t="shared" si="3"/>
        <v>0.8240308789863775</v>
      </c>
      <c r="R41">
        <f t="shared" si="0"/>
        <v>0.67902688952306189</v>
      </c>
    </row>
    <row r="42" spans="1:18" x14ac:dyDescent="0.3">
      <c r="A42" s="17">
        <v>41644</v>
      </c>
      <c r="B42" s="16">
        <f>SUMIFS(raw!$L:$L,raw!$D:$D,'Excel ES'!$A42,raw!$G:$G,'Excel ES'!B$1)</f>
        <v>2499.6999999999998</v>
      </c>
      <c r="C42" s="16">
        <f>SUMIFS(raw!$L:$L,raw!$D:$D,'Excel ES'!$A42,raw!$H:$H,'Excel ES'!C$1)</f>
        <v>2013.7</v>
      </c>
      <c r="D42" s="16">
        <f>SUMIFS(raw!$L:$L,raw!$D:$D,'Excel ES'!$A42,raw!$H:$H,'Excel ES'!D$1)</f>
        <v>486</v>
      </c>
      <c r="E42" s="16">
        <f>SUMIFS(raw!$L:$L,raw!$D:$D,'Excel ES'!$A42,raw!$G:$G,'Excel ES'!E$1)</f>
        <v>1622.7</v>
      </c>
      <c r="F42" s="16">
        <f>COUNTIFS(raw!$D:$D,'Excel ES'!$A42,raw!$G:$G,'Excel ES'!F$1)</f>
        <v>23</v>
      </c>
      <c r="G42" s="16">
        <f>COUNTIFS(raw!$D:$D,'Excel ES'!$A42,raw!$H:$H,'Excel ES'!G$1)</f>
        <v>20</v>
      </c>
      <c r="H42" s="16">
        <f>COUNTIFS(raw!$D:$D,'Excel ES'!$A42,raw!$H:$H,'Excel ES'!H$1)</f>
        <v>3</v>
      </c>
      <c r="I42" s="16">
        <f>COUNTIFS(raw!$D:$D,'Excel ES'!$A42,raw!$G:$G,'Excel ES'!I$1)</f>
        <v>18</v>
      </c>
      <c r="L42">
        <f t="shared" si="6"/>
        <v>2200.2933603427364</v>
      </c>
      <c r="M42">
        <f t="shared" si="4"/>
        <v>448.07544296617777</v>
      </c>
      <c r="O42">
        <f t="shared" si="7"/>
        <v>20.587984560506811</v>
      </c>
      <c r="P42">
        <f t="shared" si="5"/>
        <v>3.331582682976626</v>
      </c>
      <c r="Q42" s="11">
        <f t="shared" si="3"/>
        <v>2.4120154394931888</v>
      </c>
      <c r="R42">
        <f t="shared" si="0"/>
        <v>5.8178184803535204</v>
      </c>
    </row>
    <row r="43" spans="1:18" x14ac:dyDescent="0.3">
      <c r="A43" s="17">
        <v>41651</v>
      </c>
      <c r="B43" s="16">
        <f>SUMIFS(raw!$L:$L,raw!$D:$D,'Excel ES'!$A43,raw!$G:$G,'Excel ES'!B$1)</f>
        <v>1799.25</v>
      </c>
      <c r="C43" s="16">
        <f>SUMIFS(raw!$L:$L,raw!$D:$D,'Excel ES'!$A43,raw!$H:$H,'Excel ES'!C$1)</f>
        <v>1421</v>
      </c>
      <c r="D43" s="16">
        <f>SUMIFS(raw!$L:$L,raw!$D:$D,'Excel ES'!$A43,raw!$H:$H,'Excel ES'!D$1)</f>
        <v>378.25</v>
      </c>
      <c r="E43" s="16">
        <f>SUMIFS(raw!$L:$L,raw!$D:$D,'Excel ES'!$A43,raw!$G:$G,'Excel ES'!E$1)</f>
        <v>1829</v>
      </c>
      <c r="F43" s="16">
        <f>COUNTIFS(raw!$D:$D,'Excel ES'!$A43,raw!$G:$G,'Excel ES'!F$1)</f>
        <v>18</v>
      </c>
      <c r="G43" s="16">
        <f>COUNTIFS(raw!$D:$D,'Excel ES'!$A43,raw!$H:$H,'Excel ES'!G$1)</f>
        <v>13</v>
      </c>
      <c r="H43" s="16">
        <f>COUNTIFS(raw!$D:$D,'Excel ES'!$A43,raw!$H:$H,'Excel ES'!H$1)</f>
        <v>5</v>
      </c>
      <c r="I43" s="16">
        <f>COUNTIFS(raw!$D:$D,'Excel ES'!$A43,raw!$G:$G,'Excel ES'!I$1)</f>
        <v>19</v>
      </c>
      <c r="L43">
        <f t="shared" si="6"/>
        <v>1999.7716801713682</v>
      </c>
      <c r="M43">
        <f t="shared" si="4"/>
        <v>456.24231367667085</v>
      </c>
      <c r="O43">
        <f t="shared" si="7"/>
        <v>19.293992280253406</v>
      </c>
      <c r="P43">
        <f t="shared" si="5"/>
        <v>3.3007597895498728</v>
      </c>
      <c r="Q43" s="11">
        <f t="shared" si="3"/>
        <v>1.2939922802534056</v>
      </c>
      <c r="R43">
        <f t="shared" si="0"/>
        <v>1.6744160213554082</v>
      </c>
    </row>
    <row r="44" spans="1:18" x14ac:dyDescent="0.3">
      <c r="A44" s="17">
        <v>41658</v>
      </c>
      <c r="B44" s="16">
        <f>SUMIFS(raw!$L:$L,raw!$D:$D,'Excel ES'!$A44,raw!$G:$G,'Excel ES'!B$1)</f>
        <v>1889</v>
      </c>
      <c r="C44" s="16">
        <f>SUMIFS(raw!$L:$L,raw!$D:$D,'Excel ES'!$A44,raw!$H:$H,'Excel ES'!C$1)</f>
        <v>1502</v>
      </c>
      <c r="D44" s="16">
        <f>SUMIFS(raw!$L:$L,raw!$D:$D,'Excel ES'!$A44,raw!$H:$H,'Excel ES'!D$1)</f>
        <v>387</v>
      </c>
      <c r="E44" s="16">
        <f>SUMIFS(raw!$L:$L,raw!$D:$D,'Excel ES'!$A44,raw!$G:$G,'Excel ES'!E$1)</f>
        <v>2307.8000000000002</v>
      </c>
      <c r="F44" s="16">
        <f>COUNTIFS(raw!$D:$D,'Excel ES'!$A44,raw!$G:$G,'Excel ES'!F$1)</f>
        <v>19</v>
      </c>
      <c r="G44" s="16">
        <f>COUNTIFS(raw!$D:$D,'Excel ES'!$A44,raw!$H:$H,'Excel ES'!G$1)</f>
        <v>15</v>
      </c>
      <c r="H44" s="16">
        <f>COUNTIFS(raw!$D:$D,'Excel ES'!$A44,raw!$H:$H,'Excel ES'!H$1)</f>
        <v>4</v>
      </c>
      <c r="I44" s="16">
        <f>COUNTIFS(raw!$D:$D,'Excel ES'!$A44,raw!$G:$G,'Excel ES'!I$1)</f>
        <v>25</v>
      </c>
      <c r="L44">
        <f t="shared" si="6"/>
        <v>1944.3858400856841</v>
      </c>
      <c r="M44">
        <f t="shared" si="4"/>
        <v>420.98435659233996</v>
      </c>
      <c r="O44">
        <f t="shared" si="7"/>
        <v>19.146996140126703</v>
      </c>
      <c r="P44">
        <f t="shared" si="5"/>
        <v>3.1651945420823826</v>
      </c>
      <c r="Q44" s="11">
        <f t="shared" si="3"/>
        <v>0.14699614012670281</v>
      </c>
      <c r="R44">
        <f t="shared" si="0"/>
        <v>2.160786521214925E-2</v>
      </c>
    </row>
    <row r="45" spans="1:18" x14ac:dyDescent="0.3">
      <c r="A45" s="17">
        <v>41665</v>
      </c>
      <c r="B45" s="16">
        <f>SUMIFS(raw!$L:$L,raw!$D:$D,'Excel ES'!$A45,raw!$G:$G,'Excel ES'!B$1)</f>
        <v>2467</v>
      </c>
      <c r="C45" s="16">
        <f>SUMIFS(raw!$L:$L,raw!$D:$D,'Excel ES'!$A45,raw!$H:$H,'Excel ES'!C$1)</f>
        <v>2321.375</v>
      </c>
      <c r="D45" s="16">
        <f>SUMIFS(raw!$L:$L,raw!$D:$D,'Excel ES'!$A45,raw!$H:$H,'Excel ES'!D$1)</f>
        <v>145.625</v>
      </c>
      <c r="E45" s="16">
        <f>SUMIFS(raw!$L:$L,raw!$D:$D,'Excel ES'!$A45,raw!$G:$G,'Excel ES'!E$1)</f>
        <v>1547.3000000000002</v>
      </c>
      <c r="F45" s="16">
        <f>COUNTIFS(raw!$D:$D,'Excel ES'!$A45,raw!$G:$G,'Excel ES'!F$1)</f>
        <v>25</v>
      </c>
      <c r="G45" s="16">
        <f>COUNTIFS(raw!$D:$D,'Excel ES'!$A45,raw!$H:$H,'Excel ES'!G$1)</f>
        <v>23</v>
      </c>
      <c r="H45" s="16">
        <f>COUNTIFS(raw!$D:$D,'Excel ES'!$A45,raw!$H:$H,'Excel ES'!H$1)</f>
        <v>2</v>
      </c>
      <c r="I45" s="16">
        <f>COUNTIFS(raw!$D:$D,'Excel ES'!$A45,raw!$G:$G,'Excel ES'!I$1)</f>
        <v>19</v>
      </c>
      <c r="L45">
        <f t="shared" si="6"/>
        <v>2205.6929200428422</v>
      </c>
      <c r="M45">
        <f t="shared" si="4"/>
        <v>385.67330827438565</v>
      </c>
      <c r="O45">
        <f t="shared" si="7"/>
        <v>22.073498070063351</v>
      </c>
      <c r="P45">
        <f t="shared" si="5"/>
        <v>3.698727246407965</v>
      </c>
      <c r="Q45" s="11">
        <f t="shared" si="3"/>
        <v>2.9265019299366486</v>
      </c>
      <c r="R45">
        <f t="shared" si="0"/>
        <v>8.5644135459229283</v>
      </c>
    </row>
    <row r="46" spans="1:18" x14ac:dyDescent="0.3">
      <c r="A46" s="17">
        <v>41672</v>
      </c>
      <c r="B46" s="16">
        <f>SUMIFS(raw!$L:$L,raw!$D:$D,'Excel ES'!$A46,raw!$G:$G,'Excel ES'!B$1)</f>
        <v>1980</v>
      </c>
      <c r="C46" s="16">
        <f>SUMIFS(raw!$L:$L,raw!$D:$D,'Excel ES'!$A46,raw!$H:$H,'Excel ES'!C$1)</f>
        <v>1532</v>
      </c>
      <c r="D46" s="16">
        <f>SUMIFS(raw!$L:$L,raw!$D:$D,'Excel ES'!$A46,raw!$H:$H,'Excel ES'!D$1)</f>
        <v>448</v>
      </c>
      <c r="E46" s="16">
        <f>SUMIFS(raw!$L:$L,raw!$D:$D,'Excel ES'!$A46,raw!$G:$G,'Excel ES'!E$1)</f>
        <v>2399.435897435897</v>
      </c>
      <c r="F46" s="16">
        <f>COUNTIFS(raw!$D:$D,'Excel ES'!$A46,raw!$G:$G,'Excel ES'!F$1)</f>
        <v>21</v>
      </c>
      <c r="G46" s="16">
        <f>COUNTIFS(raw!$D:$D,'Excel ES'!$A46,raw!$H:$H,'Excel ES'!G$1)</f>
        <v>18</v>
      </c>
      <c r="H46" s="16">
        <f>COUNTIFS(raw!$D:$D,'Excel ES'!$A46,raw!$H:$H,'Excel ES'!H$1)</f>
        <v>3</v>
      </c>
      <c r="I46" s="16">
        <f>COUNTIFS(raw!$D:$D,'Excel ES'!$A46,raw!$G:$G,'Excel ES'!I$1)</f>
        <v>24</v>
      </c>
      <c r="L46">
        <f t="shared" si="6"/>
        <v>2092.8464600214211</v>
      </c>
      <c r="M46">
        <f t="shared" si="4"/>
        <v>334.82991673803519</v>
      </c>
      <c r="O46">
        <f t="shared" si="7"/>
        <v>21.536749035031676</v>
      </c>
      <c r="P46">
        <f t="shared" si="5"/>
        <v>3.4397908730507658</v>
      </c>
      <c r="Q46" s="11">
        <f t="shared" si="3"/>
        <v>0.5367490350316757</v>
      </c>
      <c r="R46">
        <f t="shared" si="0"/>
        <v>0.28809952660743504</v>
      </c>
    </row>
    <row r="47" spans="1:18" x14ac:dyDescent="0.3">
      <c r="A47" s="17">
        <v>41679</v>
      </c>
      <c r="B47" s="16">
        <f>SUMIFS(raw!$L:$L,raw!$D:$D,'Excel ES'!$A47,raw!$G:$G,'Excel ES'!B$1)</f>
        <v>2200.8000000000002</v>
      </c>
      <c r="C47" s="16">
        <f>SUMIFS(raw!$L:$L,raw!$D:$D,'Excel ES'!$A47,raw!$H:$H,'Excel ES'!C$1)</f>
        <v>1850.8</v>
      </c>
      <c r="D47" s="16">
        <f>SUMIFS(raw!$L:$L,raw!$D:$D,'Excel ES'!$A47,raw!$H:$H,'Excel ES'!D$1)</f>
        <v>350</v>
      </c>
      <c r="E47" s="16">
        <f>SUMIFS(raw!$L:$L,raw!$D:$D,'Excel ES'!$A47,raw!$G:$G,'Excel ES'!E$1)</f>
        <v>2013.0000000000002</v>
      </c>
      <c r="F47" s="16">
        <f>COUNTIFS(raw!$D:$D,'Excel ES'!$A47,raw!$G:$G,'Excel ES'!F$1)</f>
        <v>19</v>
      </c>
      <c r="G47" s="16">
        <f>COUNTIFS(raw!$D:$D,'Excel ES'!$A47,raw!$H:$H,'Excel ES'!G$1)</f>
        <v>17</v>
      </c>
      <c r="H47" s="16">
        <f>COUNTIFS(raw!$D:$D,'Excel ES'!$A47,raw!$H:$H,'Excel ES'!H$1)</f>
        <v>2</v>
      </c>
      <c r="I47" s="16">
        <f>COUNTIFS(raw!$D:$D,'Excel ES'!$A47,raw!$G:$G,'Excel ES'!I$1)</f>
        <v>21</v>
      </c>
      <c r="L47">
        <f t="shared" si="6"/>
        <v>2146.8232300107106</v>
      </c>
      <c r="M47">
        <f t="shared" si="4"/>
        <v>334.52295441634374</v>
      </c>
      <c r="O47">
        <f t="shared" si="7"/>
        <v>20.268374517515838</v>
      </c>
      <c r="P47">
        <f t="shared" si="5"/>
        <v>3.7347533589629713</v>
      </c>
      <c r="Q47" s="11">
        <f t="shared" si="3"/>
        <v>1.2683745175158379</v>
      </c>
      <c r="R47">
        <f t="shared" si="0"/>
        <v>1.6087739166835344</v>
      </c>
    </row>
    <row r="48" spans="1:18" x14ac:dyDescent="0.3">
      <c r="A48" s="17">
        <v>41686</v>
      </c>
      <c r="B48" s="16">
        <f>SUMIFS(raw!$L:$L,raw!$D:$D,'Excel ES'!$A48,raw!$G:$G,'Excel ES'!B$1)</f>
        <v>1581.3333333333333</v>
      </c>
      <c r="C48" s="16">
        <f>SUMIFS(raw!$L:$L,raw!$D:$D,'Excel ES'!$A48,raw!$H:$H,'Excel ES'!C$1)</f>
        <v>1254.3333333333333</v>
      </c>
      <c r="D48" s="16">
        <f>SUMIFS(raw!$L:$L,raw!$D:$D,'Excel ES'!$A48,raw!$H:$H,'Excel ES'!D$1)</f>
        <v>327</v>
      </c>
      <c r="E48" s="16">
        <f>SUMIFS(raw!$L:$L,raw!$D:$D,'Excel ES'!$A48,raw!$G:$G,'Excel ES'!E$1)</f>
        <v>2232.4</v>
      </c>
      <c r="F48" s="16">
        <f>COUNTIFS(raw!$D:$D,'Excel ES'!$A48,raw!$G:$G,'Excel ES'!F$1)</f>
        <v>14</v>
      </c>
      <c r="G48" s="16">
        <f>COUNTIFS(raw!$D:$D,'Excel ES'!$A48,raw!$H:$H,'Excel ES'!G$1)</f>
        <v>10</v>
      </c>
      <c r="H48" s="16">
        <f>COUNTIFS(raw!$D:$D,'Excel ES'!$A48,raw!$H:$H,'Excel ES'!H$1)</f>
        <v>4</v>
      </c>
      <c r="I48" s="16">
        <f>COUNTIFS(raw!$D:$D,'Excel ES'!$A48,raw!$G:$G,'Excel ES'!I$1)</f>
        <v>25</v>
      </c>
      <c r="L48">
        <f t="shared" si="6"/>
        <v>1864.0782816720221</v>
      </c>
      <c r="M48">
        <f t="shared" si="4"/>
        <v>357.01077677271053</v>
      </c>
      <c r="O48">
        <f t="shared" si="7"/>
        <v>17.134187258757919</v>
      </c>
      <c r="P48">
        <f t="shared" si="5"/>
        <v>3.9530584305069318</v>
      </c>
      <c r="Q48" s="11">
        <f t="shared" si="3"/>
        <v>3.1341872587579189</v>
      </c>
      <c r="R48">
        <f t="shared" si="0"/>
        <v>9.8231297729604776</v>
      </c>
    </row>
    <row r="49" spans="1:18" x14ac:dyDescent="0.3">
      <c r="A49" s="17">
        <v>41693</v>
      </c>
      <c r="B49" s="16">
        <f>SUMIFS(raw!$L:$L,raw!$D:$D,'Excel ES'!$A49,raw!$G:$G,'Excel ES'!B$1)</f>
        <v>1831.2750000000001</v>
      </c>
      <c r="C49" s="16">
        <f>SUMIFS(raw!$L:$L,raw!$D:$D,'Excel ES'!$A49,raw!$H:$H,'Excel ES'!C$1)</f>
        <v>1563.4</v>
      </c>
      <c r="D49" s="16">
        <f>SUMIFS(raw!$L:$L,raw!$D:$D,'Excel ES'!$A49,raw!$H:$H,'Excel ES'!D$1)</f>
        <v>267.875</v>
      </c>
      <c r="E49" s="16">
        <f>SUMIFS(raw!$L:$L,raw!$D:$D,'Excel ES'!$A49,raw!$G:$G,'Excel ES'!E$1)</f>
        <v>1848.3214285714287</v>
      </c>
      <c r="F49" s="16">
        <f>COUNTIFS(raw!$D:$D,'Excel ES'!$A49,raw!$G:$G,'Excel ES'!F$1)</f>
        <v>20</v>
      </c>
      <c r="G49" s="16">
        <f>COUNTIFS(raw!$D:$D,'Excel ES'!$A49,raw!$H:$H,'Excel ES'!G$1)</f>
        <v>17</v>
      </c>
      <c r="H49" s="16">
        <f>COUNTIFS(raw!$D:$D,'Excel ES'!$A49,raw!$H:$H,'Excel ES'!H$1)</f>
        <v>3</v>
      </c>
      <c r="I49" s="16">
        <f>COUNTIFS(raw!$D:$D,'Excel ES'!$A49,raw!$G:$G,'Excel ES'!I$1)</f>
        <v>18</v>
      </c>
      <c r="L49">
        <f t="shared" si="6"/>
        <v>1847.6766408360111</v>
      </c>
      <c r="M49">
        <f t="shared" si="4"/>
        <v>332.9208340965119</v>
      </c>
      <c r="O49">
        <f t="shared" si="7"/>
        <v>18.567093629378959</v>
      </c>
      <c r="P49">
        <f t="shared" si="5"/>
        <v>4.2403025609989005</v>
      </c>
      <c r="Q49" s="11">
        <f t="shared" si="3"/>
        <v>1.4329063706210405</v>
      </c>
      <c r="R49">
        <f t="shared" si="0"/>
        <v>2.0532206669663626</v>
      </c>
    </row>
    <row r="50" spans="1:18" x14ac:dyDescent="0.3">
      <c r="A50" s="17">
        <v>41700</v>
      </c>
      <c r="B50" s="16">
        <f>SUMIFS(raw!$L:$L,raw!$D:$D,'Excel ES'!$A50,raw!$G:$G,'Excel ES'!B$1)</f>
        <v>2414.9499999999998</v>
      </c>
      <c r="C50" s="16">
        <f>SUMIFS(raw!$L:$L,raw!$D:$D,'Excel ES'!$A50,raw!$H:$H,'Excel ES'!C$1)</f>
        <v>1889.95</v>
      </c>
      <c r="D50" s="16">
        <f>SUMIFS(raw!$L:$L,raw!$D:$D,'Excel ES'!$A50,raw!$H:$H,'Excel ES'!D$1)</f>
        <v>525</v>
      </c>
      <c r="E50" s="16">
        <f>SUMIFS(raw!$L:$L,raw!$D:$D,'Excel ES'!$A50,raw!$G:$G,'Excel ES'!E$1)</f>
        <v>1791.1333333333332</v>
      </c>
      <c r="F50" s="16">
        <f>COUNTIFS(raw!$D:$D,'Excel ES'!$A50,raw!$G:$G,'Excel ES'!F$1)</f>
        <v>25</v>
      </c>
      <c r="G50" s="16">
        <f>COUNTIFS(raw!$D:$D,'Excel ES'!$A50,raw!$H:$H,'Excel ES'!G$1)</f>
        <v>20</v>
      </c>
      <c r="H50" s="16">
        <f>COUNTIFS(raw!$D:$D,'Excel ES'!$A50,raw!$H:$H,'Excel ES'!H$1)</f>
        <v>5</v>
      </c>
      <c r="I50" s="16">
        <f>COUNTIFS(raw!$D:$D,'Excel ES'!$A50,raw!$G:$G,'Excel ES'!I$1)</f>
        <v>18</v>
      </c>
      <c r="L50">
        <f t="shared" si="6"/>
        <v>2131.3133204180053</v>
      </c>
      <c r="M50">
        <f t="shared" si="4"/>
        <v>462.83688363174662</v>
      </c>
      <c r="O50">
        <f t="shared" si="7"/>
        <v>21.78354681468948</v>
      </c>
      <c r="P50">
        <f t="shared" si="5"/>
        <v>5.4432737126623874</v>
      </c>
      <c r="Q50" s="11">
        <f t="shared" si="3"/>
        <v>3.2164531853105203</v>
      </c>
      <c r="R50">
        <f t="shared" si="0"/>
        <v>10.345571093294192</v>
      </c>
    </row>
    <row r="51" spans="1:18" x14ac:dyDescent="0.3">
      <c r="A51" s="17">
        <v>41707</v>
      </c>
      <c r="B51" s="16">
        <f>SUMIFS(raw!$L:$L,raw!$D:$D,'Excel ES'!$A51,raw!$G:$G,'Excel ES'!B$1)</f>
        <v>1860.7333333333331</v>
      </c>
      <c r="C51" s="16">
        <f>SUMIFS(raw!$L:$L,raw!$D:$D,'Excel ES'!$A51,raw!$H:$H,'Excel ES'!C$1)</f>
        <v>1315.4</v>
      </c>
      <c r="D51" s="16">
        <f>SUMIFS(raw!$L:$L,raw!$D:$D,'Excel ES'!$A51,raw!$H:$H,'Excel ES'!D$1)</f>
        <v>545.33333333333326</v>
      </c>
      <c r="E51" s="16">
        <f>SUMIFS(raw!$L:$L,raw!$D:$D,'Excel ES'!$A51,raw!$G:$G,'Excel ES'!E$1)</f>
        <v>2019.0714285714284</v>
      </c>
      <c r="F51" s="16">
        <f>COUNTIFS(raw!$D:$D,'Excel ES'!$A51,raw!$G:$G,'Excel ES'!F$1)</f>
        <v>19</v>
      </c>
      <c r="G51" s="16">
        <f>COUNTIFS(raw!$D:$D,'Excel ES'!$A51,raw!$H:$H,'Excel ES'!G$1)</f>
        <v>14</v>
      </c>
      <c r="H51" s="16">
        <f>COUNTIFS(raw!$D:$D,'Excel ES'!$A51,raw!$H:$H,'Excel ES'!H$1)</f>
        <v>5</v>
      </c>
      <c r="I51" s="16">
        <f>COUNTIFS(raw!$D:$D,'Excel ES'!$A51,raw!$G:$G,'Excel ES'!I$1)</f>
        <v>20</v>
      </c>
      <c r="L51">
        <f t="shared" si="6"/>
        <v>1996.0233268756692</v>
      </c>
      <c r="M51">
        <f t="shared" si="4"/>
        <v>363.35870647630065</v>
      </c>
      <c r="O51">
        <f t="shared" si="7"/>
        <v>20.39177340734474</v>
      </c>
      <c r="P51">
        <f t="shared" si="5"/>
        <v>4.3720056385527135</v>
      </c>
      <c r="Q51" s="11">
        <f t="shared" si="3"/>
        <v>1.3917734073447399</v>
      </c>
      <c r="R51">
        <f t="shared" si="0"/>
        <v>1.9370332173919873</v>
      </c>
    </row>
    <row r="52" spans="1:18" x14ac:dyDescent="0.3">
      <c r="A52" s="17">
        <v>41714</v>
      </c>
      <c r="B52" s="16">
        <f>SUMIFS(raw!$L:$L,raw!$D:$D,'Excel ES'!$A52,raw!$G:$G,'Excel ES'!B$1)</f>
        <v>2056.6</v>
      </c>
      <c r="C52" s="16">
        <f>SUMIFS(raw!$L:$L,raw!$D:$D,'Excel ES'!$A52,raw!$H:$H,'Excel ES'!C$1)</f>
        <v>1881.6</v>
      </c>
      <c r="D52" s="16">
        <f>SUMIFS(raw!$L:$L,raw!$D:$D,'Excel ES'!$A52,raw!$H:$H,'Excel ES'!D$1)</f>
        <v>175</v>
      </c>
      <c r="E52" s="16">
        <f>SUMIFS(raw!$L:$L,raw!$D:$D,'Excel ES'!$A52,raw!$G:$G,'Excel ES'!E$1)</f>
        <v>2143.806818181818</v>
      </c>
      <c r="F52" s="16">
        <f>COUNTIFS(raw!$D:$D,'Excel ES'!$A52,raw!$G:$G,'Excel ES'!F$1)</f>
        <v>21</v>
      </c>
      <c r="G52" s="16">
        <f>COUNTIFS(raw!$D:$D,'Excel ES'!$A52,raw!$H:$H,'Excel ES'!G$1)</f>
        <v>19</v>
      </c>
      <c r="H52" s="16">
        <f>COUNTIFS(raw!$D:$D,'Excel ES'!$A52,raw!$H:$H,'Excel ES'!H$1)</f>
        <v>2</v>
      </c>
      <c r="I52" s="16">
        <f>COUNTIFS(raw!$D:$D,'Excel ES'!$A52,raw!$G:$G,'Excel ES'!I$1)</f>
        <v>22</v>
      </c>
      <c r="L52">
        <f t="shared" si="6"/>
        <v>2026.3116634378346</v>
      </c>
      <c r="M52">
        <f t="shared" si="4"/>
        <v>364.54635130746135</v>
      </c>
      <c r="O52">
        <f t="shared" si="7"/>
        <v>20.695886703672372</v>
      </c>
      <c r="P52">
        <f t="shared" si="5"/>
        <v>4.0620338432349277</v>
      </c>
      <c r="Q52" s="11">
        <f t="shared" si="3"/>
        <v>0.30411329632762829</v>
      </c>
      <c r="R52">
        <f t="shared" si="0"/>
        <v>9.248489700325585E-2</v>
      </c>
    </row>
    <row r="53" spans="1:18" x14ac:dyDescent="0.3">
      <c r="A53" s="17">
        <v>41721</v>
      </c>
      <c r="B53" s="16">
        <f>SUMIFS(raw!$L:$L,raw!$D:$D,'Excel ES'!$A53,raw!$G:$G,'Excel ES'!B$1)</f>
        <v>2062.2857142857142</v>
      </c>
      <c r="C53" s="16">
        <f>SUMIFS(raw!$L:$L,raw!$D:$D,'Excel ES'!$A53,raw!$H:$H,'Excel ES'!C$1)</f>
        <v>1913.2857142857142</v>
      </c>
      <c r="D53" s="16">
        <f>SUMIFS(raw!$L:$L,raw!$D:$D,'Excel ES'!$A53,raw!$H:$H,'Excel ES'!D$1)</f>
        <v>149</v>
      </c>
      <c r="E53" s="16">
        <f>SUMIFS(raw!$L:$L,raw!$D:$D,'Excel ES'!$A53,raw!$G:$G,'Excel ES'!E$1)</f>
        <v>1981.5584415584415</v>
      </c>
      <c r="F53" s="16">
        <f>COUNTIFS(raw!$D:$D,'Excel ES'!$A53,raw!$G:$G,'Excel ES'!F$1)</f>
        <v>20</v>
      </c>
      <c r="G53" s="16">
        <f>COUNTIFS(raw!$D:$D,'Excel ES'!$A53,raw!$H:$H,'Excel ES'!G$1)</f>
        <v>18</v>
      </c>
      <c r="H53" s="16">
        <f>COUNTIFS(raw!$D:$D,'Excel ES'!$A53,raw!$H:$H,'Excel ES'!H$1)</f>
        <v>2</v>
      </c>
      <c r="I53" s="16">
        <f>COUNTIFS(raw!$D:$D,'Excel ES'!$A53,raw!$G:$G,'Excel ES'!I$1)</f>
        <v>21</v>
      </c>
      <c r="L53">
        <f t="shared" si="6"/>
        <v>2044.2986888617743</v>
      </c>
      <c r="M53">
        <f t="shared" si="4"/>
        <v>161.42820392975449</v>
      </c>
      <c r="O53">
        <f t="shared" si="7"/>
        <v>20.347943351836186</v>
      </c>
      <c r="Q53" s="11">
        <f t="shared" si="3"/>
        <v>0.34794335183618585</v>
      </c>
      <c r="R53">
        <f t="shared" si="0"/>
        <v>0.12106457608699982</v>
      </c>
    </row>
    <row r="54" spans="1:18" x14ac:dyDescent="0.3">
      <c r="B54" s="16"/>
      <c r="C54" s="16"/>
      <c r="D54" s="16"/>
      <c r="E54" s="16"/>
      <c r="F54" s="16"/>
      <c r="G54" s="16"/>
      <c r="H54" s="16"/>
      <c r="I54" s="16"/>
    </row>
    <row r="55" spans="1:18" x14ac:dyDescent="0.3">
      <c r="B55" s="16">
        <f>SUM(B1:B54)</f>
        <v>107927.42579365078</v>
      </c>
      <c r="C55" s="16">
        <f>SUM(C1:C54)</f>
        <v>86117.957539682524</v>
      </c>
      <c r="D55" s="16">
        <f t="shared" ref="D55:I55" si="8">SUM(D1:D54)</f>
        <v>21809.468253968251</v>
      </c>
      <c r="E55" s="16">
        <f t="shared" si="8"/>
        <v>96219.324642024643</v>
      </c>
      <c r="F55" s="16">
        <f t="shared" si="8"/>
        <v>1105</v>
      </c>
      <c r="G55" s="16">
        <f t="shared" si="8"/>
        <v>893</v>
      </c>
      <c r="H55" s="16">
        <f t="shared" si="8"/>
        <v>212</v>
      </c>
      <c r="I55" s="16">
        <f t="shared" si="8"/>
        <v>1045</v>
      </c>
    </row>
    <row r="58" spans="1:18" x14ac:dyDescent="0.3">
      <c r="Q58">
        <f>AVERAGE(Q2:Q53)</f>
        <v>1.6994186058877718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FB6E1-B8D0-49B0-A5AD-31DE1348A665}">
  <dimension ref="A1:E3"/>
  <sheetViews>
    <sheetView workbookViewId="0"/>
  </sheetViews>
  <sheetFormatPr defaultRowHeight="15.6" x14ac:dyDescent="0.3"/>
  <sheetData>
    <row r="1" spans="1:5" x14ac:dyDescent="0.3">
      <c r="A1">
        <f>SUM(,)</f>
        <v>0</v>
      </c>
      <c r="B1" t="e" cm="1" vm="1">
        <f t="array" aca="1" ref="B1" ca="1">{1,2;3,4}</f>
        <v>#VALUE!</v>
      </c>
      <c r="C1">
        <f>LEN("abc")</f>
        <v>3</v>
      </c>
      <c r="D1">
        <f>SUM(1)</f>
        <v>1</v>
      </c>
      <c r="E1">
        <f>1.5</f>
        <v>1.5</v>
      </c>
    </row>
    <row r="2" spans="1:5" x14ac:dyDescent="0.3">
      <c r="A2" s="17">
        <v>36925</v>
      </c>
    </row>
    <row r="3" spans="1:5" x14ac:dyDescent="0.3">
      <c r="A3" t="str">
        <f>DOLLAR(1,0)</f>
        <v>$1</v>
      </c>
      <c r="B3" t="str">
        <f>ADDRESS(1,1,2,0)</f>
        <v>R1C[1]</v>
      </c>
      <c r="C3" t="str">
        <f>FIXED(1E+21, 0, FALSE)</f>
        <v>1,000,000,000,000,000,000,000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FkATQBE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=</AFEJSONBlob>
</file>

<file path=customXml/itemProps1.xml><?xml version="1.0" encoding="utf-8"?>
<ds:datastoreItem xmlns:ds="http://schemas.openxmlformats.org/officeDocument/2006/customXml" ds:itemID="{96B60367-9A6B-4FD1-A4A9-DBC08FA5AAFE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Directory</vt:lpstr>
      <vt:lpstr>raw</vt:lpstr>
      <vt:lpstr>Weekly Table</vt:lpstr>
      <vt:lpstr>Graphs</vt:lpstr>
      <vt:lpstr>Pivot - Summary</vt:lpstr>
      <vt:lpstr>Pivot - Breakdown</vt:lpstr>
      <vt:lpstr>By Day of Week</vt:lpstr>
      <vt:lpstr>Trend</vt:lpstr>
      <vt:lpstr>OR Time Forecasts</vt:lpstr>
      <vt:lpstr>Total # of Surgeries - MA</vt:lpstr>
      <vt:lpstr>Total # of Surgeries-DES-JY-UP</vt:lpstr>
      <vt:lpstr>Total # of Surgeries-DES-JY-PN</vt:lpstr>
      <vt:lpstr>Total # of Surgeries-DES-JY-PS</vt:lpstr>
      <vt:lpstr>Total # of Surgeries - DES</vt:lpstr>
      <vt:lpstr>Total # of Surgeries - SES</vt:lpstr>
      <vt:lpstr>Total # of Surgeries - WMA</vt:lpstr>
      <vt:lpstr>Data - Weekly Seasonal</vt:lpstr>
      <vt:lpstr>Graph- Weekly Seasonal</vt:lpstr>
      <vt:lpstr>Holts Patient</vt:lpstr>
      <vt:lpstr>Data - Weekly MA</vt:lpstr>
      <vt:lpstr>Graphs - Weekly MA</vt:lpstr>
      <vt:lpstr>Data - Weekly Seasonal Additive</vt:lpstr>
      <vt:lpstr>Graph Count PLANNED</vt:lpstr>
      <vt:lpstr>Pivot - OR Count </vt:lpstr>
      <vt:lpstr>Pivot - Not SchedSched</vt:lpstr>
      <vt:lpstr>Excel 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Bader Al-Hilawani</dc:creator>
  <cp:keywords/>
  <dc:description/>
  <cp:lastModifiedBy>Bader Al-Hilawani</cp:lastModifiedBy>
  <cp:revision/>
  <dcterms:created xsi:type="dcterms:W3CDTF">2014-12-20T16:04:22Z</dcterms:created>
  <dcterms:modified xsi:type="dcterms:W3CDTF">2024-08-19T00:23:00Z</dcterms:modified>
  <cp:category/>
  <cp:contentStatus/>
</cp:coreProperties>
</file>