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helseaball/Documents/Homework/"/>
    </mc:Choice>
  </mc:AlternateContent>
  <xr:revisionPtr revIDLastSave="0" documentId="13_ncr:1_{8D1E5E05-7A04-BD4B-A5E9-E42CFB85E1D9}" xr6:coauthVersionLast="45" xr6:coauthVersionMax="45" xr10:uidLastSave="{00000000-0000-0000-0000-000000000000}"/>
  <bookViews>
    <workbookView xWindow="0" yWindow="460" windowWidth="28800" windowHeight="16460" activeTab="5" xr2:uid="{00000000-000D-0000-FFFF-FFFF00000000}"/>
  </bookViews>
  <sheets>
    <sheet name="Sheet1" sheetId="1" r:id="rId1"/>
    <sheet name="Category" sheetId="2" r:id="rId2"/>
    <sheet name="Sub-Category" sheetId="3" r:id="rId3"/>
    <sheet name="Date Created" sheetId="4" r:id="rId4"/>
    <sheet name="Bonus" sheetId="5" r:id="rId5"/>
    <sheet name="Bonus Statistical Analysis" sheetId="6" r:id="rId6"/>
  </sheets>
  <definedNames>
    <definedName name="_xlnm._FilterDatabase" localSheetId="0" hidden="1">Sheet1!$A$1:$N$4115</definedName>
    <definedName name="_xlchart.v1.0" hidden="1">'Bonus Statistical Analysis'!$B$1</definedName>
    <definedName name="_xlchart.v1.1" hidden="1">'Bonus Statistical Analysis'!$B$2:$B$2186</definedName>
    <definedName name="_xlchart.v1.2" hidden="1">'Bonus Statistical Analysis'!$B$1</definedName>
    <definedName name="_xlchart.v1.3" hidden="1">'Bonus Statistical Analysis'!$B$2:$B$2186</definedName>
  </definedNames>
  <calcPr calcId="191029"/>
  <pivotCaches>
    <pivotCache cacheId="36" r:id="rId7"/>
    <pivotCache cacheId="3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6" l="1"/>
  <c r="I6" i="6"/>
  <c r="H7" i="6"/>
  <c r="H6" i="6"/>
  <c r="I5" i="6"/>
  <c r="H5" i="6"/>
  <c r="I4" i="6"/>
  <c r="H4" i="6"/>
  <c r="I3" i="6"/>
  <c r="I2" i="6"/>
  <c r="H3" i="6"/>
  <c r="H2" i="6"/>
  <c r="O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0" i="5"/>
  <c r="C9" i="5"/>
  <c r="B9" i="5"/>
  <c r="C11" i="5"/>
  <c r="C8" i="5"/>
  <c r="C7" i="5"/>
  <c r="C6" i="5"/>
  <c r="C5" i="5"/>
  <c r="C4" i="5"/>
  <c r="C3" i="5"/>
  <c r="C2" i="5"/>
  <c r="B11" i="5"/>
  <c r="B10" i="5"/>
  <c r="B8" i="5"/>
  <c r="B7" i="5"/>
  <c r="B6" i="5"/>
  <c r="B5" i="5"/>
  <c r="B4" i="5"/>
  <c r="B3" i="5"/>
  <c r="B12" i="5"/>
  <c r="B13" i="5"/>
  <c r="B2" i="5"/>
  <c r="E13" i="5" l="1"/>
  <c r="H13" i="5" s="1"/>
  <c r="E9" i="5"/>
  <c r="H9" i="5" s="1"/>
  <c r="E5" i="5"/>
  <c r="F5" i="5" s="1"/>
  <c r="E12" i="5"/>
  <c r="F12" i="5" s="1"/>
  <c r="E8" i="5"/>
  <c r="H8" i="5" s="1"/>
  <c r="E4" i="5"/>
  <c r="F4" i="5" s="1"/>
  <c r="E11" i="5"/>
  <c r="G11" i="5" s="1"/>
  <c r="E7" i="5"/>
  <c r="F7" i="5" s="1"/>
  <c r="E3" i="5"/>
  <c r="F3" i="5" s="1"/>
  <c r="E2" i="5"/>
  <c r="H2" i="5" s="1"/>
  <c r="E10" i="5"/>
  <c r="G10" i="5" s="1"/>
  <c r="E6" i="5"/>
  <c r="G6" i="5" s="1"/>
  <c r="E20" i="2"/>
  <c r="C25" i="2"/>
  <c r="C24" i="2"/>
  <c r="C23" i="2"/>
  <c r="C22" i="2"/>
  <c r="C21" i="2"/>
  <c r="C19" i="2"/>
  <c r="C18" i="2"/>
  <c r="C17" i="2"/>
  <c r="E25" i="2"/>
  <c r="E24" i="2"/>
  <c r="E23" i="2"/>
  <c r="E22" i="2"/>
  <c r="E21" i="2"/>
  <c r="G13" i="5" l="1"/>
  <c r="F10" i="5"/>
  <c r="F2" i="5"/>
  <c r="G2" i="5"/>
  <c r="H10" i="5"/>
  <c r="F13" i="5"/>
  <c r="G3" i="5"/>
  <c r="H5" i="5"/>
  <c r="H7" i="5"/>
  <c r="H6" i="5"/>
  <c r="H12" i="5"/>
  <c r="G5" i="5"/>
  <c r="F8" i="5"/>
  <c r="H4" i="5"/>
  <c r="H3" i="5"/>
  <c r="F9" i="5"/>
  <c r="F11" i="5"/>
  <c r="G4" i="5"/>
  <c r="G7" i="5"/>
  <c r="F6" i="5"/>
  <c r="G12" i="5"/>
  <c r="H11" i="5"/>
  <c r="G9" i="5"/>
  <c r="G8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E19" i="2"/>
  <c r="E18" i="2"/>
  <c r="E17" i="2"/>
</calcChain>
</file>

<file path=xl/sharedStrings.xml><?xml version="1.0" encoding="utf-8"?>
<sst xmlns="http://schemas.openxmlformats.org/spreadsheetml/2006/main" count="36776" uniqueCount="8408">
  <si>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</si>
  <si>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</si>
  <si>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</si>
  <si>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</si>
  <si>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</si>
  <si>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</si>
  <si>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</si>
  <si>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</si>
  <si>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</si>
  <si>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</si>
  <si>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</si>
  <si>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</si>
  <si>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</si>
  <si>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</si>
  <si>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</si>
  <si>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</si>
  <si>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</si>
  <si>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</si>
  <si>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</si>
  <si>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</si>
  <si>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</si>
  <si>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</si>
  <si>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</si>
  <si>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</si>
  <si>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</si>
  <si>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</si>
  <si>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</si>
  <si>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</si>
  <si>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</si>
  <si>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</si>
  <si>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</si>
  <si>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</si>
  <si>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</si>
  <si>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</si>
  <si>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</si>
  <si>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</si>
  <si>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</si>
  <si>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</si>
  <si>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</si>
  <si>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</si>
  <si>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</si>
  <si>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</si>
  <si>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</si>
  <si>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</si>
  <si>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</si>
  <si>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</si>
  <si>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</si>
  <si>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</si>
  <si>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</si>
  <si>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</si>
  <si>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</si>
  <si>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</si>
  <si>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</si>
  <si>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</si>
  <si>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</si>
  <si>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</si>
  <si>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</si>
  <si>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</si>
  <si>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</si>
  <si>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</si>
  <si>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</si>
  <si>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</si>
  <si>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</si>
  <si>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</si>
  <si>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</si>
  <si>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</si>
  <si>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</si>
  <si>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</si>
  <si>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</si>
  <si>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</si>
  <si>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</si>
  <si>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</si>
  <si>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</si>
  <si>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</si>
  <si>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</si>
  <si>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</si>
  <si>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</si>
  <si>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</si>
  <si>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</si>
  <si>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</si>
  <si>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</si>
  <si>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</si>
  <si>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</si>
  <si>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</si>
  <si>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</si>
  <si>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</si>
  <si>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</si>
  <si>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</si>
  <si>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</si>
  <si>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</si>
  <si>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</si>
  <si>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</si>
  <si>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</si>
  <si>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</si>
  <si>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</si>
  <si>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</si>
  <si>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</si>
  <si>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</si>
  <si>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</si>
  <si>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</si>
  <si>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</si>
  <si>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</si>
  <si>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</si>
  <si>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</si>
  <si>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</si>
  <si>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</si>
  <si>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</si>
  <si>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</si>
  <si>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</si>
  <si>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</si>
  <si>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</si>
  <si>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</si>
  <si>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</si>
  <si>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</si>
  <si>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</si>
  <si>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</si>
  <si>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</si>
  <si>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</si>
  <si>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</si>
  <si>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</si>
  <si>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</si>
  <si>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</si>
  <si>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</si>
  <si>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</si>
  <si>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</si>
  <si>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</si>
  <si>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</si>
  <si>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</si>
  <si>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</si>
  <si>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</si>
  <si>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</si>
  <si>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</si>
  <si>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</si>
  <si>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</si>
  <si>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</si>
  <si>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</si>
  <si>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</si>
  <si>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</si>
  <si>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</si>
  <si>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</si>
  <si>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</si>
  <si>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</si>
  <si>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</si>
  <si>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</si>
  <si>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</si>
  <si>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</si>
  <si>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</si>
  <si>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</si>
  <si>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</si>
  <si>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</si>
  <si>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</si>
  <si>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</si>
  <si>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</si>
  <si>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</si>
  <si>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</si>
  <si>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</si>
  <si>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</si>
  <si>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</si>
  <si>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</si>
  <si>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</si>
  <si>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</si>
  <si>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</si>
  <si>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</si>
  <si>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</si>
  <si>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</si>
  <si>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</si>
  <si>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</si>
  <si>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</si>
  <si>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</si>
  <si>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</si>
  <si>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</si>
  <si>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</si>
  <si>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</si>
  <si>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</si>
  <si>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</si>
  <si>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</si>
  <si>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</si>
  <si>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</si>
  <si>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</si>
  <si>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</si>
  <si>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</si>
  <si>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</si>
  <si>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</si>
  <si>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</si>
  <si>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</si>
  <si>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</si>
  <si>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</si>
  <si>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</si>
  <si>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</si>
  <si>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</si>
  <si>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</si>
  <si>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</si>
  <si>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</si>
  <si>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</si>
  <si>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</si>
  <si>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</si>
  <si>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</si>
  <si>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</si>
  <si>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</si>
  <si>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</si>
  <si>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</si>
  <si>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</si>
  <si>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</si>
  <si>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</si>
  <si>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</si>
  <si>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</si>
  <si>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</si>
  <si>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</si>
  <si>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</si>
  <si>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</si>
  <si>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</si>
  <si>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</si>
  <si>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</si>
  <si>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</si>
  <si>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</si>
  <si>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</si>
  <si>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</si>
  <si>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</si>
  <si>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</si>
  <si>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</si>
  <si>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</si>
  <si>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</si>
  <si>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</si>
  <si>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</si>
  <si>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</si>
  <si>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</si>
  <si>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</si>
  <si>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</si>
  <si>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</si>
  <si>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</si>
  <si>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</si>
  <si>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</si>
  <si>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</si>
  <si>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</si>
  <si>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</si>
  <si>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</si>
  <si>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</si>
  <si>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</si>
  <si>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</si>
  <si>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</si>
  <si>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</si>
  <si>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</si>
  <si>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</si>
  <si>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</si>
  <si>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</si>
  <si>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</si>
  <si>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</si>
  <si>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</si>
  <si>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</si>
  <si>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</si>
  <si>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</si>
  <si>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</si>
  <si>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</si>
  <si>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</si>
  <si>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</si>
  <si>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</si>
  <si>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</si>
  <si>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</si>
  <si>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</si>
  <si>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</si>
  <si>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</si>
  <si>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</si>
  <si>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</si>
  <si>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</si>
  <si>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</si>
  <si>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</si>
  <si>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</si>
  <si>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</si>
  <si>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</si>
  <si>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</si>
  <si>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</si>
  <si>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</si>
  <si>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</si>
  <si>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</si>
  <si>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</si>
  <si>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</si>
  <si>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</si>
  <si>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</si>
  <si>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</si>
  <si>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</si>
  <si>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</si>
  <si>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</si>
  <si>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</si>
  <si>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</si>
  <si>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</si>
  <si>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</si>
  <si>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</si>
  <si>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</si>
  <si>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</si>
  <si>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</si>
  <si>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</si>
  <si>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</si>
  <si>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</si>
  <si>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</si>
  <si>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</si>
  <si>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</si>
  <si>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</si>
  <si>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</si>
  <si>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</si>
  <si>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</si>
  <si>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</si>
  <si>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</si>
  <si>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</si>
  <si>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</si>
  <si>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</si>
  <si>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</si>
  <si>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</si>
  <si>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</si>
  <si>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</si>
  <si>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</si>
  <si>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</si>
  <si>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</si>
  <si>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</si>
  <si>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</si>
  <si>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</si>
  <si>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</si>
  <si>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</si>
  <si>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</si>
  <si>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</si>
  <si>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</si>
  <si>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</si>
  <si>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</si>
  <si>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</si>
  <si>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</si>
  <si>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</si>
  <si>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</si>
  <si>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</si>
  <si>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</si>
  <si>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</si>
  <si>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</si>
  <si>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</si>
  <si>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</si>
  <si>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</si>
  <si>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</si>
  <si>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</si>
  <si>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</si>
  <si>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</si>
  <si>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</si>
  <si>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</si>
  <si>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</si>
  <si>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</si>
  <si>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</si>
  <si>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</si>
  <si>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</si>
  <si>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</si>
  <si>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</si>
  <si>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</si>
  <si>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</si>
  <si>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</si>
  <si>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</si>
  <si>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</si>
  <si>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</si>
  <si>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</si>
  <si>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</si>
  <si>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</si>
  <si>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</si>
  <si>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</si>
  <si>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</si>
  <si>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</si>
  <si>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</si>
  <si>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</si>
  <si>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</si>
  <si>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</si>
  <si>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</si>
  <si>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</si>
  <si>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</si>
  <si>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</si>
  <si>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</si>
  <si>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</si>
  <si>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</si>
  <si>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</si>
  <si>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</si>
  <si>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</si>
  <si>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</si>
  <si>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</si>
  <si>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</si>
  <si>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</si>
  <si>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</si>
  <si>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</si>
  <si>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</si>
  <si>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</si>
  <si>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</si>
  <si>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</si>
  <si>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</si>
  <si>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</si>
  <si>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</si>
  <si>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</si>
  <si>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</si>
  <si>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</si>
  <si>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</si>
  <si>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</si>
  <si>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</si>
  <si>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</si>
  <si>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</si>
  <si>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</si>
  <si>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</si>
  <si>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</si>
  <si>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</si>
  <si>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</si>
  <si>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</si>
  <si>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</si>
  <si>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</si>
  <si>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</si>
  <si>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</si>
  <si>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</si>
  <si>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</si>
  <si>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</si>
  <si>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</si>
  <si>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</si>
  <si>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</si>
  <si>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</si>
  <si>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</si>
  <si>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</si>
  <si>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</si>
  <si>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</si>
  <si>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</si>
  <si>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</si>
  <si>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</si>
  <si>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</si>
  <si>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</si>
  <si>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</si>
  <si>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</si>
  <si>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</si>
  <si>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</si>
  <si>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</si>
  <si>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</si>
  <si>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</si>
  <si>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</si>
  <si>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</si>
  <si>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</si>
  <si>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</si>
  <si>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</si>
  <si>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</si>
  <si>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</si>
  <si>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</si>
  <si>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</si>
  <si>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</si>
  <si>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</si>
  <si>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</si>
  <si>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</si>
  <si>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</si>
  <si>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</si>
  <si>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</si>
  <si>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</si>
  <si>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</si>
  <si>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</si>
  <si>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</si>
  <si>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</si>
  <si>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</si>
  <si>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</si>
  <si>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</si>
  <si>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</si>
  <si>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</si>
  <si>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</si>
  <si>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</si>
  <si>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</si>
  <si>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</si>
  <si>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</si>
  <si>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</si>
  <si>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</si>
  <si>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</si>
  <si>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</si>
  <si>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</si>
  <si>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</si>
  <si>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</si>
  <si>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</si>
  <si>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</si>
  <si>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</si>
  <si>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</si>
  <si>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</si>
  <si>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</si>
  <si>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</si>
  <si>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</si>
  <si>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</si>
  <si>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</si>
  <si>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</si>
  <si>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</si>
  <si>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</si>
  <si>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</si>
  <si>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</si>
  <si>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</si>
  <si>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</si>
  <si>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</si>
  <si>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</si>
  <si>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</si>
  <si>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</si>
  <si>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</si>
  <si>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</si>
  <si>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</si>
  <si>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</si>
  <si>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</si>
  <si>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</si>
  <si>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</si>
  <si>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</si>
  <si>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</si>
  <si>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</si>
  <si>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</si>
  <si>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</si>
  <si>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</si>
  <si>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</si>
  <si>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</si>
  <si>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</si>
  <si>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</si>
  <si>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</si>
  <si>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</si>
  <si>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</si>
  <si>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</si>
  <si>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</si>
  <si>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</si>
  <si>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</si>
  <si>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</si>
  <si>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</si>
  <si>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</si>
  <si>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</si>
  <si>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</si>
  <si>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</si>
  <si>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</si>
  <si>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</si>
  <si>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</si>
  <si>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</si>
  <si>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</si>
  <si>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</si>
  <si>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</si>
  <si>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</si>
  <si>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</si>
  <si>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</si>
  <si>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</si>
  <si>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</si>
  <si>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</si>
  <si>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</si>
  <si>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</si>
  <si>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</si>
  <si>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</si>
  <si>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</si>
  <si>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</si>
  <si>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</si>
  <si>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</si>
  <si>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</si>
  <si>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</si>
  <si>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</si>
  <si>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</si>
  <si>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</si>
  <si>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</si>
  <si>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</si>
  <si>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</si>
  <si>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</si>
  <si>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</si>
  <si>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</si>
  <si>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</si>
  <si>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</si>
  <si>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</si>
  <si>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</si>
  <si>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</si>
  <si>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</si>
  <si>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</si>
  <si>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</si>
  <si>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</si>
  <si>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</si>
  <si>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</si>
  <si>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</si>
  <si>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</si>
  <si>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</si>
  <si>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</si>
  <si>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</si>
  <si>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</si>
  <si>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</si>
  <si>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</si>
  <si>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</si>
  <si>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</si>
  <si>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</si>
  <si>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</si>
  <si>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</si>
  <si>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</si>
  <si>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</si>
  <si>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</si>
  <si>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</si>
  <si>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</si>
  <si>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</si>
  <si>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</si>
  <si>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</si>
  <si>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</si>
  <si>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</si>
  <si>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</si>
  <si>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</si>
  <si>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</si>
  <si>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</si>
  <si>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</si>
  <si>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</si>
  <si>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</si>
  <si>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</si>
  <si>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</si>
  <si>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</si>
  <si>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</si>
  <si>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</si>
  <si>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</si>
  <si>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</si>
  <si>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</si>
  <si>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</si>
  <si>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</si>
  <si>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</si>
  <si>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</si>
  <si>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</si>
  <si>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</si>
  <si>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</si>
  <si>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</si>
  <si>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</si>
  <si>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</si>
  <si>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</si>
  <si>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</si>
  <si>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</si>
  <si>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</si>
  <si>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</si>
  <si>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</si>
  <si>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</si>
  <si>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</si>
  <si>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</si>
  <si>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</si>
  <si>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</si>
  <si>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</si>
  <si>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</si>
  <si>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</si>
  <si>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</si>
  <si>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</si>
  <si>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</si>
  <si>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</si>
  <si>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</si>
  <si>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</si>
  <si>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</si>
  <si>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</si>
  <si>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</si>
  <si>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</si>
  <si>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</si>
  <si>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</si>
  <si>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</si>
  <si>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</si>
  <si>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</si>
  <si>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</si>
  <si>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</si>
  <si>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</si>
  <si>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</si>
  <si>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</si>
  <si>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</si>
  <si>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</si>
  <si>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</si>
  <si>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</si>
  <si>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</si>
  <si>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</si>
  <si>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</si>
  <si>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</si>
  <si>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</si>
  <si>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</si>
  <si>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</si>
  <si>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</si>
  <si>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</si>
  <si>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</si>
  <si>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</si>
  <si>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</si>
  <si>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</si>
  <si>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</si>
  <si>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</si>
  <si>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</si>
  <si>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</si>
  <si>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</si>
  <si>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</si>
  <si>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</si>
  <si>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</si>
  <si>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</si>
  <si>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</si>
  <si>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</si>
  <si>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</si>
  <si>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</si>
  <si>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</si>
  <si>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</si>
  <si>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</si>
  <si>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</si>
  <si>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</si>
  <si>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</si>
  <si>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</si>
  <si>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</si>
  <si>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</si>
  <si>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</si>
  <si>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</si>
  <si>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</si>
  <si>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</si>
  <si>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</si>
  <si>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</si>
  <si>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</si>
  <si>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</si>
  <si>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</si>
  <si>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</si>
  <si>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</si>
  <si>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</si>
  <si>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</si>
  <si>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</si>
  <si>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</si>
  <si>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</si>
  <si>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</si>
  <si>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</si>
  <si>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</si>
  <si>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</si>
  <si>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</si>
  <si>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</si>
  <si>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</si>
  <si>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</si>
  <si>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</si>
  <si>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</si>
  <si>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</si>
  <si>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</si>
  <si>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</si>
  <si>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</si>
  <si>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</si>
  <si>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</si>
  <si>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</si>
  <si>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</si>
  <si>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</si>
  <si>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</si>
  <si>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</si>
  <si>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</si>
  <si>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</si>
  <si>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</si>
  <si>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</si>
  <si>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</si>
  <si>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</si>
  <si>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</si>
  <si>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</si>
  <si>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</si>
  <si>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</si>
  <si>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</si>
  <si>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</si>
  <si>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</si>
  <si>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</si>
  <si>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</si>
  <si>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</si>
  <si>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</si>
  <si>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</si>
  <si>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</si>
  <si>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</si>
  <si>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</si>
  <si>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</si>
  <si>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</si>
  <si>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</si>
  <si>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</si>
  <si>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</si>
  <si>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</si>
  <si>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</si>
  <si>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</si>
  <si>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</si>
  <si>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</si>
  <si>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</si>
  <si>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</si>
  <si>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</si>
  <si>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</si>
  <si>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</si>
  <si>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</si>
  <si>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</si>
  <si>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</si>
  <si>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</si>
  <si>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</si>
  <si>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</si>
  <si>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</si>
  <si>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</si>
  <si>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</si>
  <si>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</si>
  <si>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</si>
  <si>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</si>
  <si>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</si>
  <si>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</si>
  <si>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</si>
  <si>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</si>
  <si>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</si>
  <si>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</si>
  <si>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</si>
  <si>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</si>
  <si>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</si>
  <si>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</si>
  <si>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</si>
  <si>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</si>
  <si>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</si>
  <si>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</si>
  <si>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</si>
  <si>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</si>
  <si>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</si>
  <si>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</si>
  <si>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</si>
  <si>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</si>
  <si>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</si>
  <si>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</si>
  <si>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</si>
  <si>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</si>
  <si>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</si>
  <si>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</si>
  <si>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</si>
  <si>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</si>
  <si>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</si>
  <si>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</si>
  <si>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</si>
  <si>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</si>
  <si>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</si>
  <si>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</si>
  <si>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</si>
  <si>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</si>
  <si>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</si>
  <si>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</si>
  <si>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</si>
  <si>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</si>
  <si>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</si>
  <si>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</si>
  <si>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</si>
  <si>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</si>
  <si>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</si>
  <si>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</si>
  <si>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</si>
  <si>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</si>
  <si>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</si>
  <si>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</si>
  <si>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</si>
  <si>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</si>
  <si>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</si>
  <si>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</si>
  <si>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</si>
  <si>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</si>
  <si>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</si>
  <si>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</si>
  <si>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</si>
  <si>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</si>
  <si>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</si>
  <si>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</si>
  <si>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</si>
  <si>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</si>
  <si>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</si>
  <si>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</si>
  <si>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</si>
  <si>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</si>
  <si>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</si>
  <si>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</si>
  <si>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</si>
  <si>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</si>
  <si>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</si>
  <si>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</si>
  <si>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</si>
  <si>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</si>
  <si>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</si>
  <si>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</si>
  <si>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</si>
  <si>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</si>
  <si>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</si>
  <si>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</si>
  <si>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</si>
  <si>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</si>
  <si>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</si>
  <si>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</si>
  <si>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</si>
  <si>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</si>
  <si>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</si>
  <si>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</si>
  <si>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</si>
  <si>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</si>
  <si>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</si>
  <si>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</si>
  <si>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</si>
  <si>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</si>
  <si>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</si>
  <si>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</si>
  <si>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</si>
  <si>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</si>
  <si>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</si>
  <si>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</si>
  <si>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</si>
  <si>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</si>
  <si>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</si>
  <si>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</si>
  <si>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</si>
  <si>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</si>
  <si>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</si>
  <si>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</si>
  <si>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</si>
  <si>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</si>
  <si>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</si>
  <si>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</si>
  <si>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</si>
  <si>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</si>
  <si>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</si>
  <si>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</si>
  <si>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</si>
  <si>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</si>
  <si>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</si>
  <si>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</si>
  <si>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</si>
  <si>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</si>
  <si>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</si>
  <si>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</si>
  <si>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</si>
  <si>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</si>
  <si>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</si>
  <si>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</si>
  <si>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</si>
  <si>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</si>
  <si>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</si>
  <si>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</si>
  <si>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</si>
  <si>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</si>
  <si>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</si>
  <si>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</si>
  <si>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</si>
  <si>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</si>
  <si>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</si>
  <si>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</si>
  <si>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</si>
  <si>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</si>
  <si>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</si>
  <si>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</si>
  <si>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</si>
  <si>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</si>
  <si>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</si>
  <si>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</si>
  <si>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</si>
  <si>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</si>
  <si>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</si>
  <si>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</si>
  <si>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</si>
  <si>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</si>
  <si>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</si>
  <si>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</si>
  <si>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</si>
  <si>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</si>
  <si>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</si>
  <si>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</si>
  <si>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</si>
  <si>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</si>
  <si>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</si>
  <si>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</si>
  <si>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</si>
  <si>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</si>
  <si>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</si>
  <si>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</si>
  <si>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</si>
  <si>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</si>
  <si>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</si>
  <si>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</si>
  <si>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</si>
  <si>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</si>
  <si>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</si>
  <si>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</si>
  <si>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</si>
  <si>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</si>
  <si>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</si>
  <si>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</si>
  <si>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</si>
  <si>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</si>
  <si>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</si>
  <si>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</si>
  <si>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</si>
  <si>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</si>
  <si>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</si>
  <si>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</si>
  <si>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</si>
  <si>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</si>
  <si>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</si>
  <si>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</si>
  <si>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</si>
  <si>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</si>
  <si>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</si>
  <si>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</si>
  <si>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</si>
  <si>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</si>
  <si>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</si>
  <si>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</si>
  <si>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</si>
  <si>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</si>
  <si>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</si>
  <si>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</si>
  <si>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</si>
  <si>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</si>
  <si>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</si>
  <si>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</si>
  <si>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</si>
  <si>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</si>
  <si>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</si>
  <si>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</si>
  <si>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</si>
  <si>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</si>
  <si>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</si>
  <si>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</si>
  <si>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</si>
  <si>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</si>
  <si>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</si>
  <si>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</si>
  <si>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</si>
  <si>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</si>
  <si>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</si>
  <si>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</si>
  <si>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</si>
  <si>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</si>
  <si>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</si>
  <si>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</si>
  <si>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</si>
  <si>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</si>
  <si>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</si>
  <si>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</si>
  <si>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</si>
  <si>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</si>
  <si>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</si>
  <si>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</si>
  <si>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</si>
  <si>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</si>
  <si>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</si>
  <si>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</si>
  <si>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</si>
  <si>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</si>
  <si>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</si>
  <si>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</si>
  <si>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</si>
  <si>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</si>
  <si>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</si>
  <si>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</si>
  <si>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</si>
  <si>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</si>
  <si>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</si>
  <si>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</si>
  <si>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</si>
  <si>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</si>
  <si>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</si>
  <si>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</si>
  <si>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</si>
  <si>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</si>
  <si>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</si>
  <si>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</si>
  <si>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</si>
  <si>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</si>
  <si>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</si>
  <si>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</si>
  <si>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</si>
  <si>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</si>
  <si>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</si>
  <si>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</si>
  <si>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</si>
  <si>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</si>
  <si>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</si>
  <si>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</si>
  <si>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</si>
  <si>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</si>
  <si>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</si>
  <si>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</si>
  <si>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</si>
  <si>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</si>
  <si>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</si>
  <si>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</si>
  <si>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</si>
  <si>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</si>
  <si>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</si>
  <si>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</si>
  <si>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</si>
  <si>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</si>
  <si>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</si>
  <si>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</si>
  <si>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</si>
  <si>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</si>
  <si>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</si>
  <si>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</si>
  <si>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</si>
  <si>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</si>
  <si>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</si>
  <si>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</si>
  <si>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</si>
  <si>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</si>
  <si>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</si>
  <si>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</si>
  <si>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</si>
  <si>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</si>
  <si>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</si>
  <si>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</si>
  <si>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</si>
  <si>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</si>
  <si>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</si>
  <si>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</si>
  <si>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</si>
  <si>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</si>
  <si>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</si>
  <si>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</si>
  <si>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</si>
  <si>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</si>
  <si>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</si>
  <si>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</si>
  <si>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</si>
  <si>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</si>
  <si>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</si>
  <si>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</si>
  <si>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</si>
  <si>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</si>
  <si>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</si>
  <si>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</si>
  <si>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</si>
  <si>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</si>
  <si>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</si>
  <si>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</si>
  <si>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</si>
  <si>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</si>
  <si>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</si>
  <si>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</si>
  <si>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</si>
  <si>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</si>
  <si>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</si>
  <si>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</si>
  <si>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</si>
  <si>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</si>
  <si>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</si>
  <si>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</si>
  <si>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</si>
  <si>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</si>
  <si>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</si>
  <si>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</si>
  <si>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</si>
  <si>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</si>
  <si>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</si>
  <si>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</si>
  <si>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</si>
  <si>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</si>
  <si>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</si>
  <si>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</si>
  <si>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</si>
  <si>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</si>
  <si>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</si>
  <si>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</si>
  <si>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</si>
  <si>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</si>
  <si>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</si>
  <si>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</si>
  <si>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</si>
  <si>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</si>
  <si>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</si>
  <si>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</si>
  <si>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</si>
  <si>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</si>
  <si>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</si>
  <si>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</si>
  <si>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</si>
  <si>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</si>
  <si>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</si>
  <si>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</si>
  <si>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</si>
  <si>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</si>
  <si>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</si>
  <si>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</si>
  <si>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</si>
  <si>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</si>
  <si>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</si>
  <si>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</si>
  <si>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</si>
  <si>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</si>
  <si>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</si>
  <si>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</si>
  <si>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</si>
  <si>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</si>
  <si>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</si>
  <si>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</si>
  <si>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</si>
  <si>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</si>
  <si>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</si>
  <si>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</si>
  <si>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</si>
  <si>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</si>
  <si>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</si>
  <si>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</si>
  <si>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</si>
  <si>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</si>
  <si>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</si>
  <si>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</si>
  <si>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</si>
  <si>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</si>
  <si>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</si>
  <si>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</si>
  <si>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</si>
  <si>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</si>
  <si>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</si>
  <si>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</si>
  <si>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</si>
  <si>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</si>
  <si>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</si>
  <si>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</si>
  <si>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</si>
  <si>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</si>
  <si>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</si>
  <si>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</si>
  <si>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</si>
  <si>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</si>
  <si>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</si>
  <si>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</si>
  <si>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</si>
  <si>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</si>
  <si>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</si>
  <si>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</si>
  <si>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</si>
  <si>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</si>
  <si>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</si>
  <si>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</si>
  <si>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</si>
  <si>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</si>
  <si>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</si>
  <si>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</si>
  <si>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</si>
  <si>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</si>
  <si>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</si>
  <si>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</si>
  <si>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</si>
  <si>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</si>
  <si>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</si>
  <si>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</si>
  <si>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</si>
  <si>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</si>
  <si>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</si>
  <si>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</si>
  <si>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</si>
  <si>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</si>
  <si>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</si>
  <si>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</si>
  <si>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</si>
  <si>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</si>
  <si>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</si>
  <si>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</si>
  <si>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</si>
  <si>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</si>
  <si>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</si>
  <si>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</si>
  <si>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</si>
  <si>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</si>
  <si>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</si>
  <si>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</si>
  <si>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</si>
  <si>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</si>
  <si>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</si>
  <si>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</si>
  <si>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</si>
  <si>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</si>
  <si>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</si>
  <si>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</si>
  <si>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</si>
  <si>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</si>
  <si>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</si>
  <si>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</si>
  <si>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</si>
  <si>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</si>
  <si>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</si>
  <si>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</si>
  <si>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</si>
  <si>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</si>
  <si>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</si>
  <si>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</si>
  <si>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</si>
  <si>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</si>
  <si>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</si>
  <si>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</si>
  <si>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</si>
  <si>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</si>
  <si>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</si>
  <si>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</si>
  <si>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</si>
  <si>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</si>
  <si>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</si>
  <si>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</si>
  <si>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</si>
  <si>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</si>
  <si>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</si>
  <si>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</si>
  <si>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</si>
  <si>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</si>
  <si>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</si>
  <si>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</si>
  <si>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</si>
  <si>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</si>
  <si>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</si>
  <si>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</si>
  <si>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</si>
  <si>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</si>
  <si>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</si>
  <si>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</si>
  <si>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</si>
  <si>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</si>
  <si>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</si>
  <si>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</si>
  <si>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</si>
  <si>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</si>
  <si>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</si>
  <si>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</si>
  <si>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</si>
  <si>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</si>
  <si>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</si>
  <si>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</si>
  <si>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</si>
  <si>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</si>
  <si>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</si>
  <si>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</si>
  <si>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</si>
  <si>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</si>
  <si>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</si>
  <si>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</si>
  <si>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</si>
  <si>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</si>
  <si>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</si>
  <si>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</si>
  <si>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</si>
  <si>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</si>
  <si>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</si>
  <si>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</si>
  <si>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</si>
  <si>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</si>
  <si>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</si>
  <si>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</si>
  <si>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</si>
  <si>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</si>
  <si>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</si>
  <si>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</si>
  <si>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</si>
  <si>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</si>
  <si>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</si>
  <si>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</si>
  <si>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</si>
  <si>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</si>
  <si>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</si>
  <si>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</si>
  <si>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</si>
  <si>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</si>
  <si>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</si>
  <si>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</si>
  <si>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</si>
  <si>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</si>
  <si>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</si>
  <si>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</si>
  <si>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</si>
  <si>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</si>
  <si>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</si>
  <si>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</si>
  <si>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</si>
  <si>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</si>
  <si>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</si>
  <si>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</si>
  <si>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</si>
  <si>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</si>
  <si>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</si>
  <si>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</si>
  <si>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</si>
  <si>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</si>
  <si>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</si>
  <si>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</si>
  <si>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</si>
  <si>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</si>
  <si>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</si>
  <si>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</si>
  <si>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</si>
  <si>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</si>
  <si>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</si>
  <si>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</si>
  <si>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</si>
  <si>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</si>
  <si>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</si>
  <si>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</si>
  <si>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</si>
  <si>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</si>
  <si>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</si>
  <si>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</si>
  <si>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</si>
  <si>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</si>
  <si>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</si>
  <si>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</si>
  <si>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</si>
  <si>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</si>
  <si>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</si>
  <si>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</si>
  <si>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</si>
  <si>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</si>
  <si>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</si>
  <si>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</si>
  <si>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</si>
  <si>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</si>
  <si>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</si>
  <si>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</si>
  <si>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</si>
  <si>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</si>
  <si>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</si>
  <si>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</si>
  <si>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</si>
  <si>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</si>
  <si>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</si>
  <si>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</si>
  <si>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</si>
  <si>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</si>
  <si>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</si>
  <si>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</si>
  <si>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</si>
  <si>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</si>
  <si>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</si>
  <si>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</si>
  <si>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</si>
  <si>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</si>
  <si>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</si>
  <si>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</si>
  <si>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</si>
  <si>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</si>
  <si>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</si>
  <si>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</si>
  <si>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</si>
  <si>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</si>
  <si>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</si>
  <si>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</si>
  <si>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</si>
  <si>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</si>
  <si>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</si>
  <si>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</si>
  <si>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</si>
  <si>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</si>
  <si>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</si>
  <si>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</si>
  <si>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</si>
  <si>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</si>
  <si>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</si>
  <si>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</si>
  <si>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</si>
  <si>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</si>
  <si>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</si>
  <si>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</si>
  <si>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</si>
  <si>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</si>
  <si>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</si>
  <si>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</si>
  <si>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</si>
  <si>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</si>
  <si>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</si>
  <si>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</si>
  <si>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</si>
  <si>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</si>
  <si>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</si>
  <si>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</si>
  <si>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</si>
  <si>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</si>
  <si>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</si>
  <si>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</si>
  <si>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</si>
  <si>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</si>
  <si>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</si>
  <si>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</si>
  <si>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</si>
  <si>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</si>
  <si>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</si>
  <si>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</si>
  <si>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</si>
  <si>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</si>
  <si>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</si>
  <si>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</si>
  <si>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</si>
  <si>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</si>
  <si>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</si>
  <si>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</si>
  <si>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</si>
  <si>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</si>
  <si>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</si>
  <si>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</si>
  <si>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</si>
  <si>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</si>
  <si>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</si>
  <si>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</si>
  <si>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</si>
  <si>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</si>
  <si>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</si>
  <si>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</si>
  <si>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</si>
  <si>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</si>
  <si>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</si>
  <si>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</si>
  <si>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</si>
  <si>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</si>
  <si>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</si>
  <si>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</si>
  <si>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</si>
  <si>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</si>
  <si>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</si>
  <si>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</si>
  <si>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</si>
  <si>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</si>
  <si>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</si>
  <si>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</si>
  <si>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</si>
  <si>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</si>
  <si>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</si>
  <si>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</si>
  <si>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</si>
  <si>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</si>
  <si>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</si>
  <si>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</si>
  <si>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</si>
  <si>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</si>
  <si>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</si>
  <si>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</si>
  <si>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</si>
  <si>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</si>
  <si>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</si>
  <si>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</si>
  <si>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</si>
  <si>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</si>
  <si>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</si>
  <si>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</si>
  <si>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</si>
  <si>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</si>
  <si>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</si>
  <si>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</si>
  <si>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</si>
  <si>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</si>
  <si>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</si>
  <si>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</si>
  <si>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</si>
  <si>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</si>
  <si>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</si>
  <si>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</si>
  <si>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</si>
  <si>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</si>
  <si>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</si>
  <si>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</si>
  <si>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</si>
  <si>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</si>
  <si>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</si>
  <si>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</si>
  <si>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</si>
  <si>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</si>
  <si>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</si>
  <si>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</si>
  <si>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</si>
  <si>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</si>
  <si>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</si>
  <si>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</si>
  <si>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</si>
  <si>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</si>
  <si>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</si>
  <si>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</si>
  <si>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</si>
  <si>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</si>
  <si>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</si>
  <si>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</si>
  <si>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</si>
  <si>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</si>
  <si>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</si>
  <si>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</si>
  <si>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</si>
  <si>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</si>
  <si>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</si>
  <si>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</si>
  <si>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</si>
  <si>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</si>
  <si>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</si>
  <si>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</si>
  <si>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</si>
  <si>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</si>
  <si>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</si>
  <si>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</si>
  <si>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</si>
  <si>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</si>
  <si>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</si>
  <si>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</si>
  <si>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</si>
  <si>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</si>
  <si>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</si>
  <si>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</si>
  <si>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</si>
  <si>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</si>
  <si>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</si>
  <si>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</si>
  <si>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</si>
  <si>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</si>
  <si>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</si>
  <si>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</si>
  <si>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</si>
  <si>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</si>
  <si>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</si>
  <si>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</si>
  <si>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</si>
  <si>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</si>
  <si>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</si>
  <si>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</si>
  <si>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</si>
  <si>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</si>
  <si>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</si>
  <si>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</si>
  <si>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</si>
  <si>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</si>
  <si>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</si>
  <si>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</si>
  <si>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</si>
  <si>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</si>
  <si>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</si>
  <si>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</si>
  <si>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</si>
  <si>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</si>
  <si>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</si>
  <si>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</si>
  <si>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</si>
  <si>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</si>
  <si>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</si>
  <si>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</si>
  <si>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</si>
  <si>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</si>
  <si>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</si>
  <si>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</si>
  <si>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</si>
  <si>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</si>
  <si>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</si>
  <si>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</si>
  <si>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</si>
  <si>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</si>
  <si>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</si>
  <si>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</si>
  <si>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</si>
  <si>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</si>
  <si>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</si>
  <si>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</si>
  <si>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</si>
  <si>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</si>
  <si>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</si>
  <si>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</si>
  <si>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</si>
  <si>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</si>
  <si>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</si>
  <si>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</si>
  <si>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</si>
  <si>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</si>
  <si>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</si>
  <si>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</si>
  <si>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</si>
  <si>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</si>
  <si>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</si>
  <si>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</si>
  <si>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</si>
  <si>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</si>
  <si>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</si>
  <si>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</si>
  <si>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</si>
  <si>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</si>
  <si>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</si>
  <si>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</si>
  <si>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</si>
  <si>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</si>
  <si>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</si>
  <si>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</si>
  <si>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</si>
  <si>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</si>
  <si>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</si>
  <si>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</si>
  <si>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</si>
  <si>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</si>
  <si>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</si>
  <si>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</si>
  <si>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</si>
  <si>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</si>
  <si>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</si>
  <si>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</si>
  <si>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</si>
  <si>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</si>
  <si>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</si>
  <si>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</si>
  <si>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</si>
  <si>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</si>
  <si>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</si>
  <si>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</si>
  <si>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</si>
  <si>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</si>
  <si>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</si>
  <si>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</si>
  <si>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</si>
  <si>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</si>
  <si>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</si>
  <si>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</si>
  <si>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</si>
  <si>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</si>
  <si>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</si>
  <si>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</si>
  <si>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</si>
  <si>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</si>
  <si>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</si>
  <si>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</si>
  <si>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</si>
  <si>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</si>
  <si>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</si>
  <si>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</si>
  <si>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</si>
  <si>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</si>
  <si>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</si>
  <si>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</si>
  <si>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</si>
  <si>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</si>
  <si>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</si>
  <si>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</si>
  <si>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</si>
  <si>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</si>
  <si>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</si>
  <si>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</si>
  <si>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</si>
  <si>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</si>
  <si>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</si>
  <si>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</si>
  <si>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</si>
  <si>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</si>
  <si>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</si>
  <si>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</si>
  <si>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</si>
  <si>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</si>
  <si>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</si>
  <si>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</si>
  <si>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</si>
  <si>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</si>
  <si>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</si>
  <si>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</si>
  <si>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</si>
  <si>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</si>
  <si>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</si>
  <si>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</si>
  <si>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</si>
  <si>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</si>
  <si>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</si>
  <si>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</si>
  <si>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</si>
  <si>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</si>
  <si>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</si>
  <si>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</si>
  <si>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</si>
  <si>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</si>
  <si>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</si>
  <si>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</si>
  <si>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</si>
  <si>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</si>
  <si>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</si>
  <si>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</si>
  <si>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</si>
  <si>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</si>
  <si>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</si>
  <si>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</si>
  <si>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</si>
  <si>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</si>
  <si>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</si>
  <si>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</si>
  <si>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</si>
  <si>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</si>
  <si>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</si>
  <si>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</si>
  <si>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</si>
  <si>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</si>
  <si>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</si>
  <si>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</si>
  <si>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</si>
  <si>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</si>
  <si>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</si>
  <si>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</si>
  <si>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</si>
  <si>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</si>
  <si>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</si>
  <si>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</si>
  <si>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</si>
  <si>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</si>
  <si>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</si>
  <si>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</si>
  <si>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</si>
  <si>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</si>
  <si>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</si>
  <si>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</si>
  <si>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</si>
  <si>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</si>
  <si>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</si>
  <si>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</si>
  <si>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</si>
  <si>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</si>
  <si>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</si>
  <si>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</si>
  <si>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</si>
  <si>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</si>
  <si>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</si>
  <si>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</si>
  <si>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</si>
  <si>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</si>
  <si>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</si>
  <si>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</si>
  <si>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</si>
  <si>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</si>
  <si>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</si>
  <si>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</si>
  <si>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</si>
  <si>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</si>
  <si>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</si>
  <si>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</si>
  <si>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</si>
  <si>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</si>
  <si>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</si>
  <si>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</si>
  <si>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</si>
  <si>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</si>
  <si>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</si>
  <si>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</si>
  <si>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</si>
  <si>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</si>
  <si>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</si>
  <si>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</si>
  <si>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</si>
  <si>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</si>
  <si>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</si>
  <si>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</si>
  <si>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</si>
  <si>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</si>
  <si>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</si>
  <si>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</si>
  <si>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</si>
  <si>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</si>
  <si>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</si>
  <si>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</si>
  <si>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</si>
  <si>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</si>
  <si>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</si>
  <si>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</si>
  <si>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</si>
  <si>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</si>
  <si>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</si>
  <si>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</si>
  <si>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</si>
  <si>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</si>
  <si>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</si>
  <si>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</si>
  <si>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</si>
  <si>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</si>
  <si>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</si>
  <si>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</si>
  <si>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</si>
  <si>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</si>
  <si>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</si>
  <si>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</si>
  <si>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</si>
  <si>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</si>
  <si>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</si>
  <si>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</si>
  <si>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</si>
  <si>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</si>
  <si>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</si>
  <si>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</si>
  <si>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</si>
  <si>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</si>
  <si>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</si>
  <si>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</si>
  <si>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</si>
  <si>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</si>
  <si>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</si>
  <si>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</si>
  <si>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</si>
  <si>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</si>
  <si>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</si>
  <si>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</si>
  <si>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</si>
  <si>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</si>
  <si>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</si>
  <si>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</si>
  <si>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</si>
  <si>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</si>
  <si>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</si>
  <si>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</si>
  <si>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</si>
  <si>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</si>
  <si>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</si>
  <si>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</si>
  <si>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</si>
  <si>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</si>
  <si>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</si>
  <si>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</si>
  <si>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</si>
  <si>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</si>
  <si>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</si>
  <si>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</si>
  <si>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</si>
  <si>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</si>
  <si>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</si>
  <si>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</si>
  <si>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</si>
  <si>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</si>
  <si>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</si>
  <si>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</si>
  <si>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</si>
  <si>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</si>
  <si>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</si>
  <si>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</si>
  <si>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</si>
  <si>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</si>
  <si>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</si>
  <si>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</si>
  <si>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</si>
  <si>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</si>
  <si>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</si>
  <si>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</si>
  <si>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</si>
  <si>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</si>
  <si>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</si>
  <si>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</si>
  <si>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</si>
  <si>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</si>
  <si>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</si>
  <si>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</si>
  <si>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</si>
  <si>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</si>
  <si>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</si>
  <si>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</si>
  <si>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</si>
  <si>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</si>
  <si>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</si>
  <si>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</si>
  <si>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</si>
  <si>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</si>
  <si>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</si>
  <si>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</si>
  <si>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</si>
  <si>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</si>
  <si>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</si>
  <si>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</si>
  <si>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</si>
  <si>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</si>
  <si>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</si>
  <si>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</si>
  <si>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</si>
  <si>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</si>
  <si>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</si>
  <si>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</si>
  <si>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</si>
  <si>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</si>
  <si>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</si>
  <si>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</si>
  <si>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</si>
  <si>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</si>
  <si>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</si>
  <si>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</si>
  <si>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</si>
  <si>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</si>
  <si>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</si>
  <si>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</si>
  <si>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</si>
  <si>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</si>
  <si>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</si>
  <si>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</si>
  <si>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</si>
  <si>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</si>
  <si>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</si>
  <si>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</si>
  <si>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</si>
  <si>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</si>
  <si>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</si>
  <si>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</si>
  <si>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</si>
  <si>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</si>
  <si>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</si>
  <si>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</si>
  <si>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</si>
  <si>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</si>
  <si>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</si>
  <si>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</si>
  <si>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</si>
  <si>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</si>
  <si>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</si>
  <si>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</si>
  <si>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</si>
  <si>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</si>
  <si>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</si>
  <si>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</si>
  <si>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</si>
  <si>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</si>
  <si>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</si>
  <si>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</si>
  <si>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</si>
  <si>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</si>
  <si>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</si>
  <si>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</si>
  <si>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</si>
  <si>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</si>
  <si>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</si>
  <si>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</si>
  <si>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</si>
  <si>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</si>
  <si>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</si>
  <si>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</si>
  <si>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</si>
  <si>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</si>
  <si>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</si>
  <si>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</si>
  <si>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</si>
  <si>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</si>
  <si>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</si>
  <si>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</si>
  <si>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</si>
  <si>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</si>
  <si>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</si>
  <si>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</si>
  <si>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</si>
  <si>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</si>
  <si>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</si>
  <si>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</si>
  <si>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</si>
  <si>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</si>
  <si>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</si>
  <si>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</si>
  <si>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</si>
  <si>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</si>
  <si>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</si>
  <si>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</si>
  <si>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</si>
  <si>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</si>
  <si>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</si>
  <si>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</si>
  <si>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</si>
  <si>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</si>
  <si>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</si>
  <si>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</si>
  <si>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</si>
  <si>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</si>
  <si>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</si>
  <si>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</si>
  <si>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</si>
  <si>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</si>
  <si>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</si>
  <si>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</si>
  <si>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</si>
  <si>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</si>
  <si>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</si>
  <si>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</si>
  <si>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</si>
  <si>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</si>
  <si>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</si>
  <si>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</si>
  <si>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</si>
  <si>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</si>
  <si>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</si>
  <si>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</si>
  <si>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</si>
  <si>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</si>
  <si>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</si>
  <si>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</si>
  <si>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</si>
  <si>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</si>
  <si>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</si>
  <si>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</si>
  <si>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</si>
  <si>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</si>
  <si>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</si>
  <si>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</si>
  <si>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</si>
  <si>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</si>
  <si>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</si>
  <si>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</si>
  <si>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</si>
  <si>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</si>
  <si>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</si>
  <si>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</si>
  <si>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</si>
  <si>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</si>
  <si>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</si>
  <si>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</si>
  <si>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</si>
  <si>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</si>
  <si>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</si>
  <si>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</si>
  <si>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</si>
  <si>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</si>
  <si>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</si>
  <si>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</si>
  <si>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</si>
  <si>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</si>
  <si>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</si>
  <si>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</si>
  <si>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</si>
  <si>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</si>
  <si>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</si>
  <si>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</si>
  <si>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</si>
  <si>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</si>
  <si>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</si>
  <si>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</si>
  <si>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</si>
  <si>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</si>
  <si>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</si>
  <si>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</si>
  <si>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</si>
  <si>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</si>
  <si>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</si>
  <si>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</si>
  <si>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</si>
  <si>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</si>
  <si>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</si>
  <si>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</si>
  <si>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</si>
  <si>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</si>
  <si>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</si>
  <si>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</si>
  <si>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</si>
  <si>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</si>
  <si>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</si>
  <si>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</si>
  <si>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</si>
  <si>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</si>
  <si>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</si>
  <si>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</si>
  <si>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</si>
  <si>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</si>
  <si>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</si>
  <si>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</si>
  <si>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</si>
  <si>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</si>
  <si>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</si>
  <si>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</si>
  <si>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</si>
  <si>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</si>
  <si>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</si>
  <si>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</si>
  <si>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</si>
  <si>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</si>
  <si>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</si>
  <si>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</si>
  <si>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</si>
  <si>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</si>
  <si>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</si>
  <si>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</si>
  <si>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</si>
  <si>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</si>
  <si>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</si>
  <si>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</si>
  <si>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</si>
  <si>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</si>
  <si>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</si>
  <si>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</si>
  <si>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</si>
  <si>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</si>
  <si>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</si>
  <si>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</si>
  <si>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</si>
  <si>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</si>
  <si>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</si>
  <si>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</si>
  <si>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</si>
  <si>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</si>
  <si>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</si>
  <si>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</si>
  <si>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</si>
  <si>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</si>
  <si>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</si>
  <si>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</si>
  <si>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</si>
  <si>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</si>
  <si>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</si>
  <si>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</si>
  <si>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</si>
  <si>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</si>
  <si>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</si>
  <si>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</si>
  <si>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</si>
  <si>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</si>
  <si>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</si>
  <si>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</si>
  <si>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</si>
  <si>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</si>
  <si>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</si>
  <si>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</si>
  <si>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</si>
  <si>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</si>
  <si>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</si>
  <si>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</si>
  <si>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</si>
  <si>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</si>
  <si>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</si>
  <si>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</si>
  <si>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</si>
  <si>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</si>
  <si>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</si>
  <si>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</si>
  <si>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</si>
  <si>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</si>
  <si>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</si>
  <si>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</si>
  <si>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</si>
  <si>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</si>
  <si>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</si>
  <si>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</si>
  <si>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</si>
  <si>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</si>
  <si>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</si>
  <si>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</si>
  <si>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</si>
  <si>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</si>
  <si>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</si>
  <si>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</si>
  <si>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</si>
  <si>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</si>
  <si>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</si>
  <si>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</si>
  <si>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</si>
  <si>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</si>
  <si>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</si>
  <si>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</si>
  <si>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</si>
  <si>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</si>
  <si>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</si>
  <si>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</si>
  <si>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</si>
  <si>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</si>
  <si>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</si>
  <si>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</si>
  <si>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</si>
  <si>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</si>
  <si>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</si>
  <si>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</si>
  <si>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</si>
  <si>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</si>
  <si>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</si>
  <si>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</si>
  <si>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</si>
  <si>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</si>
  <si>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</si>
  <si>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</si>
  <si>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</si>
  <si>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</si>
  <si>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</si>
  <si>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</si>
  <si>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</si>
  <si>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</si>
  <si>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</si>
  <si>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</si>
  <si>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</si>
  <si>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</si>
  <si>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</si>
  <si>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</si>
  <si>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</si>
  <si>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</si>
  <si>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</si>
  <si>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</si>
  <si>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</si>
  <si>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</si>
  <si>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</si>
  <si>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</si>
  <si>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</si>
  <si>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</si>
  <si>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</si>
  <si>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</si>
  <si>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</si>
  <si>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</si>
  <si>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</si>
  <si>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</si>
  <si>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</si>
  <si>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</si>
  <si>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</si>
  <si>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</si>
  <si>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</si>
  <si>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</si>
  <si>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</si>
  <si>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</si>
  <si>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</si>
  <si>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</si>
  <si>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</si>
  <si>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</si>
  <si>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</si>
  <si>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</si>
  <si>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</si>
  <si>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</si>
  <si>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</si>
  <si>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</si>
  <si>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</si>
  <si>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</si>
  <si>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</si>
  <si>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</si>
  <si>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</si>
  <si>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</si>
  <si>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</si>
  <si>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</si>
  <si>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</si>
  <si>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</si>
  <si>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</si>
  <si>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</si>
  <si>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</si>
  <si>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</si>
  <si>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</si>
  <si>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</si>
  <si>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</si>
  <si>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</si>
  <si>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</si>
  <si>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</si>
  <si>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</si>
  <si>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</si>
  <si>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</si>
  <si>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</si>
  <si>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</si>
  <si>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</si>
  <si>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</si>
  <si>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</si>
  <si>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</si>
  <si>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</si>
  <si>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</si>
  <si>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</si>
  <si>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</si>
  <si>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</si>
  <si>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</si>
  <si>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</si>
  <si>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</si>
  <si>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</si>
  <si>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</si>
  <si>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</si>
  <si>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</si>
  <si>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</si>
  <si>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</si>
  <si>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</si>
  <si>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</si>
  <si>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</si>
  <si>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</si>
  <si>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</si>
  <si>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</si>
  <si>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</si>
  <si>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</si>
  <si>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</si>
  <si>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</si>
  <si>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</si>
  <si>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</si>
  <si>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</si>
  <si>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</si>
  <si>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</si>
  <si>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</si>
  <si>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</si>
  <si>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</si>
  <si>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</si>
  <si>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</si>
  <si>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</si>
  <si>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</si>
  <si>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</si>
  <si>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</si>
  <si>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</si>
  <si>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</si>
  <si>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</si>
  <si>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</si>
  <si>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</si>
  <si>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</si>
  <si>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</si>
  <si>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</si>
  <si>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</si>
  <si>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</si>
  <si>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</si>
  <si>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</si>
  <si>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</si>
  <si>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</si>
  <si>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</si>
  <si>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</si>
  <si>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</si>
  <si>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</si>
  <si>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</si>
  <si>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</si>
  <si>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</si>
  <si>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</si>
  <si>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</si>
  <si>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</si>
  <si>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</si>
  <si>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</si>
  <si>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</si>
  <si>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</si>
  <si>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</si>
  <si>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</si>
  <si>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</si>
  <si>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</si>
  <si>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</si>
  <si>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</si>
  <si>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</si>
  <si>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</si>
  <si>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</si>
  <si>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</si>
  <si>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</si>
  <si>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</si>
  <si>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</si>
  <si>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</si>
  <si>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</si>
  <si>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</si>
  <si>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</si>
  <si>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</si>
  <si>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</si>
  <si>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</si>
  <si>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</si>
  <si>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</si>
  <si>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</si>
  <si>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</si>
  <si>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</si>
  <si>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</si>
  <si>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</si>
  <si>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</si>
  <si>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</si>
  <si>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</si>
  <si>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</si>
  <si>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</si>
  <si>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</si>
  <si>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</si>
  <si>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</si>
  <si>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</si>
  <si>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</si>
  <si>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</si>
  <si>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</si>
  <si>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</si>
  <si>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</si>
  <si>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</si>
  <si>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</si>
  <si>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</si>
  <si>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</si>
  <si>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</si>
  <si>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</si>
  <si>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</si>
  <si>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</si>
  <si>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</si>
  <si>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</si>
  <si>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</si>
  <si>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</si>
  <si>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</si>
  <si>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</si>
  <si>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</si>
  <si>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</si>
  <si>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</si>
  <si>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</si>
  <si>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</si>
  <si>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</si>
  <si>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</si>
  <si>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</si>
  <si>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</si>
  <si>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</si>
  <si>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</si>
  <si>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</si>
  <si>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</si>
  <si>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</si>
  <si>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</si>
  <si>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</si>
  <si>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</si>
  <si>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</si>
  <si>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</si>
  <si>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</si>
  <si>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</si>
  <si>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</si>
  <si>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</si>
  <si>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</si>
  <si>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</si>
  <si>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</si>
  <si>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</si>
  <si>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</si>
  <si>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</si>
  <si>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</si>
  <si>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</si>
  <si>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</si>
  <si>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</si>
  <si>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</si>
  <si>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</si>
  <si>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</si>
  <si>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</si>
  <si>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</si>
  <si>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</si>
  <si>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</si>
  <si>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</si>
  <si>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</si>
  <si>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</si>
  <si>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</si>
  <si>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</si>
  <si>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</si>
  <si>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</si>
  <si>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</si>
  <si>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</si>
  <si>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</si>
  <si>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</si>
  <si>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</si>
  <si>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</si>
  <si>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</si>
  <si>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</si>
  <si>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</si>
  <si>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</si>
  <si>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</si>
  <si>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</si>
  <si>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</si>
  <si>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</si>
  <si>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</si>
  <si>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</si>
  <si>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</si>
  <si>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</si>
  <si>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</si>
  <si>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</si>
  <si>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</si>
  <si>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</si>
  <si>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</si>
  <si>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</si>
  <si>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</si>
  <si>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</si>
  <si>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</si>
  <si>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</si>
  <si>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</si>
  <si>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</si>
  <si>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</si>
  <si>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</si>
  <si>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</si>
  <si>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</si>
  <si>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</si>
  <si>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</si>
  <si>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</si>
  <si>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</si>
  <si>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</si>
  <si>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</si>
  <si>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</si>
  <si>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</si>
  <si>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</si>
  <si>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</si>
  <si>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</si>
  <si>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</si>
  <si>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</si>
  <si>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</si>
  <si>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</si>
  <si>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</si>
  <si>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</si>
  <si>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</si>
  <si>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</si>
  <si>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</si>
  <si>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</si>
  <si>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</si>
  <si>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</si>
  <si>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</si>
  <si>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</si>
  <si>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</si>
  <si>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</si>
  <si>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</si>
  <si>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</si>
  <si>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</si>
  <si>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</si>
  <si>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</si>
  <si>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</si>
  <si>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</si>
  <si>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</si>
  <si>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</si>
  <si>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</si>
  <si>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</si>
  <si>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</si>
  <si>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</si>
  <si>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</si>
  <si>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</si>
  <si>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</si>
  <si>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</si>
  <si>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</si>
  <si>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</si>
  <si>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</si>
  <si>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</si>
  <si>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</si>
  <si>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</si>
  <si>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</si>
  <si>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</si>
  <si>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</si>
  <si>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</si>
  <si>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</si>
  <si>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</si>
  <si>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</si>
  <si>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</si>
  <si>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</si>
  <si>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</si>
  <si>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</si>
  <si>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</si>
  <si>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</si>
  <si>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</si>
  <si>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</si>
  <si>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</si>
  <si>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</si>
  <si>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</si>
  <si>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</si>
  <si>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</si>
  <si>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</si>
  <si>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</si>
  <si>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</si>
  <si>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</si>
  <si>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</si>
  <si>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</si>
  <si>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</si>
  <si>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</si>
  <si>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</si>
  <si>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</si>
  <si>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</si>
  <si>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</si>
  <si>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</si>
  <si>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</si>
  <si>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</si>
  <si>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</si>
  <si>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</si>
  <si>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</si>
  <si>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</si>
  <si>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</si>
  <si>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</si>
  <si>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</si>
  <si>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</si>
  <si>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</si>
  <si>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</si>
  <si>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</si>
  <si>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</si>
  <si>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</si>
  <si>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</si>
  <si>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</si>
  <si>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</si>
  <si>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</si>
  <si>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</si>
  <si>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</si>
  <si>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</si>
  <si>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</si>
  <si>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</si>
  <si>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</si>
  <si>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</si>
  <si>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</si>
  <si>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</si>
  <si>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</si>
  <si>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</si>
  <si>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</si>
  <si>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</si>
  <si>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</si>
  <si>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</si>
  <si>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</si>
  <si>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</si>
  <si>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</si>
  <si>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</si>
  <si>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</si>
  <si>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</si>
  <si>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</si>
  <si>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</si>
  <si>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</si>
  <si>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</si>
  <si>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</si>
  <si>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</si>
  <si>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</si>
  <si>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</si>
  <si>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</si>
  <si>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</si>
  <si>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</si>
  <si>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</si>
  <si>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</si>
  <si>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</si>
  <si>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</si>
  <si>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</si>
  <si>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</si>
  <si>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</si>
  <si>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</si>
  <si>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</si>
  <si>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</si>
  <si>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</si>
  <si>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</si>
  <si>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</si>
  <si>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</si>
  <si>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</si>
  <si>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</si>
  <si>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</si>
  <si>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</si>
  <si>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</si>
  <si>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</si>
  <si>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</si>
  <si>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</si>
  <si>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</si>
  <si>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</si>
  <si>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</si>
  <si>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</si>
  <si>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</si>
  <si>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</si>
  <si>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</si>
  <si>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</si>
  <si>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</si>
  <si>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</si>
  <si>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</si>
  <si>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</si>
  <si>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</si>
  <si>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</si>
  <si>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</si>
  <si>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</si>
  <si>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</si>
  <si>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</si>
  <si>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</si>
  <si>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</si>
  <si>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</si>
  <si>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</si>
  <si>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</si>
  <si>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</si>
  <si>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</si>
  <si>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</si>
  <si>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</si>
  <si>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</si>
  <si>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</si>
  <si>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</si>
  <si>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</si>
  <si>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</si>
  <si>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</si>
  <si>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</si>
  <si>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</si>
  <si>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</si>
  <si>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</si>
  <si>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</si>
  <si>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</si>
  <si>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</si>
  <si>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</si>
  <si>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</si>
  <si>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</si>
  <si>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</si>
  <si>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</si>
  <si>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</si>
  <si>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</si>
  <si>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</si>
  <si>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</si>
  <si>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</si>
  <si>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</si>
  <si>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</si>
  <si>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</si>
  <si>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</si>
  <si>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</si>
  <si>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</si>
  <si>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</si>
  <si>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</si>
  <si>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</si>
  <si>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</si>
  <si>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</si>
  <si>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</si>
  <si>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</si>
  <si>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</si>
  <si>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</si>
  <si>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</si>
  <si>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</si>
  <si>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</si>
  <si>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</si>
  <si>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</si>
  <si>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</si>
  <si>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</si>
  <si>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</si>
  <si>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</si>
  <si>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</si>
  <si>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</si>
  <si>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</si>
  <si>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</si>
  <si>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</si>
  <si>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</si>
  <si>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</si>
  <si>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</si>
  <si>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</si>
  <si>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</si>
  <si>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</si>
  <si>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</si>
  <si>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</si>
  <si>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</si>
  <si>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</si>
  <si>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</si>
  <si>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</si>
  <si>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</si>
  <si>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</si>
  <si>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</si>
  <si>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</si>
  <si>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</si>
  <si>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</si>
  <si>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</si>
  <si>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</si>
  <si>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</si>
  <si>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</si>
  <si>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</si>
  <si>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</si>
  <si>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</si>
  <si>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</si>
  <si>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</si>
  <si>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</si>
  <si>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</si>
  <si>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</si>
  <si>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</si>
  <si>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</si>
  <si>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</si>
  <si>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</si>
  <si>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</si>
  <si>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</si>
  <si>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</si>
  <si>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</si>
  <si>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</si>
  <si>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</si>
  <si>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</si>
  <si>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</si>
  <si>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</si>
  <si>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</si>
  <si>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</si>
  <si>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</si>
  <si>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</si>
  <si>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</si>
  <si>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</si>
  <si>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</si>
  <si>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</si>
  <si>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</si>
  <si>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</si>
  <si>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</si>
  <si>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</si>
  <si>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</si>
  <si>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</si>
  <si>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</si>
  <si>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</si>
  <si>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</si>
  <si>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</si>
  <si>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</si>
  <si>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</si>
  <si>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</si>
  <si>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</si>
  <si>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</si>
  <si>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</si>
  <si>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</si>
  <si>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</si>
  <si>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</si>
  <si>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</si>
  <si>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</si>
  <si>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</si>
  <si>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</si>
  <si>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</si>
  <si>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</si>
  <si>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</si>
  <si>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</si>
  <si>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</si>
  <si>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</si>
  <si>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</si>
  <si>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</si>
  <si>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</si>
  <si>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</si>
  <si>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</si>
  <si>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</si>
  <si>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</si>
  <si>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</si>
  <si>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</si>
  <si>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</si>
  <si>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</si>
  <si>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</si>
  <si>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</si>
  <si>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</si>
  <si>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</si>
  <si>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</si>
  <si>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</si>
  <si>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</si>
  <si>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</si>
  <si>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</si>
  <si>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</si>
  <si>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</si>
  <si>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</si>
  <si>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</si>
  <si>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</si>
  <si>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</si>
  <si>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</si>
  <si>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</si>
  <si>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</si>
  <si>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</si>
  <si>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</si>
  <si>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</si>
  <si>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</si>
  <si>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</si>
  <si>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</si>
  <si>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</si>
  <si>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</si>
  <si>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</si>
  <si>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</si>
  <si>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</si>
  <si>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</si>
  <si>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</si>
  <si>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</si>
  <si>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</si>
  <si>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</si>
  <si>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</si>
  <si>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</si>
  <si>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</si>
  <si>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</si>
  <si>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</si>
  <si>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</si>
  <si>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</si>
  <si>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</si>
  <si>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</si>
  <si>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</si>
  <si>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</si>
  <si>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</si>
  <si>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</si>
  <si>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</si>
  <si>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</si>
  <si>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</si>
  <si>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</si>
  <si>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</si>
  <si>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</si>
  <si>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</si>
  <si>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</si>
  <si>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</si>
  <si>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</si>
  <si>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</si>
  <si>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</si>
  <si>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</si>
  <si>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</si>
  <si>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</si>
  <si>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</si>
  <si>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</si>
  <si>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</si>
  <si>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</si>
  <si>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</si>
  <si>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</si>
  <si>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</si>
  <si>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</si>
  <si>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</si>
  <si>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</si>
  <si>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</si>
  <si>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</si>
  <si>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</si>
  <si>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</si>
  <si>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</si>
  <si>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</si>
  <si>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</si>
  <si>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</si>
  <si>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</si>
  <si>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</si>
  <si>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</si>
  <si>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</si>
  <si>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</si>
  <si>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</si>
  <si>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</si>
  <si>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</si>
  <si>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</si>
  <si>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</si>
  <si>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</si>
  <si>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</si>
  <si>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</si>
  <si>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</si>
  <si>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</si>
  <si>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</si>
  <si>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</si>
  <si>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</si>
  <si>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</si>
  <si>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</si>
  <si>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</si>
  <si>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</si>
  <si>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</si>
  <si>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</si>
  <si>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</si>
  <si>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</si>
  <si>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</si>
  <si>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</si>
  <si>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</si>
  <si>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</si>
  <si>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</si>
  <si>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</si>
  <si>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</si>
  <si>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</si>
  <si>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</si>
  <si>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</si>
  <si>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</si>
  <si>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</si>
  <si>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</si>
  <si>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</si>
  <si>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</si>
  <si>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</si>
  <si>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</si>
  <si>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</si>
  <si>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</si>
  <si>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</si>
  <si>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</si>
  <si>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</si>
  <si>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</si>
  <si>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</si>
  <si>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</si>
  <si>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</si>
  <si>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</si>
  <si>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</si>
  <si>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</si>
  <si>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</si>
  <si>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</si>
  <si>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</si>
  <si>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</si>
  <si>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</si>
  <si>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</si>
  <si>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</si>
  <si>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</si>
  <si>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</si>
  <si>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</si>
  <si>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</si>
  <si>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</si>
  <si>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</si>
  <si>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</si>
  <si>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</si>
  <si>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</si>
  <si>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</si>
  <si>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</si>
  <si>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</si>
  <si>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</si>
  <si>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</si>
  <si>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</si>
  <si>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</si>
  <si>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</si>
  <si>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</si>
  <si>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</si>
  <si>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</si>
  <si>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</si>
  <si>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</si>
  <si>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</si>
  <si>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</si>
  <si>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</si>
  <si>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</si>
  <si>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</si>
  <si>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</si>
  <si>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</si>
  <si>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</si>
  <si>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</si>
  <si>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</si>
  <si>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</si>
  <si>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</si>
  <si>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</si>
  <si>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</si>
  <si>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</si>
  <si>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</si>
  <si>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</si>
  <si>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</si>
  <si>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</si>
  <si>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</si>
  <si>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</si>
  <si>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</si>
  <si>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</si>
  <si>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</si>
  <si>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</si>
  <si>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</si>
  <si>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</si>
  <si>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</si>
  <si>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</si>
  <si>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</si>
  <si>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</si>
  <si>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</si>
  <si>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</si>
  <si>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</si>
  <si>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</si>
  <si>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</si>
  <si>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</si>
  <si>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</si>
  <si>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</si>
  <si>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</si>
  <si>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</si>
  <si>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</si>
  <si>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</si>
  <si>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</si>
  <si>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</si>
  <si>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</si>
  <si>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</si>
  <si>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</si>
  <si>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</si>
  <si>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</si>
  <si>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</si>
  <si>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</si>
  <si>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</si>
  <si>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</si>
  <si>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</si>
  <si>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</si>
  <si>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</si>
  <si>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</si>
  <si>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</si>
  <si>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</si>
  <si>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</si>
  <si>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</si>
  <si>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</si>
  <si>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</si>
  <si>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</si>
  <si>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</si>
  <si>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</si>
  <si>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</si>
  <si>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</si>
  <si>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</si>
  <si>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</si>
  <si>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</si>
  <si>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</si>
  <si>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</si>
  <si>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</si>
  <si>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</si>
  <si>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</si>
  <si>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</si>
  <si>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</si>
  <si>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</si>
  <si>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</si>
  <si>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</si>
  <si>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</si>
  <si>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</si>
  <si>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</si>
  <si>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</si>
  <si>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</si>
  <si>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</si>
  <si>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</si>
  <si>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</si>
  <si>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</si>
  <si>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</si>
  <si>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</si>
  <si>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</si>
  <si>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</si>
  <si>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</si>
  <si>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</si>
  <si>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</si>
  <si>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</si>
  <si>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</si>
  <si>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</si>
  <si>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</si>
  <si>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</si>
  <si>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</si>
  <si>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</si>
  <si>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</si>
  <si>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</si>
  <si>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</si>
  <si>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</si>
  <si>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</si>
  <si>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</si>
  <si>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</si>
  <si>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</si>
  <si>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</si>
  <si>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</si>
  <si>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</si>
  <si>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</si>
  <si>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</si>
  <si>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</si>
  <si>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</si>
  <si>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</si>
  <si>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</si>
  <si>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</si>
  <si>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</si>
  <si>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</si>
  <si>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</si>
  <si>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</si>
  <si>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</si>
  <si>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</si>
  <si>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</si>
  <si>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</si>
  <si>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</si>
  <si>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</si>
  <si>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</si>
  <si>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</si>
  <si>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</si>
  <si>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</si>
  <si>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</si>
  <si>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</si>
  <si>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</si>
  <si>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</si>
  <si>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</si>
  <si>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</si>
  <si>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</si>
  <si>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</si>
  <si>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</si>
  <si>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</si>
  <si>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</si>
  <si>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</si>
  <si>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</si>
  <si>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</si>
  <si>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</si>
  <si>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</si>
  <si>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</si>
  <si>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</si>
  <si>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</si>
  <si>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</si>
  <si>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</si>
  <si>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</si>
  <si>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</si>
  <si>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</si>
  <si>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</si>
  <si>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</si>
  <si>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</si>
  <si>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</si>
  <si>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</si>
  <si>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</si>
  <si>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</si>
  <si>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</si>
  <si>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</si>
  <si>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</si>
  <si>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</si>
  <si>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</si>
  <si>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</si>
  <si>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</si>
  <si>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</si>
  <si>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</si>
  <si>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</si>
  <si>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</si>
  <si>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</si>
  <si>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</si>
  <si>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</si>
  <si>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</si>
  <si>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</si>
  <si>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</si>
  <si>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</si>
  <si>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</si>
  <si>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</si>
  <si>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</si>
  <si>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</si>
  <si>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</si>
  <si>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</si>
  <si>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</si>
  <si>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</si>
  <si>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</si>
  <si>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</si>
  <si>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</si>
  <si>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</si>
  <si>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</si>
  <si>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</si>
  <si>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</si>
  <si>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</si>
  <si>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</si>
  <si>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</si>
  <si>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</si>
  <si>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</si>
  <si>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</si>
  <si>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</si>
  <si>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</si>
  <si>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</si>
  <si>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</si>
  <si>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</si>
  <si>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</si>
  <si>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</si>
  <si>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</si>
  <si>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</si>
  <si>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</si>
  <si>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</si>
  <si>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</si>
  <si>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</si>
  <si>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</si>
  <si>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</si>
  <si>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</si>
  <si>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</si>
  <si>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</si>
  <si>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</si>
  <si>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</si>
  <si>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</si>
  <si>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</si>
  <si>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</si>
  <si>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</si>
  <si>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</si>
  <si>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</si>
  <si>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</si>
  <si>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</si>
  <si>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</si>
  <si>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</si>
  <si>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</si>
  <si>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</si>
  <si>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</si>
  <si>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</si>
  <si>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</si>
  <si>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</si>
  <si>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</si>
  <si>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</si>
  <si>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</si>
  <si>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</si>
  <si>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</si>
  <si>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</si>
  <si>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</si>
  <si>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</si>
  <si>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</si>
  <si>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</si>
  <si>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</si>
  <si>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</si>
  <si>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</si>
  <si>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</si>
  <si>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</si>
  <si>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</si>
  <si>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</si>
  <si>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</si>
  <si>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</si>
  <si>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</si>
  <si>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</si>
  <si>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</si>
  <si>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</si>
  <si>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</si>
  <si>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</si>
  <si>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</si>
  <si>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</si>
  <si>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</si>
  <si>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</si>
  <si>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</si>
  <si>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</si>
  <si>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</si>
  <si>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</si>
  <si>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</si>
  <si>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</si>
  <si>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</si>
  <si>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</si>
  <si>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</si>
  <si>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</si>
  <si>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</si>
  <si>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</si>
  <si>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</si>
  <si>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</si>
  <si>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</si>
  <si>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</si>
  <si>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</si>
  <si>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</si>
  <si>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</si>
  <si>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</si>
  <si>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</si>
  <si>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</si>
  <si>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</si>
  <si>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</si>
  <si>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</si>
  <si>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</si>
  <si>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</si>
  <si>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</si>
  <si>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</si>
  <si>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</si>
  <si>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</si>
  <si>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</si>
  <si>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</si>
  <si>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</si>
  <si>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</si>
  <si>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</si>
  <si>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</si>
  <si>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</si>
  <si>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</si>
  <si>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</si>
  <si>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</si>
  <si>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</si>
  <si>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</si>
  <si>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</si>
  <si>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</si>
  <si>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</si>
  <si>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</si>
  <si>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</si>
  <si>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</si>
  <si>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</si>
  <si>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</si>
  <si>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</si>
  <si>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</si>
  <si>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</si>
  <si>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</si>
  <si>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</si>
  <si>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</si>
  <si>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</si>
  <si>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</si>
  <si>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</si>
  <si>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</si>
  <si>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</si>
  <si>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</si>
  <si>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</si>
  <si>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</si>
  <si>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</si>
  <si>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</si>
  <si>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</si>
  <si>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</si>
  <si>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</si>
  <si>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</si>
  <si>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</si>
  <si>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</si>
  <si>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</si>
  <si>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</si>
  <si>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</si>
  <si>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</si>
  <si>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</si>
  <si>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</si>
  <si>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</si>
  <si>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</si>
  <si>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</si>
  <si>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</si>
  <si>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</si>
  <si>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</si>
  <si>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</si>
  <si>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</si>
  <si>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</si>
  <si>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</si>
  <si>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</si>
  <si>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</si>
  <si>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</si>
  <si>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</si>
  <si>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</si>
  <si>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</si>
  <si>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</si>
  <si>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</si>
  <si>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</si>
  <si>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</si>
  <si>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</si>
  <si>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</si>
  <si>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</si>
  <si>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</si>
  <si>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</si>
  <si>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</si>
  <si>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</si>
  <si>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</si>
  <si>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</si>
  <si>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</si>
  <si>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</si>
  <si>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</si>
  <si>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</si>
  <si>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</si>
  <si>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</si>
  <si>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</si>
  <si>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</si>
  <si>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</si>
  <si>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</si>
  <si>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</si>
  <si>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</si>
  <si>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</si>
  <si>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</si>
  <si>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</si>
  <si>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</si>
  <si>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</si>
  <si>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</si>
  <si>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</si>
  <si>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</si>
  <si>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</si>
  <si>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</si>
  <si>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</si>
  <si>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</si>
  <si>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</si>
  <si>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</si>
  <si>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</si>
  <si>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</si>
  <si>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</si>
  <si>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</si>
  <si>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</si>
  <si>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</si>
  <si>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</si>
  <si>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</si>
  <si>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</si>
  <si>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</si>
  <si>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</si>
  <si>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</si>
  <si>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</si>
  <si>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</si>
  <si>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</si>
  <si>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</si>
  <si>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</si>
  <si>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</si>
  <si>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</si>
  <si>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</si>
  <si>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</si>
  <si>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</si>
  <si>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</si>
  <si>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</si>
  <si>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</si>
  <si>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</si>
  <si>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</si>
  <si>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</si>
  <si>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</si>
  <si>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</si>
  <si>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</si>
  <si>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</si>
  <si>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</si>
  <si>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</si>
  <si>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</si>
  <si>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</si>
  <si>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</si>
  <si>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</si>
  <si>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</si>
  <si>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</si>
  <si>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</si>
  <si>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</si>
  <si>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</si>
  <si>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</si>
  <si>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</si>
  <si>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</si>
  <si>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</si>
  <si>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</si>
  <si>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</si>
  <si>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</si>
  <si>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</si>
  <si>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</si>
  <si>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</si>
  <si>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</si>
  <si>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</si>
  <si>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</si>
  <si>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</si>
  <si>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</si>
  <si>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</si>
  <si>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</si>
  <si>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</si>
  <si>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</si>
  <si>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</si>
  <si>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</si>
  <si>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</si>
  <si>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</si>
  <si>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</si>
  <si>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</si>
  <si>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</si>
  <si>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</si>
  <si>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</si>
  <si>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</si>
  <si>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</si>
  <si>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</si>
  <si>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</si>
  <si>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</si>
  <si>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</si>
  <si>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</si>
  <si>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</si>
  <si>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</si>
  <si>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</si>
  <si>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</si>
  <si>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</si>
  <si>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</si>
  <si>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</si>
  <si>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</si>
  <si>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</si>
  <si>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</si>
  <si>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</si>
  <si>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</si>
  <si>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</si>
  <si>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</si>
  <si>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</si>
  <si>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</si>
  <si>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</si>
  <si>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</si>
  <si>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</si>
  <si>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</si>
  <si>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</si>
  <si>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</si>
  <si>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</si>
  <si>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</si>
  <si>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</si>
  <si>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</si>
  <si>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</si>
  <si>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</si>
  <si>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</si>
  <si>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</si>
  <si>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</si>
  <si>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</si>
  <si>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</si>
  <si>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</si>
  <si>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</si>
  <si>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</si>
  <si>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</si>
  <si>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</si>
  <si>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</si>
  <si>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</si>
  <si>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</si>
  <si>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</si>
  <si>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</si>
  <si>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</si>
  <si>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</si>
  <si>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</si>
  <si>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</si>
  <si>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</si>
  <si>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</si>
  <si>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</si>
  <si>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</si>
  <si>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</si>
  <si>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</si>
  <si>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</si>
  <si>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</si>
  <si>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</si>
  <si>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</si>
  <si>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</si>
  <si>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</si>
  <si>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</si>
  <si>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</si>
  <si>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</si>
  <si>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</si>
  <si>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</si>
  <si>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</si>
  <si>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</si>
  <si>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</si>
  <si>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</si>
  <si>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</si>
  <si>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</si>
  <si>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</si>
  <si>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</si>
  <si>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</si>
  <si>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</si>
  <si>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</si>
  <si>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</si>
  <si>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</si>
  <si>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</si>
  <si>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</si>
  <si>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</si>
  <si>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</si>
  <si>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</si>
  <si>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</si>
  <si>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</si>
  <si>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</si>
  <si>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</si>
  <si>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</si>
  <si>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</si>
  <si>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</si>
  <si>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</si>
  <si>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</si>
  <si>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</si>
  <si>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</si>
  <si>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</si>
  <si>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</si>
  <si>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</si>
  <si>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</si>
  <si>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</si>
  <si>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</si>
  <si>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</si>
  <si>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</si>
  <si>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</si>
  <si>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</si>
  <si>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</si>
  <si>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</si>
  <si>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</si>
  <si>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</si>
  <si>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</si>
  <si>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</si>
  <si>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</si>
  <si>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</si>
  <si>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</si>
  <si>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</si>
  <si>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</si>
  <si>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</si>
  <si>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</si>
  <si>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</si>
  <si>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</si>
  <si>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</si>
  <si>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</si>
  <si>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</si>
  <si>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</si>
  <si>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</si>
  <si>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</si>
  <si>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</si>
  <si>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</si>
  <si>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</si>
  <si>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</si>
  <si>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</si>
  <si>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</si>
  <si>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</si>
  <si>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</si>
  <si>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</si>
  <si>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</si>
  <si>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</si>
  <si>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</si>
  <si>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</si>
  <si>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</si>
  <si>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</si>
  <si>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</si>
  <si>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</si>
  <si>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</si>
  <si>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</si>
  <si>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</si>
  <si>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</si>
  <si>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</si>
  <si>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</si>
  <si>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</si>
  <si>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</si>
  <si>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</si>
  <si>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</si>
  <si>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</si>
  <si>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</si>
  <si>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</si>
  <si>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</si>
  <si>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</si>
  <si>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</si>
  <si>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</si>
  <si>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</si>
  <si>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</si>
  <si>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</si>
  <si>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</si>
  <si>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</si>
  <si>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</si>
  <si>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</si>
  <si>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</si>
  <si>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</si>
  <si>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</si>
  <si>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</si>
  <si>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</si>
  <si>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</si>
  <si>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</si>
  <si>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</si>
  <si>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</si>
  <si>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</si>
  <si>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</si>
  <si>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</si>
  <si>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</si>
  <si>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</si>
  <si>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</si>
  <si>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</si>
  <si>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</si>
  <si>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</si>
  <si>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</si>
  <si>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</si>
  <si>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</si>
  <si>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</si>
  <si>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</si>
  <si>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</si>
  <si>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</si>
  <si>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</si>
  <si>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</si>
  <si>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</si>
  <si>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</si>
  <si>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</si>
  <si>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</si>
  <si>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</si>
  <si>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</si>
  <si>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</si>
  <si>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</si>
  <si>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</si>
  <si>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</si>
  <si>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</si>
  <si>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</si>
  <si>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</si>
  <si>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</si>
  <si>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</si>
  <si>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</si>
  <si>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</si>
  <si>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</si>
  <si>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</si>
  <si>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</si>
  <si>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</si>
  <si>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</si>
  <si>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</si>
  <si>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</si>
  <si>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</si>
  <si>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</si>
  <si>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</si>
  <si>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</si>
  <si>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</si>
  <si>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</si>
  <si>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</si>
  <si>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</si>
  <si>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</si>
  <si>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</si>
  <si>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</si>
  <si>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</si>
  <si>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</si>
  <si>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</si>
  <si>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</si>
  <si>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</si>
  <si>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</si>
  <si>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</si>
  <si>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</si>
  <si>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</si>
  <si>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</si>
  <si>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</si>
  <si>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</si>
  <si>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</si>
  <si>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</si>
  <si>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</si>
  <si>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</si>
  <si>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</si>
  <si>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</si>
  <si>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</si>
  <si>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</si>
  <si>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</si>
  <si>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</si>
  <si>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</si>
  <si>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</si>
  <si>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</si>
  <si>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</si>
  <si>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</si>
  <si>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</si>
  <si>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</si>
  <si>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</si>
  <si>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</si>
  <si>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</si>
  <si>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</si>
  <si>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</si>
  <si>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</si>
  <si>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</si>
  <si>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</si>
  <si>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</si>
  <si>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</si>
  <si>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</si>
  <si>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</si>
  <si>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</si>
  <si>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</si>
  <si>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</si>
  <si>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</si>
  <si>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</si>
  <si>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</si>
  <si>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</si>
  <si>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</si>
  <si>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</si>
  <si>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</si>
  <si>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</si>
  <si>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</si>
  <si>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</si>
  <si>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</si>
  <si>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</si>
  <si>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</si>
  <si>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</si>
  <si>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</si>
  <si>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</si>
  <si>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</si>
  <si>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</si>
  <si>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</si>
  <si>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</si>
  <si>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</si>
  <si>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</si>
  <si>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</si>
  <si>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</si>
  <si>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</si>
  <si>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</si>
  <si>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</si>
  <si>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</si>
  <si>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</si>
  <si>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</si>
  <si>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</si>
  <si>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</si>
  <si>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</si>
  <si>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</si>
  <si>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</si>
  <si>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</si>
  <si>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</si>
  <si>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</si>
  <si>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</si>
  <si>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</si>
  <si>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</si>
  <si>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</si>
  <si>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</si>
  <si>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</si>
  <si>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</si>
  <si>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</si>
  <si>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</si>
  <si>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</si>
  <si>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</si>
  <si>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</si>
  <si>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</si>
  <si>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</si>
  <si>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</si>
  <si>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</si>
  <si>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</si>
  <si>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</si>
  <si>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</si>
  <si>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</si>
  <si>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</si>
  <si>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</si>
  <si>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</si>
  <si>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</si>
  <si>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</si>
  <si>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</si>
  <si>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</si>
  <si>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</si>
  <si>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</si>
  <si>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</si>
  <si>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</si>
  <si>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</si>
  <si>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</si>
  <si>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</si>
  <si>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</si>
  <si>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</si>
  <si>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</si>
  <si>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</si>
  <si>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</si>
  <si>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</si>
  <si>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</si>
  <si>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</si>
  <si>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</si>
  <si>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</si>
  <si>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</si>
  <si>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</si>
  <si>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</si>
  <si>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</si>
  <si>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</si>
  <si>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</si>
  <si>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</si>
  <si>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</si>
  <si>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</si>
  <si>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</si>
  <si>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</si>
  <si>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</si>
  <si>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</si>
  <si>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</si>
  <si>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</si>
  <si>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</si>
  <si>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</si>
  <si>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</si>
  <si>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</si>
  <si>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</si>
  <si>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</si>
  <si>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</si>
  <si>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</si>
  <si>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</si>
  <si>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</si>
  <si>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</si>
  <si>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</si>
  <si>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</si>
  <si>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</si>
  <si>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</si>
  <si>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</si>
  <si>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</si>
  <si>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</si>
  <si>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</si>
  <si>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</si>
  <si>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</si>
  <si>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</si>
  <si>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</si>
  <si>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</si>
  <si>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</si>
  <si>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</si>
  <si>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</si>
  <si>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</si>
  <si>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</si>
  <si>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</si>
  <si>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</si>
  <si>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</si>
  <si>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</si>
  <si>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</si>
  <si>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</si>
  <si>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</si>
  <si>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</si>
  <si>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</si>
  <si>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</si>
  <si>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</si>
  <si>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</si>
  <si>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</si>
  <si>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</si>
  <si>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</si>
  <si>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</si>
  <si>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</si>
  <si>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</si>
  <si>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</si>
  <si>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</si>
  <si>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</si>
  <si>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</si>
  <si>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</si>
  <si>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</si>
  <si>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</si>
  <si>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</si>
  <si>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</si>
  <si>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</si>
  <si>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</si>
  <si>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</si>
  <si>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</si>
  <si>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</si>
  <si>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</si>
  <si>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</si>
  <si>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</si>
  <si>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</si>
  <si>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</si>
  <si>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</si>
  <si>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</si>
  <si>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</si>
  <si>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</si>
  <si>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</si>
  <si>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</si>
  <si>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</si>
  <si>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</si>
  <si>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</si>
  <si>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</si>
  <si>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</si>
  <si>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</si>
  <si>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</si>
  <si>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</si>
  <si>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</si>
  <si>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</si>
  <si>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</si>
  <si>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</si>
  <si>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</si>
  <si>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</si>
  <si>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</si>
  <si>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</si>
  <si>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</si>
  <si>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</si>
  <si>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</si>
  <si>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</si>
  <si>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</si>
  <si>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</si>
  <si>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</si>
  <si>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</si>
  <si>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</si>
  <si>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</si>
  <si>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</si>
  <si>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</si>
  <si>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</si>
  <si>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</si>
  <si>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</si>
  <si>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</si>
  <si>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</si>
  <si>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</si>
  <si>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</si>
  <si>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</si>
  <si>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</si>
  <si>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</si>
  <si>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</si>
  <si>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</si>
  <si>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</si>
  <si>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</si>
  <si>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</si>
  <si>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</si>
  <si>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</si>
  <si>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</si>
  <si>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</si>
  <si>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</si>
  <si>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</si>
  <si>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</si>
  <si>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</si>
  <si>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</si>
  <si>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</si>
  <si>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</si>
  <si>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</si>
  <si>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</si>
  <si>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</si>
  <si>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</si>
  <si>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</si>
  <si>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</si>
  <si>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</si>
  <si>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</si>
  <si>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</si>
  <si>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</si>
  <si>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</si>
  <si>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</si>
  <si>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</si>
  <si>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</si>
  <si>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</si>
  <si>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</si>
  <si>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</si>
  <si>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</si>
  <si>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</si>
  <si>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</si>
  <si>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</si>
  <si>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</si>
  <si>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</si>
  <si>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</si>
  <si>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</si>
  <si>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</si>
  <si>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</si>
  <si>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</si>
  <si>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</si>
  <si>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</si>
  <si>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</si>
  <si>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</si>
  <si>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</si>
  <si>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</si>
  <si>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</si>
  <si>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</si>
  <si>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</si>
  <si>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</si>
  <si>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</si>
  <si>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</si>
  <si>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</si>
  <si>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</si>
  <si>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</si>
  <si>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</si>
  <si>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</si>
  <si>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</si>
  <si>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</si>
  <si>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</si>
  <si>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</si>
  <si>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</si>
  <si>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</si>
  <si>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</si>
  <si>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</si>
  <si>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</si>
  <si>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</si>
  <si>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</si>
  <si>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</si>
  <si>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</si>
  <si>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</si>
  <si>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</si>
  <si>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</si>
  <si>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</si>
  <si>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</si>
  <si>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</si>
  <si>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</si>
  <si>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</si>
  <si>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</si>
  <si>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</si>
  <si>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</si>
  <si>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</si>
  <si>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</si>
  <si>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</si>
  <si>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</si>
  <si>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</si>
  <si>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</si>
  <si>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</si>
  <si>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</si>
  <si>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</si>
  <si>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</si>
  <si>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</si>
  <si>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</si>
  <si>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</si>
  <si>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</si>
  <si>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</si>
  <si>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</si>
  <si>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</si>
  <si>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</si>
  <si>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</si>
  <si>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</si>
  <si>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</si>
  <si>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</si>
  <si>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</si>
  <si>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</si>
  <si>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</si>
  <si>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</si>
  <si>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</si>
  <si>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</si>
  <si>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</si>
  <si>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</si>
  <si>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</si>
  <si>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</si>
  <si>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</si>
  <si>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</si>
  <si>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</si>
  <si>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</si>
  <si>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</si>
  <si>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</si>
  <si>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</si>
  <si>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</si>
  <si>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</si>
  <si>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</si>
  <si>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</si>
  <si>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</si>
  <si>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</si>
  <si>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</si>
  <si>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</si>
  <si>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</si>
  <si>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</si>
  <si>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</si>
  <si>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</si>
  <si>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</si>
  <si>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</si>
  <si>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</si>
  <si>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</si>
  <si>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</si>
  <si>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</si>
  <si>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</si>
  <si>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</si>
  <si>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</si>
  <si>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</si>
  <si>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</si>
  <si>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</si>
  <si>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</si>
  <si>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</si>
  <si>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</si>
  <si>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</si>
  <si>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</si>
  <si>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</si>
  <si>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</si>
  <si>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</si>
  <si>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</si>
  <si>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</si>
  <si>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</si>
  <si>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</si>
  <si>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</si>
  <si>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</si>
  <si>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</si>
  <si>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</si>
  <si>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</si>
  <si>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</si>
  <si>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</si>
  <si>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</si>
  <si>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</si>
  <si>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</si>
  <si>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</si>
  <si>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</si>
  <si>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</si>
  <si>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</si>
  <si>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</si>
  <si>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</si>
  <si>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</si>
  <si>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</si>
  <si>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</si>
  <si>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</si>
  <si>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</si>
  <si>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</si>
  <si>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</si>
  <si>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</si>
  <si>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</si>
  <si>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</si>
  <si>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</si>
  <si>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</si>
  <si>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</si>
  <si>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</si>
  <si>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</si>
  <si>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</si>
  <si>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</si>
  <si>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</si>
  <si>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</si>
  <si>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</si>
  <si>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</si>
  <si>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</si>
  <si>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</si>
  <si>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</si>
  <si>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</si>
  <si>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</si>
  <si>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</si>
  <si>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</si>
  <si>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</si>
  <si>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</si>
  <si>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</si>
  <si>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</si>
  <si>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</si>
  <si>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</si>
  <si>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</si>
  <si>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</si>
  <si>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</si>
  <si>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</si>
  <si>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</si>
  <si>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</si>
  <si>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</si>
  <si>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</si>
  <si>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</si>
  <si>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</si>
  <si>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</si>
  <si>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</si>
  <si>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</si>
  <si>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</si>
  <si>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</si>
  <si>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</si>
  <si>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</si>
  <si>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</si>
  <si>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</si>
  <si>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</si>
  <si>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</si>
  <si>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</si>
  <si>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</si>
  <si>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</si>
  <si>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</si>
  <si>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</si>
  <si>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</si>
  <si>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</si>
  <si>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</si>
  <si>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</si>
  <si>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</si>
  <si>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</si>
  <si>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</si>
  <si>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</si>
  <si>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</si>
  <si>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</si>
  <si>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</si>
  <si>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</si>
  <si>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</si>
  <si>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</si>
  <si>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</si>
  <si>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</si>
  <si>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</si>
  <si>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</si>
  <si>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</si>
  <si>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</si>
  <si>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</si>
  <si>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</si>
  <si>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</si>
  <si>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</si>
  <si>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</si>
  <si>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</si>
  <si>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</si>
  <si>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</si>
  <si>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</si>
  <si>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</si>
  <si>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</si>
  <si>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</si>
  <si>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</si>
  <si>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</si>
  <si>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</si>
  <si>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</si>
  <si>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</si>
  <si>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</si>
  <si>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</si>
  <si>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</si>
  <si>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</si>
  <si>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</si>
  <si>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</si>
  <si>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</si>
  <si>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</si>
  <si>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</si>
  <si>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</si>
  <si>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</si>
  <si>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</si>
  <si>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</si>
  <si>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</si>
  <si>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</si>
  <si>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</si>
  <si>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</si>
  <si>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</si>
  <si>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</si>
  <si>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</si>
  <si>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</si>
  <si>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</si>
  <si>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</si>
  <si>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</si>
  <si>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</si>
  <si>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</si>
  <si>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</si>
  <si>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</si>
  <si>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</si>
  <si>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</si>
  <si>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</si>
  <si>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</si>
  <si>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</si>
  <si>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</si>
  <si>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</si>
  <si>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</si>
  <si>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</si>
  <si>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</si>
  <si>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</si>
  <si>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</si>
  <si>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</si>
  <si>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</si>
  <si>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</si>
  <si>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</si>
  <si>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</si>
  <si>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</si>
  <si>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</si>
  <si>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</si>
  <si>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</si>
  <si>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</si>
  <si>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</si>
  <si>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</si>
  <si>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</si>
  <si>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</si>
  <si>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</si>
  <si>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</si>
  <si>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</si>
  <si>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</si>
  <si>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</si>
  <si>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</si>
  <si>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</si>
  <si>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</si>
  <si>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</si>
  <si>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</si>
  <si>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</si>
  <si>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</si>
  <si>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</si>
  <si>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</si>
  <si>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</si>
  <si>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</si>
  <si>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</si>
  <si>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</si>
  <si>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</si>
  <si>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</si>
  <si>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</si>
  <si>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</si>
  <si>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</si>
  <si>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</si>
  <si>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</si>
  <si>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</si>
  <si>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</si>
  <si>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</si>
  <si>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</si>
  <si>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</si>
  <si>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</si>
  <si>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</si>
  <si>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</si>
  <si>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</si>
  <si>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</si>
  <si>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</si>
  <si>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</si>
  <si>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</si>
  <si>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</si>
  <si>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</si>
  <si>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</si>
  <si>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</si>
  <si>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</si>
  <si>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</si>
  <si>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</si>
  <si>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</si>
  <si>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</si>
  <si>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</si>
  <si>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</si>
  <si>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</si>
  <si>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</si>
  <si>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</si>
  <si>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</si>
  <si>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</si>
  <si>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</si>
  <si>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</si>
  <si>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</si>
  <si>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</si>
  <si>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</si>
  <si>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</si>
  <si>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</si>
  <si>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</si>
  <si>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</si>
  <si>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</si>
  <si>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</si>
  <si>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</si>
  <si>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</si>
  <si>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</si>
  <si>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</si>
  <si>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</si>
  <si>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</si>
  <si>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</si>
  <si>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</si>
  <si>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</si>
  <si>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</si>
  <si>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</si>
  <si>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</si>
  <si>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</si>
  <si>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</si>
  <si>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</si>
  <si>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</si>
  <si>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</si>
  <si>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</si>
  <si>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</si>
  <si>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</si>
  <si>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</si>
  <si>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</si>
  <si>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</si>
  <si>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</si>
  <si>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</si>
  <si>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</si>
  <si>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</si>
  <si>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</si>
  <si>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</si>
  <si>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</si>
  <si>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</si>
  <si>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</si>
  <si>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</si>
  <si>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</si>
  <si>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</si>
  <si>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</si>
  <si>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</si>
  <si>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</si>
  <si>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</si>
  <si>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</si>
  <si>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</si>
  <si>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</si>
  <si>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</si>
  <si>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</si>
  <si>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</si>
  <si>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</si>
  <si>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</si>
  <si>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</si>
  <si>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</si>
  <si>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</si>
  <si>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</si>
  <si>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</si>
  <si>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</si>
  <si>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</si>
  <si>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</si>
  <si>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</si>
  <si>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</si>
  <si>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</si>
  <si>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</si>
  <si>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</si>
  <si>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</si>
  <si>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</si>
  <si>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</si>
  <si>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</si>
  <si>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</si>
  <si>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</si>
  <si>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</si>
  <si>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</si>
  <si>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</si>
  <si>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</si>
  <si>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</si>
  <si>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</si>
  <si>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</si>
  <si>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</si>
  <si>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</si>
  <si>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</si>
  <si>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</si>
  <si>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</si>
  <si>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</si>
  <si>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</si>
  <si>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</si>
  <si>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</si>
  <si>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</si>
  <si>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</si>
  <si>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</si>
  <si>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</si>
  <si>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</si>
  <si>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</si>
  <si>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</si>
  <si>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</si>
  <si>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</si>
  <si>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</si>
  <si>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</si>
  <si>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</si>
  <si>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</si>
  <si>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</si>
  <si>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</si>
  <si>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</si>
  <si>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</si>
  <si>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</si>
  <si>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</si>
  <si>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</si>
  <si>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</si>
  <si>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</si>
  <si>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</si>
  <si>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</si>
  <si>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</si>
  <si>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</si>
  <si>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</si>
  <si>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</si>
  <si>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</si>
  <si>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</si>
  <si>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</si>
  <si>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</si>
  <si>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</si>
  <si>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</si>
  <si>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</si>
  <si>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</si>
  <si>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</si>
  <si>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</si>
  <si>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</si>
  <si>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</si>
  <si>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</si>
  <si>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</si>
  <si>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</si>
  <si>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</si>
  <si>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</si>
  <si>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</si>
  <si>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</si>
  <si>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</si>
  <si>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</si>
  <si>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</si>
  <si>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</si>
  <si>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</si>
  <si>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</si>
  <si>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</si>
  <si>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</si>
  <si>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</si>
  <si>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</si>
  <si>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</si>
  <si>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</si>
  <si>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</si>
  <si>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</si>
  <si>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</si>
  <si>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</si>
  <si>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</si>
  <si>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</si>
  <si>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</si>
  <si>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</si>
  <si>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</si>
  <si>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</si>
  <si>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</si>
  <si>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</si>
  <si>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</si>
  <si>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</si>
  <si>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</si>
  <si>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</si>
  <si>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</si>
  <si>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</si>
  <si>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</si>
  <si>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</si>
  <si>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</si>
  <si>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</si>
  <si>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</si>
  <si>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</si>
  <si>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</si>
  <si>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</si>
  <si>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</si>
  <si>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</si>
  <si>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</si>
  <si>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</si>
  <si>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</si>
  <si>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</si>
  <si>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</si>
  <si>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</si>
  <si>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</si>
  <si>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</si>
  <si>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</si>
  <si>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</si>
  <si>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</si>
  <si>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</si>
  <si>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</si>
  <si>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</si>
  <si>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</si>
  <si>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</si>
  <si>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</si>
  <si>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</si>
  <si>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</si>
  <si>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</si>
  <si>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</si>
  <si>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</si>
  <si>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</si>
  <si>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</si>
  <si>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</si>
  <si>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</si>
  <si>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</si>
  <si>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</si>
  <si>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</si>
  <si>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</si>
  <si>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</si>
  <si>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</si>
  <si>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</si>
  <si>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</si>
  <si>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</si>
  <si>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</si>
  <si>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</si>
  <si>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</si>
  <si>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</si>
  <si>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</si>
  <si>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</si>
  <si>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</si>
  <si>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</si>
  <si>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</si>
  <si>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</si>
  <si>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</si>
  <si>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</si>
  <si>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</si>
  <si>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</si>
  <si>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</si>
  <si>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</si>
  <si>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</si>
  <si>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</si>
  <si>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</si>
  <si>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</si>
  <si>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</si>
  <si>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</si>
  <si>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</si>
  <si>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</si>
  <si>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</si>
  <si>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</si>
  <si>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</si>
  <si>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</si>
  <si>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</si>
  <si>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</si>
  <si>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</si>
  <si>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</si>
  <si>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</si>
  <si>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</si>
  <si>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</si>
  <si>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</si>
  <si>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</si>
  <si>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</si>
  <si>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</si>
  <si>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</si>
  <si>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</si>
  <si>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</si>
  <si>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</si>
  <si>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</si>
  <si>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</si>
  <si>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</si>
  <si>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</si>
  <si>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</si>
  <si>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</si>
  <si>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</si>
  <si>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</si>
  <si>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</si>
  <si>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</si>
  <si>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</si>
  <si>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</si>
  <si>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</si>
  <si>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</si>
  <si>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</si>
  <si>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</si>
  <si>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</si>
  <si>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</si>
  <si>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</si>
  <si>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</si>
  <si>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</si>
  <si>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</si>
  <si>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</si>
  <si>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</si>
  <si>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</si>
  <si>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</si>
  <si>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</si>
  <si>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</si>
  <si>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</si>
  <si>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</si>
  <si>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</si>
  <si>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</si>
  <si>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</si>
  <si>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</si>
  <si>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</si>
  <si>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</si>
  <si>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</si>
  <si>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</si>
  <si>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</si>
  <si>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</si>
  <si>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</si>
  <si>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</si>
  <si>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</si>
  <si>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</si>
  <si>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</si>
  <si>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</si>
  <si>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</si>
  <si>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</si>
  <si>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</si>
  <si>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</si>
  <si>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</si>
  <si>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</si>
  <si>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</si>
  <si>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</si>
  <si>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</si>
  <si>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</si>
  <si>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</si>
  <si>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</si>
  <si>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</si>
  <si>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</si>
  <si>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</si>
  <si>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</si>
  <si>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</si>
  <si>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</si>
  <si>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</si>
  <si>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</si>
  <si>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</si>
  <si>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</si>
  <si>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</si>
  <si>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</si>
  <si>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</si>
  <si>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</si>
  <si>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</si>
  <si>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</si>
  <si>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</si>
  <si>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</si>
  <si>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</si>
  <si>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</si>
  <si>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</si>
  <si>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</si>
  <si>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</si>
  <si>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</si>
  <si>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</si>
  <si>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</si>
  <si>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</si>
  <si>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</si>
  <si>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</si>
  <si>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</si>
  <si>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</si>
  <si>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</si>
  <si>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</si>
  <si>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</si>
  <si>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</si>
  <si>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</si>
  <si>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</si>
  <si>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</si>
  <si>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</si>
  <si>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</si>
  <si>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</si>
  <si>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</si>
  <si>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</si>
  <si>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</si>
  <si>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</si>
  <si>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</si>
  <si>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</si>
  <si>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</si>
  <si>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</si>
  <si>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</si>
  <si>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</si>
  <si>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</si>
  <si>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</si>
  <si>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</si>
  <si>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</si>
  <si>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</si>
  <si>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</si>
  <si>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</si>
  <si>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</si>
  <si>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</si>
  <si>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</si>
  <si>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</si>
  <si>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</si>
  <si>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</si>
  <si>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</si>
  <si>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</si>
  <si>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</si>
  <si>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</si>
  <si>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</si>
  <si>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</si>
  <si>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</si>
  <si>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</si>
  <si>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</si>
  <si>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</si>
  <si>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</si>
  <si>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</si>
  <si>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</si>
  <si>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</si>
  <si>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</si>
  <si>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</si>
  <si>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</si>
  <si>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</si>
  <si>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</si>
  <si>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</si>
  <si>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</si>
  <si>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</si>
  <si>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</si>
  <si>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</si>
  <si>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</si>
  <si>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</si>
  <si>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</si>
  <si>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</si>
  <si>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</si>
  <si>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</si>
  <si>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</si>
  <si>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</si>
  <si>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</si>
  <si>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</si>
  <si>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</si>
  <si>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</si>
  <si>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</si>
  <si>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</si>
  <si>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</si>
  <si>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</si>
  <si>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</si>
  <si>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</si>
  <si>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</si>
  <si>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</si>
  <si>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</si>
  <si>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</si>
  <si>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</si>
  <si>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</si>
  <si>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</si>
  <si>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</si>
  <si>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</si>
  <si>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</si>
  <si>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</si>
  <si>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</si>
  <si>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</si>
  <si>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</si>
  <si>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</si>
  <si>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</si>
  <si>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</si>
  <si>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</si>
  <si>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</si>
  <si>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</si>
  <si>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</si>
  <si>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</si>
  <si>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</si>
  <si>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</si>
  <si>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</si>
  <si>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</si>
  <si>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</si>
  <si>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</si>
  <si>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</si>
  <si>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</si>
  <si>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</si>
  <si>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</si>
  <si>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</si>
  <si>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</si>
  <si>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</si>
  <si>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</si>
  <si>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</si>
  <si>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</si>
  <si>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</si>
  <si>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</si>
  <si>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</si>
  <si>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</si>
  <si>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</si>
  <si>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</si>
  <si>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</si>
  <si>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</si>
  <si>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</si>
  <si>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</si>
  <si>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</si>
  <si>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</si>
  <si>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</si>
  <si>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</si>
  <si>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</si>
  <si>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</si>
  <si>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</si>
  <si>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</si>
  <si>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</si>
  <si>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</si>
  <si>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</si>
  <si>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</si>
  <si>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</si>
  <si>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</si>
  <si>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</si>
  <si>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</si>
  <si>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</si>
  <si>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</si>
  <si>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</si>
  <si>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</si>
  <si>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</si>
  <si>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</si>
  <si>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</si>
  <si>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</si>
  <si>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</si>
  <si>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</si>
  <si>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</si>
  <si>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</si>
  <si>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</si>
  <si>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</si>
  <si>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</si>
  <si>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</si>
  <si>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</si>
  <si>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</si>
  <si>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</si>
  <si>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</si>
  <si>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</si>
  <si>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</si>
  <si>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</si>
  <si>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</si>
  <si>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</si>
  <si>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</si>
  <si>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</si>
  <si>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</si>
  <si>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</si>
  <si>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</si>
  <si>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</si>
  <si>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</si>
  <si>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</si>
  <si>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</si>
  <si>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</si>
  <si>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</si>
  <si>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</si>
  <si>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</si>
  <si>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</si>
  <si>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</si>
  <si>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</si>
  <si>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</si>
  <si>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</si>
  <si>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</si>
  <si>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</si>
  <si>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</si>
  <si>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</si>
  <si>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</si>
  <si>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</si>
  <si>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</si>
  <si>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</si>
  <si>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</si>
  <si>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</si>
  <si>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</si>
  <si>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</si>
  <si>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</si>
  <si>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</si>
  <si>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</si>
  <si>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</si>
  <si>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</si>
  <si>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</si>
  <si>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</si>
  <si>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</si>
  <si>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</si>
  <si>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</si>
  <si>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</si>
  <si>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</si>
  <si>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</si>
  <si>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</si>
  <si>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</si>
  <si>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</si>
  <si>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</si>
  <si>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</si>
  <si>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</si>
  <si>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</si>
  <si>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</si>
  <si>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</si>
  <si>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</si>
  <si>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</si>
  <si>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</si>
  <si>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</si>
  <si>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</si>
  <si>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</si>
  <si>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</si>
  <si>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</si>
  <si>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</si>
  <si>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</si>
  <si>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</si>
  <si>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</si>
  <si>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</si>
  <si>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</si>
  <si>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</si>
  <si>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</si>
  <si>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</si>
  <si>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</si>
  <si>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</si>
  <si>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</si>
  <si>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</si>
  <si>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</si>
  <si>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</si>
  <si>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</si>
  <si>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</si>
  <si>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</si>
  <si>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</si>
  <si>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</si>
  <si>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</si>
  <si>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</si>
  <si>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</si>
  <si>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</si>
  <si>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</si>
  <si>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</si>
  <si>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</si>
  <si>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</si>
  <si>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</si>
  <si>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</si>
  <si>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</si>
  <si>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</si>
  <si>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</si>
  <si>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</si>
  <si>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</si>
  <si>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</si>
  <si>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</si>
  <si>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</si>
  <si>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</si>
  <si>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</si>
  <si>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</si>
  <si>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</si>
  <si>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</si>
  <si>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</si>
  <si>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</si>
  <si>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</si>
  <si>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</si>
  <si>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</si>
  <si>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</si>
  <si>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</si>
  <si>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</si>
  <si>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</si>
  <si>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</si>
  <si>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</si>
  <si>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</si>
  <si>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</si>
  <si>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</si>
  <si>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</si>
  <si>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</si>
  <si>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</si>
  <si>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</si>
  <si>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</si>
  <si>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</si>
  <si>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</si>
  <si>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</si>
  <si>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</si>
  <si>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</si>
  <si>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</si>
  <si>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</si>
  <si>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</si>
  <si>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</si>
  <si>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</si>
  <si>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</si>
  <si>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</si>
  <si>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</si>
  <si>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</si>
  <si>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</si>
  <si>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</si>
  <si>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</si>
  <si>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</si>
  <si>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</si>
  <si>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</si>
  <si>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</si>
  <si>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</si>
  <si>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</si>
  <si>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</si>
  <si>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</si>
  <si>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</si>
  <si>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</si>
  <si>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</si>
  <si>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</si>
  <si>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</si>
  <si>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</si>
  <si>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</si>
  <si>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</si>
  <si>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</si>
  <si>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</si>
  <si>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</si>
  <si>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</si>
  <si>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</si>
  <si>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</si>
  <si>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</si>
  <si>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</si>
  <si>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</si>
  <si>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</si>
  <si>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</si>
  <si>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</si>
  <si>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</si>
  <si>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</si>
  <si>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</si>
  <si>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</si>
  <si>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</si>
  <si>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</si>
  <si>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</si>
  <si>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</si>
  <si>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</si>
  <si>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</si>
  <si>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</si>
  <si>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</si>
  <si>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</si>
  <si>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</si>
  <si>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</si>
  <si>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</si>
  <si>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</si>
  <si>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</si>
  <si>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</si>
  <si>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</si>
  <si>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</si>
  <si>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</si>
  <si>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</si>
  <si>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</si>
  <si>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</si>
  <si>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</si>
  <si>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</si>
  <si>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</si>
  <si>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</si>
  <si>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</si>
  <si>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</si>
  <si>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</si>
  <si>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</si>
  <si>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</si>
  <si>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</si>
  <si>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</si>
  <si>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</si>
  <si>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</si>
  <si>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</si>
  <si>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</si>
  <si>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</si>
  <si>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</si>
  <si>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</si>
  <si>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</si>
  <si>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</si>
  <si>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</si>
  <si>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</si>
  <si>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</si>
  <si>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</si>
  <si>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</si>
  <si>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</si>
  <si>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</si>
  <si>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</si>
  <si>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</si>
  <si>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</si>
  <si>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</si>
  <si>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</si>
  <si>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</si>
  <si>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</si>
  <si>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</si>
  <si>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</si>
  <si>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</si>
  <si>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</si>
  <si>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</si>
  <si>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</si>
  <si>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</si>
  <si>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</si>
  <si>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</si>
  <si>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</si>
  <si>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</si>
  <si>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</si>
  <si>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</si>
  <si>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</si>
  <si>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</si>
  <si>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</si>
  <si>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</si>
  <si>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</si>
  <si>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</si>
  <si>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</si>
  <si>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</si>
  <si>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</si>
  <si>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</si>
  <si>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</si>
  <si>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</si>
  <si>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</si>
  <si>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</si>
  <si>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</si>
  <si>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</si>
  <si>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</si>
  <si>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</si>
  <si>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</si>
  <si>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</si>
  <si>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</si>
  <si>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</si>
  <si>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</si>
  <si>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</si>
  <si>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</si>
  <si>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</si>
  <si>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</si>
  <si>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</si>
  <si>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</si>
  <si>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</si>
  <si>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</si>
  <si>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</si>
  <si>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</si>
  <si>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</si>
  <si>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</si>
  <si>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</si>
  <si>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</si>
  <si>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</si>
  <si>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</si>
  <si>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</si>
  <si>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</si>
  <si>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</si>
  <si>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</si>
  <si>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</si>
  <si>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</si>
  <si>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</si>
  <si>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</si>
  <si>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</si>
  <si>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</si>
  <si>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</si>
  <si>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</si>
  <si>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</si>
  <si>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</si>
  <si>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</si>
  <si>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</si>
  <si>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</si>
  <si>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</si>
  <si>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</si>
  <si>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</si>
  <si>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</si>
  <si>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</si>
  <si>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</si>
  <si>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</si>
  <si>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</si>
  <si>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</si>
  <si>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</si>
  <si>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</si>
  <si>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</si>
  <si>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</si>
  <si>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</si>
  <si>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</si>
  <si>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</si>
  <si>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</si>
  <si>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</si>
  <si>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</si>
  <si>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</si>
  <si>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</si>
  <si>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</si>
  <si>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</si>
  <si>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</si>
  <si>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</si>
  <si>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</si>
  <si>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</si>
  <si>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</si>
  <si>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</si>
  <si>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</si>
  <si>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</si>
  <si>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</si>
  <si>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</si>
  <si>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</si>
  <si>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</si>
  <si>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</si>
  <si>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</si>
  <si>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</si>
  <si>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</si>
  <si>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</si>
  <si>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</si>
  <si>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</si>
  <si>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</si>
  <si>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</si>
  <si>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</si>
  <si>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</si>
  <si>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</si>
  <si>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</si>
  <si>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</si>
  <si>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</si>
  <si>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</si>
  <si>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</si>
  <si>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</si>
  <si>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</si>
  <si>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</si>
  <si>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</si>
  <si>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</si>
  <si>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</si>
  <si>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</si>
  <si>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</si>
  <si>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</si>
  <si>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</si>
  <si>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</si>
  <si>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</si>
  <si>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</si>
  <si>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</si>
  <si>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</si>
  <si>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</si>
  <si>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</si>
  <si>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</si>
  <si>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</si>
  <si>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</si>
  <si>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</si>
  <si>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</si>
  <si>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</si>
  <si>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</si>
  <si>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</si>
  <si>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</si>
  <si>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</si>
  <si>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</si>
  <si>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</si>
  <si>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</si>
  <si>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</si>
  <si>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</si>
  <si>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</si>
  <si>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</si>
  <si>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</si>
  <si>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</si>
  <si>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</si>
  <si>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</si>
  <si>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</si>
  <si>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</si>
  <si>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</si>
  <si>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</si>
  <si>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</si>
  <si>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</si>
  <si>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</si>
  <si>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</si>
  <si>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</si>
  <si>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</si>
  <si>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</si>
  <si>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</si>
  <si>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</si>
  <si>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</si>
  <si>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</si>
  <si>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</si>
  <si>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</si>
  <si>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</si>
  <si>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</si>
  <si>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</si>
  <si>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</si>
  <si>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</si>
  <si>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</si>
  <si>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</si>
  <si>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</si>
  <si>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</si>
  <si>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</si>
  <si>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</si>
  <si>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</si>
  <si>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</si>
  <si>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</si>
  <si>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</si>
  <si>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</si>
  <si>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</si>
  <si>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</si>
  <si>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</si>
  <si>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</si>
  <si>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</si>
  <si>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</si>
  <si>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</si>
  <si>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</si>
  <si>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</si>
  <si>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</si>
  <si>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</si>
  <si>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</si>
  <si>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</si>
  <si>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</si>
  <si>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</si>
  <si>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</si>
  <si>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</si>
  <si>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</si>
  <si>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</si>
  <si>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</si>
  <si>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</si>
  <si>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</si>
  <si>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</si>
  <si>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</si>
  <si>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</si>
  <si>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</si>
  <si>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</si>
  <si>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</si>
  <si>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</si>
  <si>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</si>
  <si>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</si>
  <si>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</si>
  <si>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</si>
  <si>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</si>
  <si>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</si>
  <si>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</si>
  <si>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</si>
  <si>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</si>
  <si>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</si>
  <si>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</si>
  <si>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</si>
  <si>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</si>
  <si>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</si>
  <si>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</si>
  <si>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</si>
  <si>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</si>
  <si>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</si>
  <si>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</si>
  <si>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</si>
  <si>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</si>
  <si>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</si>
  <si>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</si>
  <si>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</si>
  <si>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</si>
  <si>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</si>
  <si>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</si>
  <si>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</si>
  <si>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</si>
  <si>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</si>
  <si>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</si>
  <si>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</si>
  <si>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</si>
  <si>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</si>
  <si>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</si>
  <si>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</si>
  <si>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</si>
  <si>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</si>
  <si>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</si>
  <si>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</si>
  <si>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</si>
  <si>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</si>
  <si>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</si>
  <si>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</si>
  <si>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</si>
  <si>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</si>
  <si>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</si>
  <si>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</si>
  <si>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</si>
  <si>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</si>
  <si>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</si>
  <si>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</si>
  <si>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</si>
  <si>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</si>
  <si>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</si>
  <si>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</si>
  <si>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</si>
  <si>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</si>
  <si>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</si>
  <si>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</si>
  <si>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</si>
  <si>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</si>
  <si>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</si>
  <si>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</si>
  <si>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</si>
  <si>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</si>
  <si>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</si>
  <si>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</si>
  <si>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</si>
  <si>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</si>
  <si>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</si>
  <si>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</si>
  <si>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</si>
  <si>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</si>
  <si>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</si>
  <si>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</si>
  <si>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</si>
  <si>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</si>
  <si>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</si>
  <si>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</si>
  <si>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</si>
  <si>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</si>
  <si>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</si>
  <si>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</si>
  <si>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</si>
  <si>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</si>
  <si>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</si>
  <si>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</si>
  <si>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</si>
  <si>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</si>
  <si>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</si>
  <si>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</si>
  <si>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</si>
  <si>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</si>
  <si>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</si>
  <si>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</si>
  <si>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</si>
  <si>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</si>
  <si>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</si>
  <si>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</si>
  <si>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</si>
  <si>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</si>
  <si>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</si>
  <si>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</si>
  <si>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</si>
  <si>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</si>
  <si>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</si>
  <si>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</si>
  <si>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</si>
  <si>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</si>
  <si>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</si>
  <si>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</si>
  <si>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</si>
  <si>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</si>
  <si>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</si>
  <si>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</si>
  <si>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</si>
  <si>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</si>
  <si>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</si>
  <si>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</si>
  <si>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</si>
  <si>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</si>
  <si>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</si>
  <si>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</si>
  <si>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</si>
  <si>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</si>
  <si>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</si>
  <si>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</si>
  <si>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</si>
  <si>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</si>
  <si>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</si>
  <si>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</si>
  <si>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</si>
  <si>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</si>
  <si>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</si>
  <si>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</si>
  <si>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</si>
  <si>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</si>
  <si>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</si>
  <si>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</si>
  <si>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</si>
  <si>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</si>
  <si>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</si>
  <si>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</si>
  <si>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</si>
  <si>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</si>
  <si>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</si>
  <si>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</si>
  <si>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</si>
  <si>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</si>
  <si>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</si>
  <si>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</si>
  <si>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</si>
  <si>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</si>
  <si>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</si>
  <si>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</si>
  <si>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</si>
  <si>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</si>
  <si>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</si>
  <si>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</si>
  <si>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</si>
  <si>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</si>
  <si>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</si>
  <si>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</si>
  <si>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</si>
  <si>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</si>
  <si>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</si>
  <si>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</si>
  <si>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</si>
  <si>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</si>
  <si>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</si>
  <si>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</si>
  <si>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</si>
  <si>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</si>
  <si>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</si>
  <si>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</si>
  <si>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</si>
  <si>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</si>
  <si>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</si>
  <si>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</si>
  <si>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</si>
  <si>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</si>
  <si>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</si>
  <si>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</si>
  <si>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</si>
  <si>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</si>
  <si>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</si>
  <si>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</si>
  <si>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</si>
  <si>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</si>
  <si>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</si>
  <si>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</si>
  <si>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</si>
  <si>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</si>
  <si>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</si>
  <si>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</si>
  <si>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</si>
  <si>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</si>
  <si>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</si>
  <si>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</si>
  <si>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</si>
  <si>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</si>
  <si>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</si>
  <si>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</si>
  <si>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</si>
  <si>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</si>
  <si>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</si>
  <si>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</si>
  <si>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</si>
  <si>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</si>
  <si>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</si>
  <si>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</si>
  <si>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</si>
  <si>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</si>
  <si>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</si>
  <si>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</si>
  <si>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</si>
  <si>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</si>
  <si>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</si>
  <si>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</si>
  <si>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</si>
  <si>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</si>
  <si>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</si>
  <si>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</si>
  <si>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</si>
  <si>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</si>
  <si>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</si>
  <si>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</si>
  <si>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</si>
  <si>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</si>
  <si>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</si>
  <si>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</si>
  <si>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</si>
  <si>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</si>
  <si>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</si>
  <si>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</si>
  <si>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</si>
  <si>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</si>
  <si>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</si>
  <si>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</si>
  <si>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</si>
  <si>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</si>
  <si>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</si>
  <si>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</si>
  <si>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</si>
  <si>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</si>
  <si>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</si>
  <si>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</si>
  <si>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</si>
  <si>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</si>
  <si>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</si>
  <si>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</si>
  <si>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</si>
  <si>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</si>
  <si>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</si>
  <si>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</si>
  <si>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</si>
  <si>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</si>
  <si>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</si>
  <si>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</si>
  <si>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</si>
  <si>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</si>
  <si>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</si>
  <si>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</si>
  <si>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</si>
  <si>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</si>
  <si>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</si>
  <si>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</si>
  <si>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</si>
  <si>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</si>
  <si>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</si>
  <si>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</si>
  <si>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</si>
  <si>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</si>
  <si>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</si>
  <si>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</si>
  <si>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</si>
  <si>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</si>
  <si>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</si>
  <si>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</si>
  <si>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</si>
  <si>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</si>
  <si>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</si>
  <si>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</si>
  <si>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</si>
  <si>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</si>
  <si>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</si>
  <si>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</si>
  <si>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</si>
  <si>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</si>
  <si>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</si>
  <si>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</si>
  <si>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</si>
  <si>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</si>
  <si>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</si>
  <si>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</si>
  <si>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</si>
  <si>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</si>
  <si>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</si>
  <si>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</si>
  <si>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</si>
  <si>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</si>
  <si>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</si>
  <si>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</si>
  <si>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</si>
  <si>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</si>
  <si>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</si>
  <si>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</si>
  <si>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</si>
  <si>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</si>
  <si>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</si>
  <si>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</si>
  <si>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</si>
  <si>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</si>
  <si>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</si>
  <si>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</si>
  <si>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</si>
  <si>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</si>
  <si>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</si>
  <si>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</si>
  <si>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</si>
  <si>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</si>
  <si>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</si>
  <si>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</si>
  <si>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</si>
  <si>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</si>
  <si>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</si>
  <si>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</si>
  <si>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</si>
  <si>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</si>
  <si>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</si>
  <si>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</si>
  <si>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</si>
  <si>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</si>
  <si>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</si>
  <si>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</si>
  <si>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</si>
  <si>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</si>
  <si>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</si>
  <si>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</si>
  <si>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</si>
  <si>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</si>
  <si>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</si>
  <si>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</si>
  <si>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</si>
  <si>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</si>
  <si>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</si>
  <si>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</si>
  <si>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</si>
  <si>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</si>
  <si>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</si>
  <si>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</si>
  <si>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</si>
  <si>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</si>
  <si>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</si>
  <si>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</si>
  <si>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</si>
  <si>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</si>
  <si>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</si>
  <si>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</si>
  <si>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</si>
  <si>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</si>
  <si>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</si>
  <si>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</si>
  <si>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</si>
  <si>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</si>
  <si>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</si>
  <si>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</si>
  <si>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</si>
  <si>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</si>
  <si>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</si>
  <si>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</si>
  <si>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</si>
  <si>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</si>
  <si>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</si>
  <si>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</si>
  <si>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</si>
  <si>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</si>
  <si>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</si>
  <si>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</si>
  <si>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</si>
  <si>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</si>
  <si>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</si>
  <si>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</si>
  <si>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</si>
  <si>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</si>
  <si>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</si>
  <si>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</si>
  <si>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</si>
  <si>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</si>
  <si>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</si>
  <si>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</si>
  <si>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</si>
  <si>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</si>
  <si>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</si>
  <si>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</si>
  <si>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</si>
  <si>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</si>
  <si>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</si>
  <si>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</si>
  <si>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</si>
  <si>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</si>
  <si>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</si>
  <si>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</si>
  <si>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</si>
  <si>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</si>
  <si>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</si>
  <si>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</si>
  <si>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</si>
  <si>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</si>
  <si>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</si>
  <si>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</si>
  <si>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</si>
  <si>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</si>
  <si>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</si>
  <si>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</si>
  <si>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</si>
  <si>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</si>
  <si>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</si>
  <si>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</si>
  <si>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</si>
  <si>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</si>
  <si>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</si>
  <si>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</si>
  <si>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</si>
  <si>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</si>
  <si>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</si>
  <si>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</si>
  <si>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</si>
  <si>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</si>
  <si>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</si>
  <si>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</si>
  <si>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</si>
  <si>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</si>
  <si>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</si>
  <si>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</si>
  <si>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</si>
  <si>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</si>
  <si>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</si>
  <si>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</si>
  <si>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</si>
  <si>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</si>
  <si>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</si>
  <si>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</si>
  <si>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</si>
  <si>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</si>
  <si>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</si>
  <si>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</si>
  <si>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</si>
  <si>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</si>
  <si>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</si>
  <si>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</si>
  <si>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</si>
  <si>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</si>
  <si>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</si>
  <si>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</si>
  <si>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</si>
  <si>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</si>
  <si>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</si>
  <si>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</si>
  <si>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</si>
  <si>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</si>
  <si>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</si>
  <si>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</si>
  <si>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</si>
  <si>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</si>
  <si>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</si>
  <si>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</si>
  <si>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</si>
  <si>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</si>
  <si>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</si>
  <si>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</si>
  <si>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</si>
  <si>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</si>
  <si>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</si>
  <si>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</si>
  <si>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</si>
  <si>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</si>
  <si>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</si>
  <si>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</si>
  <si>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</si>
  <si>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</si>
  <si>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</si>
  <si>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</si>
  <si>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</si>
  <si>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</si>
  <si>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</si>
  <si>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</si>
  <si>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</si>
  <si>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</si>
  <si>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</si>
  <si>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</si>
  <si>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</si>
  <si>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</si>
  <si>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</si>
  <si>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</si>
  <si>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</si>
  <si>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</si>
  <si>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</si>
  <si>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</si>
  <si>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</si>
  <si>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</si>
  <si>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</si>
  <si>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</si>
  <si>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</si>
  <si>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</si>
  <si>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</si>
  <si>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</si>
  <si>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</si>
  <si>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</si>
  <si>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</si>
  <si>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</si>
  <si>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</si>
  <si>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</si>
  <si>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</si>
  <si>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</si>
  <si>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</si>
  <si>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</si>
  <si>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</si>
  <si>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</si>
  <si>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</si>
  <si>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</si>
  <si>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</si>
  <si>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</si>
  <si>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</si>
  <si>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</si>
  <si>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</si>
  <si>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</si>
  <si>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</si>
  <si>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</si>
  <si>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</si>
  <si>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</si>
  <si>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</si>
  <si>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</si>
  <si>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</si>
  <si>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</si>
  <si>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</si>
  <si>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</si>
  <si>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</si>
  <si>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</si>
  <si>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</si>
  <si>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</si>
  <si>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</si>
  <si>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</si>
  <si>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</si>
  <si>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</si>
  <si>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</si>
  <si>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</si>
  <si>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</si>
  <si>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</si>
  <si>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</si>
  <si>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</si>
  <si>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</si>
  <si>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</si>
  <si>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</si>
  <si>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</si>
  <si>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</si>
  <si>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</si>
  <si>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</si>
  <si>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</si>
  <si>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</si>
  <si>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</si>
  <si>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</si>
  <si>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</si>
  <si>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</si>
  <si>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</si>
  <si>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</si>
  <si>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</si>
  <si>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</si>
  <si>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</si>
  <si>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</si>
  <si>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</si>
  <si>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</si>
  <si>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</si>
  <si>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</si>
  <si>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</si>
  <si>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</si>
  <si>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</si>
  <si>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</si>
  <si>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</si>
  <si>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</si>
  <si>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</si>
  <si>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</si>
  <si>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</si>
  <si>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</si>
  <si>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</si>
  <si>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</si>
  <si>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</si>
  <si>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</si>
  <si>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</si>
  <si>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</si>
  <si>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</si>
  <si>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</si>
  <si>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</si>
  <si>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</si>
  <si>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</si>
  <si>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</si>
  <si>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</si>
  <si>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</si>
  <si>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</si>
  <si>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</si>
  <si>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</si>
  <si>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</si>
  <si>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</si>
  <si>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</si>
  <si>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</si>
  <si>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</si>
  <si>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</si>
  <si>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</si>
  <si>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</si>
  <si>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</si>
  <si>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</si>
  <si>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</si>
  <si>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</si>
  <si>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</si>
  <si>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</si>
  <si>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</si>
  <si>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</si>
  <si>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</si>
  <si>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</si>
  <si>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</si>
  <si>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</si>
  <si>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</si>
  <si>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</si>
  <si>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</si>
  <si>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</si>
  <si>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</si>
  <si>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</si>
  <si>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</si>
  <si>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</si>
  <si>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</si>
  <si>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</si>
  <si>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</si>
  <si>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</si>
  <si>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</si>
  <si>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</si>
  <si>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</si>
  <si>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</si>
  <si>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</si>
  <si>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</si>
  <si>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</si>
  <si>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</si>
  <si>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</si>
  <si>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</si>
  <si>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</si>
  <si>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</si>
  <si>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</si>
  <si>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</si>
  <si>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</si>
  <si>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</si>
  <si>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</si>
  <si>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</si>
  <si>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</si>
  <si>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</si>
  <si>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</si>
  <si>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</si>
  <si>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</si>
  <si>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</si>
  <si>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</si>
  <si>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</si>
  <si>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</si>
  <si>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</si>
  <si>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</si>
  <si>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</si>
  <si>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</si>
  <si>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</si>
  <si>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</si>
  <si>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</si>
  <si>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</si>
  <si>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</si>
  <si>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</si>
  <si>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</si>
  <si>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</si>
  <si>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</si>
  <si>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</si>
  <si>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</si>
  <si>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</si>
  <si>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</si>
  <si>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</si>
  <si>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</si>
  <si>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</si>
  <si>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</si>
  <si>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</si>
  <si>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</si>
  <si>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</si>
  <si>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</si>
  <si>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</si>
  <si>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</si>
  <si>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</si>
  <si>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</si>
  <si>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</si>
  <si>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</si>
  <si>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</si>
  <si>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</si>
  <si>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</si>
  <si>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</si>
  <si>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</si>
  <si>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</si>
  <si>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</si>
  <si>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</si>
  <si>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</si>
  <si>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</si>
  <si>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</si>
  <si>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</si>
  <si>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</si>
  <si>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</si>
  <si>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</si>
  <si>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</si>
  <si>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</si>
  <si>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</si>
  <si>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</si>
  <si>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</si>
  <si>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</si>
  <si>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</si>
  <si>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</si>
  <si>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</si>
  <si>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</si>
  <si>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</si>
  <si>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</si>
  <si>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</si>
  <si>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</si>
  <si>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</si>
  <si>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</si>
  <si>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</si>
  <si>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</si>
  <si>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</si>
  <si>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</si>
  <si>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</si>
  <si>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</si>
  <si>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</si>
  <si>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</si>
  <si>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</si>
  <si>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</si>
  <si>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</si>
  <si>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</si>
  <si>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</si>
  <si>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</si>
  <si>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</si>
  <si>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</si>
  <si>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</si>
  <si>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</si>
  <si>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</si>
  <si>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</si>
  <si>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</si>
  <si>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</si>
  <si>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</si>
  <si>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</si>
  <si>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</si>
  <si>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</si>
  <si>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</si>
  <si>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</si>
  <si>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</si>
  <si>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</si>
  <si>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</si>
  <si>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</si>
  <si>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</si>
  <si>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</si>
  <si>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</si>
  <si>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</si>
  <si>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</si>
  <si>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</si>
  <si>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</si>
  <si>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</si>
  <si>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</si>
  <si>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</si>
  <si>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</si>
  <si>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</si>
  <si>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</si>
  <si>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</si>
  <si>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</si>
  <si>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</si>
  <si>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</si>
  <si>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</si>
  <si>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</si>
  <si>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</si>
  <si>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</si>
  <si>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</si>
  <si>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</si>
  <si>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</si>
  <si>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</si>
  <si>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</si>
  <si>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</si>
  <si>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</si>
  <si>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</si>
  <si>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</si>
  <si>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</si>
  <si>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</si>
  <si>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</si>
  <si>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</si>
  <si>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</si>
  <si>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</si>
  <si>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</si>
  <si>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</si>
  <si>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</si>
  <si>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</si>
  <si>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</si>
  <si>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</si>
  <si>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</si>
  <si>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</si>
  <si>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</si>
  <si>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</si>
  <si>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</si>
  <si>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</si>
  <si>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</si>
  <si>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</si>
  <si>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</si>
  <si>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</si>
  <si>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</si>
  <si>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</si>
  <si>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</si>
  <si>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</si>
  <si>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</si>
  <si>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</si>
  <si>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</si>
  <si>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</si>
  <si>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</si>
  <si>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</si>
  <si>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</si>
  <si>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</si>
  <si>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</si>
  <si>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</si>
  <si>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</si>
  <si>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</si>
  <si>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</si>
  <si>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</si>
  <si>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</si>
  <si>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</si>
  <si>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</si>
  <si>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</si>
  <si>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</si>
  <si>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</si>
  <si>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</si>
  <si>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</si>
  <si>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</si>
  <si>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</si>
  <si>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</si>
  <si>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</si>
  <si>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</si>
  <si>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</si>
  <si>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</si>
  <si>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</si>
  <si>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</si>
  <si>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</si>
  <si>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</si>
  <si>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</si>
  <si>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</si>
  <si>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</si>
  <si>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</si>
  <si>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</si>
  <si>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</si>
  <si>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</si>
  <si>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</si>
  <si>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</si>
  <si>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</si>
  <si>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</si>
  <si>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</si>
  <si>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</si>
  <si>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</si>
  <si>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</si>
  <si>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</si>
  <si>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</si>
  <si>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</si>
  <si>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</si>
  <si>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</si>
  <si>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</si>
  <si>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</si>
  <si>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</si>
  <si>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</si>
  <si>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</si>
  <si>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</si>
  <si>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</si>
  <si>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</si>
  <si>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</si>
  <si>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</si>
  <si>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</si>
  <si>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</si>
  <si>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</si>
  <si>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</si>
  <si>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</si>
  <si>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</si>
  <si>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</si>
  <si>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</si>
  <si>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</si>
  <si>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</si>
  <si>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</si>
  <si>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</si>
  <si>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</si>
  <si>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</si>
  <si>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</si>
  <si>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</si>
  <si>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</si>
  <si>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</si>
  <si>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</si>
  <si>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</si>
  <si>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</si>
  <si>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</si>
  <si>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</si>
  <si>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</si>
  <si>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</si>
  <si>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</si>
  <si>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</si>
  <si>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</si>
  <si>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</si>
  <si>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</si>
  <si>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</si>
  <si>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</si>
  <si>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</si>
  <si>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</si>
  <si>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</si>
  <si>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</si>
  <si>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</si>
  <si>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</si>
  <si>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</si>
  <si>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</si>
  <si>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</si>
  <si>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</si>
  <si>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</si>
  <si>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</si>
  <si>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</si>
  <si>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</si>
  <si>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</si>
  <si>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</si>
  <si>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</si>
  <si>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</si>
  <si>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</si>
  <si>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</si>
  <si>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</si>
  <si>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</si>
  <si>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</si>
  <si>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</si>
  <si>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</si>
  <si>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</si>
  <si>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</si>
  <si>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</si>
  <si>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</si>
  <si>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</si>
  <si>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</si>
  <si>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</si>
  <si>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</si>
  <si>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</si>
  <si>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</si>
  <si>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</si>
  <si>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</si>
  <si>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</si>
  <si>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</si>
  <si>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</si>
  <si>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</si>
  <si>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</si>
  <si>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</si>
  <si>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</si>
  <si>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</si>
  <si>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</si>
  <si>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</si>
  <si>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</si>
  <si>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</si>
  <si>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</si>
  <si>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</si>
  <si>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</si>
  <si>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</si>
  <si>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</si>
  <si>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</si>
  <si>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</si>
  <si>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</si>
  <si>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</si>
  <si>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</si>
  <si>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</si>
  <si>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</si>
  <si>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</si>
  <si>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</si>
  <si>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</si>
  <si>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</si>
  <si>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</si>
  <si>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</si>
  <si>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</si>
  <si>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</si>
  <si>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</si>
  <si>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</si>
  <si>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</si>
  <si>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</si>
  <si>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</si>
  <si>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</si>
  <si>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</si>
  <si>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</si>
  <si>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</si>
  <si>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</si>
  <si>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</si>
  <si>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</si>
  <si>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</si>
  <si>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</si>
  <si>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</si>
  <si>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</si>
  <si>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</si>
  <si>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</si>
  <si>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</si>
  <si>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</si>
  <si>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</si>
  <si>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</si>
  <si>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</si>
  <si>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</si>
  <si>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</si>
  <si>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</si>
  <si>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</si>
  <si>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</si>
  <si>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</si>
  <si>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</si>
  <si>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</si>
  <si>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</si>
  <si>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</si>
  <si>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</si>
  <si>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</si>
  <si>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</si>
  <si>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</si>
  <si>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</si>
  <si>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</si>
  <si>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</si>
  <si>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</si>
  <si>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</si>
  <si>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</si>
  <si>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</si>
  <si>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</si>
  <si>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</si>
  <si>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</si>
  <si>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</si>
  <si>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</si>
  <si>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</si>
  <si>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</si>
  <si>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</si>
  <si>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</si>
  <si>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</si>
  <si>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</si>
  <si>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</si>
  <si>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</si>
  <si>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</si>
  <si>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</si>
  <si>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</si>
  <si>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</si>
  <si>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</si>
  <si>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</si>
  <si>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</si>
  <si>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</si>
  <si>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</si>
  <si>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</si>
  <si>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</si>
  <si>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</si>
  <si>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</si>
  <si>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</si>
  <si>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</si>
  <si>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</si>
  <si>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</si>
  <si>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</si>
  <si>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</si>
  <si>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</si>
  <si>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</si>
  <si>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</si>
  <si>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</si>
  <si>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</si>
  <si>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</si>
  <si>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</si>
  <si>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</si>
  <si>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</si>
  <si>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</si>
  <si>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</si>
  <si>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</si>
  <si>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</si>
  <si>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</si>
  <si>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</si>
  <si>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</si>
  <si>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</si>
  <si>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</si>
  <si>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</si>
  <si>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</si>
  <si>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</si>
  <si>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</si>
  <si>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</si>
  <si>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</si>
  <si>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</si>
  <si>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</si>
  <si>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</si>
  <si>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</si>
  <si>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</si>
  <si>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</si>
  <si>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</si>
  <si>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</si>
  <si>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</si>
  <si>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</si>
  <si>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</si>
  <si>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</si>
  <si>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</si>
  <si>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</si>
  <si>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</si>
  <si>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</si>
  <si>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</si>
  <si>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</si>
  <si>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</si>
  <si>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</si>
  <si>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</si>
  <si>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</si>
  <si>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</si>
  <si>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</si>
  <si>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</si>
  <si>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</si>
  <si>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</si>
  <si>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</si>
  <si>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</si>
  <si>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</si>
  <si>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</si>
  <si>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</si>
  <si>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</si>
  <si>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</si>
  <si>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</si>
  <si>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</si>
  <si>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</si>
  <si>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</si>
  <si>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</si>
  <si>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</si>
  <si>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</si>
  <si>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</si>
  <si>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</si>
  <si>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</si>
  <si>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</si>
  <si>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</si>
  <si>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</si>
  <si>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</si>
  <si>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</si>
  <si>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</si>
  <si>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</si>
  <si>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</si>
  <si>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</si>
  <si>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</si>
  <si>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</si>
  <si>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</si>
  <si>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</si>
  <si>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</si>
  <si>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</si>
  <si>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</si>
  <si>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</si>
  <si>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</si>
  <si>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</si>
  <si>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</si>
  <si>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</si>
  <si>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</si>
  <si>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</si>
  <si>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</si>
  <si>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</si>
  <si>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</si>
  <si>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</si>
  <si>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</si>
  <si>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</si>
  <si>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</si>
  <si>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</si>
  <si>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</si>
  <si>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</si>
  <si>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</si>
  <si>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</si>
  <si>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</si>
  <si>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</si>
  <si>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</si>
  <si>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</si>
  <si>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</si>
  <si>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</si>
  <si>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</si>
  <si>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</si>
  <si>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</si>
  <si>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</si>
  <si>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</si>
  <si>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</si>
  <si>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</si>
  <si>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</si>
  <si>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</si>
  <si>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</si>
  <si>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</si>
  <si>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</si>
  <si>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</si>
  <si>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</si>
  <si>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</si>
  <si>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</si>
  <si>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</si>
  <si>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</si>
  <si>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</si>
  <si>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</si>
  <si>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</si>
  <si>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</si>
  <si>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</si>
  <si>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</si>
  <si>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</si>
  <si>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</si>
  <si>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</si>
  <si>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</si>
  <si>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</si>
  <si>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</si>
  <si>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</si>
  <si>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</si>
  <si>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</si>
  <si>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</si>
  <si>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</si>
  <si>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</si>
  <si>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</si>
  <si>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</si>
  <si>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</si>
  <si>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</si>
  <si>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</si>
  <si>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</si>
  <si>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</si>
  <si>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</si>
  <si>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</si>
  <si>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</si>
  <si>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</si>
  <si>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</si>
  <si>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</si>
  <si>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</si>
  <si>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</si>
  <si>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</si>
  <si>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</si>
  <si>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</si>
  <si>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</si>
  <si>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</si>
  <si>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</si>
  <si>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</si>
  <si>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</si>
  <si>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</si>
  <si>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</si>
  <si>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</si>
  <si>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</si>
  <si>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</si>
  <si>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</si>
  <si>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</si>
  <si>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</si>
  <si>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</si>
  <si>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</si>
  <si>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</si>
  <si>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</si>
  <si>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</si>
  <si>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</si>
  <si>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</si>
  <si>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</si>
  <si>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</si>
  <si>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</si>
  <si>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</si>
  <si>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</si>
  <si>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</si>
  <si>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</si>
  <si>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</si>
  <si>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</si>
  <si>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</si>
  <si>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</si>
  <si>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</si>
  <si>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</si>
  <si>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</si>
  <si>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</si>
  <si>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</si>
  <si>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</si>
  <si>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</si>
  <si>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</si>
  <si>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</si>
  <si>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</si>
  <si>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</si>
  <si>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</si>
  <si>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</si>
  <si>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</si>
  <si>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</si>
  <si>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</si>
  <si>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</si>
  <si>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</si>
  <si>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</si>
  <si>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</si>
  <si>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</si>
  <si>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</si>
  <si>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</si>
  <si>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</si>
  <si>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</si>
  <si>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</si>
  <si>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</si>
  <si>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</si>
  <si>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</si>
  <si>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</si>
  <si>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</si>
  <si>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</si>
  <si>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</si>
  <si>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</si>
  <si>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</si>
  <si>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</si>
  <si>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</si>
  <si>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</si>
  <si>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</si>
  <si>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</si>
  <si>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</si>
  <si>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</si>
  <si>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</si>
  <si>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</si>
  <si>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</si>
  <si>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</si>
  <si>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</si>
  <si>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</si>
  <si>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</si>
  <si>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</si>
  <si>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</si>
  <si>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</si>
  <si>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</si>
  <si>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</si>
  <si>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</si>
  <si>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</si>
  <si>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</si>
  <si>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</si>
  <si>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</si>
  <si>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</si>
  <si>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</si>
  <si>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</si>
  <si>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</si>
  <si>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</si>
  <si>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</si>
  <si>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</si>
  <si>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</si>
  <si>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</si>
  <si>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</si>
  <si>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</si>
  <si>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</si>
  <si>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</si>
  <si>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</si>
  <si>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</si>
  <si>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</si>
  <si>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</si>
  <si>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</si>
  <si>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</si>
  <si>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</si>
  <si>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</si>
  <si>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</si>
  <si>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</si>
  <si>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</si>
  <si>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</si>
  <si>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</si>
  <si>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</si>
  <si>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</si>
  <si>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</si>
  <si>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</si>
  <si>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</si>
  <si>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</si>
  <si>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</si>
  <si>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</si>
  <si>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</si>
  <si>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</si>
  <si>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</si>
  <si>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</si>
  <si>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</si>
  <si>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</si>
  <si>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</si>
  <si>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</si>
  <si>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</si>
  <si>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</si>
  <si>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</si>
  <si>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</si>
  <si>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</si>
  <si>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</si>
  <si>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</si>
  <si>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</si>
  <si>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</si>
  <si>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</si>
  <si>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</si>
  <si>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</si>
  <si>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</si>
  <si>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</si>
  <si>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</si>
  <si>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</si>
  <si>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</si>
  <si>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</si>
  <si>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</si>
  <si>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</si>
  <si>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</si>
  <si>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</si>
  <si>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</si>
  <si>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</si>
  <si>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</si>
  <si>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</si>
  <si>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</si>
  <si>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</si>
  <si>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</si>
  <si>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</si>
  <si>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</si>
  <si>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</si>
  <si>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</si>
  <si>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</si>
  <si>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</si>
  <si>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</si>
  <si>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</si>
  <si>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</si>
  <si>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</si>
  <si>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</si>
  <si>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</si>
  <si>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</si>
  <si>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</si>
  <si>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</si>
  <si>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</si>
  <si>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</si>
  <si>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</si>
  <si>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</si>
  <si>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</si>
  <si>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</si>
  <si>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</si>
  <si>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</si>
  <si>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</si>
  <si>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</si>
  <si>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</si>
  <si>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</si>
  <si>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</si>
  <si>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</si>
  <si>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</si>
  <si>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</si>
  <si>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</si>
  <si>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</si>
  <si>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</si>
  <si>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</si>
  <si>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</si>
  <si>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</si>
  <si>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</si>
  <si>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</si>
  <si>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</si>
  <si>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</si>
  <si>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</si>
  <si>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</si>
  <si>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</si>
  <si>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</si>
  <si>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</si>
  <si>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</si>
  <si>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</si>
  <si>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</si>
  <si>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</si>
  <si>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</si>
  <si>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</si>
  <si>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</si>
  <si>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</si>
  <si>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</si>
  <si>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</si>
  <si>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</si>
  <si>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</si>
  <si>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</si>
  <si>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</si>
  <si>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</si>
  <si>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</si>
  <si>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</si>
  <si>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</si>
  <si>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</si>
  <si>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</si>
  <si>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</si>
  <si>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</si>
  <si>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</si>
  <si>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</si>
  <si>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</si>
  <si>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</si>
  <si>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</si>
  <si>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</si>
  <si>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</si>
  <si>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</si>
  <si>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</si>
  <si>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</si>
  <si>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</si>
  <si>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</si>
  <si>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</si>
  <si>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</si>
  <si>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</si>
  <si>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</si>
  <si>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</si>
  <si>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</si>
  <si>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</si>
  <si>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</si>
  <si>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</si>
  <si>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</si>
  <si>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</si>
  <si>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</si>
  <si>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</si>
  <si>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</si>
  <si>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</si>
  <si>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</si>
  <si>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</si>
  <si>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</si>
  <si>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</si>
  <si>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</si>
  <si>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</si>
  <si>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</si>
  <si>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</si>
  <si>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</si>
  <si>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</si>
  <si>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</si>
  <si>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</si>
  <si>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</si>
  <si>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</si>
  <si>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</si>
  <si>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</si>
  <si>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</si>
  <si>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</si>
  <si>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</si>
  <si>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</si>
  <si>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</si>
  <si>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</si>
  <si>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</si>
  <si>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</si>
  <si>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</si>
  <si>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</si>
  <si>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</si>
  <si>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</si>
  <si>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</si>
  <si>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</si>
  <si>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</si>
  <si>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</si>
  <si>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</si>
  <si>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</si>
  <si>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</si>
  <si>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</si>
  <si>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</si>
  <si>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</si>
  <si>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</si>
  <si>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</si>
  <si>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</si>
  <si>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</si>
  <si>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</si>
  <si>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</si>
  <si>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</si>
  <si>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</si>
  <si>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</si>
  <si>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</si>
  <si>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</si>
  <si>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</si>
  <si>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</si>
  <si>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</si>
  <si>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</si>
  <si>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</si>
  <si>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</si>
  <si>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</si>
  <si>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</si>
  <si>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</si>
  <si>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</si>
  <si>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</si>
  <si>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</si>
  <si>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</si>
  <si>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</si>
  <si>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</si>
  <si>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</si>
  <si>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</si>
  <si>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</si>
  <si>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</si>
  <si>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</si>
  <si>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</si>
  <si>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</si>
  <si>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</si>
  <si>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</si>
  <si>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</si>
  <si>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</si>
  <si>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</si>
  <si>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</si>
  <si>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</si>
  <si>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</si>
  <si>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</si>
  <si>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</si>
  <si>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</si>
  <si>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</si>
  <si>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</si>
  <si>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</si>
  <si>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</si>
  <si>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</si>
  <si>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</si>
  <si>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</si>
  <si>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</si>
  <si>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</si>
  <si>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</si>
  <si>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</si>
  <si>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</si>
  <si>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</si>
  <si>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</si>
  <si>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</si>
  <si>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</si>
  <si>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</si>
  <si>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</si>
  <si>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</si>
  <si>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</si>
  <si>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</si>
  <si>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</si>
  <si>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</si>
  <si>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</si>
  <si>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</si>
  <si>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</si>
  <si>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</si>
  <si>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</si>
  <si>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</si>
  <si>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</si>
  <si>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</si>
  <si>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</si>
  <si>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</si>
  <si>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</si>
  <si>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</si>
  <si>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</si>
  <si>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</si>
  <si>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</si>
  <si>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</si>
  <si>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</si>
  <si>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</si>
  <si>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</si>
  <si>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</si>
  <si>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</si>
  <si>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</si>
  <si>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</si>
  <si>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</si>
  <si>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</si>
  <si>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</si>
  <si>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</si>
  <si>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</si>
  <si>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</si>
  <si>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</si>
  <si>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</si>
  <si>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</si>
  <si>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</si>
  <si>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</si>
  <si>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</si>
  <si>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</si>
  <si>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</si>
  <si>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</si>
  <si>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</si>
  <si>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</si>
  <si>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</si>
  <si>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</si>
  <si>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</si>
  <si>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</si>
  <si>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</si>
  <si>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</si>
  <si>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</si>
  <si>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</si>
  <si>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</si>
  <si>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</si>
  <si>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</si>
  <si>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</si>
  <si>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</si>
  <si>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</si>
  <si>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</si>
  <si>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</si>
  <si>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</si>
  <si>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</si>
  <si>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</si>
  <si>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</si>
  <si>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</si>
  <si>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</si>
  <si>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</si>
  <si>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</si>
  <si>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</si>
  <si>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</si>
  <si>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</si>
  <si>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</si>
  <si>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</si>
  <si>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</si>
  <si>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</si>
  <si>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</si>
  <si>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</si>
  <si>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</si>
  <si>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</si>
  <si>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</si>
  <si>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</si>
  <si>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</si>
  <si>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</si>
  <si>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</si>
  <si>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</si>
  <si>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</si>
  <si>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</si>
  <si>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</si>
  <si>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</si>
  <si>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</si>
  <si>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</si>
  <si>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</si>
  <si>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</si>
  <si>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</si>
  <si>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</si>
  <si>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</si>
  <si>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</si>
  <si>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</si>
  <si>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</si>
  <si>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</si>
  <si>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</si>
  <si>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</si>
  <si>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</si>
  <si>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</si>
  <si>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</si>
  <si>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</si>
  <si>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</si>
  <si>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</si>
  <si>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</si>
  <si>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</si>
  <si>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</si>
  <si>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</si>
  <si>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</si>
  <si>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</si>
  <si>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</si>
  <si>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</si>
  <si>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</si>
  <si>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</si>
  <si>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</si>
  <si>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</si>
  <si>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</si>
  <si>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</si>
  <si>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</si>
  <si>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</si>
  <si>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</si>
  <si>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</si>
  <si>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</si>
  <si>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</si>
  <si>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</si>
  <si>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</si>
  <si>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</si>
  <si>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</si>
  <si>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</si>
  <si>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</si>
  <si>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</si>
  <si>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</si>
  <si>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</si>
  <si>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</si>
  <si>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</si>
  <si>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</si>
  <si>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</si>
  <si>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</si>
  <si>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</si>
  <si>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</si>
  <si>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</si>
  <si>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</si>
  <si>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</si>
  <si>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</si>
  <si>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</si>
  <si>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</si>
  <si>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</si>
  <si>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</si>
  <si>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</si>
  <si>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</si>
  <si>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</si>
  <si>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</si>
  <si>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</si>
  <si>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</si>
  <si>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</si>
  <si>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</si>
  <si>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</si>
  <si>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</si>
  <si>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</si>
  <si>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</si>
  <si>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</si>
  <si>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</si>
  <si>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</si>
  <si>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</si>
  <si>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</si>
  <si>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</si>
  <si>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</si>
  <si>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</si>
  <si>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</si>
  <si>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</si>
  <si>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</si>
  <si>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</si>
  <si>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</si>
  <si>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</si>
  <si>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</si>
  <si>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</si>
  <si>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</si>
  <si>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</si>
  <si>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</si>
  <si>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</si>
  <si>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</si>
  <si>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</si>
  <si>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</si>
  <si>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</si>
  <si>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</si>
  <si>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</si>
  <si>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</si>
  <si>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</si>
  <si>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</si>
  <si>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</si>
  <si>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</si>
  <si>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</si>
  <si>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</si>
  <si>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</si>
  <si>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</si>
  <si>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</si>
  <si>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</si>
  <si>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</si>
  <si>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</si>
  <si>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</si>
  <si>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</si>
  <si>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</si>
  <si>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</si>
  <si>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</si>
  <si>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</si>
  <si>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</si>
  <si>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</si>
  <si>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</si>
  <si>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</si>
  <si>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</si>
  <si>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</si>
  <si>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</si>
  <si>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</si>
  <si>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</si>
  <si>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</si>
  <si>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</si>
  <si>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</si>
  <si>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</si>
  <si>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</si>
  <si>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</si>
  <si>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</si>
  <si>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</si>
  <si>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</si>
  <si>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</si>
  <si>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</si>
  <si>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</si>
  <si>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</si>
  <si>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</si>
  <si>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</si>
  <si>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</si>
  <si>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</si>
  <si>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</si>
  <si>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</si>
  <si>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</si>
  <si>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</si>
  <si>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</si>
  <si>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</si>
  <si>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</si>
  <si>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</si>
  <si>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</si>
  <si>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</si>
  <si>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</si>
  <si>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</si>
  <si>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</si>
  <si>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</si>
  <si>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</si>
  <si>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</si>
  <si>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</si>
  <si>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</si>
  <si>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</si>
  <si>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</si>
  <si>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</si>
  <si>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</si>
  <si>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</si>
  <si>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</si>
  <si>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</si>
  <si>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</si>
  <si>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</si>
  <si>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</si>
  <si>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</si>
  <si>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</si>
  <si>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</si>
  <si>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</si>
  <si>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</si>
  <si>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</si>
  <si>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</si>
  <si>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</si>
  <si>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</si>
  <si>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</si>
  <si>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</si>
  <si>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</si>
  <si>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</si>
  <si>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</si>
  <si>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</si>
  <si>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</si>
  <si>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</si>
  <si>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</si>
  <si>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</si>
  <si>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</si>
  <si>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</si>
  <si>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</si>
  <si>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</si>
  <si>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</si>
  <si>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</si>
  <si>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</si>
  <si>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</si>
  <si>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</si>
  <si>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</si>
  <si>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</si>
  <si>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</si>
  <si>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</si>
  <si>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</si>
  <si>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</si>
  <si>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</si>
  <si>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</si>
  <si>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</si>
  <si>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</si>
  <si>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</si>
  <si>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</si>
  <si>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</si>
  <si>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</si>
  <si>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</si>
  <si>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</si>
  <si>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</si>
  <si>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</si>
  <si>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</si>
  <si>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</si>
  <si>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</si>
  <si>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</si>
  <si>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</si>
  <si>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</si>
  <si>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</si>
  <si>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</si>
  <si>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</si>
  <si>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</si>
  <si>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</si>
  <si>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</si>
  <si>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</si>
  <si>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</si>
  <si>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</si>
  <si>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</si>
  <si>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</si>
  <si>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</si>
  <si>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</si>
  <si>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</si>
  <si>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</si>
  <si>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</si>
  <si>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</si>
  <si>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</si>
  <si>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</si>
  <si>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</si>
  <si>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</si>
  <si>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</si>
  <si>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</si>
  <si>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</si>
  <si>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</si>
  <si>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</si>
  <si>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</si>
  <si>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</si>
  <si>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</si>
  <si>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</si>
  <si>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</si>
  <si>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</si>
  <si>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</si>
  <si>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</si>
  <si>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</si>
  <si>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</si>
  <si>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</si>
  <si>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</si>
  <si>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</si>
  <si>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</si>
  <si>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</si>
  <si>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</si>
  <si>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</si>
  <si>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</si>
  <si>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</si>
  <si>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</si>
  <si>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</si>
  <si>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</si>
  <si>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</si>
  <si>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</si>
  <si>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</si>
  <si>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</si>
  <si>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</si>
  <si>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</si>
  <si>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</si>
  <si>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</si>
  <si>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</si>
  <si>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</si>
  <si>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</si>
  <si>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</si>
  <si>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</si>
  <si>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</si>
  <si>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</si>
  <si>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</si>
  <si>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</si>
  <si>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</si>
  <si>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</si>
  <si>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</si>
  <si>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</si>
  <si>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</si>
  <si>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</si>
  <si>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</si>
  <si>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</si>
  <si>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</si>
  <si>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</si>
  <si>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</si>
  <si>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</si>
  <si>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</si>
  <si>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</si>
  <si>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</si>
  <si>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</si>
  <si>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</si>
  <si>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</si>
  <si>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</si>
  <si>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</si>
  <si>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</si>
  <si>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</si>
  <si>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</si>
  <si>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</si>
  <si>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</si>
  <si>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</si>
  <si>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</si>
  <si>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</si>
  <si>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</si>
  <si>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</si>
  <si>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</si>
  <si>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</si>
  <si>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</si>
  <si>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</si>
  <si>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</si>
  <si>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</si>
  <si>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</si>
  <si>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</si>
  <si>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</si>
  <si>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</si>
  <si>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</si>
  <si>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</si>
  <si>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</si>
  <si>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</si>
  <si>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</si>
  <si>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</si>
  <si>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</si>
  <si>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</si>
  <si>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</si>
  <si>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</si>
  <si>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</si>
  <si>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</si>
  <si>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</si>
  <si>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</si>
  <si>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</si>
  <si>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</si>
  <si>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</si>
  <si>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</si>
  <si>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</si>
  <si>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</si>
  <si>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</si>
  <si>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</si>
  <si>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</si>
  <si>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</si>
  <si>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</si>
  <si>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</si>
  <si>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</si>
  <si>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</si>
  <si>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</si>
  <si>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</si>
  <si>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</si>
  <si>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</si>
  <si>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</si>
  <si>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</si>
  <si>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</si>
  <si>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</si>
  <si>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</si>
  <si>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</si>
  <si>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</si>
  <si>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</si>
  <si>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</si>
  <si>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</si>
  <si>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</si>
  <si>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</si>
  <si>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</si>
  <si>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</si>
  <si>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</si>
  <si>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</si>
  <si>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</si>
  <si>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</si>
  <si>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</si>
  <si>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</si>
  <si>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</si>
  <si>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</si>
  <si>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</si>
  <si>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</si>
  <si>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</si>
  <si>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</si>
  <si>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</si>
  <si>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</si>
  <si>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</si>
  <si>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</si>
  <si>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</si>
  <si>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</si>
  <si>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</si>
  <si>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</si>
  <si>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</si>
  <si>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</si>
  <si>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</si>
  <si>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</si>
  <si>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</si>
  <si>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</si>
  <si>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</si>
  <si>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</si>
  <si>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</si>
  <si>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</si>
  <si>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</si>
  <si>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</si>
  <si>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</si>
  <si>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</si>
  <si>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</si>
  <si>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</si>
  <si>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</si>
  <si>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</si>
  <si>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</si>
  <si>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</si>
  <si>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</si>
  <si>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</si>
  <si>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</si>
  <si>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</si>
  <si>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</si>
  <si>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</si>
  <si>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</si>
  <si>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</si>
  <si>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</si>
  <si>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</si>
  <si>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</si>
  <si>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</si>
  <si>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</si>
  <si>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</si>
  <si>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</si>
  <si>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</si>
  <si>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</si>
  <si>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</si>
  <si>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</si>
  <si>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</si>
  <si>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</si>
  <si>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</si>
  <si>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</si>
  <si>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</si>
  <si>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</si>
  <si>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</si>
  <si>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</si>
  <si>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</si>
  <si>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</si>
  <si>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</si>
  <si>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</si>
  <si>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</si>
  <si>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</si>
  <si>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</si>
  <si>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</si>
  <si>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</si>
  <si>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</si>
  <si>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</si>
  <si>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</si>
  <si>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</si>
  <si>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</si>
  <si>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</si>
  <si>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</si>
  <si>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</si>
  <si>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</si>
  <si>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</si>
  <si>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</si>
  <si>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</si>
  <si>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</si>
  <si>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</si>
  <si>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</si>
  <si>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</si>
  <si>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</si>
  <si>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</si>
  <si>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</si>
  <si>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</si>
  <si>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</si>
  <si>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</si>
  <si>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</si>
  <si>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</si>
  <si>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</si>
  <si>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</si>
  <si>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</si>
  <si>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</si>
  <si>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</si>
  <si>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</si>
  <si>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</si>
  <si>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</si>
  <si>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</si>
  <si>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</si>
  <si>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</si>
  <si>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</si>
  <si>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</si>
  <si>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</si>
  <si>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</si>
  <si>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</si>
  <si>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</si>
  <si>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</si>
  <si>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</si>
  <si>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</si>
  <si>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</si>
  <si>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</si>
  <si>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</si>
  <si>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</si>
  <si>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</si>
  <si>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</si>
  <si>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</si>
  <si>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</si>
  <si>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</si>
  <si>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</si>
  <si>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</si>
  <si>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</si>
  <si>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</si>
  <si>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</si>
  <si>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</si>
  <si>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</si>
  <si>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</si>
  <si>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</si>
  <si>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</si>
  <si>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</si>
  <si>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</si>
  <si>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</si>
  <si>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</si>
  <si>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</si>
  <si>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</si>
  <si>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</si>
  <si>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</si>
  <si>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</si>
  <si>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</si>
  <si>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</si>
  <si>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</si>
  <si>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</si>
  <si>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</si>
  <si>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</si>
  <si>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</si>
  <si>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</si>
  <si>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</si>
  <si>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</si>
  <si>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</si>
  <si>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</si>
  <si>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</si>
  <si>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</si>
  <si>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</si>
  <si>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</si>
  <si>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</si>
  <si>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</si>
  <si>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</si>
  <si>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</si>
  <si>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</si>
  <si>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</si>
  <si>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</si>
  <si>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</si>
  <si>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</si>
  <si>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</si>
  <si>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</si>
  <si>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</si>
  <si>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</si>
  <si>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</si>
  <si>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</si>
  <si>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</si>
  <si>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</si>
  <si>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</si>
  <si>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</si>
  <si>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</si>
  <si>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</si>
  <si>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</si>
  <si>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</si>
  <si>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</si>
  <si>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</si>
  <si>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</si>
  <si>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</si>
  <si>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</si>
  <si>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</si>
  <si>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</si>
  <si>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</si>
  <si>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</si>
  <si>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</si>
  <si>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</si>
  <si>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</si>
  <si>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</si>
  <si>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</si>
  <si>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</si>
  <si>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</si>
  <si>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</si>
  <si>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</si>
  <si>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</si>
  <si>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</si>
  <si>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</si>
  <si>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</si>
  <si>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</si>
  <si>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</si>
  <si>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</si>
  <si>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</si>
  <si>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</si>
  <si>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</si>
  <si>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</si>
  <si>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</si>
  <si>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</si>
  <si>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</si>
  <si>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</si>
  <si>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</si>
  <si>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</si>
  <si>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</si>
  <si>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</si>
  <si>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</si>
  <si>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</si>
  <si>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</si>
  <si>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</si>
  <si>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</si>
  <si>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</si>
  <si>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</si>
  <si>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</si>
  <si>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</si>
  <si>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</si>
  <si>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</si>
  <si>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</si>
  <si>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</si>
  <si>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</si>
  <si>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</si>
  <si>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</si>
  <si>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</si>
  <si>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</si>
  <si>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</si>
  <si>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</si>
  <si>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</si>
  <si>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</si>
  <si>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</si>
  <si>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</si>
  <si>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</si>
  <si>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</si>
  <si>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</si>
  <si>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</si>
  <si>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</si>
  <si>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</si>
  <si>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</si>
  <si>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</si>
  <si>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</si>
  <si>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</si>
  <si>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</si>
  <si>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</si>
  <si>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</si>
  <si>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</si>
  <si>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</si>
  <si>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</si>
  <si>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</si>
  <si>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</si>
  <si>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</si>
  <si>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</si>
  <si>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</si>
  <si>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</si>
  <si>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</si>
  <si>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</si>
  <si>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</si>
  <si>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</si>
  <si>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</si>
  <si>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</si>
  <si>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</si>
  <si>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</si>
  <si>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</si>
  <si>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</si>
  <si>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</si>
  <si>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</si>
  <si>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</si>
  <si>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</si>
  <si>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</si>
  <si>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</si>
  <si>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</si>
  <si>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</si>
  <si>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</si>
  <si>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</si>
  <si>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</si>
  <si>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</si>
  <si>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</si>
  <si>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</si>
  <si>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</si>
  <si>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</si>
  <si>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</si>
  <si>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</si>
  <si>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</si>
  <si>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</si>
  <si>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</si>
  <si>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</si>
  <si>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</si>
  <si>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</si>
  <si>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</si>
  <si>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</si>
  <si>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</si>
  <si>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</si>
  <si>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</si>
  <si>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</si>
  <si>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</si>
  <si>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</si>
  <si>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</si>
  <si>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</si>
  <si>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</si>
  <si>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</si>
  <si>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</si>
  <si>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</si>
  <si>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</si>
  <si>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</si>
  <si>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</si>
  <si>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</si>
  <si>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</si>
  <si>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</si>
  <si>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</si>
  <si>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</si>
  <si>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</si>
  <si>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</si>
  <si>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</si>
  <si>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</si>
  <si>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</si>
  <si>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</si>
  <si>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</si>
  <si>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</si>
  <si>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</si>
  <si>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</si>
  <si>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</si>
  <si>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</si>
  <si>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</si>
  <si>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</si>
  <si>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</si>
  <si>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</si>
  <si>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</si>
  <si>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</si>
  <si>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</si>
  <si>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</si>
  <si>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</si>
  <si>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</si>
  <si>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</si>
  <si>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</si>
  <si>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</si>
  <si>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</si>
  <si>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</si>
  <si>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</si>
  <si>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</si>
  <si>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</si>
  <si>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</si>
  <si>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</si>
  <si>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</si>
  <si>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</si>
  <si>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</si>
  <si>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</si>
  <si>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</si>
  <si>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</si>
  <si>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</si>
  <si>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</si>
  <si>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</si>
  <si>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</si>
  <si>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</si>
  <si>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</si>
  <si>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</si>
  <si>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</si>
  <si>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</si>
  <si>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</si>
  <si>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</si>
  <si>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</si>
  <si>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</si>
  <si>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</si>
  <si>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</si>
  <si>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</si>
  <si>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</si>
  <si>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</si>
  <si>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</si>
  <si>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</si>
  <si>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</si>
  <si>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</si>
  <si>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</si>
  <si>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</si>
  <si>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</si>
  <si>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</si>
  <si>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</si>
  <si>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</si>
  <si>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</si>
  <si>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</si>
  <si>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</si>
  <si>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</si>
  <si>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</si>
  <si>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</si>
  <si>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</si>
  <si>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</si>
  <si>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</si>
  <si>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</si>
  <si>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</si>
  <si>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</si>
  <si>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</si>
  <si>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</si>
  <si>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</si>
  <si>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</si>
  <si>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</si>
  <si>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</si>
  <si>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</si>
  <si>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</si>
  <si>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</si>
  <si>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</si>
  <si>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</si>
  <si>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</si>
  <si>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</si>
  <si>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</si>
  <si>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</si>
  <si>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</si>
  <si>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</si>
  <si>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</si>
  <si>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</si>
  <si>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</si>
  <si>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</si>
  <si>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</si>
  <si>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</si>
  <si>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</si>
  <si>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</si>
  <si>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</si>
  <si>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</si>
  <si>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</si>
  <si>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</si>
  <si>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</si>
  <si>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</si>
  <si>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</si>
  <si>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</si>
  <si>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</si>
  <si>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</si>
  <si>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</si>
  <si>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</si>
  <si>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</si>
  <si>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</si>
  <si>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</si>
  <si>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</si>
  <si>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</si>
  <si>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</si>
  <si>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</si>
  <si>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</si>
  <si>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</si>
  <si>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</si>
  <si>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</si>
  <si>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</si>
  <si>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</si>
  <si>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</si>
  <si>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</si>
  <si>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</si>
  <si>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</si>
  <si>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</si>
  <si>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</si>
  <si>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</si>
  <si>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</si>
  <si>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</si>
  <si>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</si>
  <si>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</si>
  <si>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</si>
  <si>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</si>
  <si>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</si>
  <si>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</si>
  <si>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</si>
  <si>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</si>
  <si>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</si>
  <si>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</si>
  <si>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</si>
  <si>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</si>
  <si>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</si>
  <si>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</si>
  <si>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</si>
  <si>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</si>
  <si>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</si>
  <si>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</si>
  <si>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</si>
  <si>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</si>
  <si>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</si>
  <si>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</si>
  <si>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</si>
  <si>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</si>
  <si>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</si>
  <si>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</si>
  <si>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</si>
  <si>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</si>
  <si>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</si>
  <si>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</si>
  <si>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</si>
  <si>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</si>
  <si>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</si>
  <si>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</si>
  <si>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</si>
  <si>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</si>
  <si>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</si>
  <si>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</si>
  <si>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</si>
  <si>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</si>
  <si>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</si>
  <si>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</si>
  <si>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</si>
  <si>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</si>
  <si>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</si>
  <si>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</si>
  <si>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</si>
  <si>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</si>
  <si>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</si>
  <si>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</si>
  <si>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</si>
  <si>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</si>
  <si>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</si>
  <si>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</si>
  <si>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</si>
  <si>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</si>
  <si>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</si>
  <si>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</si>
  <si>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</si>
  <si>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</si>
  <si>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</si>
  <si>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</si>
  <si>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</si>
  <si>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</si>
  <si>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</si>
  <si>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</si>
  <si>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</si>
  <si>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</si>
  <si>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</si>
  <si>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</si>
  <si>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</si>
  <si>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</si>
  <si>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</si>
  <si>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</si>
  <si>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</si>
  <si>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</si>
  <si>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</si>
  <si>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</si>
  <si>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</si>
  <si>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</si>
  <si>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</si>
  <si>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</si>
  <si>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</si>
  <si>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</si>
  <si>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</si>
  <si>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</si>
  <si>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</si>
  <si>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</si>
  <si>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</si>
  <si>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</si>
  <si>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</si>
  <si>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</si>
  <si>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</si>
  <si>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</si>
  <si>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</si>
  <si>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</si>
  <si>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</si>
  <si>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</si>
  <si>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</si>
  <si>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</si>
  <si>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</si>
  <si>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</si>
  <si>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</si>
  <si>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</si>
  <si>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</si>
  <si>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</si>
  <si>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</si>
  <si>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</si>
  <si>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</si>
  <si>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</si>
  <si>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</si>
  <si>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</si>
  <si>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</si>
  <si>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</si>
  <si>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</si>
  <si>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</si>
  <si>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</si>
  <si>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</si>
  <si>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</si>
  <si>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</si>
  <si>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</si>
  <si>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</si>
  <si>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</si>
  <si>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</si>
  <si>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</si>
  <si>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</si>
  <si>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</si>
  <si>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</si>
  <si>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</si>
  <si>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</si>
  <si>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</si>
  <si>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</si>
  <si>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</si>
  <si>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</si>
  <si>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</si>
  <si>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</si>
  <si>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</si>
  <si>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</si>
  <si>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</si>
  <si>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</si>
  <si>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</si>
  <si>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</si>
  <si>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</si>
  <si>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</si>
  <si>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</si>
  <si>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</si>
  <si>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</si>
  <si>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</si>
  <si>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</si>
  <si>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</si>
  <si>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</si>
  <si>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</si>
  <si>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</si>
  <si>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</si>
  <si>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</si>
  <si>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</si>
  <si>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</si>
  <si>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</si>
  <si>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</si>
  <si>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</si>
  <si>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</si>
  <si>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</si>
  <si>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</si>
  <si>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</si>
  <si>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</si>
  <si>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</si>
  <si>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</si>
  <si>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</si>
  <si>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</si>
  <si>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</si>
  <si>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</si>
  <si>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</si>
  <si>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</si>
  <si>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</si>
  <si>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</si>
  <si>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</si>
  <si>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</si>
  <si>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</si>
  <si>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</si>
  <si>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</si>
  <si>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</si>
  <si>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</si>
  <si>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</si>
  <si>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</si>
  <si>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</si>
  <si>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</si>
  <si>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</si>
  <si>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</si>
  <si>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</si>
  <si>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</si>
  <si>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</si>
  <si>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</si>
  <si>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</si>
  <si>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</si>
  <si>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</si>
  <si>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</si>
  <si>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</si>
  <si>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</si>
  <si>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</si>
  <si>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</si>
  <si>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</si>
  <si>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</si>
  <si>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</si>
  <si>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</si>
  <si>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</si>
  <si>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</si>
  <si>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</si>
  <si>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</si>
  <si>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</si>
  <si>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</si>
  <si>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</si>
  <si>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</si>
  <si>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</si>
  <si>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</si>
  <si>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</si>
  <si>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</si>
  <si>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</si>
  <si>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</si>
  <si>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</si>
  <si>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</si>
  <si>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</si>
  <si>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</si>
  <si>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</si>
  <si>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</si>
  <si>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</si>
  <si>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</si>
  <si>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</si>
  <si>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</si>
  <si>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</si>
  <si>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</si>
  <si>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</si>
  <si>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</si>
  <si>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</si>
  <si>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</si>
  <si>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</si>
  <si>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</si>
  <si>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</si>
  <si>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</si>
  <si>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</si>
  <si>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</si>
  <si>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</si>
  <si>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</si>
  <si>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</si>
  <si>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</si>
  <si>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</si>
  <si>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</si>
  <si>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</si>
  <si>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</si>
  <si>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</si>
  <si>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</si>
  <si>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</si>
  <si>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</si>
  <si>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</si>
  <si>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</si>
  <si>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</si>
  <si>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</si>
  <si>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</si>
  <si>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</si>
  <si>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</si>
  <si>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</si>
  <si>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</si>
  <si>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</si>
  <si>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</si>
  <si>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</si>
  <si>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</si>
  <si>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</si>
  <si>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</si>
  <si>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</si>
  <si>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</si>
  <si>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</si>
  <si>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</si>
  <si>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</si>
  <si>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</si>
  <si>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</si>
  <si>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</si>
  <si>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</si>
  <si>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</si>
  <si>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</si>
  <si>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</si>
  <si>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</si>
  <si>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</si>
  <si>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</si>
  <si>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</si>
  <si>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</si>
  <si>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</si>
  <si>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</si>
  <si>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</si>
  <si>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</si>
  <si>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</si>
  <si>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</si>
  <si>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</si>
  <si>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</si>
  <si>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</si>
  <si>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</si>
  <si>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</si>
  <si>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</si>
  <si>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</si>
  <si>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</si>
  <si>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</si>
  <si>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</si>
  <si>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</si>
  <si>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</si>
  <si>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</si>
  <si>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</si>
  <si>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</si>
  <si>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</si>
  <si>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</si>
  <si>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</si>
  <si>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</si>
  <si>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</si>
  <si>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</si>
  <si>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</si>
  <si>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</si>
  <si>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</si>
  <si>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</si>
  <si>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</si>
  <si>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</si>
  <si>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</si>
  <si>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</si>
  <si>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</si>
  <si>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</si>
  <si>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</si>
  <si>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</si>
  <si>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</si>
  <si>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</si>
  <si>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</si>
  <si>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</si>
  <si>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</si>
  <si>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</si>
  <si>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</si>
  <si>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</si>
  <si>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</si>
  <si>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</si>
  <si>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</si>
  <si>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</si>
  <si>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</si>
  <si>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</si>
  <si>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</si>
  <si>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</si>
  <si>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</si>
  <si>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</si>
  <si>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</si>
  <si>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</si>
  <si>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</si>
  <si>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</si>
  <si>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</si>
  <si>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</si>
  <si>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</si>
  <si>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</si>
  <si>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</si>
  <si>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</si>
  <si>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</si>
  <si>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</si>
  <si>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</si>
  <si>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</si>
  <si>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</si>
  <si>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</si>
  <si>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</si>
  <si>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</si>
  <si>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</si>
  <si>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</si>
  <si>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</si>
  <si>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</si>
  <si>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</si>
  <si>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</si>
  <si>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</si>
  <si>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</si>
  <si>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</si>
  <si>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</si>
  <si>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</si>
  <si>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</si>
  <si>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</si>
  <si>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</si>
  <si>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</si>
  <si>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</si>
  <si>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</si>
  <si>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</si>
  <si>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</si>
  <si>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</si>
  <si>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</si>
  <si>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</si>
  <si>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</si>
  <si>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</si>
  <si>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</si>
  <si>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</si>
  <si>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</si>
  <si>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</si>
  <si>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</si>
  <si>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</si>
  <si>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</si>
  <si>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</si>
  <si>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</si>
  <si>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</si>
  <si>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</si>
  <si>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</si>
  <si>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</si>
  <si>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</si>
  <si>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</si>
  <si>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</si>
  <si>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</si>
  <si>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</si>
  <si>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</si>
  <si>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</si>
  <si>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</si>
  <si>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</si>
  <si>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</si>
  <si>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</si>
  <si>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</si>
  <si>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</si>
  <si>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</si>
  <si>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</si>
  <si>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</si>
  <si>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</si>
  <si>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</si>
  <si>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</si>
  <si>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</si>
  <si>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</si>
  <si>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</si>
  <si>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</si>
  <si>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</si>
  <si>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</si>
  <si>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</si>
  <si>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</si>
  <si>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</si>
  <si>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</si>
  <si>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</si>
  <si>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</si>
  <si>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</si>
  <si>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</si>
  <si>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</si>
  <si>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</si>
  <si>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</si>
  <si>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</si>
  <si>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</si>
  <si>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</si>
  <si>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</si>
  <si>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</si>
  <si>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</si>
  <si>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</si>
  <si>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</si>
  <si>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</si>
  <si>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</si>
  <si>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</si>
  <si>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</si>
  <si>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</si>
  <si>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</si>
  <si>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</si>
  <si>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</si>
  <si>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</si>
  <si>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</si>
  <si>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</si>
  <si>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</si>
  <si>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</si>
  <si>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</si>
  <si>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</si>
  <si>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</si>
  <si>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</si>
  <si>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</si>
  <si>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</si>
  <si>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</si>
  <si>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</si>
  <si>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</si>
  <si>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</si>
  <si>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</si>
  <si>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</si>
  <si>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</si>
  <si>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</si>
  <si>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</si>
  <si>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</si>
  <si>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</si>
  <si>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</si>
  <si>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</si>
  <si>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</si>
  <si>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</si>
  <si>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</si>
  <si>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</si>
  <si>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</si>
  <si>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</si>
  <si>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</si>
  <si>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</si>
  <si>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</si>
  <si>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</si>
  <si>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</si>
  <si>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</si>
  <si>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</si>
  <si>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</si>
  <si>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</si>
  <si>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</si>
  <si>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</si>
  <si>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</si>
  <si>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</si>
  <si>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</si>
  <si>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</si>
  <si>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</si>
  <si>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</si>
  <si>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</si>
  <si>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</si>
  <si>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</si>
  <si>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</si>
  <si>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</si>
  <si>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</si>
  <si>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</si>
  <si>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</si>
  <si>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</si>
  <si>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</si>
  <si>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</si>
  <si>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</si>
  <si>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</si>
  <si>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</si>
  <si>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</si>
  <si>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</si>
  <si>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</si>
  <si>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</si>
  <si>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</si>
  <si>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</si>
  <si>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</si>
  <si>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</si>
  <si>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</si>
  <si>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</si>
  <si>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</si>
  <si>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</si>
  <si>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</si>
  <si>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</si>
  <si>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</si>
  <si>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</si>
  <si>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</si>
  <si>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</si>
  <si>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</si>
  <si>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</si>
  <si>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</si>
  <si>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</si>
  <si>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</si>
  <si>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</si>
  <si>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</si>
  <si>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</si>
  <si>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</si>
  <si>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</si>
  <si>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</si>
  <si>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</si>
  <si>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</si>
  <si>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</si>
  <si>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</si>
  <si>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</si>
  <si>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</si>
  <si>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</si>
  <si>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</si>
  <si>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</si>
  <si>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</si>
  <si>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</si>
  <si>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</si>
  <si>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</si>
  <si>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</si>
  <si>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</si>
  <si>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</si>
  <si>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</si>
  <si>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</si>
  <si>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</si>
  <si>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</si>
  <si>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</si>
  <si>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</si>
  <si>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</si>
  <si>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</si>
  <si>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</si>
  <si>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</si>
  <si>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</si>
  <si>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</si>
  <si>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</si>
  <si>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</si>
  <si>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</si>
  <si>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</si>
  <si>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</si>
  <si>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</si>
  <si>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</si>
  <si>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</si>
  <si>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</si>
  <si>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</si>
  <si>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</si>
  <si>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</si>
  <si>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</si>
  <si>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</si>
  <si>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</si>
  <si>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</si>
  <si>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</si>
  <si>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</si>
  <si>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</si>
  <si>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</si>
  <si>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</si>
  <si>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</si>
  <si>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</si>
  <si>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</si>
  <si>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</si>
  <si>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</si>
  <si>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</si>
  <si>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</si>
  <si>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</si>
  <si>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</si>
  <si>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</si>
  <si>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</si>
  <si>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</si>
  <si>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</si>
  <si>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</si>
  <si>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</si>
  <si>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</si>
  <si>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</si>
  <si>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</si>
  <si>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</si>
  <si>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</si>
  <si>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</si>
  <si>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</si>
  <si>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</si>
  <si>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</si>
  <si>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</si>
  <si>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</si>
  <si>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</si>
  <si>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</si>
  <si>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</si>
  <si>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</si>
  <si>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</si>
  <si>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</si>
  <si>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</si>
  <si>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</si>
  <si>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</si>
  <si>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</si>
  <si>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Successful</t>
  </si>
  <si>
    <t>Failed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</si>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</sst>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9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[Ball_Module1.xlsx]Category!PivotTable4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C-3542-89E4-692CC993833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2C-3542-89E4-692CC993833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2C-3542-89E4-692CC993833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2C-3542-89E4-692CC9938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4231424"/>
        <c:axId val="1193563296"/>
      </c:barChart>
      <c:catAx>
        <c:axId val="119423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563296"/>
        <c:crosses val="autoZero"/>
        <c:auto val="1"/>
        <c:lblAlgn val="ctr"/>
        <c:lblOffset val="100"/>
        <c:noMultiLvlLbl val="0"/>
      </c:catAx>
      <c:valAx>
        <c:axId val="11935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23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[Ball_Module1.xlsx]Sub-Category!PivotTable5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6-BC4A-B8DF-DBCFB930889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E6-BC4A-B8DF-DBCFB930889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E6-BC4A-B8DF-DBCFB930889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E6-BC4A-B8DF-DBCFB9308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3795568"/>
        <c:axId val="1227272592"/>
      </c:barChart>
      <c:catAx>
        <c:axId val="11637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272592"/>
        <c:crosses val="autoZero"/>
        <c:auto val="1"/>
        <c:lblAlgn val="ctr"/>
        <c:lblOffset val="100"/>
        <c:noMultiLvlLbl val="0"/>
      </c:catAx>
      <c:valAx>
        <c:axId val="12272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9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[Ball_Module1.xlsx]Date Created!PivotTable6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B-3D4B-B491-6228DA100011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B-3D4B-B491-6228DA100011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B-3D4B-B491-6228DA100011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DB-3D4B-B491-6228DA100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792368"/>
        <c:axId val="1232794016"/>
      </c:lineChart>
      <c:catAx>
        <c:axId val="123279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794016"/>
        <c:crosses val="autoZero"/>
        <c:auto val="1"/>
        <c:lblAlgn val="ctr"/>
        <c:lblOffset val="100"/>
        <c:noMultiLvlLbl val="0"/>
      </c:catAx>
      <c:valAx>
        <c:axId val="12327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79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C-1D40-AB63-A3C856B8F79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C-1D40-AB63-A3C856B8F79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8C-1D40-AB63-A3C856B8F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4734384"/>
        <c:axId val="1234736032"/>
      </c:lineChart>
      <c:catAx>
        <c:axId val="123473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736032"/>
        <c:crosses val="autoZero"/>
        <c:auto val="1"/>
        <c:lblAlgn val="ctr"/>
        <c:lblOffset val="100"/>
        <c:noMultiLvlLbl val="0"/>
      </c:catAx>
      <c:valAx>
        <c:axId val="123473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73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184150</xdr:rowOff>
    </xdr:from>
    <xdr:to>
      <xdr:col>17</xdr:col>
      <xdr:colOff>749300</xdr:colOff>
      <xdr:row>25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3751A6-F0BA-C840-9589-F269BB8F6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0</xdr:row>
      <xdr:rowOff>88900</xdr:rowOff>
    </xdr:from>
    <xdr:to>
      <xdr:col>16</xdr:col>
      <xdr:colOff>723900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97B50-F8A8-FD4F-BE97-EEC141639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2</xdr:row>
      <xdr:rowOff>76200</xdr:rowOff>
    </xdr:from>
    <xdr:to>
      <xdr:col>22</xdr:col>
      <xdr:colOff>520700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E578D-DF4F-5B41-B0E1-123A0039E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869950</xdr:colOff>
      <xdr:row>14</xdr:row>
      <xdr:rowOff>127000</xdr:rowOff>
    </xdr:from>
    <xdr:to>
      <xdr:col>12</xdr:col>
      <xdr:colOff>292100</xdr:colOff>
      <xdr:row>41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C105FB-E98F-254A-9894-FA4AFB18C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ea Ball" refreshedDate="44172.606640972219" createdVersion="6" refreshedVersion="6" minRefreshableVersion="3" recordCount="4114" xr:uid="{5347E455-48EF-DF4F-90A4-B944E76537E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ea Ball" refreshedDate="44172.627390740738" createdVersion="6" refreshedVersion="6" minRefreshableVersion="3" recordCount="4114" xr:uid="{872FCDC7-20EA-DC4A-82F1-1DE8A947322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68B10-F244-F04A-B72A-4DEA743911C4}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980BF-2144-EB43-B15E-38E3EBB31175}" name="PivotTable5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36D60-2FAF-044B-9042-4551EF35D253}" name="PivotTable6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I1" zoomScale="90" zoomScaleNormal="90" workbookViewId="0">
      <selection activeCell="P162" sqref="P1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5" bestFit="1" customWidth="1"/>
    <col min="16" max="16" width="15" bestFit="1" customWidth="1"/>
    <col min="17" max="17" width="22.1640625" bestFit="1" customWidth="1"/>
    <col min="18" max="18" width="13.6640625" bestFit="1" customWidth="1"/>
    <col min="19" max="19" width="20.5" bestFit="1" customWidth="1"/>
    <col min="20" max="20" width="19.164062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16" si="244">E3907/D3907</f>
        <v>0.11533333333333333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ref="O3918:O3981" si="248">E3918/D3918</f>
        <v>0</v>
      </c>
      <c r="P3918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8"/>
        <v>2.8571428571428571E-3</v>
      </c>
      <c r="P3919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8"/>
        <v>2E-3</v>
      </c>
      <c r="P3920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8"/>
        <v>1.7999999999999999E-2</v>
      </c>
      <c r="P3921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8"/>
        <v>5.3999999999999999E-2</v>
      </c>
      <c r="P3922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8"/>
        <v>0</v>
      </c>
      <c r="P3923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8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8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8"/>
        <v>0.15266666666666667</v>
      </c>
      <c r="P392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8"/>
        <v>0.1</v>
      </c>
      <c r="P3927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8"/>
        <v>3.0000000000000001E-3</v>
      </c>
      <c r="P3928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8"/>
        <v>0.01</v>
      </c>
      <c r="P3929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8"/>
        <v>0.13020000000000001</v>
      </c>
      <c r="P3930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8"/>
        <v>2.265E-2</v>
      </c>
      <c r="P3931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8"/>
        <v>0</v>
      </c>
      <c r="P3932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8"/>
        <v>0</v>
      </c>
      <c r="P3933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8"/>
        <v>8.3333333333333331E-5</v>
      </c>
      <c r="P3934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8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8"/>
        <v>0.11</v>
      </c>
      <c r="P3936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8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8"/>
        <v>0</v>
      </c>
      <c r="P3938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8"/>
        <v>0.86135181975736563</v>
      </c>
      <c r="P3939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8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8"/>
        <v>1E-3</v>
      </c>
      <c r="P3941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8"/>
        <v>2.2000000000000001E-3</v>
      </c>
      <c r="P3942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8"/>
        <v>9.0909090909090905E-3</v>
      </c>
      <c r="P3943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8"/>
        <v>0</v>
      </c>
      <c r="P3944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8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8"/>
        <v>0</v>
      </c>
      <c r="P3946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8"/>
        <v>2.5000000000000001E-3</v>
      </c>
      <c r="P3947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8"/>
        <v>3.2500000000000001E-2</v>
      </c>
      <c r="P3948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8"/>
        <v>3.3666666666666664E-2</v>
      </c>
      <c r="P3949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8"/>
        <v>0</v>
      </c>
      <c r="P3950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8"/>
        <v>0.15770000000000001</v>
      </c>
      <c r="P3951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8"/>
        <v>6.2500000000000003E-3</v>
      </c>
      <c r="P3952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8"/>
        <v>5.0000000000000004E-6</v>
      </c>
      <c r="P3953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8"/>
        <v>9.6153846153846159E-4</v>
      </c>
      <c r="P3954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8"/>
        <v>0</v>
      </c>
      <c r="P3955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8"/>
        <v>0</v>
      </c>
      <c r="P3956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8"/>
        <v>0.24285714285714285</v>
      </c>
      <c r="P3957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8"/>
        <v>0</v>
      </c>
      <c r="P3958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8"/>
        <v>2.5000000000000001E-4</v>
      </c>
      <c r="P3959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8"/>
        <v>0.32050000000000001</v>
      </c>
      <c r="P3960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8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8"/>
        <v>1.4999999999999999E-2</v>
      </c>
      <c r="P3962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8"/>
        <v>4.1999999999999997E-3</v>
      </c>
      <c r="P3963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8"/>
        <v>3.214285714285714E-2</v>
      </c>
      <c r="P3964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8"/>
        <v>0</v>
      </c>
      <c r="P3965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8"/>
        <v>6.3E-2</v>
      </c>
      <c r="P396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8"/>
        <v>0.14249999999999999</v>
      </c>
      <c r="P3967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8"/>
        <v>6.0000000000000001E-3</v>
      </c>
      <c r="P3968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8"/>
        <v>0.2411764705882353</v>
      </c>
      <c r="P3969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8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ref="O3982:O4045" si="252">E3982/D3982</f>
        <v>0.18</v>
      </c>
      <c r="P3982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2"/>
        <v>4.0833333333333333E-2</v>
      </c>
      <c r="P3983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2"/>
        <v>0.2</v>
      </c>
      <c r="P3984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2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2"/>
        <v>6.3333333333333339E-2</v>
      </c>
      <c r="P398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2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2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2"/>
        <v>0.3775</v>
      </c>
      <c r="P3989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2"/>
        <v>2.1333333333333333E-2</v>
      </c>
      <c r="P3990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2"/>
        <v>0</v>
      </c>
      <c r="P3991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2"/>
        <v>4.1818181818181817E-2</v>
      </c>
      <c r="P3992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2"/>
        <v>0.2</v>
      </c>
      <c r="P3993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2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2"/>
        <v>6.0000000000000002E-5</v>
      </c>
      <c r="P3995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2"/>
        <v>2.5000000000000001E-3</v>
      </c>
      <c r="P399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2"/>
        <v>0.35</v>
      </c>
      <c r="P3997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2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2"/>
        <v>0</v>
      </c>
      <c r="P3999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2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2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2"/>
        <v>1.25E-3</v>
      </c>
      <c r="P4002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2"/>
        <v>0.3775</v>
      </c>
      <c r="P4003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2"/>
        <v>1.84E-2</v>
      </c>
      <c r="P4004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2"/>
        <v>0.10050000000000001</v>
      </c>
      <c r="P4005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2"/>
        <v>2E-3</v>
      </c>
      <c r="P400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2"/>
        <v>1.3333333333333334E-2</v>
      </c>
      <c r="P4007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2"/>
        <v>6.666666666666667E-5</v>
      </c>
      <c r="P4008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2"/>
        <v>2.5000000000000001E-3</v>
      </c>
      <c r="P4009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2"/>
        <v>0.06</v>
      </c>
      <c r="P4010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2"/>
        <v>3.8860103626943004E-2</v>
      </c>
      <c r="P4011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2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2"/>
        <v>7.5999999999999998E-2</v>
      </c>
      <c r="P4013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2"/>
        <v>0</v>
      </c>
      <c r="P4014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2"/>
        <v>1.2999999999999999E-2</v>
      </c>
      <c r="P4015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2"/>
        <v>0</v>
      </c>
      <c r="P4016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2"/>
        <v>1.4285714285714287E-4</v>
      </c>
      <c r="P4017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2"/>
        <v>0.14000000000000001</v>
      </c>
      <c r="P4018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2"/>
        <v>1.0500000000000001E-2</v>
      </c>
      <c r="P4019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2"/>
        <v>8.666666666666667E-2</v>
      </c>
      <c r="P4020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2"/>
        <v>8.2857142857142851E-3</v>
      </c>
      <c r="P4021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2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2"/>
        <v>8.3333333333333332E-3</v>
      </c>
      <c r="P4023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2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2"/>
        <v>0</v>
      </c>
      <c r="P4025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2"/>
        <v>1.2500000000000001E-2</v>
      </c>
      <c r="P402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2"/>
        <v>0.05</v>
      </c>
      <c r="P4027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2"/>
        <v>0</v>
      </c>
      <c r="P4028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2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2"/>
        <v>0.28050000000000003</v>
      </c>
      <c r="P4030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2"/>
        <v>0</v>
      </c>
      <c r="P4031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2"/>
        <v>0.16</v>
      </c>
      <c r="P4032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2"/>
        <v>0</v>
      </c>
      <c r="P4033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2"/>
        <v>6.8287037037037035E-2</v>
      </c>
      <c r="P4034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ref="O4046:O4109" si="256">E4046/D4046</f>
        <v>0.375</v>
      </c>
      <c r="P404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6"/>
        <v>2.0000000000000001E-4</v>
      </c>
      <c r="P4047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6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6"/>
        <v>2.1999999999999999E-2</v>
      </c>
      <c r="P4049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6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6"/>
        <v>8.0000000000000004E-4</v>
      </c>
      <c r="P4051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6"/>
        <v>6.6666666666666664E-4</v>
      </c>
      <c r="P4052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6"/>
        <v>0</v>
      </c>
      <c r="P4053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6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6"/>
        <v>0.22</v>
      </c>
      <c r="P4055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6"/>
        <v>0</v>
      </c>
      <c r="P4056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6"/>
        <v>0.1762</v>
      </c>
      <c r="P4057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6"/>
        <v>0.53</v>
      </c>
      <c r="P4058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6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6"/>
        <v>2.5333333333333333E-2</v>
      </c>
      <c r="P4060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6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6"/>
        <v>2.8500000000000001E-2</v>
      </c>
      <c r="P4062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6"/>
        <v>0</v>
      </c>
      <c r="P4063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6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6"/>
        <v>1.4210526315789474E-2</v>
      </c>
      <c r="P4065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6"/>
        <v>0.1925</v>
      </c>
      <c r="P4066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6"/>
        <v>6.7499999999999999E-3</v>
      </c>
      <c r="P4067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6"/>
        <v>1.6666666666666668E-3</v>
      </c>
      <c r="P4068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6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6"/>
        <v>0.01</v>
      </c>
      <c r="P4070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6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6"/>
        <v>0.16500000000000001</v>
      </c>
      <c r="P4072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6"/>
        <v>0</v>
      </c>
      <c r="P4073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6"/>
        <v>4.0000000000000001E-3</v>
      </c>
      <c r="P4074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6"/>
        <v>1.0571428571428572E-2</v>
      </c>
      <c r="P4075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6"/>
        <v>0.26727272727272727</v>
      </c>
      <c r="P407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6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6"/>
        <v>0</v>
      </c>
      <c r="P4078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6"/>
        <v>8.8999999999999996E-2</v>
      </c>
      <c r="P4079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6"/>
        <v>0</v>
      </c>
      <c r="P4080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6"/>
        <v>1.6666666666666668E-3</v>
      </c>
      <c r="P4081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6"/>
        <v>0</v>
      </c>
      <c r="P4082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6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6"/>
        <v>0.02</v>
      </c>
      <c r="P4084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6"/>
        <v>0.21685714285714286</v>
      </c>
      <c r="P4085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6"/>
        <v>3.3333333333333335E-3</v>
      </c>
      <c r="P408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6"/>
        <v>2.8571428571428571E-3</v>
      </c>
      <c r="P4087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6"/>
        <v>4.7E-2</v>
      </c>
      <c r="P4088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6"/>
        <v>0</v>
      </c>
      <c r="P4089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6"/>
        <v>0.108</v>
      </c>
      <c r="P4090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6"/>
        <v>4.8000000000000001E-2</v>
      </c>
      <c r="P4091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6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6"/>
        <v>0.1275</v>
      </c>
      <c r="P4093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6"/>
        <v>1.8181818181818181E-4</v>
      </c>
      <c r="P4094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6"/>
        <v>2.4E-2</v>
      </c>
      <c r="P4095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6"/>
        <v>0.36499999999999999</v>
      </c>
      <c r="P409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6"/>
        <v>2.6666666666666668E-2</v>
      </c>
      <c r="P4097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6"/>
        <v>0.11428571428571428</v>
      </c>
      <c r="P4098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ref="O4110:O4115" si="260">E4110/D4110</f>
        <v>1.9666666666666666E-2</v>
      </c>
      <c r="P4110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0"/>
        <v>0</v>
      </c>
      <c r="P4111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0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0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0"/>
        <v>4.0000000000000002E-4</v>
      </c>
      <c r="P4114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0"/>
        <v>2E-3</v>
      </c>
      <c r="P4115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N4115" xr:uid="{4F9FB026-033E-AF4D-9D6C-3B28D20BDFF7}"/>
  <conditionalFormatting sqref="F1:F1048576">
    <cfRule type="cellIs" dxfId="14" priority="10" operator="equal">
      <formula>"live"</formula>
    </cfRule>
    <cfRule type="cellIs" dxfId="13" priority="11" operator="equal">
      <formula>"canceled"</formula>
    </cfRule>
    <cfRule type="containsText" dxfId="12" priority="12" operator="containsText" text="failed">
      <formula>NOT(ISERROR(SEARCH("failed",F1)))</formula>
    </cfRule>
    <cfRule type="containsText" dxfId="11" priority="13" operator="containsText" text="successful">
      <formula>NOT(ISERROR(SEARCH("successful",F1)))</formula>
    </cfRule>
  </conditionalFormatting>
  <conditionalFormatting sqref="O2:O1048576">
    <cfRule type="cellIs" dxfId="10" priority="1" operator="lessThan">
      <formula>1</formula>
    </cfRule>
    <cfRule type="cellIs" dxfId="9" priority="2" operator="between">
      <formula>1</formula>
      <formula>1.99</formula>
    </cfRule>
    <cfRule type="cellIs" dxfId="8" priority="3" operator="greaterThan">
      <formula>1.99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2F096-D4D1-6745-BEFE-34D9C5D86075}">
  <sheetPr codeName="Sheet1"/>
  <dimension ref="A1:F25"/>
  <sheetViews>
    <sheetView workbookViewId="0">
      <selection activeCell="E21" sqref="E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8360</v>
      </c>
      <c r="B3" s="9" t="s">
        <v>8364</v>
      </c>
    </row>
    <row r="4" spans="1:6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8329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17" spans="3:5" x14ac:dyDescent="0.2">
      <c r="C17">
        <f>GETPIVOTDATA("state",$A$3,"state","failed","Category","film &amp; video")/GETPIVOTDATA("state",$A$3,"Category","film &amp; video")</f>
        <v>0.34615384615384615</v>
      </c>
      <c r="E17" s="6">
        <f>GETPIVOTDATA("state",$A$3,"state","successful","Category","film &amp; video")/GETPIVOTDATA("state",$A$3,"Category","film &amp; video")</f>
        <v>0.57692307692307687</v>
      </c>
    </row>
    <row r="18" spans="3:5" x14ac:dyDescent="0.2">
      <c r="C18">
        <f>GETPIVOTDATA("state",$A$3,"state","failed","Category","food")/GETPIVOTDATA("state",$A$3,"Category","food")</f>
        <v>0.7</v>
      </c>
      <c r="E18" s="6">
        <f>GETPIVOTDATA("state",$A$3,"state","successful","Category","food")/GETPIVOTDATA("state",$A$3,"Category","food")</f>
        <v>0.17</v>
      </c>
    </row>
    <row r="19" spans="3:5" x14ac:dyDescent="0.2">
      <c r="C19">
        <f>GETPIVOTDATA("state",$A$3,"state","failed","Category","games")/GETPIVOTDATA("state",$A$3,"Category","games")</f>
        <v>0.63636363636363635</v>
      </c>
      <c r="E19" s="6">
        <f>GETPIVOTDATA("state",$A$3,"state","successful","Category","games")/GETPIVOTDATA("state",$A$3,"Category","games")</f>
        <v>0.36363636363636365</v>
      </c>
    </row>
    <row r="20" spans="3:5" x14ac:dyDescent="0.2">
      <c r="C20">
        <v>0</v>
      </c>
      <c r="E20" s="6">
        <f>0</f>
        <v>0</v>
      </c>
    </row>
    <row r="21" spans="3:5" x14ac:dyDescent="0.2">
      <c r="C21">
        <f>GETPIVOTDATA("state",$A$3,"state","failed","Category","music")/700</f>
        <v>0.17142857142857143</v>
      </c>
      <c r="E21" s="6">
        <f>GETPIVOTDATA("state",$A$3,"state","successful","Category","music")/GETPIVOTDATA("state",$A$3,"Category","music")</f>
        <v>0.77142857142857146</v>
      </c>
    </row>
    <row r="22" spans="3:5" x14ac:dyDescent="0.2">
      <c r="C22">
        <f>GETPIVOTDATA("state",$A$3,"state","failed","Category","photography")/GETPIVOTDATA("state",$A$3,"Category","photography")</f>
        <v>0.53181818181818186</v>
      </c>
      <c r="E22" s="6">
        <f>GETPIVOTDATA("state",$A$3,"state","successful","Category","photography")/GETPIVOTDATA("state",$A$3,"Category","photography")</f>
        <v>0.4681818181818182</v>
      </c>
    </row>
    <row r="23" spans="3:5" x14ac:dyDescent="0.2">
      <c r="C23">
        <f>GETPIVOTDATA("state",$A$3,"state","failed","Category","publishing")/GETPIVOTDATA("state",$A$3,"Category","publishing")</f>
        <v>0.53586497890295359</v>
      </c>
      <c r="E23" s="6">
        <f>GETPIVOTDATA("state",$A$3,"state","successful","Category","publishing")/GETPIVOTDATA("state",$A$3,"Category","publishing")</f>
        <v>0.33755274261603374</v>
      </c>
    </row>
    <row r="24" spans="3:5" x14ac:dyDescent="0.2">
      <c r="C24">
        <f>GETPIVOTDATA("state",$A$3,"state","failed","Category","technology")/GETPIVOTDATA("state",$A$3,"Category","technology")</f>
        <v>0.35499999999999998</v>
      </c>
      <c r="E24" s="6">
        <f>GETPIVOTDATA("state",$A$3,"state","successful","Category","technology")/GETPIVOTDATA("state",$A$3,"Category","technology")</f>
        <v>0.34833333333333333</v>
      </c>
    </row>
    <row r="25" spans="3:5" x14ac:dyDescent="0.2">
      <c r="C25">
        <f>GETPIVOTDATA("state",$A$3,"state","failed","Category","theater")/GETPIVOTDATA("state",$A$3,"Category","theater")</f>
        <v>0.35391241923905242</v>
      </c>
      <c r="E25" s="6">
        <f>GETPIVOTDATA("state",$A$3,"state","successful","Category","theater")/GETPIVOTDATA("state",$A$3,"Category","theater")</f>
        <v>0.60229720028715006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FAF1C-8E48-DB42-95BE-562D96B69922}">
  <sheetPr codeName="Sheet2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8358</v>
      </c>
      <c r="B2" t="s">
        <v>8363</v>
      </c>
    </row>
    <row r="4" spans="1:6" x14ac:dyDescent="0.2">
      <c r="A4" s="9" t="s">
        <v>8360</v>
      </c>
      <c r="B4" s="9" t="s">
        <v>8364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8314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8342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8356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8328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8325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8321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8311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8310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8349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8338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15892-A1F2-B74C-BADE-666897C18A4A}">
  <sheetPr codeName="Sheet3"/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8379</v>
      </c>
      <c r="B1" t="s">
        <v>8363</v>
      </c>
    </row>
    <row r="2" spans="1:6" x14ac:dyDescent="0.2">
      <c r="A2" s="9" t="s">
        <v>8358</v>
      </c>
      <c r="B2" t="s">
        <v>8363</v>
      </c>
    </row>
    <row r="4" spans="1:6" x14ac:dyDescent="0.2">
      <c r="A4" s="9" t="s">
        <v>8360</v>
      </c>
      <c r="B4" s="9" t="s">
        <v>8364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2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2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2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2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2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2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2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2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2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2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2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2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0435C-D034-9C46-B1D8-D2E3019FB29F}">
  <sheetPr codeName="Sheet5"/>
  <dimension ref="A1:H13"/>
  <sheetViews>
    <sheetView workbookViewId="0">
      <selection activeCell="A2" sqref="A2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5" bestFit="1" customWidth="1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>
        <f>COUNTIFS(Sheet1!F:F, "successful",  Sheet1!D:D, "&lt; 1000")</f>
        <v>322</v>
      </c>
      <c r="C2">
        <f>COUNTIFS(Sheet1!F:F, "failed",  Sheet1!D:D, "&lt; 1000")</f>
        <v>113</v>
      </c>
      <c r="D2">
        <f>COUNTIFS(Sheet1!$F:$F, "canceled",  Sheet1!$D:$D, 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COUNTIFS(Sheet1!F:F, "successful",  Sheet1!D:D,  "&gt; 999", Sheet1!D:D, "&lt; 5000")</f>
        <v>932</v>
      </c>
      <c r="C3">
        <f>COUNTIFS(Sheet1!F:F, "failed",  Sheet1!D:D,  "&gt; 999", Sheet1!D:D, "&lt; 5000")</f>
        <v>420</v>
      </c>
      <c r="D3">
        <f>COUNTIFS(Sheet1!F:F, "canceled",  Sheet1!D:D,  "&gt; 999", Sheet1!D:D, "&lt; 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COUNTIFS(Sheet1!F:F, "successful",  Sheet1!D:D, "&gt; 4999", Sheet1!D:D, "&lt; 10000")</f>
        <v>381</v>
      </c>
      <c r="C4">
        <f>COUNTIFS(Sheet1!F:F, "failed",  Sheet1!D:D, "&gt; 4999", Sheet1!D:D, "&lt; 10000")</f>
        <v>283</v>
      </c>
      <c r="D4">
        <f>COUNTIFS(Sheet1!F:F, "canceled",  Sheet1!D:D, "&gt; 4999", Sheet1!D:D, "&lt; 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COUNTIFS(Sheet1!F:F, "successful",  Sheet1!D:D, "&gt; 9999", Sheet1!D:D, "&lt; 15000")</f>
        <v>168</v>
      </c>
      <c r="C5">
        <f>COUNTIFS(Sheet1!F:F, "failed",  Sheet1!D:D, "&gt; 9999", Sheet1!D:D, "&lt; 15000")</f>
        <v>144</v>
      </c>
      <c r="D5">
        <f>COUNTIFS(Sheet1!F:F, "canceled",  Sheet1!D:D, "&gt; 9999", Sheet1!D:D, "&lt; 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COUNTIFS(Sheet1!F:F, "successful",  Sheet1!D:D, "&gt;14999", Sheet1!D:D, "&lt; 20000")</f>
        <v>94</v>
      </c>
      <c r="C6">
        <f>COUNTIFS(Sheet1!F:F, "failed",  Sheet1!D:D, "&gt;14999", Sheet1!D:D, "&lt; 20000")</f>
        <v>90</v>
      </c>
      <c r="D6">
        <f>COUNTIFS(Sheet1!F:F, "canceled",  Sheet1!D:D, "&gt;14999", Sheet1!D:D, "&lt; 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COUNTIFS(Sheet1!F:F, "successful",  Sheet1!D:D, "&gt; 19999", Sheet1!D:D, "&lt; 25000")</f>
        <v>62</v>
      </c>
      <c r="C7">
        <f>COUNTIFS(Sheet1!F:F, "failed",  Sheet1!D:D, "&gt; 19999", Sheet1!D:D, "&lt; 25000")</f>
        <v>72</v>
      </c>
      <c r="D7">
        <f>COUNTIFS(Sheet1!F:F, "canceled",  Sheet1!D:D, "&gt; 19999", Sheet1!D:D, "&lt; 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COUNTIFS(Sheet1!F:F, "successful",  Sheet1!D:D, "&gt;24999", Sheet1!D:D, "&lt; 30000")</f>
        <v>55</v>
      </c>
      <c r="C8">
        <f>COUNTIFS(Sheet1!F:F, "failed",  Sheet1!D:D, "&gt;24999", Sheet1!D:D, "&lt; 30000")</f>
        <v>64</v>
      </c>
      <c r="D8">
        <f>COUNTIFS(Sheet1!F:F, "canceled",  Sheet1!D:D, "&gt;24999", Sheet1!D:D, "&lt; 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COUNTIFS(Sheet1!F:F, "successful",  Sheet1!D:D, "&gt;29999", Sheet1!D:D, "&lt; 35000")</f>
        <v>32</v>
      </c>
      <c r="C9">
        <f>COUNTIFS(Sheet1!F:F, "failed",  Sheet1!D:D, "&gt;29999", Sheet1!D:D, "&lt; 35000")</f>
        <v>37</v>
      </c>
      <c r="D9">
        <f>COUNTIFS(Sheet1!F:F, "canceled",  Sheet1!D:D, "&gt;29999", Sheet1!D:D, "&lt; 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COUNTIFS(Sheet1!F:F, "successful",  Sheet1!D:D, "&gt;34999", Sheet1!D:D, "&lt; 40000")</f>
        <v>26</v>
      </c>
      <c r="C10">
        <f>COUNTIFS(Sheet1!F:F, "failed",  Sheet1!D:D, "&gt;34999", Sheet1!D:D, "&lt; 40000")</f>
        <v>22</v>
      </c>
      <c r="D10">
        <f>COUNTIFS(Sheet1!F:F, "canceled",  Sheet1!D:D, "&gt;34999", Sheet1!D:D, "&lt; 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COUNTIFS(Sheet1!F:F, "successful",  Sheet1!D:D, "&gt;39999", Sheet1!D:D, "&lt; 45000")</f>
        <v>21</v>
      </c>
      <c r="C11">
        <f>COUNTIFS(Sheet1!F:F, "failed",  Sheet1!D:D, "&gt;39999", Sheet1!D:D, "&lt; 45000")</f>
        <v>16</v>
      </c>
      <c r="D11">
        <f>COUNTIFS(Sheet1!F:F, "canceled",  Sheet1!D:D, "&gt;39999", Sheet1!D:D, "&lt; 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COUNTIFS(Sheet1!F:F, "successful",  Sheet1!D:D, "&gt; 44999", Sheet1!D:D, "&lt; 50000")</f>
        <v>6</v>
      </c>
      <c r="C12">
        <f>COUNTIFS(Sheet1!F:F, "failed",  Sheet1!D:D, "&gt; 44999", Sheet1!D:D, "&lt; 50000")</f>
        <v>11</v>
      </c>
      <c r="D12">
        <f>COUNTIFS(Sheet1!F:F, "canceled",  Sheet1!D:D, "&gt; 44999", Sheet1!D:D, "&lt; 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COUNTIFS(Sheet1!F:F, "successful",  Sheet1!D:D, "&gt; 49999")</f>
        <v>86</v>
      </c>
      <c r="C13">
        <f>COUNTIFS(Sheet1!F:F, "failed",  Sheet1!D:D, "&gt; 49999")</f>
        <v>258</v>
      </c>
      <c r="D13">
        <f>COUNTIFS(Sheet1!F:F, "canceled",  Sheet1!D:D, "&gt; 49999")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960B-1706-EC49-A7B5-EF20EB637055}">
  <sheetPr codeName="Sheet6"/>
  <dimension ref="A1:I2186"/>
  <sheetViews>
    <sheetView tabSelected="1" topLeftCell="A2" workbookViewId="0">
      <selection activeCell="G11" sqref="G11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4" max="4" width="12.33203125" bestFit="1" customWidth="1"/>
    <col min="7" max="7" width="15.6640625" bestFit="1" customWidth="1"/>
  </cols>
  <sheetData>
    <row r="1" spans="1:9" x14ac:dyDescent="0.2">
      <c r="A1" s="1" t="s">
        <v>8218</v>
      </c>
      <c r="B1" s="1" t="s">
        <v>8262</v>
      </c>
      <c r="C1" s="1" t="s">
        <v>8218</v>
      </c>
      <c r="D1" s="1" t="s">
        <v>8262</v>
      </c>
      <c r="H1" t="s">
        <v>8402</v>
      </c>
      <c r="I1" t="s">
        <v>8403</v>
      </c>
    </row>
    <row r="2" spans="1:9" x14ac:dyDescent="0.2">
      <c r="A2" t="s">
        <v>8219</v>
      </c>
      <c r="B2">
        <v>182</v>
      </c>
      <c r="C2" t="s">
        <v>8221</v>
      </c>
      <c r="D2">
        <v>0</v>
      </c>
      <c r="G2" t="s">
        <v>8400</v>
      </c>
      <c r="H2" s="14">
        <f>AVERAGE(B:B)</f>
        <v>194.42517162471395</v>
      </c>
      <c r="I2" s="14">
        <f>AVERAGE(D:D)</f>
        <v>17.709803921568628</v>
      </c>
    </row>
    <row r="3" spans="1:9" x14ac:dyDescent="0.2">
      <c r="A3" t="s">
        <v>8219</v>
      </c>
      <c r="B3">
        <v>79</v>
      </c>
      <c r="C3" t="s">
        <v>8221</v>
      </c>
      <c r="D3">
        <v>1</v>
      </c>
      <c r="G3" t="s">
        <v>8401</v>
      </c>
      <c r="H3">
        <f>MEDIAN(B:B)</f>
        <v>62</v>
      </c>
      <c r="I3">
        <f>MEDIAN(D:D)</f>
        <v>4</v>
      </c>
    </row>
    <row r="4" spans="1:9" x14ac:dyDescent="0.2">
      <c r="A4" t="s">
        <v>8219</v>
      </c>
      <c r="B4">
        <v>35</v>
      </c>
      <c r="C4" t="s">
        <v>8221</v>
      </c>
      <c r="D4">
        <v>10</v>
      </c>
      <c r="G4" t="s">
        <v>8404</v>
      </c>
      <c r="H4">
        <f>MIN(B:B)</f>
        <v>1</v>
      </c>
      <c r="I4">
        <f>MIN(D:D)</f>
        <v>0</v>
      </c>
    </row>
    <row r="5" spans="1:9" x14ac:dyDescent="0.2">
      <c r="A5" t="s">
        <v>8219</v>
      </c>
      <c r="B5">
        <v>150</v>
      </c>
      <c r="C5" t="s">
        <v>8221</v>
      </c>
      <c r="D5">
        <v>0</v>
      </c>
      <c r="G5" t="s">
        <v>8405</v>
      </c>
      <c r="H5">
        <f>MAX(B:B)</f>
        <v>26457</v>
      </c>
      <c r="I5">
        <f>MAX(D:D)</f>
        <v>1293</v>
      </c>
    </row>
    <row r="6" spans="1:9" x14ac:dyDescent="0.2">
      <c r="A6" t="s">
        <v>8219</v>
      </c>
      <c r="B6">
        <v>284</v>
      </c>
      <c r="C6" t="s">
        <v>8221</v>
      </c>
      <c r="D6">
        <v>7</v>
      </c>
      <c r="G6" t="s">
        <v>8406</v>
      </c>
      <c r="H6" s="14">
        <f>_xlfn.VAR.P(B:B)</f>
        <v>712840.9867348104</v>
      </c>
      <c r="I6" s="14">
        <f>_xlfn.VAR.P(D:D)</f>
        <v>3773.2216685890044</v>
      </c>
    </row>
    <row r="7" spans="1:9" x14ac:dyDescent="0.2">
      <c r="A7" t="s">
        <v>8219</v>
      </c>
      <c r="B7">
        <v>47</v>
      </c>
      <c r="C7" t="s">
        <v>8221</v>
      </c>
      <c r="D7">
        <v>0</v>
      </c>
      <c r="G7" t="s">
        <v>8407</v>
      </c>
      <c r="H7" s="14">
        <f>STDEV(B:B)</f>
        <v>844.49237955591047</v>
      </c>
      <c r="I7" s="14">
        <f>STDEV(D:D)</f>
        <v>61.446638959868842</v>
      </c>
    </row>
    <row r="8" spans="1:9" x14ac:dyDescent="0.2">
      <c r="A8" t="s">
        <v>8219</v>
      </c>
      <c r="B8">
        <v>58</v>
      </c>
      <c r="C8" t="s">
        <v>8221</v>
      </c>
      <c r="D8">
        <v>1</v>
      </c>
    </row>
    <row r="9" spans="1:9" x14ac:dyDescent="0.2">
      <c r="A9" t="s">
        <v>8219</v>
      </c>
      <c r="B9">
        <v>57</v>
      </c>
      <c r="C9" t="s">
        <v>8221</v>
      </c>
      <c r="D9">
        <v>2</v>
      </c>
    </row>
    <row r="10" spans="1:9" x14ac:dyDescent="0.2">
      <c r="A10" t="s">
        <v>8219</v>
      </c>
      <c r="B10">
        <v>12</v>
      </c>
      <c r="C10" t="s">
        <v>8221</v>
      </c>
      <c r="D10">
        <v>3</v>
      </c>
    </row>
    <row r="11" spans="1:9" x14ac:dyDescent="0.2">
      <c r="A11" t="s">
        <v>8219</v>
      </c>
      <c r="B11">
        <v>20</v>
      </c>
      <c r="C11" t="s">
        <v>8221</v>
      </c>
      <c r="D11">
        <v>10</v>
      </c>
    </row>
    <row r="12" spans="1:9" x14ac:dyDescent="0.2">
      <c r="A12" t="s">
        <v>8219</v>
      </c>
      <c r="B12">
        <v>19</v>
      </c>
      <c r="C12" t="s">
        <v>8221</v>
      </c>
      <c r="D12">
        <v>10</v>
      </c>
    </row>
    <row r="13" spans="1:9" x14ac:dyDescent="0.2">
      <c r="A13" t="s">
        <v>8219</v>
      </c>
      <c r="B13">
        <v>75</v>
      </c>
      <c r="C13" t="s">
        <v>8221</v>
      </c>
      <c r="D13">
        <v>1</v>
      </c>
    </row>
    <row r="14" spans="1:9" x14ac:dyDescent="0.2">
      <c r="A14" t="s">
        <v>8219</v>
      </c>
      <c r="B14">
        <v>827</v>
      </c>
      <c r="C14" t="s">
        <v>8221</v>
      </c>
      <c r="D14">
        <v>0</v>
      </c>
    </row>
    <row r="15" spans="1:9" x14ac:dyDescent="0.2">
      <c r="A15" t="s">
        <v>8219</v>
      </c>
      <c r="B15">
        <v>51</v>
      </c>
      <c r="C15" t="s">
        <v>8221</v>
      </c>
      <c r="D15">
        <v>0</v>
      </c>
    </row>
    <row r="16" spans="1:9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C1:C1045992">
    <cfRule type="cellIs" dxfId="3" priority="1" operator="equal">
      <formula>"live"</formula>
    </cfRule>
    <cfRule type="cellIs" dxfId="2" priority="2" operator="equal">
      <formula>"canceled"</formula>
    </cfRule>
    <cfRule type="containsText" dxfId="1" priority="3" operator="containsText" text="failed">
      <formula>NOT(ISERROR(SEARCH("failed",C1)))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Date Created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Chelsea Ball</cp:lastModifiedBy>
  <dcterms:created xsi:type="dcterms:W3CDTF">2017-04-20T15:17:24Z</dcterms:created>
  <dcterms:modified xsi:type="dcterms:W3CDTF">2020-12-12T23:31:16Z</dcterms:modified>
</cp:coreProperties>
</file>