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comments/comment3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/comment4.xml" ContentType="application/vnd.openxmlformats-officedocument.spreadsheetml.comments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/comment5.xml" ContentType="application/vnd.openxmlformats-officedocument.spreadsheetml.comments+xml"/>
  <Override PartName="/xl/worksheets/sheet13.xml" ContentType="application/vnd.openxmlformats-officedocument.spreadsheetml.worksheet+xml"/>
  <Override PartName="/xl/comments/comment6.xml" ContentType="application/vnd.openxmlformats-officedocument.spreadsheetml.comments+xml"/>
  <Override PartName="/xl/worksheets/sheet14.xml" ContentType="application/vnd.openxmlformats-officedocument.spreadsheetml.worksheet+xml"/>
  <Override PartName="/xl/comments/comment7.xml" ContentType="application/vnd.openxmlformats-officedocument.spreadsheetml.comments+xml"/>
  <Override PartName="/xl/worksheets/sheet15.xml" ContentType="application/vnd.openxmlformats-officedocument.spreadsheetml.worksheet+xml"/>
  <Override PartName="/xl/comments/comment8.xml" ContentType="application/vnd.openxmlformats-officedocument.spreadsheetml.comments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comments/comment10.xml" ContentType="application/vnd.openxmlformats-officedocument.spreadsheetml.comments+xml"/>
  <Override PartName="/xl/worksheets/sheet18.xml" ContentType="application/vnd.openxmlformats-officedocument.spreadsheetml.worksheet+xml"/>
  <Override PartName="/xl/comments/comment11.xml" ContentType="application/vnd.openxmlformats-officedocument.spreadsheetml.comment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/comment12.xml" ContentType="application/vnd.openxmlformats-officedocument.spreadsheetml.comments+xml"/>
  <Override PartName="/xl/worksheets/sheet22.xml" ContentType="application/vnd.openxmlformats-officedocument.spreadsheetml.worksheet+xml"/>
  <Override PartName="/xl/comments/comment13.xml" ContentType="application/vnd.openxmlformats-officedocument.spreadsheetml.comments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drawings/drawing2.xml" ContentType="application/vnd.openxmlformats-officedocument.drawing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80" yWindow="0" windowWidth="56130" windowHeight="15600" tabRatio="885" firstSheet="0" activeTab="2" autoFilterDateGrouping="1"/>
  </bookViews>
  <sheets>
    <sheet name="Sparande" sheetId="1" state="visible" r:id="rId1"/>
    <sheet name="25e November 2020" sheetId="2" state="visible" r:id="rId2"/>
    <sheet name="25e December 2020" sheetId="3" state="visible" r:id="rId3"/>
    <sheet name="25e Januari 2021" sheetId="4" state="visible" r:id="rId4"/>
    <sheet name="25e Februari 2021" sheetId="5" state="visible" r:id="rId5"/>
    <sheet name="25e Mars 2021" sheetId="6" state="visible" r:id="rId6"/>
    <sheet name="25e April 2021" sheetId="7" state="visible" r:id="rId7"/>
    <sheet name="25e Maj 2021" sheetId="8" state="visible" r:id="rId8"/>
    <sheet name="25e Juni 2021" sheetId="9" state="visible" r:id="rId9"/>
    <sheet name="25e Juli 2021" sheetId="10" state="visible" r:id="rId10"/>
    <sheet name="25e Augusti 2021" sheetId="11" state="visible" r:id="rId11"/>
    <sheet name="25e September 2021" sheetId="12" state="visible" r:id="rId12"/>
    <sheet name="25e Oktober 2021" sheetId="13" state="visible" r:id="rId13"/>
    <sheet name="25e November 2021" sheetId="14" state="visible" r:id="rId14"/>
    <sheet name="25e December 2021" sheetId="15" state="visible" r:id="rId15"/>
    <sheet name="25e Januari 2022" sheetId="16" state="visible" r:id="rId16"/>
    <sheet name="25e Februari 2022" sheetId="17" state="visible" r:id="rId17"/>
    <sheet name="25e Mars 2022" sheetId="18" state="visible" r:id="rId18"/>
    <sheet name="25e April 2022" sheetId="19" state="visible" r:id="rId19"/>
    <sheet name="25e Maj 2022" sheetId="20" state="visible" r:id="rId20"/>
    <sheet name="25e Juni 2022" sheetId="21" state="visible" r:id="rId21"/>
    <sheet name="25e Juli 2022" sheetId="22" state="visible" r:id="rId22"/>
    <sheet name="Grafik-data" sheetId="23" state="visible" r:id="rId23"/>
    <sheet name="Grafik" sheetId="24" state="visible" r:id="rId24"/>
    <sheet name="Testmånad" sheetId="25" state="visible" r:id="rId25"/>
    <sheet name="Peter" sheetId="26" state="visible" r:id="rId26"/>
  </sheets>
  <definedNames/>
  <calcPr calcId="191029" fullCalcOnLoad="1"/>
</workbook>
</file>

<file path=xl/styles.xml><?xml version="1.0" encoding="utf-8"?>
<styleSheet xmlns="http://schemas.openxmlformats.org/spreadsheetml/2006/main">
  <numFmts count="10">
    <numFmt numFmtId="164" formatCode="[$-41D]General"/>
    <numFmt numFmtId="165" formatCode="&quot; &quot;#,##0&quot; kr &quot;;&quot;-&quot;#,##0&quot; kr &quot;;&quot; -&quot;#&quot; kr &quot;;@&quot; &quot;"/>
    <numFmt numFmtId="166" formatCode="#,##0&quot; &quot;[$kr-41D];[Red]&quot;-&quot;#,##0&quot; &quot;[$kr-41D]"/>
    <numFmt numFmtId="167" formatCode="#,##0.00&quot; &quot;[$kr-41D];[Red]&quot;-&quot;#,##0.00&quot; &quot;[$kr-41D]"/>
    <numFmt numFmtId="168" formatCode="&quot; &quot;#,##0.00&quot; kr &quot;;&quot;-&quot;#,##0.00&quot; kr &quot;;&quot; -&quot;#&quot; kr &quot;;@&quot; &quot;"/>
    <numFmt numFmtId="169" formatCode="[$-41D]0.00%"/>
    <numFmt numFmtId="170" formatCode="_-* #,##0.00\ &quot;kr&quot;_-;\-* #,##0.00\ &quot;kr&quot;_-;_-* &quot;-&quot;??\ &quot;kr&quot;_-;_-@_-"/>
    <numFmt numFmtId="171" formatCode="yy/mm/dd;@"/>
    <numFmt numFmtId="172" formatCode="0.0%"/>
    <numFmt numFmtId="173" formatCode="_-* #,##0\ &quot;kr&quot;_-;\-* #,##0\ &quot;kr&quot;_-;_-* &quot;-&quot;\ &quot;kr&quot;_-;_-@_-"/>
  </numFmts>
  <fonts count="32">
    <font>
      <name val="Arial"/>
      <family val="2"/>
      <color theme="1"/>
      <sz val="11"/>
    </font>
    <font>
      <name val="Calibri"/>
      <family val="2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rgb="FF9C0006"/>
      <sz val="11"/>
    </font>
    <font>
      <name val="Calibri"/>
      <family val="2"/>
      <color rgb="FF006100"/>
      <sz val="11"/>
    </font>
    <font>
      <name val="Calibri"/>
      <family val="2"/>
      <color rgb="FF9C5700"/>
      <sz val="11"/>
    </font>
    <font>
      <name val="Calibri"/>
      <family val="2"/>
      <color rgb="FF000000"/>
      <sz val="11"/>
    </font>
    <font>
      <name val="Arial"/>
      <family val="2"/>
      <b val="1"/>
      <i val="1"/>
      <color theme="1"/>
      <sz val="16"/>
    </font>
    <font>
      <name val="Arial"/>
      <family val="2"/>
      <b val="1"/>
      <i val="1"/>
      <color rgb="FF000000"/>
      <sz val="16"/>
    </font>
    <font>
      <name val="Arial"/>
      <family val="2"/>
      <b val="1"/>
      <i val="1"/>
      <color theme="1"/>
      <sz val="11"/>
      <u val="single"/>
    </font>
    <font>
      <name val="Arial"/>
      <family val="2"/>
      <b val="1"/>
      <i val="1"/>
      <color rgb="FF000000"/>
      <sz val="11"/>
      <u val="single"/>
    </font>
    <font>
      <name val="Calibri"/>
      <family val="2"/>
      <b val="1"/>
      <color rgb="FF000000"/>
      <sz val="11"/>
    </font>
    <font>
      <name val="Arial"/>
      <family val="2"/>
      <b val="1"/>
      <color rgb="FF000000"/>
      <sz val="11"/>
    </font>
    <font>
      <name val="Arial"/>
      <family val="2"/>
      <color rgb="FFFF0000"/>
      <sz val="11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color rgb="FF000000"/>
      <sz val="9"/>
    </font>
    <font>
      <name val="Calibri"/>
      <family val="2"/>
      <color rgb="FF9C0006"/>
      <sz val="9"/>
      <scheme val="minor"/>
    </font>
    <font>
      <name val="Calibri"/>
      <family val="2"/>
      <color rgb="FF006100"/>
      <sz val="9"/>
      <scheme val="minor"/>
    </font>
    <font>
      <name val="Arial"/>
      <family val="2"/>
      <color theme="1"/>
      <sz val="9"/>
    </font>
    <font>
      <name val="Calibri"/>
      <family val="2"/>
      <b val="1"/>
      <color rgb="FF000000"/>
      <sz val="12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color theme="1"/>
      <sz val="11"/>
    </font>
    <font>
      <b val="1"/>
    </font>
  </fonts>
  <fills count="12">
    <fill>
      <patternFill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D9D9D9"/>
        <bgColor rgb="FFD9D9D9"/>
      </patternFill>
    </fill>
    <fill>
      <patternFill patternType="solid">
        <fgColor rgb="FFC5E0B4"/>
        <bgColor rgb="FFC5E0B4"/>
      </patternFill>
    </fill>
    <fill>
      <patternFill patternType="solid">
        <fgColor rgb="FF83CAFF"/>
        <bgColor rgb="FF83CAFF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20">
    <xf numFmtId="0" fontId="30" fillId="0" borderId="0"/>
    <xf numFmtId="44" fontId="1" fillId="0" borderId="0"/>
    <xf numFmtId="164" fontId="3" fillId="2" borderId="0"/>
    <xf numFmtId="168" fontId="2" fillId="0" borderId="0"/>
    <xf numFmtId="164" fontId="4" fillId="3" borderId="0"/>
    <xf numFmtId="164" fontId="5" fillId="4" borderId="0"/>
    <xf numFmtId="164" fontId="2" fillId="0" borderId="0"/>
    <xf numFmtId="164" fontId="6" fillId="0" borderId="0"/>
    <xf numFmtId="0" fontId="7" fillId="0" borderId="0" applyAlignment="1">
      <alignment horizontal="center"/>
    </xf>
    <xf numFmtId="164" fontId="8" fillId="0" borderId="0" applyAlignment="1">
      <alignment horizontal="center"/>
    </xf>
    <xf numFmtId="0" fontId="7" fillId="0" borderId="0" applyAlignment="1">
      <alignment horizontal="center" textRotation="90"/>
    </xf>
    <xf numFmtId="164" fontId="8" fillId="0" borderId="0" applyAlignment="1">
      <alignment horizontal="center" textRotation="90"/>
    </xf>
    <xf numFmtId="0" fontId="9" fillId="0" borderId="0"/>
    <xf numFmtId="164" fontId="10" fillId="0" borderId="0"/>
    <xf numFmtId="167" fontId="9" fillId="0" borderId="0"/>
    <xf numFmtId="167" fontId="10" fillId="0" borderId="0"/>
    <xf numFmtId="0" fontId="14" fillId="9" borderId="0"/>
    <xf numFmtId="0" fontId="15" fillId="10" borderId="0"/>
    <xf numFmtId="0" fontId="16" fillId="11" borderId="0"/>
    <xf numFmtId="9" fontId="30" fillId="0" borderId="0"/>
  </cellStyleXfs>
  <cellXfs count="177">
    <xf numFmtId="0" fontId="0" fillId="0" borderId="0" pivotButton="0" quotePrefix="0" xfId="0"/>
    <xf numFmtId="164" fontId="6" fillId="0" borderId="0" pivotButton="0" quotePrefix="0" xfId="7"/>
    <xf numFmtId="164" fontId="11" fillId="0" borderId="0" pivotButton="0" quotePrefix="0" xfId="7"/>
    <xf numFmtId="165" fontId="6" fillId="0" borderId="0" pivotButton="0" quotePrefix="0" xfId="3"/>
    <xf numFmtId="164" fontId="6" fillId="0" borderId="1" pivotButton="0" quotePrefix="0" xfId="7"/>
    <xf numFmtId="165" fontId="6" fillId="0" borderId="1" pivotButton="0" quotePrefix="0" xfId="3"/>
    <xf numFmtId="164" fontId="11" fillId="5" borderId="2" pivotButton="0" quotePrefix="0" xfId="7"/>
    <xf numFmtId="166" fontId="6" fillId="0" borderId="0" pivotButton="0" quotePrefix="0" xfId="7"/>
    <xf numFmtId="167" fontId="6" fillId="0" borderId="0" pivotButton="0" quotePrefix="0" xfId="7"/>
    <xf numFmtId="164" fontId="6" fillId="0" borderId="0" pivotButton="0" quotePrefix="0" xfId="7"/>
    <xf numFmtId="166" fontId="6" fillId="0" borderId="0" pivotButton="0" quotePrefix="0" xfId="3"/>
    <xf numFmtId="166" fontId="6" fillId="0" borderId="1" pivotButton="0" quotePrefix="0" xfId="3"/>
    <xf numFmtId="167" fontId="6" fillId="0" borderId="1" pivotButton="0" quotePrefix="0" xfId="7"/>
    <xf numFmtId="164" fontId="12" fillId="0" borderId="0" pivotButton="0" quotePrefix="0" xfId="6"/>
    <xf numFmtId="168" fontId="12" fillId="0" borderId="0" pivotButton="0" quotePrefix="0" xfId="3"/>
    <xf numFmtId="164" fontId="12" fillId="0" borderId="3" pivotButton="0" quotePrefix="0" xfId="6"/>
    <xf numFmtId="168" fontId="2" fillId="0" borderId="0" pivotButton="0" quotePrefix="0" xfId="3"/>
    <xf numFmtId="164" fontId="2" fillId="0" borderId="0" pivotButton="0" quotePrefix="0" xfId="6"/>
    <xf numFmtId="168" fontId="12" fillId="0" borderId="0" pivotButton="0" quotePrefix="0" xfId="6"/>
    <xf numFmtId="164" fontId="2" fillId="0" borderId="3" pivotButton="0" quotePrefix="0" xfId="6"/>
    <xf numFmtId="168" fontId="2" fillId="0" borderId="0" pivotButton="0" quotePrefix="0" xfId="6"/>
    <xf numFmtId="164" fontId="2" fillId="0" borderId="0" pivotButton="0" quotePrefix="0" xfId="6"/>
    <xf numFmtId="164" fontId="2" fillId="0" borderId="3" pivotButton="0" quotePrefix="0" xfId="6"/>
    <xf numFmtId="164" fontId="12" fillId="0" borderId="3" pivotButton="0" quotePrefix="0" xfId="6"/>
    <xf numFmtId="164" fontId="2" fillId="0" borderId="0" pivotButton="0" quotePrefix="0" xfId="6"/>
    <xf numFmtId="164" fontId="12" fillId="7" borderId="1" applyAlignment="1" pivotButton="0" quotePrefix="0" xfId="6">
      <alignment vertical="center"/>
    </xf>
    <xf numFmtId="164" fontId="12" fillId="8" borderId="4" applyAlignment="1" pivotButton="0" quotePrefix="0" xfId="6">
      <alignment vertical="center"/>
    </xf>
    <xf numFmtId="164" fontId="12" fillId="8" borderId="1" applyAlignment="1" pivotButton="0" quotePrefix="0" xfId="6">
      <alignment vertical="center"/>
    </xf>
    <xf numFmtId="168" fontId="12" fillId="7" borderId="1" pivotButton="0" quotePrefix="0" xfId="3"/>
    <xf numFmtId="168" fontId="2" fillId="8" borderId="1" pivotButton="0" quotePrefix="0" xfId="3"/>
    <xf numFmtId="167" fontId="2" fillId="0" borderId="0" pivotButton="0" quotePrefix="0" xfId="6"/>
    <xf numFmtId="164" fontId="12" fillId="6" borderId="1" pivotButton="0" quotePrefix="0" xfId="6"/>
    <xf numFmtId="168" fontId="12" fillId="6" borderId="1" pivotButton="0" quotePrefix="0" xfId="3"/>
    <xf numFmtId="164" fontId="12" fillId="6" borderId="4" pivotButton="0" quotePrefix="0" xfId="6"/>
    <xf numFmtId="164" fontId="13" fillId="0" borderId="0" pivotButton="0" quotePrefix="0" xfId="6"/>
    <xf numFmtId="168" fontId="13" fillId="0" borderId="0" pivotButton="0" quotePrefix="0" xfId="3"/>
    <xf numFmtId="164" fontId="13" fillId="0" borderId="3" pivotButton="0" quotePrefix="0" xfId="6"/>
    <xf numFmtId="169" fontId="2" fillId="0" borderId="0" pivotButton="0" quotePrefix="0" xfId="6"/>
    <xf numFmtId="0" fontId="0" fillId="0" borderId="3" pivotButton="0" quotePrefix="0" xfId="0"/>
    <xf numFmtId="170" fontId="2" fillId="0" borderId="0" pivotButton="0" quotePrefix="0" xfId="1"/>
    <xf numFmtId="14" fontId="2" fillId="0" borderId="0" applyAlignment="1" pivotButton="0" quotePrefix="0" xfId="6">
      <alignment horizontal="left"/>
    </xf>
    <xf numFmtId="14" fontId="2" fillId="0" borderId="5" applyAlignment="1" pivotButton="0" quotePrefix="0" xfId="6">
      <alignment horizontal="left"/>
    </xf>
    <xf numFmtId="167" fontId="2" fillId="0" borderId="5" pivotButton="0" quotePrefix="0" xfId="6"/>
    <xf numFmtId="164" fontId="2" fillId="0" borderId="5" pivotButton="0" quotePrefix="0" xfId="6"/>
    <xf numFmtId="171" fontId="2" fillId="0" borderId="6" applyAlignment="1" pivotButton="0" quotePrefix="0" xfId="6">
      <alignment horizontal="left"/>
    </xf>
    <xf numFmtId="171" fontId="2" fillId="0" borderId="7" applyAlignment="1" pivotButton="0" quotePrefix="0" xfId="6">
      <alignment horizontal="left"/>
    </xf>
    <xf numFmtId="170" fontId="0" fillId="0" borderId="0" pivotButton="0" quotePrefix="0" xfId="1"/>
    <xf numFmtId="172" fontId="15" fillId="10" borderId="0" pivotButton="0" quotePrefix="0" xfId="17"/>
    <xf numFmtId="172" fontId="14" fillId="9" borderId="0" pivotButton="0" quotePrefix="0" xfId="16"/>
    <xf numFmtId="172" fontId="16" fillId="11" borderId="0" pivotButton="0" quotePrefix="0" xfId="18"/>
    <xf numFmtId="164" fontId="2" fillId="0" borderId="6" pivotButton="0" quotePrefix="0" xfId="6"/>
    <xf numFmtId="0" fontId="0" fillId="0" borderId="6" pivotButton="0" quotePrefix="0" xfId="0"/>
    <xf numFmtId="167" fontId="2" fillId="0" borderId="0" pivotButton="0" quotePrefix="0" xfId="6"/>
    <xf numFmtId="169" fontId="2" fillId="0" borderId="0" pivotButton="0" quotePrefix="0" xfId="6"/>
    <xf numFmtId="170" fontId="6" fillId="0" borderId="0" pivotButton="0" quotePrefix="0" xfId="1"/>
    <xf numFmtId="170" fontId="6" fillId="0" borderId="1" pivotButton="0" quotePrefix="0" xfId="1"/>
    <xf numFmtId="171" fontId="2" fillId="0" borderId="0" pivotButton="0" quotePrefix="0" xfId="6"/>
    <xf numFmtId="173" fontId="2" fillId="0" borderId="0" pivotButton="0" quotePrefix="0" xfId="1"/>
    <xf numFmtId="173" fontId="2" fillId="0" borderId="0" pivotButton="0" quotePrefix="0" xfId="1"/>
    <xf numFmtId="164" fontId="21" fillId="0" borderId="0" pivotButton="0" quotePrefix="0" xfId="7"/>
    <xf numFmtId="173" fontId="22" fillId="10" borderId="0" pivotButton="0" quotePrefix="0" xfId="17"/>
    <xf numFmtId="173" fontId="23" fillId="9" borderId="0" pivotButton="0" quotePrefix="0" xfId="16"/>
    <xf numFmtId="0" fontId="24" fillId="0" borderId="0" pivotButton="0" quotePrefix="0" xfId="0"/>
    <xf numFmtId="169" fontId="22" fillId="10" borderId="0" pivotButton="0" quotePrefix="0" xfId="17"/>
    <xf numFmtId="169" fontId="23" fillId="9" borderId="0" pivotButton="0" quotePrefix="0" xfId="16"/>
    <xf numFmtId="164" fontId="25" fillId="0" borderId="0" pivotButton="0" quotePrefix="0" xfId="7"/>
    <xf numFmtId="173" fontId="25" fillId="0" borderId="0" pivotButton="0" quotePrefix="0" xfId="1"/>
    <xf numFmtId="0" fontId="26" fillId="0" borderId="0" pivotButton="0" quotePrefix="0" xfId="0"/>
    <xf numFmtId="0" fontId="27" fillId="0" borderId="0" pivotButton="0" quotePrefix="0" xfId="0"/>
    <xf numFmtId="170" fontId="6" fillId="0" borderId="5" pivotButton="0" quotePrefix="0" xfId="1"/>
    <xf numFmtId="164" fontId="28" fillId="0" borderId="0" pivotButton="0" quotePrefix="0" xfId="6"/>
    <xf numFmtId="168" fontId="28" fillId="0" borderId="0" pivotButton="0" quotePrefix="0" xfId="3"/>
    <xf numFmtId="168" fontId="2" fillId="0" borderId="0" applyAlignment="1" pivotButton="0" quotePrefix="0" xfId="6">
      <alignment horizontal="left"/>
    </xf>
    <xf numFmtId="164" fontId="2" fillId="0" borderId="0" applyAlignment="1" pivotButton="0" quotePrefix="0" xfId="6">
      <alignment horizontal="left"/>
    </xf>
    <xf numFmtId="170" fontId="2" fillId="0" borderId="0" applyAlignment="1" pivotButton="0" quotePrefix="0" xfId="1">
      <alignment horizontal="left"/>
    </xf>
    <xf numFmtId="168" fontId="12" fillId="0" borderId="0" applyAlignment="1" pivotButton="0" quotePrefix="0" xfId="6">
      <alignment horizontal="left"/>
    </xf>
    <xf numFmtId="164" fontId="2" fillId="0" borderId="0" applyAlignment="1" pivotButton="0" quotePrefix="0" xfId="6">
      <alignment horizontal="left"/>
    </xf>
    <xf numFmtId="170" fontId="2" fillId="0" borderId="0" pivotButton="0" quotePrefix="0" xfId="1"/>
    <xf numFmtId="164" fontId="4" fillId="3" borderId="0" pivotButton="0" quotePrefix="0" xfId="4"/>
    <xf numFmtId="170" fontId="12" fillId="7" borderId="1" pivotButton="0" quotePrefix="0" xfId="1"/>
    <xf numFmtId="170" fontId="12" fillId="6" borderId="1" pivotButton="0" quotePrefix="0" xfId="1"/>
    <xf numFmtId="170" fontId="28" fillId="0" borderId="0" pivotButton="0" quotePrefix="0" xfId="1"/>
    <xf numFmtId="170" fontId="12" fillId="0" borderId="0" pivotButton="0" quotePrefix="0" xfId="1"/>
    <xf numFmtId="170" fontId="4" fillId="3" borderId="0" pivotButton="0" quotePrefix="0" xfId="1"/>
    <xf numFmtId="170" fontId="15" fillId="10" borderId="0" pivotButton="0" quotePrefix="0" xfId="17"/>
    <xf numFmtId="170" fontId="14" fillId="9" borderId="0" pivotButton="0" quotePrefix="0" xfId="16"/>
    <xf numFmtId="164" fontId="28" fillId="0" borderId="3" pivotButton="0" quotePrefix="0" xfId="6"/>
    <xf numFmtId="173" fontId="15" fillId="10" borderId="0" pivotButton="0" quotePrefix="0" xfId="17"/>
    <xf numFmtId="169" fontId="15" fillId="10" borderId="0" pivotButton="0" quotePrefix="0" xfId="17"/>
    <xf numFmtId="169" fontId="14" fillId="9" borderId="0" pivotButton="0" quotePrefix="0" xfId="16"/>
    <xf numFmtId="170" fontId="29" fillId="0" borderId="0" pivotButton="0" quotePrefix="0" xfId="1"/>
    <xf numFmtId="173" fontId="14" fillId="9" borderId="0" pivotButton="0" quotePrefix="0" xfId="16"/>
    <xf numFmtId="9" fontId="2" fillId="0" borderId="0" pivotButton="0" quotePrefix="0" xfId="19"/>
    <xf numFmtId="4" fontId="0" fillId="0" borderId="0" pivotButton="0" quotePrefix="0" xfId="0"/>
    <xf numFmtId="164" fontId="2" fillId="0" borderId="0" pivotButton="0" quotePrefix="0" xfId="19"/>
    <xf numFmtId="164" fontId="12" fillId="0" borderId="0" pivotButton="0" quotePrefix="0" xfId="6"/>
    <xf numFmtId="14" fontId="11" fillId="5" borderId="2" pivotButton="0" quotePrefix="0" xfId="7"/>
    <xf numFmtId="167" fontId="12" fillId="0" borderId="0" pivotButton="0" quotePrefix="0" xfId="6"/>
    <xf numFmtId="164" fontId="6" fillId="0" borderId="0" pivotButton="0" quotePrefix="0" xfId="7"/>
    <xf numFmtId="164" fontId="11" fillId="5" borderId="2" pivotButton="0" quotePrefix="0" xfId="7"/>
    <xf numFmtId="164" fontId="11" fillId="0" borderId="0" pivotButton="0" quotePrefix="0" xfId="7"/>
    <xf numFmtId="165" fontId="6" fillId="0" borderId="0" pivotButton="0" quotePrefix="0" xfId="3"/>
    <xf numFmtId="166" fontId="6" fillId="0" borderId="0" pivotButton="0" quotePrefix="0" xfId="7"/>
    <xf numFmtId="167" fontId="6" fillId="0" borderId="0" pivotButton="0" quotePrefix="0" xfId="7"/>
    <xf numFmtId="170" fontId="6" fillId="0" borderId="0" pivotButton="0" quotePrefix="0" xfId="1"/>
    <xf numFmtId="166" fontId="6" fillId="0" borderId="0" pivotButton="0" quotePrefix="0" xfId="3"/>
    <xf numFmtId="164" fontId="6" fillId="0" borderId="1" pivotButton="0" quotePrefix="0" xfId="7"/>
    <xf numFmtId="165" fontId="6" fillId="0" borderId="1" pivotButton="0" quotePrefix="0" xfId="3"/>
    <xf numFmtId="166" fontId="6" fillId="0" borderId="1" pivotButton="0" quotePrefix="0" xfId="3"/>
    <xf numFmtId="167" fontId="6" fillId="0" borderId="1" pivotButton="0" quotePrefix="0" xfId="7"/>
    <xf numFmtId="170" fontId="6" fillId="0" borderId="1" pivotButton="0" quotePrefix="0" xfId="1"/>
    <xf numFmtId="170" fontId="6" fillId="0" borderId="5" pivotButton="0" quotePrefix="0" xfId="1"/>
    <xf numFmtId="164" fontId="25" fillId="0" borderId="0" pivotButton="0" quotePrefix="0" xfId="7"/>
    <xf numFmtId="173" fontId="25" fillId="0" borderId="0" pivotButton="0" quotePrefix="0" xfId="1"/>
    <xf numFmtId="164" fontId="21" fillId="0" borderId="0" pivotButton="0" quotePrefix="0" xfId="7"/>
    <xf numFmtId="173" fontId="22" fillId="10" borderId="0" pivotButton="0" quotePrefix="0" xfId="17"/>
    <xf numFmtId="173" fontId="23" fillId="9" borderId="0" pivotButton="0" quotePrefix="0" xfId="16"/>
    <xf numFmtId="173" fontId="15" fillId="10" borderId="0" pivotButton="0" quotePrefix="0" xfId="17"/>
    <xf numFmtId="173" fontId="14" fillId="9" borderId="0" pivotButton="0" quotePrefix="0" xfId="16"/>
    <xf numFmtId="169" fontId="22" fillId="10" borderId="0" pivotButton="0" quotePrefix="0" xfId="17"/>
    <xf numFmtId="169" fontId="23" fillId="9" borderId="0" pivotButton="0" quotePrefix="0" xfId="16"/>
    <xf numFmtId="169" fontId="15" fillId="10" borderId="0" pivotButton="0" quotePrefix="0" xfId="17"/>
    <xf numFmtId="169" fontId="14" fillId="9" borderId="0" pivotButton="0" quotePrefix="0" xfId="16"/>
    <xf numFmtId="164" fontId="2" fillId="0" borderId="0" pivotButton="0" quotePrefix="0" xfId="6"/>
    <xf numFmtId="168" fontId="2" fillId="0" borderId="0" pivotButton="0" quotePrefix="0" xfId="3"/>
    <xf numFmtId="164" fontId="2" fillId="0" borderId="3" pivotButton="0" quotePrefix="0" xfId="6"/>
    <xf numFmtId="164" fontId="12" fillId="7" borderId="1" applyAlignment="1" pivotButton="0" quotePrefix="0" xfId="6">
      <alignment vertical="center"/>
    </xf>
    <xf numFmtId="164" fontId="12" fillId="8" borderId="4" applyAlignment="1" pivotButton="0" quotePrefix="0" xfId="6">
      <alignment vertical="center"/>
    </xf>
    <xf numFmtId="164" fontId="12" fillId="8" borderId="1" applyAlignment="1" pivotButton="0" quotePrefix="0" xfId="6">
      <alignment vertical="center"/>
    </xf>
    <xf numFmtId="164" fontId="12" fillId="6" borderId="1" pivotButton="0" quotePrefix="0" xfId="6"/>
    <xf numFmtId="168" fontId="12" fillId="6" borderId="1" pivotButton="0" quotePrefix="0" xfId="3"/>
    <xf numFmtId="164" fontId="12" fillId="6" borderId="4" pivotButton="0" quotePrefix="0" xfId="6"/>
    <xf numFmtId="168" fontId="12" fillId="0" borderId="0" pivotButton="0" quotePrefix="0" xfId="6"/>
    <xf numFmtId="172" fontId="15" fillId="10" borderId="0" pivotButton="0" quotePrefix="0" xfId="17"/>
    <xf numFmtId="164" fontId="12" fillId="0" borderId="0" pivotButton="0" quotePrefix="0" xfId="6"/>
    <xf numFmtId="172" fontId="14" fillId="9" borderId="0" pivotButton="0" quotePrefix="0" xfId="16"/>
    <xf numFmtId="164" fontId="12" fillId="0" borderId="3" pivotButton="0" quotePrefix="0" xfId="6"/>
    <xf numFmtId="168" fontId="12" fillId="0" borderId="0" pivotButton="0" quotePrefix="0" xfId="3"/>
    <xf numFmtId="168" fontId="2" fillId="0" borderId="0" pivotButton="0" quotePrefix="0" xfId="6"/>
    <xf numFmtId="170" fontId="0" fillId="0" borderId="0" pivotButton="0" quotePrefix="0" xfId="1"/>
    <xf numFmtId="167" fontId="2" fillId="0" borderId="0" pivotButton="0" quotePrefix="0" xfId="6"/>
    <xf numFmtId="168" fontId="12" fillId="7" borderId="1" pivotButton="0" quotePrefix="0" xfId="3"/>
    <xf numFmtId="168" fontId="2" fillId="8" borderId="1" pivotButton="0" quotePrefix="0" xfId="3"/>
    <xf numFmtId="164" fontId="13" fillId="0" borderId="0" pivotButton="0" quotePrefix="0" xfId="6"/>
    <xf numFmtId="168" fontId="13" fillId="0" borderId="0" pivotButton="0" quotePrefix="0" xfId="3"/>
    <xf numFmtId="164" fontId="13" fillId="0" borderId="3" pivotButton="0" quotePrefix="0" xfId="6"/>
    <xf numFmtId="169" fontId="2" fillId="0" borderId="0" pivotButton="0" quotePrefix="0" xfId="6"/>
    <xf numFmtId="164" fontId="2" fillId="0" borderId="6" pivotButton="0" quotePrefix="0" xfId="6"/>
    <xf numFmtId="172" fontId="16" fillId="11" borderId="0" pivotButton="0" quotePrefix="0" xfId="18"/>
    <xf numFmtId="168" fontId="2" fillId="0" borderId="0" applyAlignment="1" pivotButton="0" quotePrefix="0" xfId="6">
      <alignment horizontal="left"/>
    </xf>
    <xf numFmtId="164" fontId="2" fillId="0" borderId="0" applyAlignment="1" pivotButton="0" quotePrefix="0" xfId="6">
      <alignment horizontal="left"/>
    </xf>
    <xf numFmtId="170" fontId="2" fillId="0" borderId="0" applyAlignment="1" pivotButton="0" quotePrefix="0" xfId="1">
      <alignment horizontal="left"/>
    </xf>
    <xf numFmtId="164" fontId="28" fillId="0" borderId="0" pivotButton="0" quotePrefix="0" xfId="6"/>
    <xf numFmtId="168" fontId="28" fillId="0" borderId="0" pivotButton="0" quotePrefix="0" xfId="3"/>
    <xf numFmtId="168" fontId="12" fillId="0" borderId="0" applyAlignment="1" pivotButton="0" quotePrefix="0" xfId="6">
      <alignment horizontal="left"/>
    </xf>
    <xf numFmtId="170" fontId="2" fillId="0" borderId="0" pivotButton="0" quotePrefix="0" xfId="1"/>
    <xf numFmtId="170" fontId="12" fillId="7" borderId="1" pivotButton="0" quotePrefix="0" xfId="1"/>
    <xf numFmtId="170" fontId="12" fillId="6" borderId="1" pivotButton="0" quotePrefix="0" xfId="1"/>
    <xf numFmtId="170" fontId="28" fillId="0" borderId="0" pivotButton="0" quotePrefix="0" xfId="1"/>
    <xf numFmtId="170" fontId="15" fillId="10" borderId="0" pivotButton="0" quotePrefix="0" xfId="17"/>
    <xf numFmtId="170" fontId="12" fillId="0" borderId="0" pivotButton="0" quotePrefix="0" xfId="1"/>
    <xf numFmtId="164" fontId="4" fillId="3" borderId="0" pivotButton="0" quotePrefix="0" xfId="4"/>
    <xf numFmtId="170" fontId="4" fillId="3" borderId="0" pivotButton="0" quotePrefix="0" xfId="1"/>
    <xf numFmtId="164" fontId="28" fillId="0" borderId="3" pivotButton="0" quotePrefix="0" xfId="6"/>
    <xf numFmtId="170" fontId="14" fillId="9" borderId="0" pivotButton="0" quotePrefix="0" xfId="16"/>
    <xf numFmtId="170" fontId="29" fillId="0" borderId="0" pivotButton="0" quotePrefix="0" xfId="1"/>
    <xf numFmtId="164" fontId="2" fillId="0" borderId="0" pivotButton="0" quotePrefix="0" xfId="19"/>
    <xf numFmtId="167" fontId="12" fillId="0" borderId="0" pivotButton="0" quotePrefix="0" xfId="6"/>
    <xf numFmtId="171" fontId="2" fillId="0" borderId="6" applyAlignment="1" pivotButton="0" quotePrefix="0" xfId="6">
      <alignment horizontal="left"/>
    </xf>
    <xf numFmtId="173" fontId="2" fillId="0" borderId="0" pivotButton="0" quotePrefix="0" xfId="1"/>
    <xf numFmtId="167" fontId="2" fillId="0" borderId="5" pivotButton="0" quotePrefix="0" xfId="6"/>
    <xf numFmtId="171" fontId="2" fillId="0" borderId="7" applyAlignment="1" pivotButton="0" quotePrefix="0" xfId="6">
      <alignment horizontal="left"/>
    </xf>
    <xf numFmtId="164" fontId="2" fillId="0" borderId="5" pivotButton="0" quotePrefix="0" xfId="6"/>
    <xf numFmtId="171" fontId="2" fillId="0" borderId="0" pivotButton="0" quotePrefix="0" xfId="6"/>
    <xf numFmtId="0" fontId="31" fillId="0" borderId="8" applyAlignment="1" pivotButton="0" quotePrefix="0" xfId="0">
      <alignment horizontal="center" vertical="top"/>
    </xf>
    <xf numFmtId="0" fontId="0" fillId="0" borderId="11" pivotButton="0" quotePrefix="0" xfId="0"/>
    <xf numFmtId="0" fontId="0" fillId="0" borderId="12" pivotButton="0" quotePrefix="0" xfId="0"/>
  </cellXfs>
  <cellStyles count="20">
    <cellStyle name="Normal" xfId="0" builtinId="0"/>
    <cellStyle name="Valuta" xfId="1" builtinId="4"/>
    <cellStyle name="Excel Built-in Bad" xfId="2"/>
    <cellStyle name="Excel Built-in Currency" xfId="3"/>
    <cellStyle name="Excel Built-in Good" xfId="4"/>
    <cellStyle name="Excel Built-in Neutral" xfId="5"/>
    <cellStyle name="Excel Built-in Normal" xfId="6"/>
    <cellStyle name="Excel Built-in Normal 1" xfId="7"/>
    <cellStyle name="Heading" xfId="8"/>
    <cellStyle name="Heading 1" xfId="9"/>
    <cellStyle name="Heading1" xfId="10"/>
    <cellStyle name="Heading1 1" xfId="11"/>
    <cellStyle name="Result" xfId="12"/>
    <cellStyle name="Result 1" xfId="13"/>
    <cellStyle name="Result2" xfId="14"/>
    <cellStyle name="Result2 1" xfId="15"/>
    <cellStyle name="Bra" xfId="16" builtinId="26"/>
    <cellStyle name="Dålig" xfId="17" builtinId="27"/>
    <cellStyle name="Neutral" xfId="18" builtinId="28"/>
    <cellStyle name="Pro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r>
            <a:t>None</a:t>
          </a:r>
          <a:endParaRPr lang="sv-SE"/>
        </a:p>
      </txPr>
    </title>
    <plotArea>
      <layout/>
      <lineChart>
        <grouping val="standard"/>
        <varyColors val="0"/>
        <ser>
          <idx val="8"/>
          <order val="8"/>
          <tx>
            <strRef>
              <f>Sparande!$A$10</f>
              <strCache>
                <ptCount val="1"/>
                <pt idx="0">
                  <v>TOTALT</v>
                </pt>
              </strCache>
            </strRef>
          </tx>
          <spPr>
            <a:ln w="38100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sv-S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Sparande!$B$1:$U$1</f>
              <numCache>
                <formatCode>m/d/yyyy</formatCode>
                <ptCount val="20"/>
                <pt idx="2">
                  <v>44221</v>
                </pt>
                <pt idx="3">
                  <v>44252</v>
                </pt>
                <pt idx="4">
                  <v>44280</v>
                </pt>
                <pt idx="5">
                  <v>44311</v>
                </pt>
                <pt idx="6">
                  <v>44341</v>
                </pt>
                <pt idx="7">
                  <v>44372</v>
                </pt>
                <pt idx="8">
                  <v>44402</v>
                </pt>
                <pt idx="9">
                  <v>44433</v>
                </pt>
                <pt idx="10">
                  <v>44464</v>
                </pt>
                <pt idx="11">
                  <v>44494</v>
                </pt>
                <pt idx="12">
                  <v>44525</v>
                </pt>
                <pt idx="13">
                  <v>44555</v>
                </pt>
                <pt idx="14">
                  <v>44586</v>
                </pt>
                <pt idx="15">
                  <v>44617</v>
                </pt>
                <pt idx="16">
                  <v>44645</v>
                </pt>
                <pt idx="17">
                  <v>44676</v>
                </pt>
                <pt idx="18">
                  <v>44706</v>
                </pt>
                <pt idx="19">
                  <v>44737</v>
                </pt>
              </numCache>
            </numRef>
          </cat>
          <val>
            <numRef>
              <f>Sparande!$B$10:$U$10</f>
              <numCache>
                <formatCode>_("kr"* #,##0_);_("kr"* \(#,##0\);_("kr"* "-"_);_(@_)</formatCode>
                <ptCount val="20"/>
                <pt idx="0">
                  <v>37371</v>
                </pt>
                <pt idx="1">
                  <v>33242</v>
                </pt>
                <pt idx="2">
                  <v>27201</v>
                </pt>
                <pt idx="3">
                  <v>53997</v>
                </pt>
                <pt idx="4">
                  <v>70881</v>
                </pt>
                <pt idx="5">
                  <v>98952</v>
                </pt>
                <pt idx="6">
                  <v>93602</v>
                </pt>
                <pt idx="7">
                  <v>104002</v>
                </pt>
                <pt idx="8">
                  <v>85202</v>
                </pt>
                <pt idx="9">
                  <v>83202</v>
                </pt>
                <pt idx="10">
                  <v>80502</v>
                </pt>
                <pt idx="11">
                  <v>67402</v>
                </pt>
                <pt idx="12">
                  <v>87617</v>
                </pt>
                <pt idx="13">
                  <v>84324</v>
                </pt>
                <pt idx="14">
                  <v>71025</v>
                </pt>
                <pt idx="15">
                  <v>65590</v>
                </pt>
                <pt idx="16">
                  <v>62870</v>
                </pt>
                <pt idx="17">
                  <v>62462</v>
                </pt>
                <pt idx="18">
                  <v>53932</v>
                </pt>
                <pt idx="19">
                  <v>79932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smooth val="0"/>
        <axId val="710214800"/>
        <axId val="710213520"/>
      </lineChart>
      <dateAx>
        <axId val="710214800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sv-SE"/>
          </a:p>
        </txPr>
        <crossAx val="710213520"/>
        <crosses val="autoZero"/>
        <lblOffset val="100"/>
        <baseTimeUnit val="months"/>
      </dateAx>
      <valAx>
        <axId val="7102135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_(&quot;kr&quot;* #,##0_);_(&quot;kr&quot;* \(#,##0\);_(&quot;kr&quot;* &quot;-&quot;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sv-SE"/>
          </a:p>
        </txPr>
        <crossAx val="710214800"/>
        <crosses val="autoZero"/>
        <crossBetween val="between"/>
      </valAx>
    </plotArea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Peter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sv-S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472758092738408"/>
          <y val="0.1624537037037037"/>
          <w val="0.8221686351706037"/>
          <h val="0.6149843248760571"/>
        </manualLayout>
      </layout>
      <lineChart>
        <grouping val="standard"/>
        <varyColors val="0"/>
        <ser>
          <idx val="1"/>
          <order val="0"/>
          <tx>
            <strRef>
              <f>Sparande!$A$3:$B$3</f>
              <strCache>
                <ptCount val="2"/>
                <pt idx="0">
                  <v>Peter</v>
                </pt>
                <pt idx="1">
                  <v xml:space="preserve"> 8 079 kr 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Sparande!$C$3:$V$3</f>
              <numCache>
                <formatCode>#\ ##0" "[$kr-41D];[Red]"-"#\ ##0" "[$kr-41D]</formatCode>
                <ptCount val="20"/>
                <pt idx="0">
                  <v>7250</v>
                </pt>
                <pt idx="1">
                  <v>9725</v>
                </pt>
                <pt idx="2">
                  <formatCode>#\ ##0.00" "[$kr-41D];[Red]"-"#\ ##0.00" "[$kr-41D]</formatCode>
                  <v>8660</v>
                </pt>
                <pt idx="3">
                  <formatCode>_("kr"* #,##0.00_);_("kr"* \(#,##0.00\);_("kr"* "-"??_);_(@_)</formatCode>
                  <v>9727</v>
                </pt>
                <pt idx="4">
                  <formatCode>_("kr"* #,##0.00_);_("kr"* \(#,##0.00\);_("kr"* "-"??_);_(@_)</formatCode>
                  <v>12000</v>
                </pt>
                <pt idx="5">
                  <formatCode>_("kr"* #,##0.00_);_("kr"* \(#,##0.00\);_("kr"* "-"??_);_(@_)</formatCode>
                  <v>9900</v>
                </pt>
                <pt idx="6">
                  <formatCode>_("kr"* #,##0.00_);_("kr"* \(#,##0.00\);_("kr"* "-"??_);_(@_)</formatCode>
                  <v>12000</v>
                </pt>
                <pt idx="7">
                  <formatCode>_("kr"* #,##0.00_);_("kr"* \(#,##0.00\);_("kr"* "-"??_);_(@_)</formatCode>
                  <v>9000</v>
                </pt>
                <pt idx="8">
                  <formatCode>_("kr"* #,##0.00_);_("kr"* \(#,##0.00\);_("kr"* "-"??_);_(@_)</formatCode>
                  <v>7000</v>
                </pt>
                <pt idx="9">
                  <formatCode>_("kr"* #,##0.00_);_("kr"* \(#,##0.00\);_("kr"* "-"??_);_(@_)</formatCode>
                  <v>3000</v>
                </pt>
                <pt idx="10">
                  <formatCode>_("kr"* #,##0.00_);_("kr"* \(#,##0.00\);_("kr"* "-"??_);_(@_)</formatCode>
                  <v>1700</v>
                </pt>
                <pt idx="11">
                  <formatCode>_("kr"* #,##0.00_);_("kr"* \(#,##0.00\);_("kr"* "-"??_);_(@_)</formatCode>
                  <v>3700</v>
                </pt>
                <pt idx="12">
                  <formatCode>_("kr"* #,##0.00_);_("kr"* \(#,##0.00\);_("kr"* "-"??_);_(@_)</formatCode>
                  <v>3600</v>
                </pt>
                <pt idx="13">
                  <formatCode>_("kr"* #,##0.00_);_("kr"* \(#,##0.00\);_("kr"* "-"??_);_(@_)</formatCode>
                  <v>900</v>
                </pt>
                <pt idx="14">
                  <formatCode>_("kr"* #,##0.00_);_("kr"* \(#,##0.00\);_("kr"* "-"??_);_(@_)</formatCode>
                  <v>3000</v>
                </pt>
                <pt idx="15">
                  <formatCode>_("kr"* #,##0.00_);_("kr"* \(#,##0.00\);_("kr"* "-"??_);_(@_)</formatCode>
                  <v>27500</v>
                </pt>
                <pt idx="16">
                  <formatCode>_("kr"* #,##0.00_);_("kr"* \(#,##0.00\);_("kr"* "-"??_);_(@_)</formatCode>
                  <v>18020</v>
                </pt>
                <pt idx="17">
                  <formatCode>_("kr"* #,##0.00_);_("kr"* \(#,##0.00\);_("kr"* "-"??_);_(@_)</formatCode>
                  <v>15000</v>
                </pt>
                <pt idx="18">
                  <formatCode>_("kr"* #,##0.00_);_("kr"* \(#,##0.00\);_("kr"* "-"??_);_(@_)</formatCode>
                  <v>18000</v>
                </pt>
                <pt idx="19">
                  <formatCode>_("kr"* #,##0.00_);_("kr"* \(#,##0.00\);_("kr"* "-"??_);_(@_)</formatCode>
                  <v>15400</v>
                </pt>
              </numCache>
            </numRef>
          </val>
          <smooth val="0"/>
        </ser>
        <ser>
          <idx val="2"/>
          <order val="1"/>
          <tx>
            <strRef>
              <f>Sparande!$A$4:$B$4</f>
              <strCache>
                <ptCount val="2"/>
                <pt idx="0">
                  <v>Peter (ISK)</v>
                </pt>
                <pt idx="1">
                  <v xml:space="preserve"> - kr 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Sparande!$C$4:$V$4</f>
              <numCache>
                <formatCode>#\ ##0" "[$kr-41D];[Red]"-"#\ ##0" "[$kr-41D]</formatCode>
                <ptCount val="20"/>
                <pt idx="0">
                  <v>0</v>
                </pt>
                <pt idx="1">
                  <v>0</v>
                </pt>
                <pt idx="2">
                  <formatCode>#\ ##0.00" "[$kr-41D];[Red]"-"#\ ##0.00" "[$kr-41D]</formatCode>
                  <v>6580</v>
                </pt>
                <pt idx="3">
                  <formatCode>_("kr"* #,##0.00_);_("kr"* \(#,##0.00\);_("kr"* "-"??_);_(@_)</formatCode>
                  <v>9757</v>
                </pt>
                <pt idx="4">
                  <formatCode>_("kr"* #,##0.00_);_("kr"* \(#,##0.00\);_("kr"* "-"??_);_(@_)</formatCode>
                  <v>20050</v>
                </pt>
                <pt idx="5">
                  <formatCode>_("kr"* #,##0.00_);_("kr"* \(#,##0.00\);_("kr"* "-"??_);_(@_)</formatCode>
                  <v>22200</v>
                </pt>
                <pt idx="6">
                  <formatCode>_("kr"* #,##0.00_);_("kr"* \(#,##0.00\);_("kr"* "-"??_);_(@_)</formatCode>
                  <v>24800</v>
                </pt>
                <pt idx="7">
                  <formatCode>_("kr"* #,##0.00_);_("kr"* \(#,##0.00\);_("kr"* "-"??_);_(@_)</formatCode>
                  <v>33500</v>
                </pt>
                <pt idx="8">
                  <formatCode>_("kr"* #,##0.00_);_("kr"* \(#,##0.00\);_("kr"* "-"??_);_(@_)</formatCode>
                  <v>33500</v>
                </pt>
                <pt idx="9">
                  <formatCode>_("kr"* #,##0.00_);_("kr"* \(#,##0.00\);_("kr"* "-"??_);_(@_)</formatCode>
                  <v>30800</v>
                </pt>
                <pt idx="10">
                  <formatCode>_("kr"* #,##0.00_);_("kr"* \(#,##0.00\);_("kr"* "-"??_);_(@_)</formatCode>
                  <v>34500</v>
                </pt>
                <pt idx="11">
                  <formatCode>_("kr"* #,##0.00_);_("kr"* \(#,##0.00\);_("kr"* "-"??_);_(@_)</formatCode>
                  <v>37500</v>
                </pt>
                <pt idx="12">
                  <formatCode>_("kr"* #,##0.00_);_("kr"* \(#,##0.00\);_("kr"* "-"??_);_(@_)</formatCode>
                  <v>38000</v>
                </pt>
                <pt idx="13">
                  <formatCode>_("kr"* #,##0.00_);_("kr"* \(#,##0.00\);_("kr"* "-"??_);_(@_)</formatCode>
                  <v>32100</v>
                </pt>
                <pt idx="14">
                  <formatCode>_("kr"* #,##0.00_);_("kr"* \(#,##0.00\);_("kr"* "-"??_);_(@_)</formatCode>
                  <v>26565</v>
                </pt>
                <pt idx="15">
                  <formatCode>_("kr"* #,##0.00_);_("kr"* \(#,##0.00\);_("kr"* "-"??_);_(@_)</formatCode>
                  <v>907</v>
                </pt>
                <pt idx="16">
                  <formatCode>_("kr"* #,##0.00_);_("kr"* \(#,##0.00\);_("kr"* "-"??_);_(@_)</formatCode>
                  <v>907</v>
                </pt>
                <pt idx="17">
                  <formatCode>_("kr"* #,##0.00_);_("kr"* \(#,##0.00\);_("kr"* "-"??_);_(@_)</formatCode>
                  <v>907</v>
                </pt>
                <pt idx="18">
                  <formatCode>_("kr"* #,##0.00_);_("kr"* \(#,##0.00\);_("kr"* "-"??_);_(@_)</formatCode>
                  <v>907</v>
                </pt>
                <pt idx="19">
                  <formatCode>_("kr"* #,##0.00_);_("kr"* \(#,##0.00\);_("kr"* "-"??_);_(@_)</formatCode>
                  <v>907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44331960"/>
        <axId val="744333880"/>
      </lineChart>
      <catAx>
        <axId val="74433196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sv-SE"/>
          </a:p>
        </txPr>
        <crossAx val="744333880"/>
        <crosses val="autoZero"/>
        <auto val="1"/>
        <lblAlgn val="ctr"/>
        <lblOffset val="100"/>
        <noMultiLvlLbl val="0"/>
      </catAx>
      <valAx>
        <axId val="7443338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\ ##0&quot; &quot;[$kr-41D];[Red]&quot;-&quot;#\ ##0&quot; &quot;[$kr-41D]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sv-SE"/>
          </a:p>
        </txPr>
        <crossAx val="744331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sv-SE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sv-S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44498031496063"/>
          <y val="0.1393055555555556"/>
          <w val="0.8221686351706037"/>
          <h val="0.7208876494604841"/>
        </manualLayout>
      </layout>
      <lineChart>
        <grouping val="standard"/>
        <varyColors val="0"/>
        <ser>
          <idx val="0"/>
          <order val="0"/>
          <tx>
            <strRef>
              <f>Sparande!$A$5</f>
              <strCache>
                <ptCount val="1"/>
                <pt idx="0">
                  <v>Sara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Sparande!$B$5:$V$5</f>
              <numCache>
                <formatCode>#\ ##0" "[$kr-41D];[Red]"-"#\ ##0" "[$kr-41D]</formatCode>
                <ptCount val="21"/>
                <pt idx="0">
                  <formatCode>" "#\ ##0" kr ";"-"#\ ##0" kr ";" -"#" kr ";@" "</formatCode>
                  <v>20000</v>
                </pt>
                <pt idx="1">
                  <v>19300</v>
                </pt>
                <pt idx="2">
                  <v>9500</v>
                </pt>
                <pt idx="3">
                  <formatCode>#\ ##0.00" "[$kr-41D];[Red]"-"#\ ##0.00" "[$kr-41D]</formatCode>
                  <v>18000</v>
                </pt>
                <pt idx="4">
                  <formatCode>_("kr"* #,##0.00_);_("kr"* \(#,##0.00\);_("kr"* "-"??_);_(@_)</formatCode>
                  <v>28000</v>
                </pt>
                <pt idx="5">
                  <formatCode>_("kr"* #,##0.00_);_("kr"* \(#,##0.00\);_("kr"* "-"??_);_(@_)</formatCode>
                  <v>40000</v>
                </pt>
                <pt idx="6">
                  <formatCode>_("kr"* #,##0.00_);_("kr"* \(#,##0.00\);_("kr"* "-"??_);_(@_)</formatCode>
                  <v>39000</v>
                </pt>
                <pt idx="7">
                  <formatCode>_("kr"* #,##0.00_);_("kr"* \(#,##0.00\);_("kr"* "-"??_);_(@_)</formatCode>
                  <v>42000</v>
                </pt>
                <pt idx="8">
                  <formatCode>_("kr"* #,##0.00_);_("kr"* \(#,##0.00\);_("kr"* "-"??_);_(@_)</formatCode>
                  <v>26000</v>
                </pt>
                <pt idx="9">
                  <formatCode>_("kr"* #,##0.00_);_("kr"* \(#,##0.00\);_("kr"* "-"??_);_(@_)</formatCode>
                  <v>28500</v>
                </pt>
                <pt idx="10">
                  <formatCode>_("kr"* #,##0.00_);_("kr"* \(#,##0.00\);_("kr"* "-"??_);_(@_)</formatCode>
                  <v>29000</v>
                </pt>
                <pt idx="11">
                  <formatCode>_("kr"* #,##0.00_);_("kr"* \(#,##0.00\);_("kr"* "-"??_);_(@_)</formatCode>
                  <v>24000</v>
                </pt>
                <pt idx="12">
                  <formatCode>_("kr"* #,##0.00_);_("kr"* \(#,##0.00\);_("kr"* "-"??_);_(@_)</formatCode>
                  <v>32500</v>
                </pt>
                <pt idx="13">
                  <formatCode>_("kr"* #,##0.00_);_("kr"* \(#,##0.00\);_("kr"* "-"??_);_(@_)</formatCode>
                  <v>32500</v>
                </pt>
                <pt idx="14">
                  <formatCode>_("kr"* #,##0.00_);_("kr"* \(#,##0.00\);_("kr"* "-"??_);_(@_)</formatCode>
                  <v>30000</v>
                </pt>
                <pt idx="15">
                  <formatCode>_("kr"* #,##0.00_);_("kr"* \(#,##0.00\);_("kr"* "-"??_);_(@_)</formatCode>
                  <v>28000</v>
                </pt>
                <pt idx="16">
                  <formatCode>_("kr"* #,##0.00_);_("kr"* \(#,##0.00\);_("kr"* "-"??_);_(@_)</formatCode>
                  <v>29000</v>
                </pt>
                <pt idx="17">
                  <formatCode>_("kr"* #,##0.00_);_("kr"* \(#,##0.00\);_("kr"* "-"??_);_(@_)</formatCode>
                  <v>23500</v>
                </pt>
                <pt idx="18">
                  <formatCode>_("kr"* #,##0.00_);_("kr"* \(#,##0.00\);_("kr"* "-"??_);_(@_)</formatCode>
                  <v>21000</v>
                </pt>
                <pt idx="19">
                  <formatCode>_("kr"* #,##0.00_);_("kr"* \(#,##0.00\);_("kr"* "-"??_);_(@_)</formatCode>
                  <v>29000</v>
                </pt>
                <pt idx="20">
                  <formatCode>_("kr"* #,##0.00_);_("kr"* \(#,##0.00\);_("kr"* "-"??_);_(@_)</formatCode>
                  <v>28000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62971960"/>
        <axId val="762967480"/>
      </lineChart>
      <catAx>
        <axId val="76297196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sv-SE"/>
          </a:p>
        </txPr>
        <crossAx val="762967480"/>
        <crosses val="autoZero"/>
        <auto val="1"/>
        <lblAlgn val="ctr"/>
        <lblOffset val="100"/>
        <noMultiLvlLbl val="0"/>
      </catAx>
      <valAx>
        <axId val="7629674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 &quot;#\ ##0&quot; kr &quot;;&quot;-&quot;#\ ##0&quot; kr &quot;;&quot; -&quot;#&quot; kr &quot;;@&quot; &quot;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sv-SE"/>
          </a:p>
        </txPr>
        <crossAx val="76297196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600" b="0"/>
            </a:pPr>
            <a:r>
              <a:rPr lang="en-US"/>
              <a:t>Peters Sparande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1371057371287999"/>
          <y val="0.08391915810515747"/>
          <w val="0.8245114727932994"/>
          <h val="0.7949542764077766"/>
        </manualLayout>
      </layout>
      <lineChart>
        <grouping val="standard"/>
        <varyColors val="0"/>
        <ser>
          <idx val="0"/>
          <order val="0"/>
          <spPr>
            <a:ln w="28800">
              <a:solidFill>
                <a:srgbClr val="004586"/>
              </a:solidFill>
              <a:prstDash val="solid"/>
            </a:ln>
          </spPr>
          <marker>
            <symbol val="square"/>
            <size val="7"/>
            <spPr>
              <a:ln>
                <a:prstDash val="solid"/>
              </a:ln>
            </spPr>
          </marker>
          <dLbls>
            <numFmt formatCode="#,##0&quot; &quot;[$kr-41D];&quot;-&quot;#,##0&quot; &quot;[$kr-41D]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r>
                  <a:t>None</a:t>
                </a:r>
                <a:endParaRPr lang="sv-S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>
                <a:solidFill>
                  <a:srgbClr val="004586"/>
                </a:solidFill>
                <a:prstDash val="solid"/>
              </a:ln>
            </spPr>
            <trendlineType val="linear"/>
            <dispRSqr val="0"/>
            <dispEq val="0"/>
          </trendline>
          <cat>
            <numRef>
              <f>'Grafik-data'!$A$3:$A$22</f>
              <numCache>
                <formatCode>m/d/yyyy</formatCode>
                <ptCount val="20"/>
                <pt idx="0">
                  <v>44160</v>
                </pt>
                <pt idx="1">
                  <v>44190</v>
                </pt>
                <pt idx="2">
                  <v>44206</v>
                </pt>
                <pt idx="3">
                  <v>44221</v>
                </pt>
                <pt idx="4">
                  <v>44238</v>
                </pt>
                <pt idx="5">
                  <v>44240</v>
                </pt>
                <pt idx="6">
                  <v>44253</v>
                </pt>
                <pt idx="7">
                  <v>44280</v>
                </pt>
                <pt idx="8">
                  <v>44311</v>
                </pt>
                <pt idx="9">
                  <v>44341</v>
                </pt>
                <pt idx="10">
                  <v>44372</v>
                </pt>
                <pt idx="11">
                  <v>44402</v>
                </pt>
                <pt idx="12">
                  <v>44433</v>
                </pt>
                <pt idx="13">
                  <v>44464</v>
                </pt>
                <pt idx="14">
                  <v>44494</v>
                </pt>
                <pt idx="15">
                  <v>44525</v>
                </pt>
                <pt idx="16">
                  <v>44555</v>
                </pt>
                <pt idx="17">
                  <v>44586</v>
                </pt>
                <pt idx="18">
                  <v>44617</v>
                </pt>
                <pt idx="19">
                  <v>44645</v>
                </pt>
              </numCache>
            </numRef>
          </cat>
          <val>
            <numRef>
              <f>'Grafik-data'!$B$3:$B$22</f>
              <numCache>
                <formatCode>#\ ##0.00" "[$kr-41D];[Red]"-"#\ ##0.00" "[$kr-41D]</formatCode>
                <ptCount val="20"/>
                <pt idx="0">
                  <v>5579</v>
                </pt>
                <pt idx="1">
                  <v>7150</v>
                </pt>
                <pt idx="2">
                  <v>6500</v>
                </pt>
                <pt idx="3">
                  <v>9725</v>
                </pt>
                <pt idx="4">
                  <v>8000</v>
                </pt>
                <pt idx="5">
                  <v>7000</v>
                </pt>
                <pt idx="6">
                  <v>8660</v>
                </pt>
                <pt idx="7">
                  <v>9272</v>
                </pt>
                <pt idx="8">
                  <v>12000</v>
                </pt>
                <pt idx="9">
                  <v>9900</v>
                </pt>
                <pt idx="10">
                  <v>7000</v>
                </pt>
                <pt idx="11">
                  <v>9000</v>
                </pt>
                <pt idx="12">
                  <v>7000</v>
                </pt>
                <pt idx="13">
                  <v>7000</v>
                </pt>
                <pt idx="14">
                  <v>1700</v>
                </pt>
                <pt idx="15">
                  <v>3700</v>
                </pt>
                <pt idx="16">
                  <v>3600</v>
                </pt>
                <pt idx="17">
                  <v>900</v>
                </pt>
                <pt idx="18">
                  <v>3000</v>
                </pt>
                <pt idx="19">
                  <v>27500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72365816"/>
        <axId val="572364856"/>
      </lineChart>
      <dateAx>
        <axId val="572365816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700" b="0"/>
            </a:pPr>
            <a:r>
              <a:t>None</a:t>
            </a:r>
            <a:endParaRPr lang="sv-SE"/>
          </a:p>
        </txPr>
        <crossAx val="572364856"/>
        <crossesAt val="0"/>
        <lblOffset val="100"/>
        <baseTimeUnit val="days"/>
      </dateAx>
      <valAx>
        <axId val="572364856"/>
        <scaling>
          <orientation val="minMax"/>
          <max val="30000"/>
        </scaling>
        <delete val="0"/>
        <axPos val="l"/>
        <majorGridlines>
          <spPr>
            <a:ln>
              <a:solidFill>
                <a:srgbClr val="B3B3B3"/>
              </a:solidFill>
              <a:prstDash val="solid"/>
            </a:ln>
          </spPr>
        </majorGridlines>
        <numFmt formatCode="#.##0&quot; &quot;[$kr-41D];&quot;-&quot;#.##0&quot; &quot;[$kr-41D]" sourceLinked="0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>None</a:t>
            </a:r>
            <a:endParaRPr lang="sv-SE"/>
          </a:p>
        </txPr>
        <crossAx val="572365816"/>
        <crossesAt val="0"/>
        <crossBetween val="between"/>
        <majorUnit val="200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600" b="0"/>
            </a:pPr>
            <a:r>
              <a:rPr lang="en-US"/>
              <a:t>Peters Aktier/Fonder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w="28800">
              <a:solidFill>
                <a:srgbClr val="004586"/>
              </a:solidFill>
              <a:prstDash val="solid"/>
            </a:ln>
          </spPr>
          <marker>
            <symbol val="square"/>
            <size val="7"/>
            <spPr>
              <a:ln>
                <a:prstDash val="solid"/>
              </a:ln>
            </spPr>
          </marker>
          <dLbls>
            <numFmt formatCode="#.##0&quot; &quot;[$kr-41D];&quot;-&quot;#.##0&quot; &quot;[$kr-41D]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r>
                  <a:t>None</a:t>
                </a:r>
                <a:endParaRPr lang="sv-S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>
                <a:solidFill>
                  <a:srgbClr val="004586"/>
                </a:solidFill>
                <a:prstDash val="solid"/>
              </a:ln>
            </spPr>
            <trendlineType val="linear"/>
            <dispRSqr val="0"/>
            <dispEq val="0"/>
          </trendline>
          <cat>
            <numRef>
              <f>'Grafik-data'!$C$3:$C$22</f>
              <numCache>
                <formatCode>yy/mm/dd;@</formatCode>
                <ptCount val="20"/>
                <pt idx="0">
                  <v>44165</v>
                </pt>
                <pt idx="1">
                  <v>44193</v>
                </pt>
                <pt idx="2">
                  <v>44206</v>
                </pt>
                <pt idx="3">
                  <v>44221</v>
                </pt>
                <pt idx="4">
                  <v>44238</v>
                </pt>
                <pt idx="5">
                  <v>44240</v>
                </pt>
                <pt idx="6">
                  <v>44253</v>
                </pt>
                <pt idx="7">
                  <v>44280</v>
                </pt>
                <pt idx="8">
                  <v>44311</v>
                </pt>
                <pt idx="9">
                  <v>44341</v>
                </pt>
                <pt idx="10">
                  <v>44372</v>
                </pt>
                <pt idx="11">
                  <v>44402</v>
                </pt>
                <pt idx="12">
                  <v>44433</v>
                </pt>
                <pt idx="13">
                  <v>44464</v>
                </pt>
                <pt idx="14">
                  <v>44494</v>
                </pt>
                <pt idx="15">
                  <v>44525</v>
                </pt>
                <pt idx="16">
                  <v>44555</v>
                </pt>
                <pt idx="17">
                  <v>44586</v>
                </pt>
                <pt idx="18">
                  <v>44617</v>
                </pt>
                <pt idx="19">
                  <v>44645</v>
                </pt>
              </numCache>
            </numRef>
          </cat>
          <val>
            <numRef>
              <f>'Grafik-data'!$D$3:$D$22</f>
              <numCache>
                <formatCode>#\ ##0.00" "[$kr-41D];[Red]"-"#\ ##0.00" "[$kr-41D]</formatCode>
                <ptCount val="20"/>
                <pt idx="0">
                  <v>1000</v>
                </pt>
                <pt idx="1">
                  <v>1149</v>
                </pt>
                <pt idx="2">
                  <v>1052</v>
                </pt>
                <pt idx="3">
                  <v>1030</v>
                </pt>
                <pt idx="4">
                  <v>3783</v>
                </pt>
                <pt idx="5">
                  <v>4941</v>
                </pt>
                <pt idx="6">
                  <v>6653</v>
                </pt>
                <pt idx="7">
                  <v>9757</v>
                </pt>
                <pt idx="8">
                  <v>20050</v>
                </pt>
                <pt idx="9">
                  <v>22200</v>
                </pt>
                <pt idx="10">
                  <v>24800</v>
                </pt>
                <pt idx="11">
                  <v>33500</v>
                </pt>
                <pt idx="12">
                  <v>33500</v>
                </pt>
                <pt idx="13">
                  <v>30800</v>
                </pt>
                <pt idx="14">
                  <v>34500</v>
                </pt>
                <pt idx="15">
                  <v>37500</v>
                </pt>
                <pt idx="16">
                  <v>38000</v>
                </pt>
                <pt idx="17">
                  <v>32100</v>
                </pt>
                <pt idx="18">
                  <v>26565</v>
                </pt>
                <pt idx="19">
                  <v>907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72367736"/>
        <axId val="572367416"/>
      </lineChart>
      <dateAx>
        <axId val="572367736"/>
        <scaling>
          <orientation val="minMax"/>
        </scaling>
        <delete val="0"/>
        <axPos val="b"/>
        <numFmt formatCode="[$-100041D]yy\-m\-d" sourceLinked="0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700" b="0"/>
            </a:pPr>
            <a:r>
              <a:t>None</a:t>
            </a:r>
            <a:endParaRPr lang="sv-SE"/>
          </a:p>
        </txPr>
        <crossAx val="572367416"/>
        <crossesAt val="0"/>
        <lblOffset val="100"/>
        <baseTimeUnit val="days"/>
      </dateAx>
      <valAx>
        <axId val="572367416"/>
        <scaling>
          <orientation val="minMax"/>
          <max val="60000"/>
        </scaling>
        <delete val="0"/>
        <axPos val="l"/>
        <majorGridlines>
          <spPr>
            <a:ln>
              <a:solidFill>
                <a:srgbClr val="B3B3B3"/>
              </a:solidFill>
              <a:prstDash val="solid"/>
            </a:ln>
          </spPr>
        </majorGridlines>
        <numFmt formatCode="#.##0&quot; &quot;[$kr-41D];&quot;-&quot;#.##0&quot; &quot;[$kr-41D]" sourceLinked="0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>None</a:t>
            </a:r>
            <a:endParaRPr lang="sv-SE"/>
          </a:p>
        </txPr>
        <crossAx val="572367736"/>
        <crossesAt val="0"/>
        <crossBetween val="between"/>
        <majorUnit val="200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600" b="0"/>
            </a:pPr>
            <a:r>
              <a:rPr lang="en-US"/>
              <a:t>Totalt Sparande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1157046648539461"/>
          <y val="0.1111391142805374"/>
          <w val="0.8627163096499023"/>
          <h val="0.8005516881286787"/>
        </manualLayout>
      </layout>
      <lineChart>
        <grouping val="standard"/>
        <varyColors val="0"/>
        <ser>
          <idx val="0"/>
          <order val="0"/>
          <spPr>
            <a:ln w="28800">
              <a:solidFill>
                <a:srgbClr val="004586"/>
              </a:solidFill>
              <a:prstDash val="solid"/>
            </a:ln>
          </spPr>
          <marker>
            <symbol val="square"/>
            <size val="7"/>
            <spPr>
              <a:ln>
                <a:prstDash val="solid"/>
              </a:ln>
            </spPr>
          </marker>
          <dLbls>
            <numFmt formatCode="#.##0&quot; &quot;[$kr-41D];[Red]&quot;-&quot;#.##0&quot; &quot;[$kr-41D]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r>
                  <a:t>None</a:t>
                </a:r>
                <a:endParaRPr lang="sv-S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>
                <a:solidFill>
                  <a:srgbClr val="004586"/>
                </a:solidFill>
                <a:prstDash val="solid"/>
              </a:ln>
            </spPr>
            <trendlineType val="linear"/>
            <dispRSqr val="0"/>
            <dispEq val="0"/>
          </trendline>
          <cat>
            <numRef>
              <f>'Grafik-data'!$E$3:$E$22</f>
              <numCache>
                <formatCode>yy/mm/dd;@</formatCode>
                <ptCount val="20"/>
                <pt idx="0">
                  <v>44165</v>
                </pt>
                <pt idx="1">
                  <v>44193</v>
                </pt>
                <pt idx="2">
                  <v>44206</v>
                </pt>
                <pt idx="3">
                  <v>44221</v>
                </pt>
                <pt idx="4">
                  <v>44238</v>
                </pt>
                <pt idx="5">
                  <v>44240</v>
                </pt>
                <pt idx="6">
                  <v>44253</v>
                </pt>
                <pt idx="7">
                  <v>44280</v>
                </pt>
                <pt idx="8">
                  <v>44311</v>
                </pt>
                <pt idx="9">
                  <v>44341</v>
                </pt>
                <pt idx="10">
                  <v>44372</v>
                </pt>
                <pt idx="11">
                  <v>44402</v>
                </pt>
                <pt idx="12">
                  <v>44433</v>
                </pt>
                <pt idx="13">
                  <v>44464</v>
                </pt>
                <pt idx="14">
                  <v>44494</v>
                </pt>
                <pt idx="15">
                  <v>44525</v>
                </pt>
                <pt idx="16">
                  <v>44555</v>
                </pt>
                <pt idx="17">
                  <v>44586</v>
                </pt>
                <pt idx="18">
                  <v>44617</v>
                </pt>
                <pt idx="19">
                  <v>44645</v>
                </pt>
              </numCache>
            </numRef>
          </cat>
          <val>
            <numRef>
              <f>'Grafik-data'!$F$3:$F$22</f>
              <numCache>
                <formatCode>_("kr"* #,##0.00_);_("kr"* \(#,##0.00\);_("kr"* "-"??_);_(@_)</formatCode>
                <ptCount val="20"/>
                <pt idx="0">
                  <v>6579</v>
                </pt>
                <pt idx="1">
                  <v>8299</v>
                </pt>
                <pt idx="2">
                  <v>7552</v>
                </pt>
                <pt idx="3">
                  <v>10755</v>
                </pt>
                <pt idx="4">
                  <v>11783</v>
                </pt>
                <pt idx="5">
                  <v>11941</v>
                </pt>
                <pt idx="6">
                  <v>15313</v>
                </pt>
                <pt idx="7">
                  <v>19029</v>
                </pt>
                <pt idx="8">
                  <v>32050</v>
                </pt>
                <pt idx="9">
                  <v>32100</v>
                </pt>
                <pt idx="10">
                  <v>31800</v>
                </pt>
                <pt idx="11">
                  <v>42500</v>
                </pt>
                <pt idx="12">
                  <v>40500</v>
                </pt>
                <pt idx="13">
                  <v>37800</v>
                </pt>
                <pt idx="14">
                  <v>36200</v>
                </pt>
                <pt idx="15">
                  <v>41200</v>
                </pt>
                <pt idx="16">
                  <v>41600</v>
                </pt>
                <pt idx="17">
                  <v>33000</v>
                </pt>
                <pt idx="18">
                  <v>29565</v>
                </pt>
                <pt idx="19">
                  <v>28407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79736568"/>
        <axId val="579735608"/>
      </lineChart>
      <dateAx>
        <axId val="579736568"/>
        <scaling>
          <orientation val="minMax"/>
        </scaling>
        <delete val="0"/>
        <axPos val="b"/>
        <numFmt formatCode="yy/mm/dd;@" sourceLinked="1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700" b="0"/>
            </a:pPr>
            <a:r>
              <a:t>None</a:t>
            </a:r>
            <a:endParaRPr lang="sv-SE"/>
          </a:p>
        </txPr>
        <crossAx val="579735608"/>
        <crossesAt val="0"/>
        <lblOffset val="100"/>
        <baseTimeUnit val="days"/>
      </dateAx>
      <valAx>
        <axId val="579735608"/>
        <scaling>
          <orientation val="minMax"/>
          <max val="80000"/>
        </scaling>
        <delete val="0"/>
        <axPos val="l"/>
        <majorGridlines>
          <spPr>
            <a:ln>
              <a:solidFill>
                <a:srgbClr val="B3B3B3"/>
              </a:solidFill>
              <a:prstDash val="solid"/>
            </a:ln>
          </spPr>
        </majorGridlines>
        <numFmt formatCode="#.##0&quot; &quot;[$kr-41D];&quot;-&quot;#.##0&quot; &quot;[$kr-41D]" sourceLinked="0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>None</a:t>
            </a:r>
            <a:endParaRPr lang="sv-SE"/>
          </a:p>
        </txPr>
        <crossAx val="579736568"/>
        <crossesAt val="0"/>
        <crossBetween val="between"/>
        <majorUnit val="5000"/>
      </valAx>
    </plotArea>
    <plotVisOnly val="1"/>
    <dispBlanksAs val="gap"/>
  </chart>
</chartSpace>
</file>

<file path=xl/comments/comment1.xml><?xml version="1.0" encoding="utf-8"?>
<comments xmlns="http://schemas.openxmlformats.org/spreadsheetml/2006/main">
  <authors>
    <author>Peter Svärd</author>
  </authors>
  <commentList>
    <comment ref="E1" authorId="0" shapeId="0">
      <text>
        <t>Peter Svärd:
Saras första fulltidslön</t>
      </text>
    </comment>
    <comment ref="G4" authorId="0" shapeId="0">
      <text>
        <t>Peter Svärd:
1500kr Bio Harvest
7500kr Invest Aktier
1500kr överföring</t>
      </text>
    </comment>
    <comment ref="E7" authorId="0" shapeId="0">
      <text>
        <t xml:space="preserve">Peter Svärd:
Vigsel gåva 10000kr
</t>
      </text>
    </comment>
    <comment ref="P11" authorId="0" shapeId="0">
      <text>
        <t>Peter Svärd:
Elsa 8000kr</t>
      </text>
    </comment>
  </commentList>
</comments>
</file>

<file path=xl/comments/comment10.xml><?xml version="1.0" encoding="utf-8"?>
<comments xmlns="http://schemas.openxmlformats.org/spreadsheetml/2006/main">
  <authors>
    <author>Peter Svärd</author>
  </authors>
  <commentList>
    <comment ref="D8" authorId="0" shapeId="0">
      <text>
        <t xml:space="preserve">Peter Svärd:
Kusthotellet 4120
Brunch 600
Shopping 520
</t>
      </text>
    </comment>
  </commentList>
</comments>
</file>

<file path=xl/comments/comment11.xml><?xml version="1.0" encoding="utf-8"?>
<comments xmlns="http://schemas.openxmlformats.org/spreadsheetml/2006/main">
  <authors>
    <author>Peter Svärd</author>
  </authors>
  <commentList>
    <comment ref="D8" authorId="0" shapeId="0">
      <text>
        <t xml:space="preserve">Peter Svärd:
Kusthotellet 4120
Brunch 600
Shopping 520
</t>
      </text>
    </comment>
  </commentList>
</comments>
</file>

<file path=xl/comments/comment12.xml><?xml version="1.0" encoding="utf-8"?>
<comments xmlns="http://schemas.openxmlformats.org/spreadsheetml/2006/main">
  <authors>
    <author>Peter Svärd</author>
  </authors>
  <commentList>
    <comment ref="B18" authorId="0" shapeId="0">
      <text>
        <t xml:space="preserve">Peter Svärd:
BLIWA+Spotify+Hämtmat+Midsommar
</t>
      </text>
    </comment>
  </commentList>
</comments>
</file>

<file path=xl/comments/comment13.xml><?xml version="1.0" encoding="utf-8"?>
<comments xmlns="http://schemas.openxmlformats.org/spreadsheetml/2006/main">
  <authors>
    <author>Peter Svärd</author>
  </authors>
  <commentList>
    <comment ref="B18" authorId="0" shapeId="0">
      <text>
        <t xml:space="preserve">Peter Svärd:
BLIWA+Spotify+Hämtmat+Midsommar
</t>
      </text>
    </comment>
  </commentList>
</comments>
</file>

<file path=xl/comments/comment2.xml><?xml version="1.0" encoding="utf-8"?>
<comments xmlns="http://schemas.openxmlformats.org/spreadsheetml/2006/main">
  <authors>
    <author>Peter Svärd</author>
  </authors>
  <commentList>
    <comment ref="D8" authorId="0" shapeId="0">
      <text>
        <t xml:space="preserve">Peter Svärd:
Vigsel
</t>
      </text>
    </comment>
  </commentList>
</comments>
</file>

<file path=xl/comments/comment3.xml><?xml version="1.0" encoding="utf-8"?>
<comments xmlns="http://schemas.openxmlformats.org/spreadsheetml/2006/main">
  <authors>
    <author>Peter Svärd</author>
  </authors>
  <commentList>
    <comment ref="B11" authorId="0" shapeId="0">
      <text>
        <t>Peter Svärd:
300kr har peter fått
När Sara för över pengar så skall det vara minus 300kr.</t>
      </text>
    </comment>
  </commentList>
</comments>
</file>

<file path=xl/comments/comment4.xml><?xml version="1.0" encoding="utf-8"?>
<comments xmlns="http://schemas.openxmlformats.org/spreadsheetml/2006/main">
  <authors>
    <author>Peter Svärd</author>
  </authors>
  <commentList>
    <comment ref="B2" authorId="0" shapeId="0">
      <text>
        <t>Peter Svärd:
Semesterersättningen utbetald</t>
      </text>
    </comment>
  </commentList>
</comments>
</file>

<file path=xl/comments/comment5.xml><?xml version="1.0" encoding="utf-8"?>
<comments xmlns="http://schemas.openxmlformats.org/spreadsheetml/2006/main">
  <authors>
    <author>Peter Svärd</author>
  </authors>
  <commentList>
    <comment ref="D8" authorId="0" shapeId="0">
      <text>
        <t>Peter Svärd:
HM, Skolfoto, Handledarkurs, Liseberg och Hål i öronen</t>
      </text>
    </comment>
  </commentList>
</comments>
</file>

<file path=xl/comments/comment6.xml><?xml version="1.0" encoding="utf-8"?>
<comments xmlns="http://schemas.openxmlformats.org/spreadsheetml/2006/main">
  <authors>
    <author>Peter Svärd</author>
  </authors>
  <commentList>
    <comment ref="D8" authorId="0" shapeId="0">
      <text>
        <t>Peter Svärd:
HM</t>
      </text>
    </comment>
  </commentList>
</comments>
</file>

<file path=xl/comments/comment7.xml><?xml version="1.0" encoding="utf-8"?>
<comments xmlns="http://schemas.openxmlformats.org/spreadsheetml/2006/main">
  <authors>
    <author>Peter Svärd</author>
  </authors>
  <commentList>
    <comment ref="D8" authorId="0" shapeId="0">
      <text>
        <t>Peter Svärd:
HM</t>
      </text>
    </comment>
  </commentList>
</comments>
</file>

<file path=xl/comments/comment8.xml><?xml version="1.0" encoding="utf-8"?>
<comments xmlns="http://schemas.openxmlformats.org/spreadsheetml/2006/main">
  <authors>
    <author>Peter Svärd</author>
  </authors>
  <commentList>
    <comment ref="D8" authorId="0" shapeId="0">
      <text>
        <t>Peter Svärd:
HM</t>
      </text>
    </comment>
  </commentList>
</comments>
</file>

<file path=xl/comments/comment9.xml><?xml version="1.0" encoding="utf-8"?>
<comments xmlns="http://schemas.openxmlformats.org/spreadsheetml/2006/main">
  <authors>
    <author>Peter Svärd</author>
  </authors>
  <commentList>
    <comment ref="D8" authorId="0" shapeId="0">
      <text>
        <t xml:space="preserve">Peter Svärd:
Elsa 6000kr
Gerts Present
Klösmöbel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</colOff>
      <row>16</row>
      <rowOff>0</rowOff>
    </from>
    <to>
      <col>8</col>
      <colOff>828676</colOff>
      <row>32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14287</colOff>
      <row>16</row>
      <rowOff>0</rowOff>
    </from>
    <to>
      <col>14</col>
      <colOff>233362</colOff>
      <row>30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476250</colOff>
      <row>16</row>
      <rowOff>0</rowOff>
    </from>
    <to>
      <col>19</col>
      <colOff>752475</colOff>
      <row>30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272880</colOff>
      <row>1</row>
      <rowOff>77401</rowOff>
    </from>
    <ext cx="5463360" cy="478142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191520</colOff>
      <row>1</row>
      <rowOff>102600</rowOff>
    </from>
    <ext cx="6473879" cy="475622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17</col>
      <colOff>515879</colOff>
      <row>1</row>
      <rowOff>90720</rowOff>
    </from>
    <ext cx="6473879" cy="4757398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J14"/>
  <sheetViews>
    <sheetView workbookViewId="0">
      <selection activeCell="S33" sqref="S33"/>
    </sheetView>
  </sheetViews>
  <sheetFormatPr baseColWidth="8" defaultRowHeight="15" outlineLevelCol="0"/>
  <cols>
    <col width="19.75" customWidth="1" style="98" min="1" max="1"/>
    <col width="13.375" customWidth="1" style="98" min="2" max="2"/>
    <col width="12.625" customWidth="1" style="98" min="3" max="4"/>
    <col width="12.5" customWidth="1" style="98" min="5" max="5"/>
    <col width="13.125" customWidth="1" style="98" min="6" max="6"/>
    <col width="12.5" customWidth="1" style="98" min="7" max="7"/>
    <col width="13.125" customWidth="1" style="98" min="8" max="8"/>
    <col width="12.5" customWidth="1" style="98" min="9" max="9"/>
    <col width="13.125" customWidth="1" style="98" min="10" max="10"/>
    <col width="11" bestFit="1" customWidth="1" style="98" min="11" max="14"/>
    <col width="12.375" bestFit="1" customWidth="1" style="98" min="15" max="15"/>
    <col width="11" bestFit="1" customWidth="1" style="98" min="16" max="22"/>
    <col width="8.25" customWidth="1" style="98" min="23" max="1024"/>
  </cols>
  <sheetData>
    <row r="1" customFormat="1" s="67">
      <c r="A1" s="99" t="inlineStr">
        <is>
          <t>Sparande Saldo</t>
        </is>
      </c>
      <c r="B1" s="96" t="n"/>
      <c r="C1" s="96" t="n"/>
      <c r="D1" s="96" t="n">
        <v>44221</v>
      </c>
      <c r="E1" s="96" t="n">
        <v>44252</v>
      </c>
      <c r="F1" s="96" t="n">
        <v>44280</v>
      </c>
      <c r="G1" s="96" t="n">
        <v>44311</v>
      </c>
      <c r="H1" s="96" t="n">
        <v>44341</v>
      </c>
      <c r="I1" s="96" t="n">
        <v>44372</v>
      </c>
      <c r="J1" s="96" t="n">
        <v>44402</v>
      </c>
      <c r="K1" s="96" t="n">
        <v>44433</v>
      </c>
      <c r="L1" s="96" t="n">
        <v>44464</v>
      </c>
      <c r="M1" s="96" t="n">
        <v>44494</v>
      </c>
      <c r="N1" s="96" t="n">
        <v>44525</v>
      </c>
      <c r="O1" s="96" t="n">
        <v>44555</v>
      </c>
      <c r="P1" s="96" t="n">
        <v>44586</v>
      </c>
      <c r="Q1" s="96" t="n">
        <v>44617</v>
      </c>
      <c r="R1" s="96" t="n">
        <v>44645</v>
      </c>
      <c r="S1" s="96" t="n">
        <v>44676</v>
      </c>
      <c r="T1" s="96" t="n">
        <v>44706</v>
      </c>
      <c r="U1" s="96" t="n">
        <v>44737</v>
      </c>
      <c r="V1" s="96" t="n">
        <v>44768</v>
      </c>
      <c r="W1" s="100" t="n"/>
      <c r="X1" s="100" t="n"/>
      <c r="Y1" s="100" t="n"/>
      <c r="Z1" s="100" t="n"/>
      <c r="AA1" s="100" t="n"/>
      <c r="AB1" s="100" t="n"/>
      <c r="AC1" s="100" t="n"/>
      <c r="AD1" s="100" t="n"/>
      <c r="AE1" s="100" t="n"/>
      <c r="AF1" s="100" t="n"/>
      <c r="AG1" s="100" t="n"/>
      <c r="AH1" s="100" t="n"/>
      <c r="AI1" s="100" t="n"/>
      <c r="AJ1" s="100" t="n"/>
      <c r="AK1" s="100" t="n"/>
      <c r="AL1" s="100" t="n"/>
      <c r="AM1" s="100" t="n"/>
      <c r="AN1" s="100" t="n"/>
      <c r="AO1" s="100" t="n"/>
      <c r="AP1" s="100" t="n"/>
      <c r="AQ1" s="100" t="n"/>
      <c r="AR1" s="100" t="n"/>
      <c r="AS1" s="100" t="n"/>
      <c r="AT1" s="100" t="n"/>
      <c r="AU1" s="100" t="n"/>
      <c r="AV1" s="100" t="n"/>
      <c r="AW1" s="100" t="n"/>
      <c r="AX1" s="100" t="n"/>
      <c r="AY1" s="100" t="n"/>
      <c r="AZ1" s="100" t="n"/>
      <c r="BA1" s="100" t="n"/>
      <c r="BB1" s="100" t="n"/>
      <c r="BC1" s="100" t="n"/>
      <c r="BD1" s="100" t="n"/>
      <c r="BE1" s="100" t="n"/>
      <c r="BF1" s="100" t="n"/>
      <c r="BG1" s="100" t="n"/>
      <c r="BH1" s="100" t="n"/>
      <c r="BI1" s="100" t="n"/>
      <c r="BJ1" s="100" t="n"/>
      <c r="BK1" s="100" t="n"/>
      <c r="BL1" s="100" t="n"/>
      <c r="BM1" s="100" t="n"/>
      <c r="BN1" s="100" t="n"/>
      <c r="BO1" s="100" t="n"/>
      <c r="BP1" s="100" t="n"/>
      <c r="BQ1" s="100" t="n"/>
      <c r="BR1" s="100" t="n"/>
      <c r="BS1" s="100" t="n"/>
      <c r="BT1" s="100" t="n"/>
      <c r="BU1" s="100" t="n"/>
      <c r="BV1" s="100" t="n"/>
      <c r="BW1" s="100" t="n"/>
      <c r="BX1" s="100" t="n"/>
      <c r="BY1" s="100" t="n"/>
      <c r="BZ1" s="100" t="n"/>
      <c r="CA1" s="100" t="n"/>
      <c r="CB1" s="100" t="n"/>
      <c r="CC1" s="100" t="n"/>
      <c r="CD1" s="100" t="n"/>
      <c r="CE1" s="100" t="n"/>
      <c r="CF1" s="100" t="n"/>
      <c r="CG1" s="100" t="n"/>
      <c r="CH1" s="100" t="n"/>
      <c r="CI1" s="100" t="n"/>
      <c r="CJ1" s="100" t="n"/>
      <c r="CK1" s="100" t="n"/>
      <c r="CL1" s="100" t="n"/>
      <c r="CM1" s="100" t="n"/>
      <c r="CN1" s="100" t="n"/>
      <c r="CO1" s="100" t="n"/>
      <c r="CP1" s="100" t="n"/>
      <c r="CQ1" s="100" t="n"/>
      <c r="CR1" s="100" t="n"/>
      <c r="CS1" s="100" t="n"/>
      <c r="CT1" s="100" t="n"/>
      <c r="CU1" s="100" t="n"/>
      <c r="CV1" s="100" t="n"/>
      <c r="CW1" s="100" t="n"/>
      <c r="CX1" s="100" t="n"/>
      <c r="CY1" s="100" t="n"/>
      <c r="CZ1" s="100" t="n"/>
      <c r="DA1" s="100" t="n"/>
      <c r="DB1" s="100" t="n"/>
      <c r="DC1" s="100" t="n"/>
      <c r="DD1" s="100" t="n"/>
      <c r="DE1" s="100" t="n"/>
      <c r="DF1" s="100" t="n"/>
      <c r="DG1" s="100" t="n"/>
      <c r="DH1" s="100" t="n"/>
      <c r="DI1" s="100" t="n"/>
      <c r="DJ1" s="100" t="n"/>
      <c r="DK1" s="100" t="n"/>
      <c r="DL1" s="100" t="n"/>
      <c r="DM1" s="100" t="n"/>
      <c r="DN1" s="100" t="n"/>
      <c r="DO1" s="100" t="n"/>
      <c r="DP1" s="100" t="n"/>
      <c r="DQ1" s="100" t="n"/>
      <c r="DR1" s="100" t="n"/>
      <c r="DS1" s="100" t="n"/>
      <c r="DT1" s="100" t="n"/>
      <c r="DU1" s="100" t="n"/>
      <c r="DV1" s="100" t="n"/>
      <c r="DW1" s="100" t="n"/>
      <c r="DX1" s="100" t="n"/>
      <c r="DY1" s="100" t="n"/>
      <c r="DZ1" s="100" t="n"/>
      <c r="EA1" s="100" t="n"/>
      <c r="EB1" s="100" t="n"/>
      <c r="EC1" s="100" t="n"/>
      <c r="ED1" s="100" t="n"/>
      <c r="EE1" s="100" t="n"/>
      <c r="EF1" s="100" t="n"/>
      <c r="EG1" s="100" t="n"/>
      <c r="EH1" s="100" t="n"/>
      <c r="EI1" s="100" t="n"/>
      <c r="EJ1" s="100" t="n"/>
      <c r="EK1" s="100" t="n"/>
      <c r="EL1" s="100" t="n"/>
      <c r="EM1" s="100" t="n"/>
      <c r="EN1" s="100" t="n"/>
      <c r="EO1" s="100" t="n"/>
      <c r="EP1" s="100" t="n"/>
      <c r="EQ1" s="100" t="n"/>
      <c r="ER1" s="100" t="n"/>
      <c r="ES1" s="100" t="n"/>
      <c r="ET1" s="100" t="n"/>
      <c r="EU1" s="100" t="n"/>
      <c r="EV1" s="100" t="n"/>
      <c r="EW1" s="100" t="n"/>
      <c r="EX1" s="100" t="n"/>
      <c r="EY1" s="100" t="n"/>
      <c r="EZ1" s="100" t="n"/>
      <c r="FA1" s="100" t="n"/>
      <c r="FB1" s="100" t="n"/>
      <c r="FC1" s="100" t="n"/>
      <c r="FD1" s="100" t="n"/>
      <c r="FE1" s="100" t="n"/>
      <c r="FF1" s="100" t="n"/>
      <c r="FG1" s="100" t="n"/>
      <c r="FH1" s="100" t="n"/>
      <c r="FI1" s="100" t="n"/>
      <c r="FJ1" s="100" t="n"/>
      <c r="FK1" s="100" t="n"/>
      <c r="FL1" s="100" t="n"/>
      <c r="FM1" s="100" t="n"/>
      <c r="FN1" s="100" t="n"/>
      <c r="FO1" s="100" t="n"/>
      <c r="FP1" s="100" t="n"/>
      <c r="FQ1" s="100" t="n"/>
      <c r="FR1" s="100" t="n"/>
      <c r="FS1" s="100" t="n"/>
      <c r="FT1" s="100" t="n"/>
      <c r="FU1" s="100" t="n"/>
      <c r="FV1" s="100" t="n"/>
      <c r="FW1" s="100" t="n"/>
      <c r="FX1" s="100" t="n"/>
      <c r="FY1" s="100" t="n"/>
      <c r="FZ1" s="100" t="n"/>
      <c r="GA1" s="100" t="n"/>
      <c r="GB1" s="100" t="n"/>
      <c r="GC1" s="100" t="n"/>
      <c r="GD1" s="100" t="n"/>
      <c r="GE1" s="100" t="n"/>
      <c r="GF1" s="100" t="n"/>
      <c r="GG1" s="100" t="n"/>
      <c r="GH1" s="100" t="n"/>
      <c r="GI1" s="100" t="n"/>
      <c r="GJ1" s="100" t="n"/>
      <c r="GK1" s="100" t="n"/>
      <c r="GL1" s="100" t="n"/>
      <c r="GM1" s="100" t="n"/>
      <c r="GN1" s="100" t="n"/>
      <c r="GO1" s="100" t="n"/>
      <c r="GP1" s="100" t="n"/>
      <c r="GQ1" s="100" t="n"/>
      <c r="GR1" s="100" t="n"/>
      <c r="GS1" s="100" t="n"/>
      <c r="GT1" s="100" t="n"/>
      <c r="GU1" s="100" t="n"/>
      <c r="GV1" s="100" t="n"/>
      <c r="GW1" s="100" t="n"/>
      <c r="GX1" s="100" t="n"/>
      <c r="GY1" s="100" t="n"/>
      <c r="GZ1" s="100" t="n"/>
      <c r="HA1" s="100" t="n"/>
      <c r="HB1" s="100" t="n"/>
      <c r="HC1" s="100" t="n"/>
      <c r="HD1" s="100" t="n"/>
      <c r="HE1" s="100" t="n"/>
      <c r="HF1" s="100" t="n"/>
      <c r="HG1" s="100" t="n"/>
      <c r="HH1" s="100" t="n"/>
      <c r="HI1" s="100" t="n"/>
      <c r="HJ1" s="100" t="n"/>
      <c r="HK1" s="100" t="n"/>
      <c r="HL1" s="100" t="n"/>
      <c r="HM1" s="100" t="n"/>
      <c r="HN1" s="100" t="n"/>
      <c r="HO1" s="100" t="n"/>
      <c r="HP1" s="100" t="n"/>
      <c r="HQ1" s="100" t="n"/>
      <c r="HR1" s="100" t="n"/>
      <c r="HS1" s="100" t="n"/>
      <c r="HT1" s="100" t="n"/>
      <c r="HU1" s="100" t="n"/>
      <c r="HV1" s="100" t="n"/>
      <c r="HW1" s="100" t="n"/>
      <c r="HX1" s="100" t="n"/>
      <c r="HY1" s="100" t="n"/>
      <c r="HZ1" s="100" t="n"/>
      <c r="IA1" s="100" t="n"/>
      <c r="IB1" s="100" t="n"/>
      <c r="IC1" s="100" t="n"/>
      <c r="ID1" s="100" t="n"/>
      <c r="IE1" s="100" t="n"/>
      <c r="IF1" s="100" t="n"/>
      <c r="IG1" s="100" t="n"/>
      <c r="IH1" s="100" t="n"/>
      <c r="II1" s="100" t="n"/>
      <c r="IJ1" s="100" t="n"/>
      <c r="IK1" s="100" t="n"/>
      <c r="IL1" s="100" t="n"/>
      <c r="IM1" s="100" t="n"/>
      <c r="IN1" s="100" t="n"/>
      <c r="IO1" s="100" t="n"/>
      <c r="IP1" s="100" t="n"/>
      <c r="IQ1" s="100" t="n"/>
      <c r="IR1" s="100" t="n"/>
      <c r="IS1" s="100" t="n"/>
      <c r="IT1" s="100" t="n"/>
      <c r="IU1" s="100" t="n"/>
      <c r="IV1" s="100" t="n"/>
      <c r="IW1" s="100" t="n"/>
      <c r="IX1" s="100" t="n"/>
      <c r="IY1" s="100" t="n"/>
      <c r="IZ1" s="100" t="n"/>
      <c r="JA1" s="100" t="n"/>
      <c r="JB1" s="100" t="n"/>
      <c r="JC1" s="100" t="n"/>
      <c r="JD1" s="100" t="n"/>
      <c r="JE1" s="100" t="n"/>
      <c r="JF1" s="100" t="n"/>
      <c r="JG1" s="100" t="n"/>
      <c r="JH1" s="100" t="n"/>
      <c r="JI1" s="100" t="n"/>
      <c r="JJ1" s="100" t="n"/>
      <c r="JK1" s="100" t="n"/>
      <c r="JL1" s="100" t="n"/>
      <c r="JM1" s="100" t="n"/>
      <c r="JN1" s="100" t="n"/>
      <c r="JO1" s="100" t="n"/>
      <c r="JP1" s="100" t="n"/>
      <c r="JQ1" s="100" t="n"/>
      <c r="JR1" s="100" t="n"/>
      <c r="JS1" s="100" t="n"/>
      <c r="JT1" s="100" t="n"/>
      <c r="JU1" s="100" t="n"/>
      <c r="JV1" s="100" t="n"/>
      <c r="JW1" s="100" t="n"/>
      <c r="JX1" s="100" t="n"/>
      <c r="JY1" s="100" t="n"/>
      <c r="JZ1" s="100" t="n"/>
      <c r="KA1" s="100" t="n"/>
      <c r="KB1" s="100" t="n"/>
      <c r="KC1" s="100" t="n"/>
      <c r="KD1" s="100" t="n"/>
      <c r="KE1" s="100" t="n"/>
      <c r="KF1" s="100" t="n"/>
      <c r="KG1" s="100" t="n"/>
      <c r="KH1" s="100" t="n"/>
      <c r="KI1" s="100" t="n"/>
      <c r="KJ1" s="100" t="n"/>
      <c r="KK1" s="100" t="n"/>
      <c r="KL1" s="100" t="n"/>
      <c r="KM1" s="100" t="n"/>
      <c r="KN1" s="100" t="n"/>
      <c r="KO1" s="100" t="n"/>
      <c r="KP1" s="100" t="n"/>
      <c r="KQ1" s="100" t="n"/>
      <c r="KR1" s="100" t="n"/>
      <c r="KS1" s="100" t="n"/>
      <c r="KT1" s="100" t="n"/>
      <c r="KU1" s="100" t="n"/>
      <c r="KV1" s="100" t="n"/>
      <c r="KW1" s="100" t="n"/>
      <c r="KX1" s="100" t="n"/>
      <c r="KY1" s="100" t="n"/>
      <c r="KZ1" s="100" t="n"/>
      <c r="LA1" s="100" t="n"/>
      <c r="LB1" s="100" t="n"/>
      <c r="LC1" s="100" t="n"/>
      <c r="LD1" s="100" t="n"/>
      <c r="LE1" s="100" t="n"/>
      <c r="LF1" s="100" t="n"/>
      <c r="LG1" s="100" t="n"/>
      <c r="LH1" s="100" t="n"/>
      <c r="LI1" s="100" t="n"/>
      <c r="LJ1" s="100" t="n"/>
      <c r="LK1" s="100" t="n"/>
      <c r="LL1" s="100" t="n"/>
      <c r="LM1" s="100" t="n"/>
      <c r="LN1" s="100" t="n"/>
      <c r="LO1" s="100" t="n"/>
      <c r="LP1" s="100" t="n"/>
      <c r="LQ1" s="100" t="n"/>
      <c r="LR1" s="100" t="n"/>
      <c r="LS1" s="100" t="n"/>
      <c r="LT1" s="100" t="n"/>
      <c r="LU1" s="100" t="n"/>
      <c r="LV1" s="100" t="n"/>
      <c r="LW1" s="100" t="n"/>
      <c r="LX1" s="100" t="n"/>
      <c r="LY1" s="100" t="n"/>
      <c r="LZ1" s="100" t="n"/>
      <c r="MA1" s="100" t="n"/>
      <c r="MB1" s="100" t="n"/>
      <c r="MC1" s="100" t="n"/>
      <c r="MD1" s="100" t="n"/>
      <c r="ME1" s="100" t="n"/>
      <c r="MF1" s="100" t="n"/>
      <c r="MG1" s="100" t="n"/>
      <c r="MH1" s="100" t="n"/>
      <c r="MI1" s="100" t="n"/>
      <c r="MJ1" s="100" t="n"/>
      <c r="MK1" s="100" t="n"/>
      <c r="ML1" s="100" t="n"/>
      <c r="MM1" s="100" t="n"/>
      <c r="MN1" s="100" t="n"/>
      <c r="MO1" s="100" t="n"/>
      <c r="MP1" s="100" t="n"/>
      <c r="MQ1" s="100" t="n"/>
      <c r="MR1" s="100" t="n"/>
      <c r="MS1" s="100" t="n"/>
      <c r="MT1" s="100" t="n"/>
      <c r="MU1" s="100" t="n"/>
      <c r="MV1" s="100" t="n"/>
      <c r="MW1" s="100" t="n"/>
      <c r="MX1" s="100" t="n"/>
      <c r="MY1" s="100" t="n"/>
      <c r="MZ1" s="100" t="n"/>
      <c r="NA1" s="100" t="n"/>
      <c r="NB1" s="100" t="n"/>
      <c r="NC1" s="100" t="n"/>
      <c r="ND1" s="100" t="n"/>
      <c r="NE1" s="100" t="n"/>
      <c r="NF1" s="100" t="n"/>
      <c r="NG1" s="100" t="n"/>
      <c r="NH1" s="100" t="n"/>
      <c r="NI1" s="100" t="n"/>
      <c r="NJ1" s="100" t="n"/>
      <c r="NK1" s="100" t="n"/>
      <c r="NL1" s="100" t="n"/>
      <c r="NM1" s="100" t="n"/>
      <c r="NN1" s="100" t="n"/>
      <c r="NO1" s="100" t="n"/>
      <c r="NP1" s="100" t="n"/>
      <c r="NQ1" s="100" t="n"/>
      <c r="NR1" s="100" t="n"/>
      <c r="NS1" s="100" t="n"/>
      <c r="NT1" s="100" t="n"/>
      <c r="NU1" s="100" t="n"/>
      <c r="NV1" s="100" t="n"/>
      <c r="NW1" s="100" t="n"/>
      <c r="NX1" s="100" t="n"/>
      <c r="NY1" s="100" t="n"/>
      <c r="NZ1" s="100" t="n"/>
      <c r="OA1" s="100" t="n"/>
      <c r="OB1" s="100" t="n"/>
      <c r="OC1" s="100" t="n"/>
      <c r="OD1" s="100" t="n"/>
      <c r="OE1" s="100" t="n"/>
      <c r="OF1" s="100" t="n"/>
      <c r="OG1" s="100" t="n"/>
      <c r="OH1" s="100" t="n"/>
      <c r="OI1" s="100" t="n"/>
      <c r="OJ1" s="100" t="n"/>
      <c r="OK1" s="100" t="n"/>
      <c r="OL1" s="100" t="n"/>
      <c r="OM1" s="100" t="n"/>
      <c r="ON1" s="100" t="n"/>
      <c r="OO1" s="100" t="n"/>
      <c r="OP1" s="100" t="n"/>
      <c r="OQ1" s="100" t="n"/>
      <c r="OR1" s="100" t="n"/>
      <c r="OS1" s="100" t="n"/>
      <c r="OT1" s="100" t="n"/>
      <c r="OU1" s="100" t="n"/>
      <c r="OV1" s="100" t="n"/>
      <c r="OW1" s="100" t="n"/>
      <c r="OX1" s="100" t="n"/>
      <c r="OY1" s="100" t="n"/>
      <c r="OZ1" s="100" t="n"/>
      <c r="PA1" s="100" t="n"/>
      <c r="PB1" s="100" t="n"/>
      <c r="PC1" s="100" t="n"/>
      <c r="PD1" s="100" t="n"/>
      <c r="PE1" s="100" t="n"/>
      <c r="PF1" s="100" t="n"/>
      <c r="PG1" s="100" t="n"/>
      <c r="PH1" s="100" t="n"/>
      <c r="PI1" s="100" t="n"/>
      <c r="PJ1" s="100" t="n"/>
      <c r="PK1" s="100" t="n"/>
      <c r="PL1" s="100" t="n"/>
      <c r="PM1" s="100" t="n"/>
      <c r="PN1" s="100" t="n"/>
      <c r="PO1" s="100" t="n"/>
      <c r="PP1" s="100" t="n"/>
      <c r="PQ1" s="100" t="n"/>
      <c r="PR1" s="100" t="n"/>
      <c r="PS1" s="100" t="n"/>
      <c r="PT1" s="100" t="n"/>
      <c r="PU1" s="100" t="n"/>
      <c r="PV1" s="100" t="n"/>
      <c r="PW1" s="100" t="n"/>
      <c r="PX1" s="100" t="n"/>
      <c r="PY1" s="100" t="n"/>
      <c r="PZ1" s="100" t="n"/>
      <c r="QA1" s="100" t="n"/>
      <c r="QB1" s="100" t="n"/>
      <c r="QC1" s="100" t="n"/>
      <c r="QD1" s="100" t="n"/>
      <c r="QE1" s="100" t="n"/>
      <c r="QF1" s="100" t="n"/>
      <c r="QG1" s="100" t="n"/>
      <c r="QH1" s="100" t="n"/>
      <c r="QI1" s="100" t="n"/>
      <c r="QJ1" s="100" t="n"/>
      <c r="QK1" s="100" t="n"/>
      <c r="QL1" s="100" t="n"/>
      <c r="QM1" s="100" t="n"/>
      <c r="QN1" s="100" t="n"/>
      <c r="QO1" s="100" t="n"/>
      <c r="QP1" s="100" t="n"/>
      <c r="QQ1" s="100" t="n"/>
      <c r="QR1" s="100" t="n"/>
      <c r="QS1" s="100" t="n"/>
      <c r="QT1" s="100" t="n"/>
      <c r="QU1" s="100" t="n"/>
      <c r="QV1" s="100" t="n"/>
      <c r="QW1" s="100" t="n"/>
      <c r="QX1" s="100" t="n"/>
      <c r="QY1" s="100" t="n"/>
      <c r="QZ1" s="100" t="n"/>
      <c r="RA1" s="100" t="n"/>
      <c r="RB1" s="100" t="n"/>
      <c r="RC1" s="100" t="n"/>
      <c r="RD1" s="100" t="n"/>
      <c r="RE1" s="100" t="n"/>
      <c r="RF1" s="100" t="n"/>
      <c r="RG1" s="100" t="n"/>
      <c r="RH1" s="100" t="n"/>
      <c r="RI1" s="100" t="n"/>
      <c r="RJ1" s="100" t="n"/>
      <c r="RK1" s="100" t="n"/>
      <c r="RL1" s="100" t="n"/>
      <c r="RM1" s="100" t="n"/>
      <c r="RN1" s="100" t="n"/>
      <c r="RO1" s="100" t="n"/>
      <c r="RP1" s="100" t="n"/>
      <c r="RQ1" s="100" t="n"/>
      <c r="RR1" s="100" t="n"/>
      <c r="RS1" s="100" t="n"/>
      <c r="RT1" s="100" t="n"/>
      <c r="RU1" s="100" t="n"/>
      <c r="RV1" s="100" t="n"/>
      <c r="RW1" s="100" t="n"/>
      <c r="RX1" s="100" t="n"/>
      <c r="RY1" s="100" t="n"/>
      <c r="RZ1" s="100" t="n"/>
      <c r="SA1" s="100" t="n"/>
      <c r="SB1" s="100" t="n"/>
      <c r="SC1" s="100" t="n"/>
      <c r="SD1" s="100" t="n"/>
      <c r="SE1" s="100" t="n"/>
      <c r="SF1" s="100" t="n"/>
      <c r="SG1" s="100" t="n"/>
      <c r="SH1" s="100" t="n"/>
      <c r="SI1" s="100" t="n"/>
      <c r="SJ1" s="100" t="n"/>
      <c r="SK1" s="100" t="n"/>
      <c r="SL1" s="100" t="n"/>
      <c r="SM1" s="100" t="n"/>
      <c r="SN1" s="100" t="n"/>
      <c r="SO1" s="100" t="n"/>
      <c r="SP1" s="100" t="n"/>
      <c r="SQ1" s="100" t="n"/>
      <c r="SR1" s="100" t="n"/>
      <c r="SS1" s="100" t="n"/>
      <c r="ST1" s="100" t="n"/>
      <c r="SU1" s="100" t="n"/>
      <c r="SV1" s="100" t="n"/>
      <c r="SW1" s="100" t="n"/>
      <c r="SX1" s="100" t="n"/>
      <c r="SY1" s="100" t="n"/>
      <c r="SZ1" s="100" t="n"/>
      <c r="TA1" s="100" t="n"/>
      <c r="TB1" s="100" t="n"/>
      <c r="TC1" s="100" t="n"/>
      <c r="TD1" s="100" t="n"/>
      <c r="TE1" s="100" t="n"/>
      <c r="TF1" s="100" t="n"/>
      <c r="TG1" s="100" t="n"/>
      <c r="TH1" s="100" t="n"/>
      <c r="TI1" s="100" t="n"/>
      <c r="TJ1" s="100" t="n"/>
      <c r="TK1" s="100" t="n"/>
      <c r="TL1" s="100" t="n"/>
      <c r="TM1" s="100" t="n"/>
      <c r="TN1" s="100" t="n"/>
      <c r="TO1" s="100" t="n"/>
      <c r="TP1" s="100" t="n"/>
      <c r="TQ1" s="100" t="n"/>
      <c r="TR1" s="100" t="n"/>
      <c r="TS1" s="100" t="n"/>
      <c r="TT1" s="100" t="n"/>
      <c r="TU1" s="100" t="n"/>
      <c r="TV1" s="100" t="n"/>
      <c r="TW1" s="100" t="n"/>
      <c r="TX1" s="100" t="n"/>
      <c r="TY1" s="100" t="n"/>
      <c r="TZ1" s="100" t="n"/>
      <c r="UA1" s="100" t="n"/>
      <c r="UB1" s="100" t="n"/>
      <c r="UC1" s="100" t="n"/>
      <c r="UD1" s="100" t="n"/>
      <c r="UE1" s="100" t="n"/>
      <c r="UF1" s="100" t="n"/>
      <c r="UG1" s="100" t="n"/>
      <c r="UH1" s="100" t="n"/>
      <c r="UI1" s="100" t="n"/>
      <c r="UJ1" s="100" t="n"/>
      <c r="UK1" s="100" t="n"/>
      <c r="UL1" s="100" t="n"/>
      <c r="UM1" s="100" t="n"/>
      <c r="UN1" s="100" t="n"/>
      <c r="UO1" s="100" t="n"/>
      <c r="UP1" s="100" t="n"/>
      <c r="UQ1" s="100" t="n"/>
      <c r="UR1" s="100" t="n"/>
      <c r="US1" s="100" t="n"/>
      <c r="UT1" s="100" t="n"/>
      <c r="UU1" s="100" t="n"/>
      <c r="UV1" s="100" t="n"/>
      <c r="UW1" s="100" t="n"/>
      <c r="UX1" s="100" t="n"/>
      <c r="UY1" s="100" t="n"/>
      <c r="UZ1" s="100" t="n"/>
      <c r="VA1" s="100" t="n"/>
      <c r="VB1" s="100" t="n"/>
      <c r="VC1" s="100" t="n"/>
      <c r="VD1" s="100" t="n"/>
      <c r="VE1" s="100" t="n"/>
      <c r="VF1" s="100" t="n"/>
      <c r="VG1" s="100" t="n"/>
      <c r="VH1" s="100" t="n"/>
      <c r="VI1" s="100" t="n"/>
      <c r="VJ1" s="100" t="n"/>
      <c r="VK1" s="100" t="n"/>
      <c r="VL1" s="100" t="n"/>
      <c r="VM1" s="100" t="n"/>
      <c r="VN1" s="100" t="n"/>
      <c r="VO1" s="100" t="n"/>
      <c r="VP1" s="100" t="n"/>
      <c r="VQ1" s="100" t="n"/>
      <c r="VR1" s="100" t="n"/>
      <c r="VS1" s="100" t="n"/>
      <c r="VT1" s="100" t="n"/>
      <c r="VU1" s="100" t="n"/>
      <c r="VV1" s="100" t="n"/>
      <c r="VW1" s="100" t="n"/>
      <c r="VX1" s="100" t="n"/>
      <c r="VY1" s="100" t="n"/>
      <c r="VZ1" s="100" t="n"/>
      <c r="WA1" s="100" t="n"/>
      <c r="WB1" s="100" t="n"/>
      <c r="WC1" s="100" t="n"/>
      <c r="WD1" s="100" t="n"/>
      <c r="WE1" s="100" t="n"/>
      <c r="WF1" s="100" t="n"/>
      <c r="WG1" s="100" t="n"/>
      <c r="WH1" s="100" t="n"/>
      <c r="WI1" s="100" t="n"/>
      <c r="WJ1" s="100" t="n"/>
      <c r="WK1" s="100" t="n"/>
      <c r="WL1" s="100" t="n"/>
      <c r="WM1" s="100" t="n"/>
      <c r="WN1" s="100" t="n"/>
      <c r="WO1" s="100" t="n"/>
      <c r="WP1" s="100" t="n"/>
      <c r="WQ1" s="100" t="n"/>
      <c r="WR1" s="100" t="n"/>
      <c r="WS1" s="100" t="n"/>
      <c r="WT1" s="100" t="n"/>
      <c r="WU1" s="100" t="n"/>
      <c r="WV1" s="100" t="n"/>
      <c r="WW1" s="100" t="n"/>
      <c r="WX1" s="100" t="n"/>
      <c r="WY1" s="100" t="n"/>
      <c r="WZ1" s="100" t="n"/>
      <c r="XA1" s="100" t="n"/>
      <c r="XB1" s="100" t="n"/>
      <c r="XC1" s="100" t="n"/>
      <c r="XD1" s="100" t="n"/>
      <c r="XE1" s="100" t="n"/>
      <c r="XF1" s="100" t="n"/>
      <c r="XG1" s="100" t="n"/>
      <c r="XH1" s="100" t="n"/>
      <c r="XI1" s="100" t="n"/>
      <c r="XJ1" s="100" t="n"/>
      <c r="XK1" s="100" t="n"/>
      <c r="XL1" s="100" t="n"/>
      <c r="XM1" s="100" t="n"/>
      <c r="XN1" s="100" t="n"/>
      <c r="XO1" s="100" t="n"/>
      <c r="XP1" s="100" t="n"/>
      <c r="XQ1" s="100" t="n"/>
      <c r="XR1" s="100" t="n"/>
      <c r="XS1" s="100" t="n"/>
      <c r="XT1" s="100" t="n"/>
      <c r="XU1" s="100" t="n"/>
      <c r="XV1" s="100" t="n"/>
      <c r="XW1" s="100" t="n"/>
      <c r="XX1" s="100" t="n"/>
      <c r="XY1" s="100" t="n"/>
      <c r="XZ1" s="100" t="n"/>
      <c r="YA1" s="100" t="n"/>
      <c r="YB1" s="100" t="n"/>
      <c r="YC1" s="100" t="n"/>
      <c r="YD1" s="100" t="n"/>
      <c r="YE1" s="100" t="n"/>
      <c r="YF1" s="100" t="n"/>
      <c r="YG1" s="100" t="n"/>
      <c r="YH1" s="100" t="n"/>
      <c r="YI1" s="100" t="n"/>
      <c r="YJ1" s="100" t="n"/>
      <c r="YK1" s="100" t="n"/>
      <c r="YL1" s="100" t="n"/>
      <c r="YM1" s="100" t="n"/>
      <c r="YN1" s="100" t="n"/>
      <c r="YO1" s="100" t="n"/>
      <c r="YP1" s="100" t="n"/>
      <c r="YQ1" s="100" t="n"/>
      <c r="YR1" s="100" t="n"/>
      <c r="YS1" s="100" t="n"/>
      <c r="YT1" s="100" t="n"/>
      <c r="YU1" s="100" t="n"/>
      <c r="YV1" s="100" t="n"/>
      <c r="YW1" s="100" t="n"/>
      <c r="YX1" s="100" t="n"/>
      <c r="YY1" s="100" t="n"/>
      <c r="YZ1" s="100" t="n"/>
      <c r="ZA1" s="100" t="n"/>
      <c r="ZB1" s="100" t="n"/>
      <c r="ZC1" s="100" t="n"/>
      <c r="ZD1" s="100" t="n"/>
      <c r="ZE1" s="100" t="n"/>
      <c r="ZF1" s="100" t="n"/>
      <c r="ZG1" s="100" t="n"/>
      <c r="ZH1" s="100" t="n"/>
      <c r="ZI1" s="100" t="n"/>
      <c r="ZJ1" s="100" t="n"/>
      <c r="ZK1" s="100" t="n"/>
      <c r="ZL1" s="100" t="n"/>
      <c r="ZM1" s="100" t="n"/>
      <c r="ZN1" s="100" t="n"/>
      <c r="ZO1" s="100" t="n"/>
      <c r="ZP1" s="100" t="n"/>
      <c r="ZQ1" s="100" t="n"/>
      <c r="ZR1" s="100" t="n"/>
      <c r="ZS1" s="100" t="n"/>
      <c r="ZT1" s="100" t="n"/>
      <c r="ZU1" s="100" t="n"/>
      <c r="ZV1" s="100" t="n"/>
      <c r="ZW1" s="100" t="n"/>
      <c r="ZX1" s="100" t="n"/>
      <c r="ZY1" s="100" t="n"/>
      <c r="ZZ1" s="100" t="n"/>
      <c r="AAA1" s="100" t="n"/>
      <c r="AAB1" s="100" t="n"/>
      <c r="AAC1" s="100" t="n"/>
      <c r="AAD1" s="100" t="n"/>
      <c r="AAE1" s="100" t="n"/>
      <c r="AAF1" s="100" t="n"/>
      <c r="AAG1" s="100" t="n"/>
      <c r="AAH1" s="100" t="n"/>
      <c r="AAI1" s="100" t="n"/>
      <c r="AAJ1" s="100" t="n"/>
      <c r="AAK1" s="100" t="n"/>
      <c r="AAL1" s="100" t="n"/>
      <c r="AAM1" s="100" t="n"/>
      <c r="AAN1" s="100" t="n"/>
      <c r="AAO1" s="100" t="n"/>
      <c r="AAP1" s="100" t="n"/>
      <c r="AAQ1" s="100" t="n"/>
      <c r="AAR1" s="100" t="n"/>
      <c r="AAS1" s="100" t="n"/>
      <c r="AAT1" s="100" t="n"/>
      <c r="AAU1" s="100" t="n"/>
      <c r="AAV1" s="100" t="n"/>
      <c r="AAW1" s="100" t="n"/>
      <c r="AAX1" s="100" t="n"/>
      <c r="AAY1" s="100" t="n"/>
      <c r="AAZ1" s="100" t="n"/>
      <c r="ABA1" s="100" t="n"/>
      <c r="ABB1" s="100" t="n"/>
      <c r="ABC1" s="100" t="n"/>
      <c r="ABD1" s="100" t="n"/>
      <c r="ABE1" s="100" t="n"/>
      <c r="ABF1" s="100" t="n"/>
      <c r="ABG1" s="100" t="n"/>
      <c r="ABH1" s="100" t="n"/>
      <c r="ABI1" s="100" t="n"/>
      <c r="ABJ1" s="100" t="n"/>
      <c r="ABK1" s="100" t="n"/>
      <c r="ABL1" s="100" t="n"/>
      <c r="ABM1" s="100" t="n"/>
      <c r="ABN1" s="100" t="n"/>
      <c r="ABO1" s="100" t="n"/>
      <c r="ABP1" s="100" t="n"/>
      <c r="ABQ1" s="100" t="n"/>
      <c r="ABR1" s="100" t="n"/>
      <c r="ABS1" s="100" t="n"/>
      <c r="ABT1" s="100" t="n"/>
      <c r="ABU1" s="100" t="n"/>
      <c r="ABV1" s="100" t="n"/>
      <c r="ABW1" s="100" t="n"/>
      <c r="ABX1" s="100" t="n"/>
      <c r="ABY1" s="100" t="n"/>
      <c r="ABZ1" s="100" t="n"/>
      <c r="ACA1" s="100" t="n"/>
      <c r="ACB1" s="100" t="n"/>
      <c r="ACC1" s="100" t="n"/>
      <c r="ACD1" s="100" t="n"/>
      <c r="ACE1" s="100" t="n"/>
      <c r="ACF1" s="100" t="n"/>
      <c r="ACG1" s="100" t="n"/>
      <c r="ACH1" s="100" t="n"/>
      <c r="ACI1" s="100" t="n"/>
      <c r="ACJ1" s="100" t="n"/>
      <c r="ACK1" s="100" t="n"/>
      <c r="ACL1" s="100" t="n"/>
      <c r="ACM1" s="100" t="n"/>
      <c r="ACN1" s="100" t="n"/>
      <c r="ACO1" s="100" t="n"/>
      <c r="ACP1" s="100" t="n"/>
      <c r="ACQ1" s="100" t="n"/>
      <c r="ACR1" s="100" t="n"/>
      <c r="ACS1" s="100" t="n"/>
      <c r="ACT1" s="100" t="n"/>
      <c r="ACU1" s="100" t="n"/>
      <c r="ACV1" s="100" t="n"/>
      <c r="ACW1" s="100" t="n"/>
      <c r="ACX1" s="100" t="n"/>
      <c r="ACY1" s="100" t="n"/>
      <c r="ACZ1" s="100" t="n"/>
      <c r="ADA1" s="100" t="n"/>
      <c r="ADB1" s="100" t="n"/>
      <c r="ADC1" s="100" t="n"/>
      <c r="ADD1" s="100" t="n"/>
      <c r="ADE1" s="100" t="n"/>
      <c r="ADF1" s="100" t="n"/>
      <c r="ADG1" s="100" t="n"/>
      <c r="ADH1" s="100" t="n"/>
      <c r="ADI1" s="100" t="n"/>
      <c r="ADJ1" s="100" t="n"/>
      <c r="ADK1" s="100" t="n"/>
      <c r="ADL1" s="100" t="n"/>
      <c r="ADM1" s="100" t="n"/>
      <c r="ADN1" s="100" t="n"/>
      <c r="ADO1" s="100" t="n"/>
      <c r="ADP1" s="100" t="n"/>
      <c r="ADQ1" s="100" t="n"/>
      <c r="ADR1" s="100" t="n"/>
      <c r="ADS1" s="100" t="n"/>
      <c r="ADT1" s="100" t="n"/>
      <c r="ADU1" s="100" t="n"/>
      <c r="ADV1" s="100" t="n"/>
      <c r="ADW1" s="100" t="n"/>
      <c r="ADX1" s="100" t="n"/>
      <c r="ADY1" s="100" t="n"/>
      <c r="ADZ1" s="100" t="n"/>
      <c r="AEA1" s="100" t="n"/>
      <c r="AEB1" s="100" t="n"/>
      <c r="AEC1" s="100" t="n"/>
      <c r="AED1" s="100" t="n"/>
      <c r="AEE1" s="100" t="n"/>
      <c r="AEF1" s="100" t="n"/>
      <c r="AEG1" s="100" t="n"/>
      <c r="AEH1" s="100" t="n"/>
      <c r="AEI1" s="100" t="n"/>
      <c r="AEJ1" s="100" t="n"/>
      <c r="AEK1" s="100" t="n"/>
      <c r="AEL1" s="100" t="n"/>
      <c r="AEM1" s="100" t="n"/>
      <c r="AEN1" s="100" t="n"/>
      <c r="AEO1" s="100" t="n"/>
      <c r="AEP1" s="100" t="n"/>
      <c r="AEQ1" s="100" t="n"/>
      <c r="AER1" s="100" t="n"/>
      <c r="AES1" s="100" t="n"/>
      <c r="AET1" s="100" t="n"/>
      <c r="AEU1" s="100" t="n"/>
      <c r="AEV1" s="100" t="n"/>
      <c r="AEW1" s="100" t="n"/>
      <c r="AEX1" s="100" t="n"/>
      <c r="AEY1" s="100" t="n"/>
      <c r="AEZ1" s="100" t="n"/>
      <c r="AFA1" s="100" t="n"/>
      <c r="AFB1" s="100" t="n"/>
      <c r="AFC1" s="100" t="n"/>
      <c r="AFD1" s="100" t="n"/>
      <c r="AFE1" s="100" t="n"/>
      <c r="AFF1" s="100" t="n"/>
      <c r="AFG1" s="100" t="n"/>
      <c r="AFH1" s="100" t="n"/>
      <c r="AFI1" s="100" t="n"/>
      <c r="AFJ1" s="100" t="n"/>
      <c r="AFK1" s="100" t="n"/>
      <c r="AFL1" s="100" t="n"/>
      <c r="AFM1" s="100" t="n"/>
      <c r="AFN1" s="100" t="n"/>
      <c r="AFO1" s="100" t="n"/>
      <c r="AFP1" s="100" t="n"/>
      <c r="AFQ1" s="100" t="n"/>
      <c r="AFR1" s="100" t="n"/>
      <c r="AFS1" s="100" t="n"/>
      <c r="AFT1" s="100" t="n"/>
      <c r="AFU1" s="100" t="n"/>
      <c r="AFV1" s="100" t="n"/>
      <c r="AFW1" s="100" t="n"/>
      <c r="AFX1" s="100" t="n"/>
      <c r="AFY1" s="100" t="n"/>
      <c r="AFZ1" s="100" t="n"/>
      <c r="AGA1" s="100" t="n"/>
      <c r="AGB1" s="100" t="n"/>
      <c r="AGC1" s="100" t="n"/>
      <c r="AGD1" s="100" t="n"/>
      <c r="AGE1" s="100" t="n"/>
      <c r="AGF1" s="100" t="n"/>
      <c r="AGG1" s="100" t="n"/>
      <c r="AGH1" s="100" t="n"/>
      <c r="AGI1" s="100" t="n"/>
      <c r="AGJ1" s="100" t="n"/>
      <c r="AGK1" s="100" t="n"/>
      <c r="AGL1" s="100" t="n"/>
      <c r="AGM1" s="100" t="n"/>
      <c r="AGN1" s="100" t="n"/>
      <c r="AGO1" s="100" t="n"/>
      <c r="AGP1" s="100" t="n"/>
      <c r="AGQ1" s="100" t="n"/>
      <c r="AGR1" s="100" t="n"/>
      <c r="AGS1" s="100" t="n"/>
      <c r="AGT1" s="100" t="n"/>
      <c r="AGU1" s="100" t="n"/>
      <c r="AGV1" s="100" t="n"/>
      <c r="AGW1" s="100" t="n"/>
      <c r="AGX1" s="100" t="n"/>
      <c r="AGY1" s="100" t="n"/>
      <c r="AGZ1" s="100" t="n"/>
      <c r="AHA1" s="100" t="n"/>
      <c r="AHB1" s="100" t="n"/>
      <c r="AHC1" s="100" t="n"/>
      <c r="AHD1" s="100" t="n"/>
      <c r="AHE1" s="100" t="n"/>
      <c r="AHF1" s="100" t="n"/>
      <c r="AHG1" s="100" t="n"/>
      <c r="AHH1" s="100" t="n"/>
      <c r="AHI1" s="100" t="n"/>
      <c r="AHJ1" s="100" t="n"/>
      <c r="AHK1" s="100" t="n"/>
      <c r="AHL1" s="100" t="n"/>
      <c r="AHM1" s="100" t="n"/>
      <c r="AHN1" s="100" t="n"/>
      <c r="AHO1" s="100" t="n"/>
      <c r="AHP1" s="100" t="n"/>
      <c r="AHQ1" s="100" t="n"/>
      <c r="AHR1" s="100" t="n"/>
      <c r="AHS1" s="100" t="n"/>
      <c r="AHT1" s="100" t="n"/>
      <c r="AHU1" s="100" t="n"/>
      <c r="AHV1" s="100" t="n"/>
      <c r="AHW1" s="100" t="n"/>
      <c r="AHX1" s="100" t="n"/>
      <c r="AHY1" s="100" t="n"/>
      <c r="AHZ1" s="100" t="n"/>
      <c r="AIA1" s="100" t="n"/>
      <c r="AIB1" s="100" t="n"/>
      <c r="AIC1" s="100" t="n"/>
      <c r="AID1" s="100" t="n"/>
      <c r="AIE1" s="100" t="n"/>
      <c r="AIF1" s="100" t="n"/>
      <c r="AIG1" s="100" t="n"/>
      <c r="AIH1" s="100" t="n"/>
      <c r="AII1" s="100" t="n"/>
      <c r="AIJ1" s="100" t="n"/>
      <c r="AIK1" s="100" t="n"/>
      <c r="AIL1" s="100" t="n"/>
      <c r="AIM1" s="100" t="n"/>
      <c r="AIN1" s="100" t="n"/>
      <c r="AIO1" s="100" t="n"/>
      <c r="AIP1" s="100" t="n"/>
      <c r="AIQ1" s="100" t="n"/>
      <c r="AIR1" s="100" t="n"/>
      <c r="AIS1" s="100" t="n"/>
      <c r="AIT1" s="100" t="n"/>
      <c r="AIU1" s="100" t="n"/>
      <c r="AIV1" s="100" t="n"/>
      <c r="AIW1" s="100" t="n"/>
      <c r="AIX1" s="100" t="n"/>
      <c r="AIY1" s="100" t="n"/>
      <c r="AIZ1" s="100" t="n"/>
      <c r="AJA1" s="100" t="n"/>
      <c r="AJB1" s="100" t="n"/>
      <c r="AJC1" s="100" t="n"/>
      <c r="AJD1" s="100" t="n"/>
      <c r="AJE1" s="100" t="n"/>
      <c r="AJF1" s="100" t="n"/>
      <c r="AJG1" s="100" t="n"/>
      <c r="AJH1" s="100" t="n"/>
      <c r="AJI1" s="100" t="n"/>
      <c r="AJJ1" s="100" t="n"/>
      <c r="AJK1" s="100" t="n"/>
      <c r="AJL1" s="100" t="n"/>
      <c r="AJM1" s="100" t="n"/>
      <c r="AJN1" s="100" t="n"/>
      <c r="AJO1" s="100" t="n"/>
      <c r="AJP1" s="100" t="n"/>
      <c r="AJQ1" s="100" t="n"/>
      <c r="AJR1" s="100" t="n"/>
      <c r="AJS1" s="100" t="n"/>
      <c r="AJT1" s="100" t="n"/>
      <c r="AJU1" s="100" t="n"/>
      <c r="AJV1" s="100" t="n"/>
      <c r="AJW1" s="100" t="n"/>
      <c r="AJX1" s="100" t="n"/>
      <c r="AJY1" s="100" t="n"/>
      <c r="AJZ1" s="100" t="n"/>
      <c r="AKA1" s="100" t="n"/>
      <c r="AKB1" s="100" t="n"/>
      <c r="AKC1" s="100" t="n"/>
      <c r="AKD1" s="100" t="n"/>
      <c r="AKE1" s="100" t="n"/>
      <c r="AKF1" s="100" t="n"/>
      <c r="AKG1" s="100" t="n"/>
      <c r="AKH1" s="100" t="n"/>
      <c r="AKI1" s="100" t="n"/>
      <c r="AKJ1" s="100" t="n"/>
      <c r="AKK1" s="100" t="n"/>
      <c r="AKL1" s="100" t="n"/>
      <c r="AKM1" s="100" t="n"/>
      <c r="AKN1" s="100" t="n"/>
      <c r="AKO1" s="100" t="n"/>
      <c r="AKP1" s="100" t="n"/>
      <c r="AKQ1" s="100" t="n"/>
      <c r="AKR1" s="100" t="n"/>
      <c r="AKS1" s="100" t="n"/>
      <c r="AKT1" s="100" t="n"/>
      <c r="AKU1" s="100" t="n"/>
      <c r="AKV1" s="100" t="n"/>
      <c r="AKW1" s="100" t="n"/>
      <c r="AKX1" s="100" t="n"/>
      <c r="AKY1" s="100" t="n"/>
      <c r="AKZ1" s="100" t="n"/>
      <c r="ALA1" s="100" t="n"/>
      <c r="ALB1" s="100" t="n"/>
      <c r="ALC1" s="100" t="n"/>
      <c r="ALD1" s="100" t="n"/>
      <c r="ALE1" s="100" t="n"/>
      <c r="ALF1" s="100" t="n"/>
      <c r="ALG1" s="100" t="n"/>
      <c r="ALH1" s="100" t="n"/>
      <c r="ALI1" s="100" t="n"/>
      <c r="ALJ1" s="100" t="n"/>
      <c r="ALK1" s="100" t="n"/>
      <c r="ALL1" s="100" t="n"/>
      <c r="ALM1" s="100" t="n"/>
      <c r="ALN1" s="100" t="n"/>
      <c r="ALO1" s="100" t="n"/>
      <c r="ALP1" s="100" t="n"/>
      <c r="ALQ1" s="100" t="n"/>
      <c r="ALR1" s="100" t="n"/>
      <c r="ALS1" s="100" t="n"/>
      <c r="ALT1" s="100" t="n"/>
      <c r="ALU1" s="100" t="n"/>
      <c r="ALV1" s="100" t="n"/>
      <c r="ALW1" s="100" t="n"/>
      <c r="ALX1" s="100" t="n"/>
      <c r="ALY1" s="100" t="n"/>
      <c r="ALZ1" s="100" t="n"/>
      <c r="AMA1" s="100" t="n"/>
      <c r="AMB1" s="100" t="n"/>
      <c r="AMC1" s="100" t="n"/>
      <c r="AMD1" s="100" t="n"/>
      <c r="AME1" s="100" t="n"/>
      <c r="AMF1" s="100" t="n"/>
      <c r="AMG1" s="100" t="n"/>
      <c r="AMH1" s="100" t="n"/>
      <c r="AMI1" s="100" t="n"/>
      <c r="AMJ1" s="100" t="n"/>
    </row>
    <row r="2">
      <c r="A2" s="98" t="inlineStr">
        <is>
          <t>Helgnöje</t>
        </is>
      </c>
      <c r="B2" s="101" t="n">
        <v>0</v>
      </c>
      <c r="C2" s="102" t="n">
        <v>900</v>
      </c>
      <c r="D2" s="102" t="n">
        <v>0</v>
      </c>
      <c r="E2" s="103" t="n">
        <v>780</v>
      </c>
      <c r="F2" s="104" t="n">
        <v>1300</v>
      </c>
      <c r="G2" s="104" t="n">
        <v>1200</v>
      </c>
      <c r="H2" s="104" t="n">
        <v>0</v>
      </c>
      <c r="I2" s="104" t="n">
        <v>0</v>
      </c>
      <c r="J2" s="104" t="n">
        <v>0</v>
      </c>
      <c r="K2" s="104" t="n">
        <v>0</v>
      </c>
      <c r="L2" s="104" t="n">
        <v>0</v>
      </c>
      <c r="M2" s="104" t="n">
        <v>0</v>
      </c>
      <c r="N2" s="104" t="n">
        <v>250</v>
      </c>
      <c r="O2" s="104" t="n">
        <v>0</v>
      </c>
      <c r="P2" s="104" t="n">
        <v>0</v>
      </c>
      <c r="Q2" s="104" t="n">
        <v>0</v>
      </c>
      <c r="R2" s="104" t="n">
        <v>0</v>
      </c>
      <c r="S2" s="104" t="n">
        <v>0</v>
      </c>
      <c r="T2" s="104" t="n">
        <v>0</v>
      </c>
      <c r="U2" s="104" t="n">
        <v>0</v>
      </c>
      <c r="V2" s="104" t="n">
        <v>0</v>
      </c>
    </row>
    <row r="3">
      <c r="A3" s="98" t="inlineStr">
        <is>
          <t>Peter</t>
        </is>
      </c>
      <c r="B3" s="101" t="n">
        <v>8079</v>
      </c>
      <c r="C3" s="102" t="n">
        <v>7250</v>
      </c>
      <c r="D3" s="102" t="n">
        <v>9725</v>
      </c>
      <c r="E3" s="103" t="n">
        <v>8660</v>
      </c>
      <c r="F3" s="104" t="n">
        <v>9727</v>
      </c>
      <c r="G3" s="104" t="n">
        <v>12000</v>
      </c>
      <c r="H3" s="104" t="n">
        <v>9900</v>
      </c>
      <c r="I3" s="104" t="n">
        <v>12000</v>
      </c>
      <c r="J3" s="104" t="n">
        <v>9000</v>
      </c>
      <c r="K3" s="104" t="n">
        <v>7000</v>
      </c>
      <c r="L3" s="104" t="n">
        <v>3000</v>
      </c>
      <c r="M3" s="104" t="n">
        <v>1700</v>
      </c>
      <c r="N3" s="104" t="n">
        <v>3700</v>
      </c>
      <c r="O3" s="104" t="n">
        <v>3600</v>
      </c>
      <c r="P3" s="104" t="n">
        <v>900</v>
      </c>
      <c r="Q3" s="104" t="n">
        <v>3000</v>
      </c>
      <c r="R3" s="104" t="n">
        <v>27500</v>
      </c>
      <c r="S3" s="104" t="n">
        <v>18020</v>
      </c>
      <c r="T3" s="104" t="n">
        <v>15000</v>
      </c>
      <c r="U3" s="104" t="n">
        <v>18000</v>
      </c>
      <c r="V3" s="104" t="n">
        <v>15400</v>
      </c>
    </row>
    <row r="4">
      <c r="A4" s="98" t="inlineStr">
        <is>
          <t>Peter (ISK)</t>
        </is>
      </c>
      <c r="B4" s="101" t="n">
        <v>0</v>
      </c>
      <c r="C4" s="102" t="n">
        <v>0</v>
      </c>
      <c r="D4" s="102" t="n">
        <v>0</v>
      </c>
      <c r="E4" s="103" t="n">
        <v>6580</v>
      </c>
      <c r="F4" s="104" t="n">
        <v>9757</v>
      </c>
      <c r="G4" s="104">
        <f>18550+1500</f>
        <v/>
      </c>
      <c r="H4" s="104" t="n">
        <v>22200</v>
      </c>
      <c r="I4" s="104" t="n">
        <v>24800</v>
      </c>
      <c r="J4" s="104" t="n">
        <v>33500</v>
      </c>
      <c r="K4" s="104" t="n">
        <v>33500</v>
      </c>
      <c r="L4" s="104" t="n">
        <v>30800</v>
      </c>
      <c r="M4" s="104" t="n">
        <v>34500</v>
      </c>
      <c r="N4" s="104" t="n">
        <v>37500</v>
      </c>
      <c r="O4" s="104" t="n">
        <v>38000</v>
      </c>
      <c r="P4" s="104" t="n">
        <v>32100</v>
      </c>
      <c r="Q4" s="104" t="n">
        <v>26565</v>
      </c>
      <c r="R4" s="104" t="n">
        <v>907</v>
      </c>
      <c r="S4" s="104" t="n">
        <v>907</v>
      </c>
      <c r="T4" s="104" t="n">
        <v>907</v>
      </c>
      <c r="U4" s="104" t="n">
        <v>907</v>
      </c>
      <c r="V4" s="104" t="n">
        <v>907</v>
      </c>
    </row>
    <row r="5">
      <c r="A5" s="98" t="inlineStr">
        <is>
          <t>Sara</t>
        </is>
      </c>
      <c r="B5" s="101" t="n">
        <v>20000</v>
      </c>
      <c r="C5" s="102" t="n">
        <v>19300</v>
      </c>
      <c r="D5" s="102" t="n">
        <v>9500</v>
      </c>
      <c r="E5" s="103" t="n">
        <v>18000</v>
      </c>
      <c r="F5" s="104" t="n">
        <v>28000</v>
      </c>
      <c r="G5" s="104" t="n">
        <v>40000</v>
      </c>
      <c r="H5" s="104" t="n">
        <v>39000</v>
      </c>
      <c r="I5" s="104" t="n">
        <v>42000</v>
      </c>
      <c r="J5" s="104" t="n">
        <v>26000</v>
      </c>
      <c r="K5" s="104" t="n">
        <v>28500</v>
      </c>
      <c r="L5" s="104" t="n">
        <v>29000</v>
      </c>
      <c r="M5" s="104" t="n">
        <v>24000</v>
      </c>
      <c r="N5" s="104" t="n">
        <v>32500</v>
      </c>
      <c r="O5" s="104" t="n">
        <v>32500</v>
      </c>
      <c r="P5" s="104" t="n">
        <v>30000</v>
      </c>
      <c r="Q5" s="104" t="n">
        <v>28000</v>
      </c>
      <c r="R5" s="104" t="n">
        <v>29000</v>
      </c>
      <c r="S5" s="104" t="n">
        <v>23500</v>
      </c>
      <c r="T5" s="104" t="n">
        <v>21000</v>
      </c>
      <c r="U5" s="104" t="n">
        <v>29000</v>
      </c>
      <c r="V5" s="104" t="n">
        <v>28000</v>
      </c>
    </row>
    <row r="6">
      <c r="A6" s="98" t="inlineStr">
        <is>
          <t>Bil</t>
        </is>
      </c>
      <c r="B6" s="101" t="n">
        <v>2000</v>
      </c>
      <c r="C6" s="102" t="n">
        <v>0</v>
      </c>
      <c r="D6" s="102" t="n">
        <v>1000</v>
      </c>
      <c r="E6" s="103" t="n">
        <v>2000</v>
      </c>
      <c r="F6" s="104" t="n">
        <v>3000</v>
      </c>
      <c r="G6" s="104" t="n">
        <v>7000</v>
      </c>
      <c r="H6" s="104" t="n">
        <v>8000</v>
      </c>
      <c r="I6" s="104" t="n">
        <v>7000</v>
      </c>
      <c r="J6" s="104" t="n">
        <v>9000</v>
      </c>
      <c r="K6" s="104" t="n">
        <v>9000</v>
      </c>
      <c r="L6" s="104" t="n">
        <v>10000</v>
      </c>
      <c r="M6" s="104" t="n">
        <v>0</v>
      </c>
      <c r="N6" s="104" t="n">
        <v>1000</v>
      </c>
      <c r="O6" s="104" t="n">
        <v>680</v>
      </c>
      <c r="P6" s="104" t="n">
        <v>381</v>
      </c>
      <c r="Q6" s="104" t="n">
        <v>381</v>
      </c>
      <c r="R6" s="104" t="n">
        <v>381</v>
      </c>
      <c r="S6" s="104" t="n">
        <v>1391</v>
      </c>
      <c r="T6" s="104" t="n">
        <v>1381</v>
      </c>
      <c r="U6" s="104" t="n">
        <v>1381</v>
      </c>
      <c r="V6" s="104" t="n">
        <v>1381</v>
      </c>
    </row>
    <row r="7">
      <c r="A7" s="98" t="inlineStr">
        <is>
          <t>Familj</t>
        </is>
      </c>
      <c r="B7" s="101" t="n">
        <v>4500</v>
      </c>
      <c r="C7" s="102" t="n">
        <v>3000</v>
      </c>
      <c r="D7" s="102" t="n">
        <v>4000</v>
      </c>
      <c r="E7" s="103" t="n">
        <v>15000</v>
      </c>
      <c r="F7" s="104" t="n">
        <v>16000</v>
      </c>
      <c r="G7" s="104" t="n">
        <v>15500</v>
      </c>
      <c r="H7" s="104" t="n">
        <v>11300</v>
      </c>
      <c r="I7" s="104" t="n">
        <v>15000</v>
      </c>
      <c r="J7" s="104" t="n">
        <v>4500</v>
      </c>
      <c r="K7" s="104" t="n">
        <v>2000</v>
      </c>
      <c r="L7" s="104" t="n">
        <v>4500</v>
      </c>
      <c r="M7" s="104" t="n">
        <v>4000</v>
      </c>
      <c r="N7" s="104" t="n">
        <v>9000</v>
      </c>
      <c r="O7" s="104" t="n">
        <v>5900</v>
      </c>
      <c r="P7" s="104" t="n">
        <v>4000</v>
      </c>
      <c r="Q7" s="104" t="n">
        <v>4000</v>
      </c>
      <c r="R7" s="104" t="n">
        <v>1650</v>
      </c>
      <c r="S7" s="104" t="n">
        <v>15000</v>
      </c>
      <c r="T7" s="104" t="n">
        <v>12000</v>
      </c>
      <c r="U7" s="104" t="n">
        <v>27000</v>
      </c>
      <c r="V7" s="104" t="n">
        <v>27000</v>
      </c>
    </row>
    <row r="8">
      <c r="A8" s="98" t="inlineStr">
        <is>
          <t>Alice (ISK)</t>
        </is>
      </c>
      <c r="B8" s="101" t="n">
        <v>1952</v>
      </c>
      <c r="C8" s="105" t="n">
        <v>1952</v>
      </c>
      <c r="D8" s="105" t="n">
        <v>2084</v>
      </c>
      <c r="E8" s="103" t="n">
        <v>2086</v>
      </c>
      <c r="F8" s="104" t="n">
        <v>2167</v>
      </c>
      <c r="G8" s="104" t="n">
        <v>2243</v>
      </c>
      <c r="H8" s="104" t="n">
        <v>2243</v>
      </c>
      <c r="I8" s="104" t="n">
        <v>2243</v>
      </c>
      <c r="J8" s="104" t="n">
        <v>2243</v>
      </c>
      <c r="K8" s="104" t="n">
        <v>2243</v>
      </c>
      <c r="L8" s="104" t="n">
        <v>2243</v>
      </c>
      <c r="M8" s="104" t="n">
        <v>2243</v>
      </c>
      <c r="N8" s="104" t="n">
        <v>2561</v>
      </c>
      <c r="O8" s="104" t="n">
        <v>2539</v>
      </c>
      <c r="P8" s="104" t="n">
        <v>2539</v>
      </c>
      <c r="Q8" s="104" t="n">
        <v>2539</v>
      </c>
      <c r="R8" s="104" t="n">
        <v>2388</v>
      </c>
      <c r="S8" s="104" t="n">
        <v>2539</v>
      </c>
      <c r="T8" s="104" t="n">
        <v>2539</v>
      </c>
      <c r="U8" s="104" t="n">
        <v>2539</v>
      </c>
      <c r="V8" s="104" t="n">
        <v>2539</v>
      </c>
    </row>
    <row r="9">
      <c r="A9" s="106" t="inlineStr">
        <is>
          <t>Ellen (ISK)</t>
        </is>
      </c>
      <c r="B9" s="107" t="n">
        <v>840</v>
      </c>
      <c r="C9" s="108" t="n">
        <v>840</v>
      </c>
      <c r="D9" s="108" t="n">
        <v>892</v>
      </c>
      <c r="E9" s="109" t="n">
        <v>891</v>
      </c>
      <c r="F9" s="110" t="n">
        <v>930</v>
      </c>
      <c r="G9" s="111" t="n">
        <v>959</v>
      </c>
      <c r="H9" s="111" t="n">
        <v>959</v>
      </c>
      <c r="I9" s="111" t="n">
        <v>959</v>
      </c>
      <c r="J9" s="111" t="n">
        <v>959</v>
      </c>
      <c r="K9" s="111" t="n">
        <v>959</v>
      </c>
      <c r="L9" s="111" t="n">
        <v>959</v>
      </c>
      <c r="M9" s="111" t="n">
        <v>959</v>
      </c>
      <c r="N9" s="111" t="n">
        <v>1106</v>
      </c>
      <c r="O9" s="111" t="n">
        <v>1105</v>
      </c>
      <c r="P9" s="111" t="n">
        <v>1105</v>
      </c>
      <c r="Q9" s="111" t="n">
        <v>1105</v>
      </c>
      <c r="R9" s="111" t="n">
        <v>1044</v>
      </c>
      <c r="S9" s="111" t="n">
        <v>1105</v>
      </c>
      <c r="T9" s="111" t="n">
        <v>1105</v>
      </c>
      <c r="U9" s="111" t="n">
        <v>1105</v>
      </c>
      <c r="V9" s="111" t="n">
        <v>1105</v>
      </c>
    </row>
    <row r="10" ht="15.75" customFormat="1" customHeight="1" s="68">
      <c r="A10" s="112" t="inlineStr">
        <is>
          <t>TOTALT</t>
        </is>
      </c>
      <c r="B10" s="113">
        <f>SUM(B2:B9)</f>
        <v/>
      </c>
      <c r="C10" s="113">
        <f>SUM(C2:C9)</f>
        <v/>
      </c>
      <c r="D10" s="113">
        <f>SUM(D2:D9)</f>
        <v/>
      </c>
      <c r="E10" s="113">
        <f>SUM(E2:E9)</f>
        <v/>
      </c>
      <c r="F10" s="113">
        <f>SUM(F2:F9)</f>
        <v/>
      </c>
      <c r="G10" s="113">
        <f>SUM(G2:G9)</f>
        <v/>
      </c>
      <c r="H10" s="113">
        <f>SUM(H2:H9)</f>
        <v/>
      </c>
      <c r="I10" s="113">
        <f>SUM(I2:I9)</f>
        <v/>
      </c>
      <c r="J10" s="113">
        <f>SUM(J2:J9)</f>
        <v/>
      </c>
      <c r="K10" s="113">
        <f>SUM(K2:K9)</f>
        <v/>
      </c>
      <c r="L10" s="113">
        <f>SUM(L2:L9)</f>
        <v/>
      </c>
      <c r="M10" s="113">
        <f>SUM(M2:M9)</f>
        <v/>
      </c>
      <c r="N10" s="113">
        <f>SUM(N2:N9)</f>
        <v/>
      </c>
      <c r="O10" s="113">
        <f>SUM(O2:O9)</f>
        <v/>
      </c>
      <c r="P10" s="113">
        <f>SUM(P2:P9)</f>
        <v/>
      </c>
      <c r="Q10" s="113">
        <f>SUM(Q2:Q9)</f>
        <v/>
      </c>
      <c r="R10" s="113">
        <f>SUM(R2:R9)</f>
        <v/>
      </c>
      <c r="S10" s="113">
        <f>SUM(S2:S9)</f>
        <v/>
      </c>
      <c r="T10" s="113">
        <f>SUM(T2:T9)</f>
        <v/>
      </c>
      <c r="U10" s="113">
        <f>SUM(U2:U9)</f>
        <v/>
      </c>
      <c r="V10" s="113">
        <f>SUM(V2:V9)</f>
        <v/>
      </c>
      <c r="W10" s="112" t="n"/>
      <c r="X10" s="112" t="n"/>
      <c r="Y10" s="112" t="n"/>
      <c r="Z10" s="112" t="n"/>
      <c r="AA10" s="112" t="n"/>
      <c r="AB10" s="112" t="n"/>
      <c r="AC10" s="112" t="n"/>
      <c r="AD10" s="112" t="n"/>
      <c r="AE10" s="112" t="n"/>
      <c r="AF10" s="112" t="n"/>
      <c r="AG10" s="112" t="n"/>
      <c r="AH10" s="112" t="n"/>
      <c r="AI10" s="112" t="n"/>
      <c r="AJ10" s="112" t="n"/>
      <c r="AK10" s="112" t="n"/>
      <c r="AL10" s="112" t="n"/>
      <c r="AM10" s="112" t="n"/>
      <c r="AN10" s="112" t="n"/>
      <c r="AO10" s="112" t="n"/>
      <c r="AP10" s="112" t="n"/>
      <c r="AQ10" s="112" t="n"/>
      <c r="AR10" s="112" t="n"/>
      <c r="AS10" s="112" t="n"/>
      <c r="AT10" s="112" t="n"/>
      <c r="AU10" s="112" t="n"/>
      <c r="AV10" s="112" t="n"/>
      <c r="AW10" s="112" t="n"/>
      <c r="AX10" s="112" t="n"/>
      <c r="AY10" s="112" t="n"/>
      <c r="AZ10" s="112" t="n"/>
      <c r="BA10" s="112" t="n"/>
      <c r="BB10" s="112" t="n"/>
      <c r="BC10" s="112" t="n"/>
      <c r="BD10" s="112" t="n"/>
      <c r="BE10" s="112" t="n"/>
      <c r="BF10" s="112" t="n"/>
      <c r="BG10" s="112" t="n"/>
      <c r="BH10" s="112" t="n"/>
      <c r="BI10" s="112" t="n"/>
      <c r="BJ10" s="112" t="n"/>
      <c r="BK10" s="112" t="n"/>
      <c r="BL10" s="112" t="n"/>
      <c r="BM10" s="112" t="n"/>
      <c r="BN10" s="112" t="n"/>
      <c r="BO10" s="112" t="n"/>
      <c r="BP10" s="112" t="n"/>
      <c r="BQ10" s="112" t="n"/>
      <c r="BR10" s="112" t="n"/>
      <c r="BS10" s="112" t="n"/>
      <c r="BT10" s="112" t="n"/>
      <c r="BU10" s="112" t="n"/>
      <c r="BV10" s="112" t="n"/>
      <c r="BW10" s="112" t="n"/>
      <c r="BX10" s="112" t="n"/>
      <c r="BY10" s="112" t="n"/>
      <c r="BZ10" s="112" t="n"/>
      <c r="CA10" s="112" t="n"/>
      <c r="CB10" s="112" t="n"/>
      <c r="CC10" s="112" t="n"/>
      <c r="CD10" s="112" t="n"/>
      <c r="CE10" s="112" t="n"/>
      <c r="CF10" s="112" t="n"/>
      <c r="CG10" s="112" t="n"/>
      <c r="CH10" s="112" t="n"/>
      <c r="CI10" s="112" t="n"/>
      <c r="CJ10" s="112" t="n"/>
      <c r="CK10" s="112" t="n"/>
      <c r="CL10" s="112" t="n"/>
      <c r="CM10" s="112" t="n"/>
      <c r="CN10" s="112" t="n"/>
      <c r="CO10" s="112" t="n"/>
      <c r="CP10" s="112" t="n"/>
      <c r="CQ10" s="112" t="n"/>
      <c r="CR10" s="112" t="n"/>
      <c r="CS10" s="112" t="n"/>
      <c r="CT10" s="112" t="n"/>
      <c r="CU10" s="112" t="n"/>
      <c r="CV10" s="112" t="n"/>
      <c r="CW10" s="112" t="n"/>
      <c r="CX10" s="112" t="n"/>
      <c r="CY10" s="112" t="n"/>
      <c r="CZ10" s="112" t="n"/>
      <c r="DA10" s="112" t="n"/>
      <c r="DB10" s="112" t="n"/>
      <c r="DC10" s="112" t="n"/>
      <c r="DD10" s="112" t="n"/>
      <c r="DE10" s="112" t="n"/>
      <c r="DF10" s="112" t="n"/>
      <c r="DG10" s="112" t="n"/>
      <c r="DH10" s="112" t="n"/>
      <c r="DI10" s="112" t="n"/>
      <c r="DJ10" s="112" t="n"/>
      <c r="DK10" s="112" t="n"/>
      <c r="DL10" s="112" t="n"/>
      <c r="DM10" s="112" t="n"/>
      <c r="DN10" s="112" t="n"/>
      <c r="DO10" s="112" t="n"/>
      <c r="DP10" s="112" t="n"/>
      <c r="DQ10" s="112" t="n"/>
      <c r="DR10" s="112" t="n"/>
      <c r="DS10" s="112" t="n"/>
      <c r="DT10" s="112" t="n"/>
      <c r="DU10" s="112" t="n"/>
      <c r="DV10" s="112" t="n"/>
      <c r="DW10" s="112" t="n"/>
      <c r="DX10" s="112" t="n"/>
      <c r="DY10" s="112" t="n"/>
      <c r="DZ10" s="112" t="n"/>
      <c r="EA10" s="112" t="n"/>
      <c r="EB10" s="112" t="n"/>
      <c r="EC10" s="112" t="n"/>
      <c r="ED10" s="112" t="n"/>
      <c r="EE10" s="112" t="n"/>
      <c r="EF10" s="112" t="n"/>
      <c r="EG10" s="112" t="n"/>
      <c r="EH10" s="112" t="n"/>
      <c r="EI10" s="112" t="n"/>
      <c r="EJ10" s="112" t="n"/>
      <c r="EK10" s="112" t="n"/>
      <c r="EL10" s="112" t="n"/>
      <c r="EM10" s="112" t="n"/>
      <c r="EN10" s="112" t="n"/>
      <c r="EO10" s="112" t="n"/>
      <c r="EP10" s="112" t="n"/>
      <c r="EQ10" s="112" t="n"/>
      <c r="ER10" s="112" t="n"/>
      <c r="ES10" s="112" t="n"/>
      <c r="ET10" s="112" t="n"/>
      <c r="EU10" s="112" t="n"/>
      <c r="EV10" s="112" t="n"/>
      <c r="EW10" s="112" t="n"/>
      <c r="EX10" s="112" t="n"/>
      <c r="EY10" s="112" t="n"/>
      <c r="EZ10" s="112" t="n"/>
      <c r="FA10" s="112" t="n"/>
      <c r="FB10" s="112" t="n"/>
      <c r="FC10" s="112" t="n"/>
      <c r="FD10" s="112" t="n"/>
      <c r="FE10" s="112" t="n"/>
      <c r="FF10" s="112" t="n"/>
      <c r="FG10" s="112" t="n"/>
      <c r="FH10" s="112" t="n"/>
      <c r="FI10" s="112" t="n"/>
      <c r="FJ10" s="112" t="n"/>
      <c r="FK10" s="112" t="n"/>
      <c r="FL10" s="112" t="n"/>
      <c r="FM10" s="112" t="n"/>
      <c r="FN10" s="112" t="n"/>
      <c r="FO10" s="112" t="n"/>
      <c r="FP10" s="112" t="n"/>
      <c r="FQ10" s="112" t="n"/>
      <c r="FR10" s="112" t="n"/>
      <c r="FS10" s="112" t="n"/>
      <c r="FT10" s="112" t="n"/>
      <c r="FU10" s="112" t="n"/>
      <c r="FV10" s="112" t="n"/>
      <c r="FW10" s="112" t="n"/>
      <c r="FX10" s="112" t="n"/>
      <c r="FY10" s="112" t="n"/>
      <c r="FZ10" s="112" t="n"/>
      <c r="GA10" s="112" t="n"/>
      <c r="GB10" s="112" t="n"/>
      <c r="GC10" s="112" t="n"/>
      <c r="GD10" s="112" t="n"/>
      <c r="GE10" s="112" t="n"/>
      <c r="GF10" s="112" t="n"/>
      <c r="GG10" s="112" t="n"/>
      <c r="GH10" s="112" t="n"/>
      <c r="GI10" s="112" t="n"/>
      <c r="GJ10" s="112" t="n"/>
      <c r="GK10" s="112" t="n"/>
      <c r="GL10" s="112" t="n"/>
      <c r="GM10" s="112" t="n"/>
      <c r="GN10" s="112" t="n"/>
      <c r="GO10" s="112" t="n"/>
      <c r="GP10" s="112" t="n"/>
      <c r="GQ10" s="112" t="n"/>
      <c r="GR10" s="112" t="n"/>
      <c r="GS10" s="112" t="n"/>
      <c r="GT10" s="112" t="n"/>
      <c r="GU10" s="112" t="n"/>
      <c r="GV10" s="112" t="n"/>
      <c r="GW10" s="112" t="n"/>
      <c r="GX10" s="112" t="n"/>
      <c r="GY10" s="112" t="n"/>
      <c r="GZ10" s="112" t="n"/>
      <c r="HA10" s="112" t="n"/>
      <c r="HB10" s="112" t="n"/>
      <c r="HC10" s="112" t="n"/>
      <c r="HD10" s="112" t="n"/>
      <c r="HE10" s="112" t="n"/>
      <c r="HF10" s="112" t="n"/>
      <c r="HG10" s="112" t="n"/>
      <c r="HH10" s="112" t="n"/>
      <c r="HI10" s="112" t="n"/>
      <c r="HJ10" s="112" t="n"/>
      <c r="HK10" s="112" t="n"/>
      <c r="HL10" s="112" t="n"/>
      <c r="HM10" s="112" t="n"/>
      <c r="HN10" s="112" t="n"/>
      <c r="HO10" s="112" t="n"/>
      <c r="HP10" s="112" t="n"/>
      <c r="HQ10" s="112" t="n"/>
      <c r="HR10" s="112" t="n"/>
      <c r="HS10" s="112" t="n"/>
      <c r="HT10" s="112" t="n"/>
      <c r="HU10" s="112" t="n"/>
      <c r="HV10" s="112" t="n"/>
      <c r="HW10" s="112" t="n"/>
      <c r="HX10" s="112" t="n"/>
      <c r="HY10" s="112" t="n"/>
      <c r="HZ10" s="112" t="n"/>
      <c r="IA10" s="112" t="n"/>
      <c r="IB10" s="112" t="n"/>
      <c r="IC10" s="112" t="n"/>
      <c r="ID10" s="112" t="n"/>
      <c r="IE10" s="112" t="n"/>
      <c r="IF10" s="112" t="n"/>
      <c r="IG10" s="112" t="n"/>
      <c r="IH10" s="112" t="n"/>
      <c r="II10" s="112" t="n"/>
      <c r="IJ10" s="112" t="n"/>
      <c r="IK10" s="112" t="n"/>
      <c r="IL10" s="112" t="n"/>
      <c r="IM10" s="112" t="n"/>
      <c r="IN10" s="112" t="n"/>
      <c r="IO10" s="112" t="n"/>
      <c r="IP10" s="112" t="n"/>
      <c r="IQ10" s="112" t="n"/>
      <c r="IR10" s="112" t="n"/>
      <c r="IS10" s="112" t="n"/>
      <c r="IT10" s="112" t="n"/>
      <c r="IU10" s="112" t="n"/>
      <c r="IV10" s="112" t="n"/>
      <c r="IW10" s="112" t="n"/>
      <c r="IX10" s="112" t="n"/>
      <c r="IY10" s="112" t="n"/>
      <c r="IZ10" s="112" t="n"/>
      <c r="JA10" s="112" t="n"/>
      <c r="JB10" s="112" t="n"/>
      <c r="JC10" s="112" t="n"/>
      <c r="JD10" s="112" t="n"/>
      <c r="JE10" s="112" t="n"/>
      <c r="JF10" s="112" t="n"/>
      <c r="JG10" s="112" t="n"/>
      <c r="JH10" s="112" t="n"/>
      <c r="JI10" s="112" t="n"/>
      <c r="JJ10" s="112" t="n"/>
      <c r="JK10" s="112" t="n"/>
      <c r="JL10" s="112" t="n"/>
      <c r="JM10" s="112" t="n"/>
      <c r="JN10" s="112" t="n"/>
      <c r="JO10" s="112" t="n"/>
      <c r="JP10" s="112" t="n"/>
      <c r="JQ10" s="112" t="n"/>
      <c r="JR10" s="112" t="n"/>
      <c r="JS10" s="112" t="n"/>
      <c r="JT10" s="112" t="n"/>
      <c r="JU10" s="112" t="n"/>
      <c r="JV10" s="112" t="n"/>
      <c r="JW10" s="112" t="n"/>
      <c r="JX10" s="112" t="n"/>
      <c r="JY10" s="112" t="n"/>
      <c r="JZ10" s="112" t="n"/>
      <c r="KA10" s="112" t="n"/>
      <c r="KB10" s="112" t="n"/>
      <c r="KC10" s="112" t="n"/>
      <c r="KD10" s="112" t="n"/>
      <c r="KE10" s="112" t="n"/>
      <c r="KF10" s="112" t="n"/>
      <c r="KG10" s="112" t="n"/>
      <c r="KH10" s="112" t="n"/>
      <c r="KI10" s="112" t="n"/>
      <c r="KJ10" s="112" t="n"/>
      <c r="KK10" s="112" t="n"/>
      <c r="KL10" s="112" t="n"/>
      <c r="KM10" s="112" t="n"/>
      <c r="KN10" s="112" t="n"/>
      <c r="KO10" s="112" t="n"/>
      <c r="KP10" s="112" t="n"/>
      <c r="KQ10" s="112" t="n"/>
      <c r="KR10" s="112" t="n"/>
      <c r="KS10" s="112" t="n"/>
      <c r="KT10" s="112" t="n"/>
      <c r="KU10" s="112" t="n"/>
      <c r="KV10" s="112" t="n"/>
      <c r="KW10" s="112" t="n"/>
      <c r="KX10" s="112" t="n"/>
      <c r="KY10" s="112" t="n"/>
      <c r="KZ10" s="112" t="n"/>
      <c r="LA10" s="112" t="n"/>
      <c r="LB10" s="112" t="n"/>
      <c r="LC10" s="112" t="n"/>
      <c r="LD10" s="112" t="n"/>
      <c r="LE10" s="112" t="n"/>
      <c r="LF10" s="112" t="n"/>
      <c r="LG10" s="112" t="n"/>
      <c r="LH10" s="112" t="n"/>
      <c r="LI10" s="112" t="n"/>
      <c r="LJ10" s="112" t="n"/>
      <c r="LK10" s="112" t="n"/>
      <c r="LL10" s="112" t="n"/>
      <c r="LM10" s="112" t="n"/>
      <c r="LN10" s="112" t="n"/>
      <c r="LO10" s="112" t="n"/>
      <c r="LP10" s="112" t="n"/>
      <c r="LQ10" s="112" t="n"/>
      <c r="LR10" s="112" t="n"/>
      <c r="LS10" s="112" t="n"/>
      <c r="LT10" s="112" t="n"/>
      <c r="LU10" s="112" t="n"/>
      <c r="LV10" s="112" t="n"/>
      <c r="LW10" s="112" t="n"/>
      <c r="LX10" s="112" t="n"/>
      <c r="LY10" s="112" t="n"/>
      <c r="LZ10" s="112" t="n"/>
      <c r="MA10" s="112" t="n"/>
      <c r="MB10" s="112" t="n"/>
      <c r="MC10" s="112" t="n"/>
      <c r="MD10" s="112" t="n"/>
      <c r="ME10" s="112" t="n"/>
      <c r="MF10" s="112" t="n"/>
      <c r="MG10" s="112" t="n"/>
      <c r="MH10" s="112" t="n"/>
      <c r="MI10" s="112" t="n"/>
      <c r="MJ10" s="112" t="n"/>
      <c r="MK10" s="112" t="n"/>
      <c r="ML10" s="112" t="n"/>
      <c r="MM10" s="112" t="n"/>
      <c r="MN10" s="112" t="n"/>
      <c r="MO10" s="112" t="n"/>
      <c r="MP10" s="112" t="n"/>
      <c r="MQ10" s="112" t="n"/>
      <c r="MR10" s="112" t="n"/>
      <c r="MS10" s="112" t="n"/>
      <c r="MT10" s="112" t="n"/>
      <c r="MU10" s="112" t="n"/>
      <c r="MV10" s="112" t="n"/>
      <c r="MW10" s="112" t="n"/>
      <c r="MX10" s="112" t="n"/>
      <c r="MY10" s="112" t="n"/>
      <c r="MZ10" s="112" t="n"/>
      <c r="NA10" s="112" t="n"/>
      <c r="NB10" s="112" t="n"/>
      <c r="NC10" s="112" t="n"/>
      <c r="ND10" s="112" t="n"/>
      <c r="NE10" s="112" t="n"/>
      <c r="NF10" s="112" t="n"/>
      <c r="NG10" s="112" t="n"/>
      <c r="NH10" s="112" t="n"/>
      <c r="NI10" s="112" t="n"/>
      <c r="NJ10" s="112" t="n"/>
      <c r="NK10" s="112" t="n"/>
      <c r="NL10" s="112" t="n"/>
      <c r="NM10" s="112" t="n"/>
      <c r="NN10" s="112" t="n"/>
      <c r="NO10" s="112" t="n"/>
      <c r="NP10" s="112" t="n"/>
      <c r="NQ10" s="112" t="n"/>
      <c r="NR10" s="112" t="n"/>
      <c r="NS10" s="112" t="n"/>
      <c r="NT10" s="112" t="n"/>
      <c r="NU10" s="112" t="n"/>
      <c r="NV10" s="112" t="n"/>
      <c r="NW10" s="112" t="n"/>
      <c r="NX10" s="112" t="n"/>
      <c r="NY10" s="112" t="n"/>
      <c r="NZ10" s="112" t="n"/>
      <c r="OA10" s="112" t="n"/>
      <c r="OB10" s="112" t="n"/>
      <c r="OC10" s="112" t="n"/>
      <c r="OD10" s="112" t="n"/>
      <c r="OE10" s="112" t="n"/>
      <c r="OF10" s="112" t="n"/>
      <c r="OG10" s="112" t="n"/>
      <c r="OH10" s="112" t="n"/>
      <c r="OI10" s="112" t="n"/>
      <c r="OJ10" s="112" t="n"/>
      <c r="OK10" s="112" t="n"/>
      <c r="OL10" s="112" t="n"/>
      <c r="OM10" s="112" t="n"/>
      <c r="ON10" s="112" t="n"/>
      <c r="OO10" s="112" t="n"/>
      <c r="OP10" s="112" t="n"/>
      <c r="OQ10" s="112" t="n"/>
      <c r="OR10" s="112" t="n"/>
      <c r="OS10" s="112" t="n"/>
      <c r="OT10" s="112" t="n"/>
      <c r="OU10" s="112" t="n"/>
      <c r="OV10" s="112" t="n"/>
      <c r="OW10" s="112" t="n"/>
      <c r="OX10" s="112" t="n"/>
      <c r="OY10" s="112" t="n"/>
      <c r="OZ10" s="112" t="n"/>
      <c r="PA10" s="112" t="n"/>
      <c r="PB10" s="112" t="n"/>
      <c r="PC10" s="112" t="n"/>
      <c r="PD10" s="112" t="n"/>
      <c r="PE10" s="112" t="n"/>
      <c r="PF10" s="112" t="n"/>
      <c r="PG10" s="112" t="n"/>
      <c r="PH10" s="112" t="n"/>
      <c r="PI10" s="112" t="n"/>
      <c r="PJ10" s="112" t="n"/>
      <c r="PK10" s="112" t="n"/>
      <c r="PL10" s="112" t="n"/>
      <c r="PM10" s="112" t="n"/>
      <c r="PN10" s="112" t="n"/>
      <c r="PO10" s="112" t="n"/>
      <c r="PP10" s="112" t="n"/>
      <c r="PQ10" s="112" t="n"/>
      <c r="PR10" s="112" t="n"/>
      <c r="PS10" s="112" t="n"/>
      <c r="PT10" s="112" t="n"/>
      <c r="PU10" s="112" t="n"/>
      <c r="PV10" s="112" t="n"/>
      <c r="PW10" s="112" t="n"/>
      <c r="PX10" s="112" t="n"/>
      <c r="PY10" s="112" t="n"/>
      <c r="PZ10" s="112" t="n"/>
      <c r="QA10" s="112" t="n"/>
      <c r="QB10" s="112" t="n"/>
      <c r="QC10" s="112" t="n"/>
      <c r="QD10" s="112" t="n"/>
      <c r="QE10" s="112" t="n"/>
      <c r="QF10" s="112" t="n"/>
      <c r="QG10" s="112" t="n"/>
      <c r="QH10" s="112" t="n"/>
      <c r="QI10" s="112" t="n"/>
      <c r="QJ10" s="112" t="n"/>
      <c r="QK10" s="112" t="n"/>
      <c r="QL10" s="112" t="n"/>
      <c r="QM10" s="112" t="n"/>
      <c r="QN10" s="112" t="n"/>
      <c r="QO10" s="112" t="n"/>
      <c r="QP10" s="112" t="n"/>
      <c r="QQ10" s="112" t="n"/>
      <c r="QR10" s="112" t="n"/>
      <c r="QS10" s="112" t="n"/>
      <c r="QT10" s="112" t="n"/>
      <c r="QU10" s="112" t="n"/>
      <c r="QV10" s="112" t="n"/>
      <c r="QW10" s="112" t="n"/>
      <c r="QX10" s="112" t="n"/>
      <c r="QY10" s="112" t="n"/>
      <c r="QZ10" s="112" t="n"/>
      <c r="RA10" s="112" t="n"/>
      <c r="RB10" s="112" t="n"/>
      <c r="RC10" s="112" t="n"/>
      <c r="RD10" s="112" t="n"/>
      <c r="RE10" s="112" t="n"/>
      <c r="RF10" s="112" t="n"/>
      <c r="RG10" s="112" t="n"/>
      <c r="RH10" s="112" t="n"/>
      <c r="RI10" s="112" t="n"/>
      <c r="RJ10" s="112" t="n"/>
      <c r="RK10" s="112" t="n"/>
      <c r="RL10" s="112" t="n"/>
      <c r="RM10" s="112" t="n"/>
      <c r="RN10" s="112" t="n"/>
      <c r="RO10" s="112" t="n"/>
      <c r="RP10" s="112" t="n"/>
      <c r="RQ10" s="112" t="n"/>
      <c r="RR10" s="112" t="n"/>
      <c r="RS10" s="112" t="n"/>
      <c r="RT10" s="112" t="n"/>
      <c r="RU10" s="112" t="n"/>
      <c r="RV10" s="112" t="n"/>
      <c r="RW10" s="112" t="n"/>
      <c r="RX10" s="112" t="n"/>
      <c r="RY10" s="112" t="n"/>
      <c r="RZ10" s="112" t="n"/>
      <c r="SA10" s="112" t="n"/>
      <c r="SB10" s="112" t="n"/>
      <c r="SC10" s="112" t="n"/>
      <c r="SD10" s="112" t="n"/>
      <c r="SE10" s="112" t="n"/>
      <c r="SF10" s="112" t="n"/>
      <c r="SG10" s="112" t="n"/>
      <c r="SH10" s="112" t="n"/>
      <c r="SI10" s="112" t="n"/>
      <c r="SJ10" s="112" t="n"/>
      <c r="SK10" s="112" t="n"/>
      <c r="SL10" s="112" t="n"/>
      <c r="SM10" s="112" t="n"/>
      <c r="SN10" s="112" t="n"/>
      <c r="SO10" s="112" t="n"/>
      <c r="SP10" s="112" t="n"/>
      <c r="SQ10" s="112" t="n"/>
      <c r="SR10" s="112" t="n"/>
      <c r="SS10" s="112" t="n"/>
      <c r="ST10" s="112" t="n"/>
      <c r="SU10" s="112" t="n"/>
      <c r="SV10" s="112" t="n"/>
      <c r="SW10" s="112" t="n"/>
      <c r="SX10" s="112" t="n"/>
      <c r="SY10" s="112" t="n"/>
      <c r="SZ10" s="112" t="n"/>
      <c r="TA10" s="112" t="n"/>
      <c r="TB10" s="112" t="n"/>
      <c r="TC10" s="112" t="n"/>
      <c r="TD10" s="112" t="n"/>
      <c r="TE10" s="112" t="n"/>
      <c r="TF10" s="112" t="n"/>
      <c r="TG10" s="112" t="n"/>
      <c r="TH10" s="112" t="n"/>
      <c r="TI10" s="112" t="n"/>
      <c r="TJ10" s="112" t="n"/>
      <c r="TK10" s="112" t="n"/>
      <c r="TL10" s="112" t="n"/>
      <c r="TM10" s="112" t="n"/>
      <c r="TN10" s="112" t="n"/>
      <c r="TO10" s="112" t="n"/>
      <c r="TP10" s="112" t="n"/>
      <c r="TQ10" s="112" t="n"/>
      <c r="TR10" s="112" t="n"/>
      <c r="TS10" s="112" t="n"/>
      <c r="TT10" s="112" t="n"/>
      <c r="TU10" s="112" t="n"/>
      <c r="TV10" s="112" t="n"/>
      <c r="TW10" s="112" t="n"/>
      <c r="TX10" s="112" t="n"/>
      <c r="TY10" s="112" t="n"/>
      <c r="TZ10" s="112" t="n"/>
      <c r="UA10" s="112" t="n"/>
      <c r="UB10" s="112" t="n"/>
      <c r="UC10" s="112" t="n"/>
      <c r="UD10" s="112" t="n"/>
      <c r="UE10" s="112" t="n"/>
      <c r="UF10" s="112" t="n"/>
      <c r="UG10" s="112" t="n"/>
      <c r="UH10" s="112" t="n"/>
      <c r="UI10" s="112" t="n"/>
      <c r="UJ10" s="112" t="n"/>
      <c r="UK10" s="112" t="n"/>
      <c r="UL10" s="112" t="n"/>
      <c r="UM10" s="112" t="n"/>
      <c r="UN10" s="112" t="n"/>
      <c r="UO10" s="112" t="n"/>
      <c r="UP10" s="112" t="n"/>
      <c r="UQ10" s="112" t="n"/>
      <c r="UR10" s="112" t="n"/>
      <c r="US10" s="112" t="n"/>
      <c r="UT10" s="112" t="n"/>
      <c r="UU10" s="112" t="n"/>
      <c r="UV10" s="112" t="n"/>
      <c r="UW10" s="112" t="n"/>
      <c r="UX10" s="112" t="n"/>
      <c r="UY10" s="112" t="n"/>
      <c r="UZ10" s="112" t="n"/>
      <c r="VA10" s="112" t="n"/>
      <c r="VB10" s="112" t="n"/>
      <c r="VC10" s="112" t="n"/>
      <c r="VD10" s="112" t="n"/>
      <c r="VE10" s="112" t="n"/>
      <c r="VF10" s="112" t="n"/>
      <c r="VG10" s="112" t="n"/>
      <c r="VH10" s="112" t="n"/>
      <c r="VI10" s="112" t="n"/>
      <c r="VJ10" s="112" t="n"/>
      <c r="VK10" s="112" t="n"/>
      <c r="VL10" s="112" t="n"/>
      <c r="VM10" s="112" t="n"/>
      <c r="VN10" s="112" t="n"/>
      <c r="VO10" s="112" t="n"/>
      <c r="VP10" s="112" t="n"/>
      <c r="VQ10" s="112" t="n"/>
      <c r="VR10" s="112" t="n"/>
      <c r="VS10" s="112" t="n"/>
      <c r="VT10" s="112" t="n"/>
      <c r="VU10" s="112" t="n"/>
      <c r="VV10" s="112" t="n"/>
      <c r="VW10" s="112" t="n"/>
      <c r="VX10" s="112" t="n"/>
      <c r="VY10" s="112" t="n"/>
      <c r="VZ10" s="112" t="n"/>
      <c r="WA10" s="112" t="n"/>
      <c r="WB10" s="112" t="n"/>
      <c r="WC10" s="112" t="n"/>
      <c r="WD10" s="112" t="n"/>
      <c r="WE10" s="112" t="n"/>
      <c r="WF10" s="112" t="n"/>
      <c r="WG10" s="112" t="n"/>
      <c r="WH10" s="112" t="n"/>
      <c r="WI10" s="112" t="n"/>
      <c r="WJ10" s="112" t="n"/>
      <c r="WK10" s="112" t="n"/>
      <c r="WL10" s="112" t="n"/>
      <c r="WM10" s="112" t="n"/>
      <c r="WN10" s="112" t="n"/>
      <c r="WO10" s="112" t="n"/>
      <c r="WP10" s="112" t="n"/>
      <c r="WQ10" s="112" t="n"/>
      <c r="WR10" s="112" t="n"/>
      <c r="WS10" s="112" t="n"/>
      <c r="WT10" s="112" t="n"/>
      <c r="WU10" s="112" t="n"/>
      <c r="WV10" s="112" t="n"/>
      <c r="WW10" s="112" t="n"/>
      <c r="WX10" s="112" t="n"/>
      <c r="WY10" s="112" t="n"/>
      <c r="WZ10" s="112" t="n"/>
      <c r="XA10" s="112" t="n"/>
      <c r="XB10" s="112" t="n"/>
      <c r="XC10" s="112" t="n"/>
      <c r="XD10" s="112" t="n"/>
      <c r="XE10" s="112" t="n"/>
      <c r="XF10" s="112" t="n"/>
      <c r="XG10" s="112" t="n"/>
      <c r="XH10" s="112" t="n"/>
      <c r="XI10" s="112" t="n"/>
      <c r="XJ10" s="112" t="n"/>
      <c r="XK10" s="112" t="n"/>
      <c r="XL10" s="112" t="n"/>
      <c r="XM10" s="112" t="n"/>
      <c r="XN10" s="112" t="n"/>
      <c r="XO10" s="112" t="n"/>
      <c r="XP10" s="112" t="n"/>
      <c r="XQ10" s="112" t="n"/>
      <c r="XR10" s="112" t="n"/>
      <c r="XS10" s="112" t="n"/>
      <c r="XT10" s="112" t="n"/>
      <c r="XU10" s="112" t="n"/>
      <c r="XV10" s="112" t="n"/>
      <c r="XW10" s="112" t="n"/>
      <c r="XX10" s="112" t="n"/>
      <c r="XY10" s="112" t="n"/>
      <c r="XZ10" s="112" t="n"/>
      <c r="YA10" s="112" t="n"/>
      <c r="YB10" s="112" t="n"/>
      <c r="YC10" s="112" t="n"/>
      <c r="YD10" s="112" t="n"/>
      <c r="YE10" s="112" t="n"/>
      <c r="YF10" s="112" t="n"/>
      <c r="YG10" s="112" t="n"/>
      <c r="YH10" s="112" t="n"/>
      <c r="YI10" s="112" t="n"/>
      <c r="YJ10" s="112" t="n"/>
      <c r="YK10" s="112" t="n"/>
      <c r="YL10" s="112" t="n"/>
      <c r="YM10" s="112" t="n"/>
      <c r="YN10" s="112" t="n"/>
      <c r="YO10" s="112" t="n"/>
      <c r="YP10" s="112" t="n"/>
      <c r="YQ10" s="112" t="n"/>
      <c r="YR10" s="112" t="n"/>
      <c r="YS10" s="112" t="n"/>
      <c r="YT10" s="112" t="n"/>
      <c r="YU10" s="112" t="n"/>
      <c r="YV10" s="112" t="n"/>
      <c r="YW10" s="112" t="n"/>
      <c r="YX10" s="112" t="n"/>
      <c r="YY10" s="112" t="n"/>
      <c r="YZ10" s="112" t="n"/>
      <c r="ZA10" s="112" t="n"/>
      <c r="ZB10" s="112" t="n"/>
      <c r="ZC10" s="112" t="n"/>
      <c r="ZD10" s="112" t="n"/>
      <c r="ZE10" s="112" t="n"/>
      <c r="ZF10" s="112" t="n"/>
      <c r="ZG10" s="112" t="n"/>
      <c r="ZH10" s="112" t="n"/>
      <c r="ZI10" s="112" t="n"/>
      <c r="ZJ10" s="112" t="n"/>
      <c r="ZK10" s="112" t="n"/>
      <c r="ZL10" s="112" t="n"/>
      <c r="ZM10" s="112" t="n"/>
      <c r="ZN10" s="112" t="n"/>
      <c r="ZO10" s="112" t="n"/>
      <c r="ZP10" s="112" t="n"/>
      <c r="ZQ10" s="112" t="n"/>
      <c r="ZR10" s="112" t="n"/>
      <c r="ZS10" s="112" t="n"/>
      <c r="ZT10" s="112" t="n"/>
      <c r="ZU10" s="112" t="n"/>
      <c r="ZV10" s="112" t="n"/>
      <c r="ZW10" s="112" t="n"/>
      <c r="ZX10" s="112" t="n"/>
      <c r="ZY10" s="112" t="n"/>
      <c r="ZZ10" s="112" t="n"/>
      <c r="AAA10" s="112" t="n"/>
      <c r="AAB10" s="112" t="n"/>
      <c r="AAC10" s="112" t="n"/>
      <c r="AAD10" s="112" t="n"/>
      <c r="AAE10" s="112" t="n"/>
      <c r="AAF10" s="112" t="n"/>
      <c r="AAG10" s="112" t="n"/>
      <c r="AAH10" s="112" t="n"/>
      <c r="AAI10" s="112" t="n"/>
      <c r="AAJ10" s="112" t="n"/>
      <c r="AAK10" s="112" t="n"/>
      <c r="AAL10" s="112" t="n"/>
      <c r="AAM10" s="112" t="n"/>
      <c r="AAN10" s="112" t="n"/>
      <c r="AAO10" s="112" t="n"/>
      <c r="AAP10" s="112" t="n"/>
      <c r="AAQ10" s="112" t="n"/>
      <c r="AAR10" s="112" t="n"/>
      <c r="AAS10" s="112" t="n"/>
      <c r="AAT10" s="112" t="n"/>
      <c r="AAU10" s="112" t="n"/>
      <c r="AAV10" s="112" t="n"/>
      <c r="AAW10" s="112" t="n"/>
      <c r="AAX10" s="112" t="n"/>
      <c r="AAY10" s="112" t="n"/>
      <c r="AAZ10" s="112" t="n"/>
      <c r="ABA10" s="112" t="n"/>
      <c r="ABB10" s="112" t="n"/>
      <c r="ABC10" s="112" t="n"/>
      <c r="ABD10" s="112" t="n"/>
      <c r="ABE10" s="112" t="n"/>
      <c r="ABF10" s="112" t="n"/>
      <c r="ABG10" s="112" t="n"/>
      <c r="ABH10" s="112" t="n"/>
      <c r="ABI10" s="112" t="n"/>
      <c r="ABJ10" s="112" t="n"/>
      <c r="ABK10" s="112" t="n"/>
      <c r="ABL10" s="112" t="n"/>
      <c r="ABM10" s="112" t="n"/>
      <c r="ABN10" s="112" t="n"/>
      <c r="ABO10" s="112" t="n"/>
      <c r="ABP10" s="112" t="n"/>
      <c r="ABQ10" s="112" t="n"/>
      <c r="ABR10" s="112" t="n"/>
      <c r="ABS10" s="112" t="n"/>
      <c r="ABT10" s="112" t="n"/>
      <c r="ABU10" s="112" t="n"/>
      <c r="ABV10" s="112" t="n"/>
      <c r="ABW10" s="112" t="n"/>
      <c r="ABX10" s="112" t="n"/>
      <c r="ABY10" s="112" t="n"/>
      <c r="ABZ10" s="112" t="n"/>
      <c r="ACA10" s="112" t="n"/>
      <c r="ACB10" s="112" t="n"/>
      <c r="ACC10" s="112" t="n"/>
      <c r="ACD10" s="112" t="n"/>
      <c r="ACE10" s="112" t="n"/>
      <c r="ACF10" s="112" t="n"/>
      <c r="ACG10" s="112" t="n"/>
      <c r="ACH10" s="112" t="n"/>
      <c r="ACI10" s="112" t="n"/>
      <c r="ACJ10" s="112" t="n"/>
      <c r="ACK10" s="112" t="n"/>
      <c r="ACL10" s="112" t="n"/>
      <c r="ACM10" s="112" t="n"/>
      <c r="ACN10" s="112" t="n"/>
      <c r="ACO10" s="112" t="n"/>
      <c r="ACP10" s="112" t="n"/>
      <c r="ACQ10" s="112" t="n"/>
      <c r="ACR10" s="112" t="n"/>
      <c r="ACS10" s="112" t="n"/>
      <c r="ACT10" s="112" t="n"/>
      <c r="ACU10" s="112" t="n"/>
      <c r="ACV10" s="112" t="n"/>
      <c r="ACW10" s="112" t="n"/>
      <c r="ACX10" s="112" t="n"/>
      <c r="ACY10" s="112" t="n"/>
      <c r="ACZ10" s="112" t="n"/>
      <c r="ADA10" s="112" t="n"/>
      <c r="ADB10" s="112" t="n"/>
      <c r="ADC10" s="112" t="n"/>
      <c r="ADD10" s="112" t="n"/>
      <c r="ADE10" s="112" t="n"/>
      <c r="ADF10" s="112" t="n"/>
      <c r="ADG10" s="112" t="n"/>
      <c r="ADH10" s="112" t="n"/>
      <c r="ADI10" s="112" t="n"/>
      <c r="ADJ10" s="112" t="n"/>
      <c r="ADK10" s="112" t="n"/>
      <c r="ADL10" s="112" t="n"/>
      <c r="ADM10" s="112" t="n"/>
      <c r="ADN10" s="112" t="n"/>
      <c r="ADO10" s="112" t="n"/>
      <c r="ADP10" s="112" t="n"/>
      <c r="ADQ10" s="112" t="n"/>
      <c r="ADR10" s="112" t="n"/>
      <c r="ADS10" s="112" t="n"/>
      <c r="ADT10" s="112" t="n"/>
      <c r="ADU10" s="112" t="n"/>
      <c r="ADV10" s="112" t="n"/>
      <c r="ADW10" s="112" t="n"/>
      <c r="ADX10" s="112" t="n"/>
      <c r="ADY10" s="112" t="n"/>
      <c r="ADZ10" s="112" t="n"/>
      <c r="AEA10" s="112" t="n"/>
      <c r="AEB10" s="112" t="n"/>
      <c r="AEC10" s="112" t="n"/>
      <c r="AED10" s="112" t="n"/>
      <c r="AEE10" s="112" t="n"/>
      <c r="AEF10" s="112" t="n"/>
      <c r="AEG10" s="112" t="n"/>
      <c r="AEH10" s="112" t="n"/>
      <c r="AEI10" s="112" t="n"/>
      <c r="AEJ10" s="112" t="n"/>
      <c r="AEK10" s="112" t="n"/>
      <c r="AEL10" s="112" t="n"/>
      <c r="AEM10" s="112" t="n"/>
      <c r="AEN10" s="112" t="n"/>
      <c r="AEO10" s="112" t="n"/>
      <c r="AEP10" s="112" t="n"/>
      <c r="AEQ10" s="112" t="n"/>
      <c r="AER10" s="112" t="n"/>
      <c r="AES10" s="112" t="n"/>
      <c r="AET10" s="112" t="n"/>
      <c r="AEU10" s="112" t="n"/>
      <c r="AEV10" s="112" t="n"/>
      <c r="AEW10" s="112" t="n"/>
      <c r="AEX10" s="112" t="n"/>
      <c r="AEY10" s="112" t="n"/>
      <c r="AEZ10" s="112" t="n"/>
      <c r="AFA10" s="112" t="n"/>
      <c r="AFB10" s="112" t="n"/>
      <c r="AFC10" s="112" t="n"/>
      <c r="AFD10" s="112" t="n"/>
      <c r="AFE10" s="112" t="n"/>
      <c r="AFF10" s="112" t="n"/>
      <c r="AFG10" s="112" t="n"/>
      <c r="AFH10" s="112" t="n"/>
      <c r="AFI10" s="112" t="n"/>
      <c r="AFJ10" s="112" t="n"/>
      <c r="AFK10" s="112" t="n"/>
      <c r="AFL10" s="112" t="n"/>
      <c r="AFM10" s="112" t="n"/>
      <c r="AFN10" s="112" t="n"/>
      <c r="AFO10" s="112" t="n"/>
      <c r="AFP10" s="112" t="n"/>
      <c r="AFQ10" s="112" t="n"/>
      <c r="AFR10" s="112" t="n"/>
      <c r="AFS10" s="112" t="n"/>
      <c r="AFT10" s="112" t="n"/>
      <c r="AFU10" s="112" t="n"/>
      <c r="AFV10" s="112" t="n"/>
      <c r="AFW10" s="112" t="n"/>
      <c r="AFX10" s="112" t="n"/>
      <c r="AFY10" s="112" t="n"/>
      <c r="AFZ10" s="112" t="n"/>
      <c r="AGA10" s="112" t="n"/>
      <c r="AGB10" s="112" t="n"/>
      <c r="AGC10" s="112" t="n"/>
      <c r="AGD10" s="112" t="n"/>
      <c r="AGE10" s="112" t="n"/>
      <c r="AGF10" s="112" t="n"/>
      <c r="AGG10" s="112" t="n"/>
      <c r="AGH10" s="112" t="n"/>
      <c r="AGI10" s="112" t="n"/>
      <c r="AGJ10" s="112" t="n"/>
      <c r="AGK10" s="112" t="n"/>
      <c r="AGL10" s="112" t="n"/>
      <c r="AGM10" s="112" t="n"/>
      <c r="AGN10" s="112" t="n"/>
      <c r="AGO10" s="112" t="n"/>
      <c r="AGP10" s="112" t="n"/>
      <c r="AGQ10" s="112" t="n"/>
      <c r="AGR10" s="112" t="n"/>
      <c r="AGS10" s="112" t="n"/>
      <c r="AGT10" s="112" t="n"/>
      <c r="AGU10" s="112" t="n"/>
      <c r="AGV10" s="112" t="n"/>
      <c r="AGW10" s="112" t="n"/>
      <c r="AGX10" s="112" t="n"/>
      <c r="AGY10" s="112" t="n"/>
      <c r="AGZ10" s="112" t="n"/>
      <c r="AHA10" s="112" t="n"/>
      <c r="AHB10" s="112" t="n"/>
      <c r="AHC10" s="112" t="n"/>
      <c r="AHD10" s="112" t="n"/>
      <c r="AHE10" s="112" t="n"/>
      <c r="AHF10" s="112" t="n"/>
      <c r="AHG10" s="112" t="n"/>
      <c r="AHH10" s="112" t="n"/>
      <c r="AHI10" s="112" t="n"/>
      <c r="AHJ10" s="112" t="n"/>
      <c r="AHK10" s="112" t="n"/>
      <c r="AHL10" s="112" t="n"/>
      <c r="AHM10" s="112" t="n"/>
      <c r="AHN10" s="112" t="n"/>
      <c r="AHO10" s="112" t="n"/>
      <c r="AHP10" s="112" t="n"/>
      <c r="AHQ10" s="112" t="n"/>
      <c r="AHR10" s="112" t="n"/>
      <c r="AHS10" s="112" t="n"/>
      <c r="AHT10" s="112" t="n"/>
      <c r="AHU10" s="112" t="n"/>
      <c r="AHV10" s="112" t="n"/>
      <c r="AHW10" s="112" t="n"/>
      <c r="AHX10" s="112" t="n"/>
      <c r="AHY10" s="112" t="n"/>
      <c r="AHZ10" s="112" t="n"/>
      <c r="AIA10" s="112" t="n"/>
      <c r="AIB10" s="112" t="n"/>
      <c r="AIC10" s="112" t="n"/>
      <c r="AID10" s="112" t="n"/>
      <c r="AIE10" s="112" t="n"/>
      <c r="AIF10" s="112" t="n"/>
      <c r="AIG10" s="112" t="n"/>
      <c r="AIH10" s="112" t="n"/>
      <c r="AII10" s="112" t="n"/>
      <c r="AIJ10" s="112" t="n"/>
      <c r="AIK10" s="112" t="n"/>
      <c r="AIL10" s="112" t="n"/>
      <c r="AIM10" s="112" t="n"/>
      <c r="AIN10" s="112" t="n"/>
      <c r="AIO10" s="112" t="n"/>
      <c r="AIP10" s="112" t="n"/>
      <c r="AIQ10" s="112" t="n"/>
      <c r="AIR10" s="112" t="n"/>
      <c r="AIS10" s="112" t="n"/>
      <c r="AIT10" s="112" t="n"/>
      <c r="AIU10" s="112" t="n"/>
      <c r="AIV10" s="112" t="n"/>
      <c r="AIW10" s="112" t="n"/>
      <c r="AIX10" s="112" t="n"/>
      <c r="AIY10" s="112" t="n"/>
      <c r="AIZ10" s="112" t="n"/>
      <c r="AJA10" s="112" t="n"/>
      <c r="AJB10" s="112" t="n"/>
      <c r="AJC10" s="112" t="n"/>
      <c r="AJD10" s="112" t="n"/>
      <c r="AJE10" s="112" t="n"/>
      <c r="AJF10" s="112" t="n"/>
      <c r="AJG10" s="112" t="n"/>
      <c r="AJH10" s="112" t="n"/>
      <c r="AJI10" s="112" t="n"/>
      <c r="AJJ10" s="112" t="n"/>
      <c r="AJK10" s="112" t="n"/>
      <c r="AJL10" s="112" t="n"/>
      <c r="AJM10" s="112" t="n"/>
      <c r="AJN10" s="112" t="n"/>
      <c r="AJO10" s="112" t="n"/>
      <c r="AJP10" s="112" t="n"/>
      <c r="AJQ10" s="112" t="n"/>
      <c r="AJR10" s="112" t="n"/>
      <c r="AJS10" s="112" t="n"/>
      <c r="AJT10" s="112" t="n"/>
      <c r="AJU10" s="112" t="n"/>
      <c r="AJV10" s="112" t="n"/>
      <c r="AJW10" s="112" t="n"/>
      <c r="AJX10" s="112" t="n"/>
      <c r="AJY10" s="112" t="n"/>
      <c r="AJZ10" s="112" t="n"/>
      <c r="AKA10" s="112" t="n"/>
      <c r="AKB10" s="112" t="n"/>
      <c r="AKC10" s="112" t="n"/>
      <c r="AKD10" s="112" t="n"/>
      <c r="AKE10" s="112" t="n"/>
      <c r="AKF10" s="112" t="n"/>
      <c r="AKG10" s="112" t="n"/>
      <c r="AKH10" s="112" t="n"/>
      <c r="AKI10" s="112" t="n"/>
      <c r="AKJ10" s="112" t="n"/>
      <c r="AKK10" s="112" t="n"/>
      <c r="AKL10" s="112" t="n"/>
      <c r="AKM10" s="112" t="n"/>
      <c r="AKN10" s="112" t="n"/>
      <c r="AKO10" s="112" t="n"/>
      <c r="AKP10" s="112" t="n"/>
      <c r="AKQ10" s="112" t="n"/>
      <c r="AKR10" s="112" t="n"/>
      <c r="AKS10" s="112" t="n"/>
      <c r="AKT10" s="112" t="n"/>
      <c r="AKU10" s="112" t="n"/>
      <c r="AKV10" s="112" t="n"/>
      <c r="AKW10" s="112" t="n"/>
      <c r="AKX10" s="112" t="n"/>
      <c r="AKY10" s="112" t="n"/>
      <c r="AKZ10" s="112" t="n"/>
      <c r="ALA10" s="112" t="n"/>
      <c r="ALB10" s="112" t="n"/>
      <c r="ALC10" s="112" t="n"/>
      <c r="ALD10" s="112" t="n"/>
      <c r="ALE10" s="112" t="n"/>
      <c r="ALF10" s="112" t="n"/>
      <c r="ALG10" s="112" t="n"/>
      <c r="ALH10" s="112" t="n"/>
      <c r="ALI10" s="112" t="n"/>
      <c r="ALJ10" s="112" t="n"/>
      <c r="ALK10" s="112" t="n"/>
      <c r="ALL10" s="112" t="n"/>
      <c r="ALM10" s="112" t="n"/>
      <c r="ALN10" s="112" t="n"/>
      <c r="ALO10" s="112" t="n"/>
      <c r="ALP10" s="112" t="n"/>
      <c r="ALQ10" s="112" t="n"/>
      <c r="ALR10" s="112" t="n"/>
      <c r="ALS10" s="112" t="n"/>
      <c r="ALT10" s="112" t="n"/>
      <c r="ALU10" s="112" t="n"/>
      <c r="ALV10" s="112" t="n"/>
      <c r="ALW10" s="112" t="n"/>
      <c r="ALX10" s="112" t="n"/>
      <c r="ALY10" s="112" t="n"/>
      <c r="ALZ10" s="112" t="n"/>
      <c r="AMA10" s="112" t="n"/>
      <c r="AMB10" s="112" t="n"/>
      <c r="AMC10" s="112" t="n"/>
      <c r="AMD10" s="112" t="n"/>
      <c r="AME10" s="112" t="n"/>
      <c r="AMF10" s="112" t="n"/>
      <c r="AMG10" s="112" t="n"/>
      <c r="AMH10" s="112" t="n"/>
      <c r="AMI10" s="112" t="n"/>
      <c r="AMJ10" s="112" t="n"/>
    </row>
    <row r="11" customFormat="1" s="62">
      <c r="A11" s="114" t="inlineStr">
        <is>
          <t>Kr Öka/Minska</t>
        </is>
      </c>
      <c r="B11" s="114" t="n"/>
      <c r="C11" s="115">
        <f>C10-B10</f>
        <v/>
      </c>
      <c r="D11" s="115">
        <f>D10-C10</f>
        <v/>
      </c>
      <c r="E11" s="116">
        <f>E10-D10</f>
        <v/>
      </c>
      <c r="F11" s="116">
        <f>F10-E10</f>
        <v/>
      </c>
      <c r="G11" s="116">
        <f>G10-F10</f>
        <v/>
      </c>
      <c r="H11" s="115">
        <f>H10-G10</f>
        <v/>
      </c>
      <c r="I11" s="116">
        <f>I10-H10</f>
        <v/>
      </c>
      <c r="J11" s="115">
        <f>J10-I10</f>
        <v/>
      </c>
      <c r="K11" s="115">
        <f>K10-J10</f>
        <v/>
      </c>
      <c r="L11" s="117">
        <f>L10-K10</f>
        <v/>
      </c>
      <c r="M11" s="115">
        <f>M10-L10</f>
        <v/>
      </c>
      <c r="N11" s="118">
        <f>N10-M10</f>
        <v/>
      </c>
      <c r="O11" s="115">
        <f>O10-N10</f>
        <v/>
      </c>
      <c r="P11" s="115">
        <f>P10-O10</f>
        <v/>
      </c>
      <c r="Q11" s="115">
        <f>Q10-P10</f>
        <v/>
      </c>
      <c r="R11" s="115">
        <f>R10-Q10</f>
        <v/>
      </c>
      <c r="S11" s="115">
        <f>S10-R10</f>
        <v/>
      </c>
      <c r="T11" s="115">
        <f>T10-S10</f>
        <v/>
      </c>
      <c r="U11" s="118">
        <f>U10-T10</f>
        <v/>
      </c>
      <c r="V11" s="118">
        <f>V10-U10</f>
        <v/>
      </c>
      <c r="W11" s="114" t="n"/>
      <c r="X11" s="114" t="n"/>
      <c r="Y11" s="114" t="n"/>
      <c r="Z11" s="114" t="n"/>
      <c r="AA11" s="114" t="n"/>
      <c r="AB11" s="114" t="n"/>
      <c r="AC11" s="114" t="n"/>
      <c r="AD11" s="114" t="n"/>
      <c r="AE11" s="114" t="n"/>
      <c r="AF11" s="114" t="n"/>
      <c r="AG11" s="114" t="n"/>
      <c r="AH11" s="114" t="n"/>
      <c r="AI11" s="114" t="n"/>
      <c r="AJ11" s="114" t="n"/>
      <c r="AK11" s="114" t="n"/>
      <c r="AL11" s="114" t="n"/>
      <c r="AM11" s="114" t="n"/>
      <c r="AN11" s="114" t="n"/>
      <c r="AO11" s="114" t="n"/>
      <c r="AP11" s="114" t="n"/>
      <c r="AQ11" s="114" t="n"/>
      <c r="AR11" s="114" t="n"/>
      <c r="AS11" s="114" t="n"/>
      <c r="AT11" s="114" t="n"/>
      <c r="AU11" s="114" t="n"/>
      <c r="AV11" s="114" t="n"/>
      <c r="AW11" s="114" t="n"/>
      <c r="AX11" s="114" t="n"/>
      <c r="AY11" s="114" t="n"/>
      <c r="AZ11" s="114" t="n"/>
      <c r="BA11" s="114" t="n"/>
      <c r="BB11" s="114" t="n"/>
      <c r="BC11" s="114" t="n"/>
      <c r="BD11" s="114" t="n"/>
      <c r="BE11" s="114" t="n"/>
      <c r="BF11" s="114" t="n"/>
      <c r="BG11" s="114" t="n"/>
      <c r="BH11" s="114" t="n"/>
      <c r="BI11" s="114" t="n"/>
      <c r="BJ11" s="114" t="n"/>
      <c r="BK11" s="114" t="n"/>
      <c r="BL11" s="114" t="n"/>
      <c r="BM11" s="114" t="n"/>
      <c r="BN11" s="114" t="n"/>
      <c r="BO11" s="114" t="n"/>
      <c r="BP11" s="114" t="n"/>
      <c r="BQ11" s="114" t="n"/>
      <c r="BR11" s="114" t="n"/>
      <c r="BS11" s="114" t="n"/>
      <c r="BT11" s="114" t="n"/>
      <c r="BU11" s="114" t="n"/>
      <c r="BV11" s="114" t="n"/>
      <c r="BW11" s="114" t="n"/>
      <c r="BX11" s="114" t="n"/>
      <c r="BY11" s="114" t="n"/>
      <c r="BZ11" s="114" t="n"/>
      <c r="CA11" s="114" t="n"/>
      <c r="CB11" s="114" t="n"/>
      <c r="CC11" s="114" t="n"/>
      <c r="CD11" s="114" t="n"/>
      <c r="CE11" s="114" t="n"/>
      <c r="CF11" s="114" t="n"/>
      <c r="CG11" s="114" t="n"/>
      <c r="CH11" s="114" t="n"/>
      <c r="CI11" s="114" t="n"/>
      <c r="CJ11" s="114" t="n"/>
      <c r="CK11" s="114" t="n"/>
      <c r="CL11" s="114" t="n"/>
      <c r="CM11" s="114" t="n"/>
      <c r="CN11" s="114" t="n"/>
      <c r="CO11" s="114" t="n"/>
      <c r="CP11" s="114" t="n"/>
      <c r="CQ11" s="114" t="n"/>
      <c r="CR11" s="114" t="n"/>
      <c r="CS11" s="114" t="n"/>
      <c r="CT11" s="114" t="n"/>
      <c r="CU11" s="114" t="n"/>
      <c r="CV11" s="114" t="n"/>
      <c r="CW11" s="114" t="n"/>
      <c r="CX11" s="114" t="n"/>
      <c r="CY11" s="114" t="n"/>
      <c r="CZ11" s="114" t="n"/>
      <c r="DA11" s="114" t="n"/>
      <c r="DB11" s="114" t="n"/>
      <c r="DC11" s="114" t="n"/>
      <c r="DD11" s="114" t="n"/>
      <c r="DE11" s="114" t="n"/>
      <c r="DF11" s="114" t="n"/>
      <c r="DG11" s="114" t="n"/>
      <c r="DH11" s="114" t="n"/>
      <c r="DI11" s="114" t="n"/>
      <c r="DJ11" s="114" t="n"/>
      <c r="DK11" s="114" t="n"/>
      <c r="DL11" s="114" t="n"/>
      <c r="DM11" s="114" t="n"/>
      <c r="DN11" s="114" t="n"/>
      <c r="DO11" s="114" t="n"/>
      <c r="DP11" s="114" t="n"/>
      <c r="DQ11" s="114" t="n"/>
      <c r="DR11" s="114" t="n"/>
      <c r="DS11" s="114" t="n"/>
      <c r="DT11" s="114" t="n"/>
      <c r="DU11" s="114" t="n"/>
      <c r="DV11" s="114" t="n"/>
      <c r="DW11" s="114" t="n"/>
      <c r="DX11" s="114" t="n"/>
      <c r="DY11" s="114" t="n"/>
      <c r="DZ11" s="114" t="n"/>
      <c r="EA11" s="114" t="n"/>
      <c r="EB11" s="114" t="n"/>
      <c r="EC11" s="114" t="n"/>
      <c r="ED11" s="114" t="n"/>
      <c r="EE11" s="114" t="n"/>
      <c r="EF11" s="114" t="n"/>
      <c r="EG11" s="114" t="n"/>
      <c r="EH11" s="114" t="n"/>
      <c r="EI11" s="114" t="n"/>
      <c r="EJ11" s="114" t="n"/>
      <c r="EK11" s="114" t="n"/>
      <c r="EL11" s="114" t="n"/>
      <c r="EM11" s="114" t="n"/>
      <c r="EN11" s="114" t="n"/>
      <c r="EO11" s="114" t="n"/>
      <c r="EP11" s="114" t="n"/>
      <c r="EQ11" s="114" t="n"/>
      <c r="ER11" s="114" t="n"/>
      <c r="ES11" s="114" t="n"/>
      <c r="ET11" s="114" t="n"/>
      <c r="EU11" s="114" t="n"/>
      <c r="EV11" s="114" t="n"/>
      <c r="EW11" s="114" t="n"/>
      <c r="EX11" s="114" t="n"/>
      <c r="EY11" s="114" t="n"/>
      <c r="EZ11" s="114" t="n"/>
      <c r="FA11" s="114" t="n"/>
      <c r="FB11" s="114" t="n"/>
      <c r="FC11" s="114" t="n"/>
      <c r="FD11" s="114" t="n"/>
      <c r="FE11" s="114" t="n"/>
      <c r="FF11" s="114" t="n"/>
      <c r="FG11" s="114" t="n"/>
      <c r="FH11" s="114" t="n"/>
      <c r="FI11" s="114" t="n"/>
      <c r="FJ11" s="114" t="n"/>
      <c r="FK11" s="114" t="n"/>
      <c r="FL11" s="114" t="n"/>
      <c r="FM11" s="114" t="n"/>
      <c r="FN11" s="114" t="n"/>
      <c r="FO11" s="114" t="n"/>
      <c r="FP11" s="114" t="n"/>
      <c r="FQ11" s="114" t="n"/>
      <c r="FR11" s="114" t="n"/>
      <c r="FS11" s="114" t="n"/>
      <c r="FT11" s="114" t="n"/>
      <c r="FU11" s="114" t="n"/>
      <c r="FV11" s="114" t="n"/>
      <c r="FW11" s="114" t="n"/>
      <c r="FX11" s="114" t="n"/>
      <c r="FY11" s="114" t="n"/>
      <c r="FZ11" s="114" t="n"/>
      <c r="GA11" s="114" t="n"/>
      <c r="GB11" s="114" t="n"/>
      <c r="GC11" s="114" t="n"/>
      <c r="GD11" s="114" t="n"/>
      <c r="GE11" s="114" t="n"/>
      <c r="GF11" s="114" t="n"/>
      <c r="GG11" s="114" t="n"/>
      <c r="GH11" s="114" t="n"/>
      <c r="GI11" s="114" t="n"/>
      <c r="GJ11" s="114" t="n"/>
      <c r="GK11" s="114" t="n"/>
      <c r="GL11" s="114" t="n"/>
      <c r="GM11" s="114" t="n"/>
      <c r="GN11" s="114" t="n"/>
      <c r="GO11" s="114" t="n"/>
      <c r="GP11" s="114" t="n"/>
      <c r="GQ11" s="114" t="n"/>
      <c r="GR11" s="114" t="n"/>
      <c r="GS11" s="114" t="n"/>
      <c r="GT11" s="114" t="n"/>
      <c r="GU11" s="114" t="n"/>
      <c r="GV11" s="114" t="n"/>
      <c r="GW11" s="114" t="n"/>
      <c r="GX11" s="114" t="n"/>
      <c r="GY11" s="114" t="n"/>
      <c r="GZ11" s="114" t="n"/>
      <c r="HA11" s="114" t="n"/>
      <c r="HB11" s="114" t="n"/>
      <c r="HC11" s="114" t="n"/>
      <c r="HD11" s="114" t="n"/>
      <c r="HE11" s="114" t="n"/>
      <c r="HF11" s="114" t="n"/>
      <c r="HG11" s="114" t="n"/>
      <c r="HH11" s="114" t="n"/>
      <c r="HI11" s="114" t="n"/>
      <c r="HJ11" s="114" t="n"/>
      <c r="HK11" s="114" t="n"/>
      <c r="HL11" s="114" t="n"/>
      <c r="HM11" s="114" t="n"/>
      <c r="HN11" s="114" t="n"/>
      <c r="HO11" s="114" t="n"/>
      <c r="HP11" s="114" t="n"/>
      <c r="HQ11" s="114" t="n"/>
      <c r="HR11" s="114" t="n"/>
      <c r="HS11" s="114" t="n"/>
      <c r="HT11" s="114" t="n"/>
      <c r="HU11" s="114" t="n"/>
      <c r="HV11" s="114" t="n"/>
      <c r="HW11" s="114" t="n"/>
      <c r="HX11" s="114" t="n"/>
      <c r="HY11" s="114" t="n"/>
      <c r="HZ11" s="114" t="n"/>
      <c r="IA11" s="114" t="n"/>
      <c r="IB11" s="114" t="n"/>
      <c r="IC11" s="114" t="n"/>
      <c r="ID11" s="114" t="n"/>
      <c r="IE11" s="114" t="n"/>
      <c r="IF11" s="114" t="n"/>
      <c r="IG11" s="114" t="n"/>
      <c r="IH11" s="114" t="n"/>
      <c r="II11" s="114" t="n"/>
      <c r="IJ11" s="114" t="n"/>
      <c r="IK11" s="114" t="n"/>
      <c r="IL11" s="114" t="n"/>
      <c r="IM11" s="114" t="n"/>
      <c r="IN11" s="114" t="n"/>
      <c r="IO11" s="114" t="n"/>
      <c r="IP11" s="114" t="n"/>
      <c r="IQ11" s="114" t="n"/>
      <c r="IR11" s="114" t="n"/>
      <c r="IS11" s="114" t="n"/>
      <c r="IT11" s="114" t="n"/>
      <c r="IU11" s="114" t="n"/>
      <c r="IV11" s="114" t="n"/>
      <c r="IW11" s="114" t="n"/>
      <c r="IX11" s="114" t="n"/>
      <c r="IY11" s="114" t="n"/>
      <c r="IZ11" s="114" t="n"/>
      <c r="JA11" s="114" t="n"/>
      <c r="JB11" s="114" t="n"/>
      <c r="JC11" s="114" t="n"/>
      <c r="JD11" s="114" t="n"/>
      <c r="JE11" s="114" t="n"/>
      <c r="JF11" s="114" t="n"/>
      <c r="JG11" s="114" t="n"/>
      <c r="JH11" s="114" t="n"/>
      <c r="JI11" s="114" t="n"/>
      <c r="JJ11" s="114" t="n"/>
      <c r="JK11" s="114" t="n"/>
      <c r="JL11" s="114" t="n"/>
      <c r="JM11" s="114" t="n"/>
      <c r="JN11" s="114" t="n"/>
      <c r="JO11" s="114" t="n"/>
      <c r="JP11" s="114" t="n"/>
      <c r="JQ11" s="114" t="n"/>
      <c r="JR11" s="114" t="n"/>
      <c r="JS11" s="114" t="n"/>
      <c r="JT11" s="114" t="n"/>
      <c r="JU11" s="114" t="n"/>
      <c r="JV11" s="114" t="n"/>
      <c r="JW11" s="114" t="n"/>
      <c r="JX11" s="114" t="n"/>
      <c r="JY11" s="114" t="n"/>
      <c r="JZ11" s="114" t="n"/>
      <c r="KA11" s="114" t="n"/>
      <c r="KB11" s="114" t="n"/>
      <c r="KC11" s="114" t="n"/>
      <c r="KD11" s="114" t="n"/>
      <c r="KE11" s="114" t="n"/>
      <c r="KF11" s="114" t="n"/>
      <c r="KG11" s="114" t="n"/>
      <c r="KH11" s="114" t="n"/>
      <c r="KI11" s="114" t="n"/>
      <c r="KJ11" s="114" t="n"/>
      <c r="KK11" s="114" t="n"/>
      <c r="KL11" s="114" t="n"/>
      <c r="KM11" s="114" t="n"/>
      <c r="KN11" s="114" t="n"/>
      <c r="KO11" s="114" t="n"/>
      <c r="KP11" s="114" t="n"/>
      <c r="KQ11" s="114" t="n"/>
      <c r="KR11" s="114" t="n"/>
      <c r="KS11" s="114" t="n"/>
      <c r="KT11" s="114" t="n"/>
      <c r="KU11" s="114" t="n"/>
      <c r="KV11" s="114" t="n"/>
      <c r="KW11" s="114" t="n"/>
      <c r="KX11" s="114" t="n"/>
      <c r="KY11" s="114" t="n"/>
      <c r="KZ11" s="114" t="n"/>
      <c r="LA11" s="114" t="n"/>
      <c r="LB11" s="114" t="n"/>
      <c r="LC11" s="114" t="n"/>
      <c r="LD11" s="114" t="n"/>
      <c r="LE11" s="114" t="n"/>
      <c r="LF11" s="114" t="n"/>
      <c r="LG11" s="114" t="n"/>
      <c r="LH11" s="114" t="n"/>
      <c r="LI11" s="114" t="n"/>
      <c r="LJ11" s="114" t="n"/>
      <c r="LK11" s="114" t="n"/>
      <c r="LL11" s="114" t="n"/>
      <c r="LM11" s="114" t="n"/>
      <c r="LN11" s="114" t="n"/>
      <c r="LO11" s="114" t="n"/>
      <c r="LP11" s="114" t="n"/>
      <c r="LQ11" s="114" t="n"/>
      <c r="LR11" s="114" t="n"/>
      <c r="LS11" s="114" t="n"/>
      <c r="LT11" s="114" t="n"/>
      <c r="LU11" s="114" t="n"/>
      <c r="LV11" s="114" t="n"/>
      <c r="LW11" s="114" t="n"/>
      <c r="LX11" s="114" t="n"/>
      <c r="LY11" s="114" t="n"/>
      <c r="LZ11" s="114" t="n"/>
      <c r="MA11" s="114" t="n"/>
      <c r="MB11" s="114" t="n"/>
      <c r="MC11" s="114" t="n"/>
      <c r="MD11" s="114" t="n"/>
      <c r="ME11" s="114" t="n"/>
      <c r="MF11" s="114" t="n"/>
      <c r="MG11" s="114" t="n"/>
      <c r="MH11" s="114" t="n"/>
      <c r="MI11" s="114" t="n"/>
      <c r="MJ11" s="114" t="n"/>
      <c r="MK11" s="114" t="n"/>
      <c r="ML11" s="114" t="n"/>
      <c r="MM11" s="114" t="n"/>
      <c r="MN11" s="114" t="n"/>
      <c r="MO11" s="114" t="n"/>
      <c r="MP11" s="114" t="n"/>
      <c r="MQ11" s="114" t="n"/>
      <c r="MR11" s="114" t="n"/>
      <c r="MS11" s="114" t="n"/>
      <c r="MT11" s="114" t="n"/>
      <c r="MU11" s="114" t="n"/>
      <c r="MV11" s="114" t="n"/>
      <c r="MW11" s="114" t="n"/>
      <c r="MX11" s="114" t="n"/>
      <c r="MY11" s="114" t="n"/>
      <c r="MZ11" s="114" t="n"/>
      <c r="NA11" s="114" t="n"/>
      <c r="NB11" s="114" t="n"/>
      <c r="NC11" s="114" t="n"/>
      <c r="ND11" s="114" t="n"/>
      <c r="NE11" s="114" t="n"/>
      <c r="NF11" s="114" t="n"/>
      <c r="NG11" s="114" t="n"/>
      <c r="NH11" s="114" t="n"/>
      <c r="NI11" s="114" t="n"/>
      <c r="NJ11" s="114" t="n"/>
      <c r="NK11" s="114" t="n"/>
      <c r="NL11" s="114" t="n"/>
      <c r="NM11" s="114" t="n"/>
      <c r="NN11" s="114" t="n"/>
      <c r="NO11" s="114" t="n"/>
      <c r="NP11" s="114" t="n"/>
      <c r="NQ11" s="114" t="n"/>
      <c r="NR11" s="114" t="n"/>
      <c r="NS11" s="114" t="n"/>
      <c r="NT11" s="114" t="n"/>
      <c r="NU11" s="114" t="n"/>
      <c r="NV11" s="114" t="n"/>
      <c r="NW11" s="114" t="n"/>
      <c r="NX11" s="114" t="n"/>
      <c r="NY11" s="114" t="n"/>
      <c r="NZ11" s="114" t="n"/>
      <c r="OA11" s="114" t="n"/>
      <c r="OB11" s="114" t="n"/>
      <c r="OC11" s="114" t="n"/>
      <c r="OD11" s="114" t="n"/>
      <c r="OE11" s="114" t="n"/>
      <c r="OF11" s="114" t="n"/>
      <c r="OG11" s="114" t="n"/>
      <c r="OH11" s="114" t="n"/>
      <c r="OI11" s="114" t="n"/>
      <c r="OJ11" s="114" t="n"/>
      <c r="OK11" s="114" t="n"/>
      <c r="OL11" s="114" t="n"/>
      <c r="OM11" s="114" t="n"/>
      <c r="ON11" s="114" t="n"/>
      <c r="OO11" s="114" t="n"/>
      <c r="OP11" s="114" t="n"/>
      <c r="OQ11" s="114" t="n"/>
      <c r="OR11" s="114" t="n"/>
      <c r="OS11" s="114" t="n"/>
      <c r="OT11" s="114" t="n"/>
      <c r="OU11" s="114" t="n"/>
      <c r="OV11" s="114" t="n"/>
      <c r="OW11" s="114" t="n"/>
      <c r="OX11" s="114" t="n"/>
      <c r="OY11" s="114" t="n"/>
      <c r="OZ11" s="114" t="n"/>
      <c r="PA11" s="114" t="n"/>
      <c r="PB11" s="114" t="n"/>
      <c r="PC11" s="114" t="n"/>
      <c r="PD11" s="114" t="n"/>
      <c r="PE11" s="114" t="n"/>
      <c r="PF11" s="114" t="n"/>
      <c r="PG11" s="114" t="n"/>
      <c r="PH11" s="114" t="n"/>
      <c r="PI11" s="114" t="n"/>
      <c r="PJ11" s="114" t="n"/>
      <c r="PK11" s="114" t="n"/>
      <c r="PL11" s="114" t="n"/>
      <c r="PM11" s="114" t="n"/>
      <c r="PN11" s="114" t="n"/>
      <c r="PO11" s="114" t="n"/>
      <c r="PP11" s="114" t="n"/>
      <c r="PQ11" s="114" t="n"/>
      <c r="PR11" s="114" t="n"/>
      <c r="PS11" s="114" t="n"/>
      <c r="PT11" s="114" t="n"/>
      <c r="PU11" s="114" t="n"/>
      <c r="PV11" s="114" t="n"/>
      <c r="PW11" s="114" t="n"/>
      <c r="PX11" s="114" t="n"/>
      <c r="PY11" s="114" t="n"/>
      <c r="PZ11" s="114" t="n"/>
      <c r="QA11" s="114" t="n"/>
      <c r="QB11" s="114" t="n"/>
      <c r="QC11" s="114" t="n"/>
      <c r="QD11" s="114" t="n"/>
      <c r="QE11" s="114" t="n"/>
      <c r="QF11" s="114" t="n"/>
      <c r="QG11" s="114" t="n"/>
      <c r="QH11" s="114" t="n"/>
      <c r="QI11" s="114" t="n"/>
      <c r="QJ11" s="114" t="n"/>
      <c r="QK11" s="114" t="n"/>
      <c r="QL11" s="114" t="n"/>
      <c r="QM11" s="114" t="n"/>
      <c r="QN11" s="114" t="n"/>
      <c r="QO11" s="114" t="n"/>
      <c r="QP11" s="114" t="n"/>
      <c r="QQ11" s="114" t="n"/>
      <c r="QR11" s="114" t="n"/>
      <c r="QS11" s="114" t="n"/>
      <c r="QT11" s="114" t="n"/>
      <c r="QU11" s="114" t="n"/>
      <c r="QV11" s="114" t="n"/>
      <c r="QW11" s="114" t="n"/>
      <c r="QX11" s="114" t="n"/>
      <c r="QY11" s="114" t="n"/>
      <c r="QZ11" s="114" t="n"/>
      <c r="RA11" s="114" t="n"/>
      <c r="RB11" s="114" t="n"/>
      <c r="RC11" s="114" t="n"/>
      <c r="RD11" s="114" t="n"/>
      <c r="RE11" s="114" t="n"/>
      <c r="RF11" s="114" t="n"/>
      <c r="RG11" s="114" t="n"/>
      <c r="RH11" s="114" t="n"/>
      <c r="RI11" s="114" t="n"/>
      <c r="RJ11" s="114" t="n"/>
      <c r="RK11" s="114" t="n"/>
      <c r="RL11" s="114" t="n"/>
      <c r="RM11" s="114" t="n"/>
      <c r="RN11" s="114" t="n"/>
      <c r="RO11" s="114" t="n"/>
      <c r="RP11" s="114" t="n"/>
      <c r="RQ11" s="114" t="n"/>
      <c r="RR11" s="114" t="n"/>
      <c r="RS11" s="114" t="n"/>
      <c r="RT11" s="114" t="n"/>
      <c r="RU11" s="114" t="n"/>
      <c r="RV11" s="114" t="n"/>
      <c r="RW11" s="114" t="n"/>
      <c r="RX11" s="114" t="n"/>
      <c r="RY11" s="114" t="n"/>
      <c r="RZ11" s="114" t="n"/>
      <c r="SA11" s="114" t="n"/>
      <c r="SB11" s="114" t="n"/>
      <c r="SC11" s="114" t="n"/>
      <c r="SD11" s="114" t="n"/>
      <c r="SE11" s="114" t="n"/>
      <c r="SF11" s="114" t="n"/>
      <c r="SG11" s="114" t="n"/>
      <c r="SH11" s="114" t="n"/>
      <c r="SI11" s="114" t="n"/>
      <c r="SJ11" s="114" t="n"/>
      <c r="SK11" s="114" t="n"/>
      <c r="SL11" s="114" t="n"/>
      <c r="SM11" s="114" t="n"/>
      <c r="SN11" s="114" t="n"/>
      <c r="SO11" s="114" t="n"/>
      <c r="SP11" s="114" t="n"/>
      <c r="SQ11" s="114" t="n"/>
      <c r="SR11" s="114" t="n"/>
      <c r="SS11" s="114" t="n"/>
      <c r="ST11" s="114" t="n"/>
      <c r="SU11" s="114" t="n"/>
      <c r="SV11" s="114" t="n"/>
      <c r="SW11" s="114" t="n"/>
      <c r="SX11" s="114" t="n"/>
      <c r="SY11" s="114" t="n"/>
      <c r="SZ11" s="114" t="n"/>
      <c r="TA11" s="114" t="n"/>
      <c r="TB11" s="114" t="n"/>
      <c r="TC11" s="114" t="n"/>
      <c r="TD11" s="114" t="n"/>
      <c r="TE11" s="114" t="n"/>
      <c r="TF11" s="114" t="n"/>
      <c r="TG11" s="114" t="n"/>
      <c r="TH11" s="114" t="n"/>
      <c r="TI11" s="114" t="n"/>
      <c r="TJ11" s="114" t="n"/>
      <c r="TK11" s="114" t="n"/>
      <c r="TL11" s="114" t="n"/>
      <c r="TM11" s="114" t="n"/>
      <c r="TN11" s="114" t="n"/>
      <c r="TO11" s="114" t="n"/>
      <c r="TP11" s="114" t="n"/>
      <c r="TQ11" s="114" t="n"/>
      <c r="TR11" s="114" t="n"/>
      <c r="TS11" s="114" t="n"/>
      <c r="TT11" s="114" t="n"/>
      <c r="TU11" s="114" t="n"/>
      <c r="TV11" s="114" t="n"/>
      <c r="TW11" s="114" t="n"/>
      <c r="TX11" s="114" t="n"/>
      <c r="TY11" s="114" t="n"/>
      <c r="TZ11" s="114" t="n"/>
      <c r="UA11" s="114" t="n"/>
      <c r="UB11" s="114" t="n"/>
      <c r="UC11" s="114" t="n"/>
      <c r="UD11" s="114" t="n"/>
      <c r="UE11" s="114" t="n"/>
      <c r="UF11" s="114" t="n"/>
      <c r="UG11" s="114" t="n"/>
      <c r="UH11" s="114" t="n"/>
      <c r="UI11" s="114" t="n"/>
      <c r="UJ11" s="114" t="n"/>
      <c r="UK11" s="114" t="n"/>
      <c r="UL11" s="114" t="n"/>
      <c r="UM11" s="114" t="n"/>
      <c r="UN11" s="114" t="n"/>
      <c r="UO11" s="114" t="n"/>
      <c r="UP11" s="114" t="n"/>
      <c r="UQ11" s="114" t="n"/>
      <c r="UR11" s="114" t="n"/>
      <c r="US11" s="114" t="n"/>
      <c r="UT11" s="114" t="n"/>
      <c r="UU11" s="114" t="n"/>
      <c r="UV11" s="114" t="n"/>
      <c r="UW11" s="114" t="n"/>
      <c r="UX11" s="114" t="n"/>
      <c r="UY11" s="114" t="n"/>
      <c r="UZ11" s="114" t="n"/>
      <c r="VA11" s="114" t="n"/>
      <c r="VB11" s="114" t="n"/>
      <c r="VC11" s="114" t="n"/>
      <c r="VD11" s="114" t="n"/>
      <c r="VE11" s="114" t="n"/>
      <c r="VF11" s="114" t="n"/>
      <c r="VG11" s="114" t="n"/>
      <c r="VH11" s="114" t="n"/>
      <c r="VI11" s="114" t="n"/>
      <c r="VJ11" s="114" t="n"/>
      <c r="VK11" s="114" t="n"/>
      <c r="VL11" s="114" t="n"/>
      <c r="VM11" s="114" t="n"/>
      <c r="VN11" s="114" t="n"/>
      <c r="VO11" s="114" t="n"/>
      <c r="VP11" s="114" t="n"/>
      <c r="VQ11" s="114" t="n"/>
      <c r="VR11" s="114" t="n"/>
      <c r="VS11" s="114" t="n"/>
      <c r="VT11" s="114" t="n"/>
      <c r="VU11" s="114" t="n"/>
      <c r="VV11" s="114" t="n"/>
      <c r="VW11" s="114" t="n"/>
      <c r="VX11" s="114" t="n"/>
      <c r="VY11" s="114" t="n"/>
      <c r="VZ11" s="114" t="n"/>
      <c r="WA11" s="114" t="n"/>
      <c r="WB11" s="114" t="n"/>
      <c r="WC11" s="114" t="n"/>
      <c r="WD11" s="114" t="n"/>
      <c r="WE11" s="114" t="n"/>
      <c r="WF11" s="114" t="n"/>
      <c r="WG11" s="114" t="n"/>
      <c r="WH11" s="114" t="n"/>
      <c r="WI11" s="114" t="n"/>
      <c r="WJ11" s="114" t="n"/>
      <c r="WK11" s="114" t="n"/>
      <c r="WL11" s="114" t="n"/>
      <c r="WM11" s="114" t="n"/>
      <c r="WN11" s="114" t="n"/>
      <c r="WO11" s="114" t="n"/>
      <c r="WP11" s="114" t="n"/>
      <c r="WQ11" s="114" t="n"/>
      <c r="WR11" s="114" t="n"/>
      <c r="WS11" s="114" t="n"/>
      <c r="WT11" s="114" t="n"/>
      <c r="WU11" s="114" t="n"/>
      <c r="WV11" s="114" t="n"/>
      <c r="WW11" s="114" t="n"/>
      <c r="WX11" s="114" t="n"/>
      <c r="WY11" s="114" t="n"/>
      <c r="WZ11" s="114" t="n"/>
      <c r="XA11" s="114" t="n"/>
      <c r="XB11" s="114" t="n"/>
      <c r="XC11" s="114" t="n"/>
      <c r="XD11" s="114" t="n"/>
      <c r="XE11" s="114" t="n"/>
      <c r="XF11" s="114" t="n"/>
      <c r="XG11" s="114" t="n"/>
      <c r="XH11" s="114" t="n"/>
      <c r="XI11" s="114" t="n"/>
      <c r="XJ11" s="114" t="n"/>
      <c r="XK11" s="114" t="n"/>
      <c r="XL11" s="114" t="n"/>
      <c r="XM11" s="114" t="n"/>
      <c r="XN11" s="114" t="n"/>
      <c r="XO11" s="114" t="n"/>
      <c r="XP11" s="114" t="n"/>
      <c r="XQ11" s="114" t="n"/>
      <c r="XR11" s="114" t="n"/>
      <c r="XS11" s="114" t="n"/>
      <c r="XT11" s="114" t="n"/>
      <c r="XU11" s="114" t="n"/>
      <c r="XV11" s="114" t="n"/>
      <c r="XW11" s="114" t="n"/>
      <c r="XX11" s="114" t="n"/>
      <c r="XY11" s="114" t="n"/>
      <c r="XZ11" s="114" t="n"/>
      <c r="YA11" s="114" t="n"/>
      <c r="YB11" s="114" t="n"/>
      <c r="YC11" s="114" t="n"/>
      <c r="YD11" s="114" t="n"/>
      <c r="YE11" s="114" t="n"/>
      <c r="YF11" s="114" t="n"/>
      <c r="YG11" s="114" t="n"/>
      <c r="YH11" s="114" t="n"/>
      <c r="YI11" s="114" t="n"/>
      <c r="YJ11" s="114" t="n"/>
      <c r="YK11" s="114" t="n"/>
      <c r="YL11" s="114" t="n"/>
      <c r="YM11" s="114" t="n"/>
      <c r="YN11" s="114" t="n"/>
      <c r="YO11" s="114" t="n"/>
      <c r="YP11" s="114" t="n"/>
      <c r="YQ11" s="114" t="n"/>
      <c r="YR11" s="114" t="n"/>
      <c r="YS11" s="114" t="n"/>
      <c r="YT11" s="114" t="n"/>
      <c r="YU11" s="114" t="n"/>
      <c r="YV11" s="114" t="n"/>
      <c r="YW11" s="114" t="n"/>
      <c r="YX11" s="114" t="n"/>
      <c r="YY11" s="114" t="n"/>
      <c r="YZ11" s="114" t="n"/>
      <c r="ZA11" s="114" t="n"/>
      <c r="ZB11" s="114" t="n"/>
      <c r="ZC11" s="114" t="n"/>
      <c r="ZD11" s="114" t="n"/>
      <c r="ZE11" s="114" t="n"/>
      <c r="ZF11" s="114" t="n"/>
      <c r="ZG11" s="114" t="n"/>
      <c r="ZH11" s="114" t="n"/>
      <c r="ZI11" s="114" t="n"/>
      <c r="ZJ11" s="114" t="n"/>
      <c r="ZK11" s="114" t="n"/>
      <c r="ZL11" s="114" t="n"/>
      <c r="ZM11" s="114" t="n"/>
      <c r="ZN11" s="114" t="n"/>
      <c r="ZO11" s="114" t="n"/>
      <c r="ZP11" s="114" t="n"/>
      <c r="ZQ11" s="114" t="n"/>
      <c r="ZR11" s="114" t="n"/>
      <c r="ZS11" s="114" t="n"/>
      <c r="ZT11" s="114" t="n"/>
      <c r="ZU11" s="114" t="n"/>
      <c r="ZV11" s="114" t="n"/>
      <c r="ZW11" s="114" t="n"/>
      <c r="ZX11" s="114" t="n"/>
      <c r="ZY11" s="114" t="n"/>
      <c r="ZZ11" s="114" t="n"/>
      <c r="AAA11" s="114" t="n"/>
      <c r="AAB11" s="114" t="n"/>
      <c r="AAC11" s="114" t="n"/>
      <c r="AAD11" s="114" t="n"/>
      <c r="AAE11" s="114" t="n"/>
      <c r="AAF11" s="114" t="n"/>
      <c r="AAG11" s="114" t="n"/>
      <c r="AAH11" s="114" t="n"/>
      <c r="AAI11" s="114" t="n"/>
      <c r="AAJ11" s="114" t="n"/>
      <c r="AAK11" s="114" t="n"/>
      <c r="AAL11" s="114" t="n"/>
      <c r="AAM11" s="114" t="n"/>
      <c r="AAN11" s="114" t="n"/>
      <c r="AAO11" s="114" t="n"/>
      <c r="AAP11" s="114" t="n"/>
      <c r="AAQ11" s="114" t="n"/>
      <c r="AAR11" s="114" t="n"/>
      <c r="AAS11" s="114" t="n"/>
      <c r="AAT11" s="114" t="n"/>
      <c r="AAU11" s="114" t="n"/>
      <c r="AAV11" s="114" t="n"/>
      <c r="AAW11" s="114" t="n"/>
      <c r="AAX11" s="114" t="n"/>
      <c r="AAY11" s="114" t="n"/>
      <c r="AAZ11" s="114" t="n"/>
      <c r="ABA11" s="114" t="n"/>
      <c r="ABB11" s="114" t="n"/>
      <c r="ABC11" s="114" t="n"/>
      <c r="ABD11" s="114" t="n"/>
      <c r="ABE11" s="114" t="n"/>
      <c r="ABF11" s="114" t="n"/>
      <c r="ABG11" s="114" t="n"/>
      <c r="ABH11" s="114" t="n"/>
      <c r="ABI11" s="114" t="n"/>
      <c r="ABJ11" s="114" t="n"/>
      <c r="ABK11" s="114" t="n"/>
      <c r="ABL11" s="114" t="n"/>
      <c r="ABM11" s="114" t="n"/>
      <c r="ABN11" s="114" t="n"/>
      <c r="ABO11" s="114" t="n"/>
      <c r="ABP11" s="114" t="n"/>
      <c r="ABQ11" s="114" t="n"/>
      <c r="ABR11" s="114" t="n"/>
      <c r="ABS11" s="114" t="n"/>
      <c r="ABT11" s="114" t="n"/>
      <c r="ABU11" s="114" t="n"/>
      <c r="ABV11" s="114" t="n"/>
      <c r="ABW11" s="114" t="n"/>
      <c r="ABX11" s="114" t="n"/>
      <c r="ABY11" s="114" t="n"/>
      <c r="ABZ11" s="114" t="n"/>
      <c r="ACA11" s="114" t="n"/>
      <c r="ACB11" s="114" t="n"/>
      <c r="ACC11" s="114" t="n"/>
      <c r="ACD11" s="114" t="n"/>
      <c r="ACE11" s="114" t="n"/>
      <c r="ACF11" s="114" t="n"/>
      <c r="ACG11" s="114" t="n"/>
      <c r="ACH11" s="114" t="n"/>
      <c r="ACI11" s="114" t="n"/>
      <c r="ACJ11" s="114" t="n"/>
      <c r="ACK11" s="114" t="n"/>
      <c r="ACL11" s="114" t="n"/>
      <c r="ACM11" s="114" t="n"/>
      <c r="ACN11" s="114" t="n"/>
      <c r="ACO11" s="114" t="n"/>
      <c r="ACP11" s="114" t="n"/>
      <c r="ACQ11" s="114" t="n"/>
      <c r="ACR11" s="114" t="n"/>
      <c r="ACS11" s="114" t="n"/>
      <c r="ACT11" s="114" t="n"/>
      <c r="ACU11" s="114" t="n"/>
      <c r="ACV11" s="114" t="n"/>
      <c r="ACW11" s="114" t="n"/>
      <c r="ACX11" s="114" t="n"/>
      <c r="ACY11" s="114" t="n"/>
      <c r="ACZ11" s="114" t="n"/>
      <c r="ADA11" s="114" t="n"/>
      <c r="ADB11" s="114" t="n"/>
      <c r="ADC11" s="114" t="n"/>
      <c r="ADD11" s="114" t="n"/>
      <c r="ADE11" s="114" t="n"/>
      <c r="ADF11" s="114" t="n"/>
      <c r="ADG11" s="114" t="n"/>
      <c r="ADH11" s="114" t="n"/>
      <c r="ADI11" s="114" t="n"/>
      <c r="ADJ11" s="114" t="n"/>
      <c r="ADK11" s="114" t="n"/>
      <c r="ADL11" s="114" t="n"/>
      <c r="ADM11" s="114" t="n"/>
      <c r="ADN11" s="114" t="n"/>
      <c r="ADO11" s="114" t="n"/>
      <c r="ADP11" s="114" t="n"/>
      <c r="ADQ11" s="114" t="n"/>
      <c r="ADR11" s="114" t="n"/>
      <c r="ADS11" s="114" t="n"/>
      <c r="ADT11" s="114" t="n"/>
      <c r="ADU11" s="114" t="n"/>
      <c r="ADV11" s="114" t="n"/>
      <c r="ADW11" s="114" t="n"/>
      <c r="ADX11" s="114" t="n"/>
      <c r="ADY11" s="114" t="n"/>
      <c r="ADZ11" s="114" t="n"/>
      <c r="AEA11" s="114" t="n"/>
      <c r="AEB11" s="114" t="n"/>
      <c r="AEC11" s="114" t="n"/>
      <c r="AED11" s="114" t="n"/>
      <c r="AEE11" s="114" t="n"/>
      <c r="AEF11" s="114" t="n"/>
      <c r="AEG11" s="114" t="n"/>
      <c r="AEH11" s="114" t="n"/>
      <c r="AEI11" s="114" t="n"/>
      <c r="AEJ11" s="114" t="n"/>
      <c r="AEK11" s="114" t="n"/>
      <c r="AEL11" s="114" t="n"/>
      <c r="AEM11" s="114" t="n"/>
      <c r="AEN11" s="114" t="n"/>
      <c r="AEO11" s="114" t="n"/>
      <c r="AEP11" s="114" t="n"/>
      <c r="AEQ11" s="114" t="n"/>
      <c r="AER11" s="114" t="n"/>
      <c r="AES11" s="114" t="n"/>
      <c r="AET11" s="114" t="n"/>
      <c r="AEU11" s="114" t="n"/>
      <c r="AEV11" s="114" t="n"/>
      <c r="AEW11" s="114" t="n"/>
      <c r="AEX11" s="114" t="n"/>
      <c r="AEY11" s="114" t="n"/>
      <c r="AEZ11" s="114" t="n"/>
      <c r="AFA11" s="114" t="n"/>
      <c r="AFB11" s="114" t="n"/>
      <c r="AFC11" s="114" t="n"/>
      <c r="AFD11" s="114" t="n"/>
      <c r="AFE11" s="114" t="n"/>
      <c r="AFF11" s="114" t="n"/>
      <c r="AFG11" s="114" t="n"/>
      <c r="AFH11" s="114" t="n"/>
      <c r="AFI11" s="114" t="n"/>
      <c r="AFJ11" s="114" t="n"/>
      <c r="AFK11" s="114" t="n"/>
      <c r="AFL11" s="114" t="n"/>
      <c r="AFM11" s="114" t="n"/>
      <c r="AFN11" s="114" t="n"/>
      <c r="AFO11" s="114" t="n"/>
      <c r="AFP11" s="114" t="n"/>
      <c r="AFQ11" s="114" t="n"/>
      <c r="AFR11" s="114" t="n"/>
      <c r="AFS11" s="114" t="n"/>
      <c r="AFT11" s="114" t="n"/>
      <c r="AFU11" s="114" t="n"/>
      <c r="AFV11" s="114" t="n"/>
      <c r="AFW11" s="114" t="n"/>
      <c r="AFX11" s="114" t="n"/>
      <c r="AFY11" s="114" t="n"/>
      <c r="AFZ11" s="114" t="n"/>
      <c r="AGA11" s="114" t="n"/>
      <c r="AGB11" s="114" t="n"/>
      <c r="AGC11" s="114" t="n"/>
      <c r="AGD11" s="114" t="n"/>
      <c r="AGE11" s="114" t="n"/>
      <c r="AGF11" s="114" t="n"/>
      <c r="AGG11" s="114" t="n"/>
      <c r="AGH11" s="114" t="n"/>
      <c r="AGI11" s="114" t="n"/>
      <c r="AGJ11" s="114" t="n"/>
      <c r="AGK11" s="114" t="n"/>
      <c r="AGL11" s="114" t="n"/>
      <c r="AGM11" s="114" t="n"/>
      <c r="AGN11" s="114" t="n"/>
      <c r="AGO11" s="114" t="n"/>
      <c r="AGP11" s="114" t="n"/>
      <c r="AGQ11" s="114" t="n"/>
      <c r="AGR11" s="114" t="n"/>
      <c r="AGS11" s="114" t="n"/>
      <c r="AGT11" s="114" t="n"/>
      <c r="AGU11" s="114" t="n"/>
      <c r="AGV11" s="114" t="n"/>
      <c r="AGW11" s="114" t="n"/>
      <c r="AGX11" s="114" t="n"/>
      <c r="AGY11" s="114" t="n"/>
      <c r="AGZ11" s="114" t="n"/>
      <c r="AHA11" s="114" t="n"/>
      <c r="AHB11" s="114" t="n"/>
      <c r="AHC11" s="114" t="n"/>
      <c r="AHD11" s="114" t="n"/>
      <c r="AHE11" s="114" t="n"/>
      <c r="AHF11" s="114" t="n"/>
      <c r="AHG11" s="114" t="n"/>
      <c r="AHH11" s="114" t="n"/>
      <c r="AHI11" s="114" t="n"/>
      <c r="AHJ11" s="114" t="n"/>
      <c r="AHK11" s="114" t="n"/>
      <c r="AHL11" s="114" t="n"/>
      <c r="AHM11" s="114" t="n"/>
      <c r="AHN11" s="114" t="n"/>
      <c r="AHO11" s="114" t="n"/>
      <c r="AHP11" s="114" t="n"/>
      <c r="AHQ11" s="114" t="n"/>
      <c r="AHR11" s="114" t="n"/>
      <c r="AHS11" s="114" t="n"/>
      <c r="AHT11" s="114" t="n"/>
      <c r="AHU11" s="114" t="n"/>
      <c r="AHV11" s="114" t="n"/>
      <c r="AHW11" s="114" t="n"/>
      <c r="AHX11" s="114" t="n"/>
      <c r="AHY11" s="114" t="n"/>
      <c r="AHZ11" s="114" t="n"/>
      <c r="AIA11" s="114" t="n"/>
      <c r="AIB11" s="114" t="n"/>
      <c r="AIC11" s="114" t="n"/>
      <c r="AID11" s="114" t="n"/>
      <c r="AIE11" s="114" t="n"/>
      <c r="AIF11" s="114" t="n"/>
      <c r="AIG11" s="114" t="n"/>
      <c r="AIH11" s="114" t="n"/>
      <c r="AII11" s="114" t="n"/>
      <c r="AIJ11" s="114" t="n"/>
      <c r="AIK11" s="114" t="n"/>
      <c r="AIL11" s="114" t="n"/>
      <c r="AIM11" s="114" t="n"/>
      <c r="AIN11" s="114" t="n"/>
      <c r="AIO11" s="114" t="n"/>
      <c r="AIP11" s="114" t="n"/>
      <c r="AIQ11" s="114" t="n"/>
      <c r="AIR11" s="114" t="n"/>
      <c r="AIS11" s="114" t="n"/>
      <c r="AIT11" s="114" t="n"/>
      <c r="AIU11" s="114" t="n"/>
      <c r="AIV11" s="114" t="n"/>
      <c r="AIW11" s="114" t="n"/>
      <c r="AIX11" s="114" t="n"/>
      <c r="AIY11" s="114" t="n"/>
      <c r="AIZ11" s="114" t="n"/>
      <c r="AJA11" s="114" t="n"/>
      <c r="AJB11" s="114" t="n"/>
      <c r="AJC11" s="114" t="n"/>
      <c r="AJD11" s="114" t="n"/>
      <c r="AJE11" s="114" t="n"/>
      <c r="AJF11" s="114" t="n"/>
      <c r="AJG11" s="114" t="n"/>
      <c r="AJH11" s="114" t="n"/>
      <c r="AJI11" s="114" t="n"/>
      <c r="AJJ11" s="114" t="n"/>
      <c r="AJK11" s="114" t="n"/>
      <c r="AJL11" s="114" t="n"/>
      <c r="AJM11" s="114" t="n"/>
      <c r="AJN11" s="114" t="n"/>
      <c r="AJO11" s="114" t="n"/>
      <c r="AJP11" s="114" t="n"/>
      <c r="AJQ11" s="114" t="n"/>
      <c r="AJR11" s="114" t="n"/>
      <c r="AJS11" s="114" t="n"/>
      <c r="AJT11" s="114" t="n"/>
      <c r="AJU11" s="114" t="n"/>
      <c r="AJV11" s="114" t="n"/>
      <c r="AJW11" s="114" t="n"/>
      <c r="AJX11" s="114" t="n"/>
      <c r="AJY11" s="114" t="n"/>
      <c r="AJZ11" s="114" t="n"/>
      <c r="AKA11" s="114" t="n"/>
      <c r="AKB11" s="114" t="n"/>
      <c r="AKC11" s="114" t="n"/>
      <c r="AKD11" s="114" t="n"/>
      <c r="AKE11" s="114" t="n"/>
      <c r="AKF11" s="114" t="n"/>
      <c r="AKG11" s="114" t="n"/>
      <c r="AKH11" s="114" t="n"/>
      <c r="AKI11" s="114" t="n"/>
      <c r="AKJ11" s="114" t="n"/>
      <c r="AKK11" s="114" t="n"/>
      <c r="AKL11" s="114" t="n"/>
      <c r="AKM11" s="114" t="n"/>
      <c r="AKN11" s="114" t="n"/>
      <c r="AKO11" s="114" t="n"/>
      <c r="AKP11" s="114" t="n"/>
      <c r="AKQ11" s="114" t="n"/>
      <c r="AKR11" s="114" t="n"/>
      <c r="AKS11" s="114" t="n"/>
      <c r="AKT11" s="114" t="n"/>
      <c r="AKU11" s="114" t="n"/>
      <c r="AKV11" s="114" t="n"/>
      <c r="AKW11" s="114" t="n"/>
      <c r="AKX11" s="114" t="n"/>
      <c r="AKY11" s="114" t="n"/>
      <c r="AKZ11" s="114" t="n"/>
      <c r="ALA11" s="114" t="n"/>
      <c r="ALB11" s="114" t="n"/>
      <c r="ALC11" s="114" t="n"/>
      <c r="ALD11" s="114" t="n"/>
      <c r="ALE11" s="114" t="n"/>
      <c r="ALF11" s="114" t="n"/>
      <c r="ALG11" s="114" t="n"/>
      <c r="ALH11" s="114" t="n"/>
      <c r="ALI11" s="114" t="n"/>
      <c r="ALJ11" s="114" t="n"/>
      <c r="ALK11" s="114" t="n"/>
      <c r="ALL11" s="114" t="n"/>
      <c r="ALM11" s="114" t="n"/>
      <c r="ALN11" s="114" t="n"/>
      <c r="ALO11" s="114" t="n"/>
      <c r="ALP11" s="114" t="n"/>
      <c r="ALQ11" s="114" t="n"/>
      <c r="ALR11" s="114" t="n"/>
      <c r="ALS11" s="114" t="n"/>
      <c r="ALT11" s="114" t="n"/>
      <c r="ALU11" s="114" t="n"/>
      <c r="ALV11" s="114" t="n"/>
      <c r="ALW11" s="114" t="n"/>
      <c r="ALX11" s="114" t="n"/>
      <c r="ALY11" s="114" t="n"/>
      <c r="ALZ11" s="114" t="n"/>
      <c r="AMA11" s="114" t="n"/>
      <c r="AMB11" s="114" t="n"/>
      <c r="AMC11" s="114" t="n"/>
      <c r="AMD11" s="114" t="n"/>
      <c r="AME11" s="114" t="n"/>
      <c r="AMF11" s="114" t="n"/>
      <c r="AMG11" s="114" t="n"/>
      <c r="AMH11" s="114" t="n"/>
      <c r="AMI11" s="114" t="n"/>
      <c r="AMJ11" s="114" t="n"/>
    </row>
    <row r="12" customFormat="1" s="62">
      <c r="A12" s="114" t="inlineStr">
        <is>
          <t>% Öka/Minska</t>
        </is>
      </c>
      <c r="B12" s="114" t="n"/>
      <c r="C12" s="119">
        <f>(C10-B10)/C10</f>
        <v/>
      </c>
      <c r="D12" s="119">
        <f>(D10-C10)/D10</f>
        <v/>
      </c>
      <c r="E12" s="120">
        <f>(E10-D10)/E10</f>
        <v/>
      </c>
      <c r="F12" s="120">
        <f>(F10-E10)/F10</f>
        <v/>
      </c>
      <c r="G12" s="120">
        <f>(G10-F10)/G10</f>
        <v/>
      </c>
      <c r="H12" s="119">
        <f>(H10-G10)/H10</f>
        <v/>
      </c>
      <c r="I12" s="120">
        <f>(I10-H10)/I10</f>
        <v/>
      </c>
      <c r="J12" s="119">
        <f>(J10-I10)/J10</f>
        <v/>
      </c>
      <c r="K12" s="119">
        <f>(K10-J10)/K10</f>
        <v/>
      </c>
      <c r="L12" s="121">
        <f>(L10-K10)/L10</f>
        <v/>
      </c>
      <c r="M12" s="119">
        <f>(M10-L10)/M10</f>
        <v/>
      </c>
      <c r="N12" s="122">
        <f>(N10-M10)/N10</f>
        <v/>
      </c>
      <c r="O12" s="121">
        <f>(O10-N10)/O10</f>
        <v/>
      </c>
      <c r="P12" s="121">
        <f>(P10-O10)/P10</f>
        <v/>
      </c>
      <c r="Q12" s="121">
        <f>(Q10-P10)/Q10</f>
        <v/>
      </c>
      <c r="R12" s="121">
        <f>(R10-Q10)/R10</f>
        <v/>
      </c>
      <c r="S12" s="121">
        <f>(S10-R10)/S10</f>
        <v/>
      </c>
      <c r="T12" s="121">
        <f>(T10-S10)/T10</f>
        <v/>
      </c>
      <c r="U12" s="122">
        <f>(U10-T10)/U10</f>
        <v/>
      </c>
      <c r="V12" s="122">
        <f>(V10-U10)/V10</f>
        <v/>
      </c>
      <c r="W12" s="114" t="n"/>
      <c r="X12" s="114" t="n"/>
      <c r="Y12" s="114" t="n"/>
      <c r="Z12" s="114" t="n"/>
      <c r="AA12" s="114" t="n"/>
      <c r="AB12" s="114" t="n"/>
      <c r="AC12" s="114" t="n"/>
      <c r="AD12" s="114" t="n"/>
      <c r="AE12" s="114" t="n"/>
      <c r="AF12" s="114" t="n"/>
      <c r="AG12" s="114" t="n"/>
      <c r="AH12" s="114" t="n"/>
      <c r="AI12" s="114" t="n"/>
      <c r="AJ12" s="114" t="n"/>
      <c r="AK12" s="114" t="n"/>
      <c r="AL12" s="114" t="n"/>
      <c r="AM12" s="114" t="n"/>
      <c r="AN12" s="114" t="n"/>
      <c r="AO12" s="114" t="n"/>
      <c r="AP12" s="114" t="n"/>
      <c r="AQ12" s="114" t="n"/>
      <c r="AR12" s="114" t="n"/>
      <c r="AS12" s="114" t="n"/>
      <c r="AT12" s="114" t="n"/>
      <c r="AU12" s="114" t="n"/>
      <c r="AV12" s="114" t="n"/>
      <c r="AW12" s="114" t="n"/>
      <c r="AX12" s="114" t="n"/>
      <c r="AY12" s="114" t="n"/>
      <c r="AZ12" s="114" t="n"/>
      <c r="BA12" s="114" t="n"/>
      <c r="BB12" s="114" t="n"/>
      <c r="BC12" s="114" t="n"/>
      <c r="BD12" s="114" t="n"/>
      <c r="BE12" s="114" t="n"/>
      <c r="BF12" s="114" t="n"/>
      <c r="BG12" s="114" t="n"/>
      <c r="BH12" s="114" t="n"/>
      <c r="BI12" s="114" t="n"/>
      <c r="BJ12" s="114" t="n"/>
      <c r="BK12" s="114" t="n"/>
      <c r="BL12" s="114" t="n"/>
      <c r="BM12" s="114" t="n"/>
      <c r="BN12" s="114" t="n"/>
      <c r="BO12" s="114" t="n"/>
      <c r="BP12" s="114" t="n"/>
      <c r="BQ12" s="114" t="n"/>
      <c r="BR12" s="114" t="n"/>
      <c r="BS12" s="114" t="n"/>
      <c r="BT12" s="114" t="n"/>
      <c r="BU12" s="114" t="n"/>
      <c r="BV12" s="114" t="n"/>
      <c r="BW12" s="114" t="n"/>
      <c r="BX12" s="114" t="n"/>
      <c r="BY12" s="114" t="n"/>
      <c r="BZ12" s="114" t="n"/>
      <c r="CA12" s="114" t="n"/>
      <c r="CB12" s="114" t="n"/>
      <c r="CC12" s="114" t="n"/>
      <c r="CD12" s="114" t="n"/>
      <c r="CE12" s="114" t="n"/>
      <c r="CF12" s="114" t="n"/>
      <c r="CG12" s="114" t="n"/>
      <c r="CH12" s="114" t="n"/>
      <c r="CI12" s="114" t="n"/>
      <c r="CJ12" s="114" t="n"/>
      <c r="CK12" s="114" t="n"/>
      <c r="CL12" s="114" t="n"/>
      <c r="CM12" s="114" t="n"/>
      <c r="CN12" s="114" t="n"/>
      <c r="CO12" s="114" t="n"/>
      <c r="CP12" s="114" t="n"/>
      <c r="CQ12" s="114" t="n"/>
      <c r="CR12" s="114" t="n"/>
      <c r="CS12" s="114" t="n"/>
      <c r="CT12" s="114" t="n"/>
      <c r="CU12" s="114" t="n"/>
      <c r="CV12" s="114" t="n"/>
      <c r="CW12" s="114" t="n"/>
      <c r="CX12" s="114" t="n"/>
      <c r="CY12" s="114" t="n"/>
      <c r="CZ12" s="114" t="n"/>
      <c r="DA12" s="114" t="n"/>
      <c r="DB12" s="114" t="n"/>
      <c r="DC12" s="114" t="n"/>
      <c r="DD12" s="114" t="n"/>
      <c r="DE12" s="114" t="n"/>
      <c r="DF12" s="114" t="n"/>
      <c r="DG12" s="114" t="n"/>
      <c r="DH12" s="114" t="n"/>
      <c r="DI12" s="114" t="n"/>
      <c r="DJ12" s="114" t="n"/>
      <c r="DK12" s="114" t="n"/>
      <c r="DL12" s="114" t="n"/>
      <c r="DM12" s="114" t="n"/>
      <c r="DN12" s="114" t="n"/>
      <c r="DO12" s="114" t="n"/>
      <c r="DP12" s="114" t="n"/>
      <c r="DQ12" s="114" t="n"/>
      <c r="DR12" s="114" t="n"/>
      <c r="DS12" s="114" t="n"/>
      <c r="DT12" s="114" t="n"/>
      <c r="DU12" s="114" t="n"/>
      <c r="DV12" s="114" t="n"/>
      <c r="DW12" s="114" t="n"/>
      <c r="DX12" s="114" t="n"/>
      <c r="DY12" s="114" t="n"/>
      <c r="DZ12" s="114" t="n"/>
      <c r="EA12" s="114" t="n"/>
      <c r="EB12" s="114" t="n"/>
      <c r="EC12" s="114" t="n"/>
      <c r="ED12" s="114" t="n"/>
      <c r="EE12" s="114" t="n"/>
      <c r="EF12" s="114" t="n"/>
      <c r="EG12" s="114" t="n"/>
      <c r="EH12" s="114" t="n"/>
      <c r="EI12" s="114" t="n"/>
      <c r="EJ12" s="114" t="n"/>
      <c r="EK12" s="114" t="n"/>
      <c r="EL12" s="114" t="n"/>
      <c r="EM12" s="114" t="n"/>
      <c r="EN12" s="114" t="n"/>
      <c r="EO12" s="114" t="n"/>
      <c r="EP12" s="114" t="n"/>
      <c r="EQ12" s="114" t="n"/>
      <c r="ER12" s="114" t="n"/>
      <c r="ES12" s="114" t="n"/>
      <c r="ET12" s="114" t="n"/>
      <c r="EU12" s="114" t="n"/>
      <c r="EV12" s="114" t="n"/>
      <c r="EW12" s="114" t="n"/>
      <c r="EX12" s="114" t="n"/>
      <c r="EY12" s="114" t="n"/>
      <c r="EZ12" s="114" t="n"/>
      <c r="FA12" s="114" t="n"/>
      <c r="FB12" s="114" t="n"/>
      <c r="FC12" s="114" t="n"/>
      <c r="FD12" s="114" t="n"/>
      <c r="FE12" s="114" t="n"/>
      <c r="FF12" s="114" t="n"/>
      <c r="FG12" s="114" t="n"/>
      <c r="FH12" s="114" t="n"/>
      <c r="FI12" s="114" t="n"/>
      <c r="FJ12" s="114" t="n"/>
      <c r="FK12" s="114" t="n"/>
      <c r="FL12" s="114" t="n"/>
      <c r="FM12" s="114" t="n"/>
      <c r="FN12" s="114" t="n"/>
      <c r="FO12" s="114" t="n"/>
      <c r="FP12" s="114" t="n"/>
      <c r="FQ12" s="114" t="n"/>
      <c r="FR12" s="114" t="n"/>
      <c r="FS12" s="114" t="n"/>
      <c r="FT12" s="114" t="n"/>
      <c r="FU12" s="114" t="n"/>
      <c r="FV12" s="114" t="n"/>
      <c r="FW12" s="114" t="n"/>
      <c r="FX12" s="114" t="n"/>
      <c r="FY12" s="114" t="n"/>
      <c r="FZ12" s="114" t="n"/>
      <c r="GA12" s="114" t="n"/>
      <c r="GB12" s="114" t="n"/>
      <c r="GC12" s="114" t="n"/>
      <c r="GD12" s="114" t="n"/>
      <c r="GE12" s="114" t="n"/>
      <c r="GF12" s="114" t="n"/>
      <c r="GG12" s="114" t="n"/>
      <c r="GH12" s="114" t="n"/>
      <c r="GI12" s="114" t="n"/>
      <c r="GJ12" s="114" t="n"/>
      <c r="GK12" s="114" t="n"/>
      <c r="GL12" s="114" t="n"/>
      <c r="GM12" s="114" t="n"/>
      <c r="GN12" s="114" t="n"/>
      <c r="GO12" s="114" t="n"/>
      <c r="GP12" s="114" t="n"/>
      <c r="GQ12" s="114" t="n"/>
      <c r="GR12" s="114" t="n"/>
      <c r="GS12" s="114" t="n"/>
      <c r="GT12" s="114" t="n"/>
      <c r="GU12" s="114" t="n"/>
      <c r="GV12" s="114" t="n"/>
      <c r="GW12" s="114" t="n"/>
      <c r="GX12" s="114" t="n"/>
      <c r="GY12" s="114" t="n"/>
      <c r="GZ12" s="114" t="n"/>
      <c r="HA12" s="114" t="n"/>
      <c r="HB12" s="114" t="n"/>
      <c r="HC12" s="114" t="n"/>
      <c r="HD12" s="114" t="n"/>
      <c r="HE12" s="114" t="n"/>
      <c r="HF12" s="114" t="n"/>
      <c r="HG12" s="114" t="n"/>
      <c r="HH12" s="114" t="n"/>
      <c r="HI12" s="114" t="n"/>
      <c r="HJ12" s="114" t="n"/>
      <c r="HK12" s="114" t="n"/>
      <c r="HL12" s="114" t="n"/>
      <c r="HM12" s="114" t="n"/>
      <c r="HN12" s="114" t="n"/>
      <c r="HO12" s="114" t="n"/>
      <c r="HP12" s="114" t="n"/>
      <c r="HQ12" s="114" t="n"/>
      <c r="HR12" s="114" t="n"/>
      <c r="HS12" s="114" t="n"/>
      <c r="HT12" s="114" t="n"/>
      <c r="HU12" s="114" t="n"/>
      <c r="HV12" s="114" t="n"/>
      <c r="HW12" s="114" t="n"/>
      <c r="HX12" s="114" t="n"/>
      <c r="HY12" s="114" t="n"/>
      <c r="HZ12" s="114" t="n"/>
      <c r="IA12" s="114" t="n"/>
      <c r="IB12" s="114" t="n"/>
      <c r="IC12" s="114" t="n"/>
      <c r="ID12" s="114" t="n"/>
      <c r="IE12" s="114" t="n"/>
      <c r="IF12" s="114" t="n"/>
      <c r="IG12" s="114" t="n"/>
      <c r="IH12" s="114" t="n"/>
      <c r="II12" s="114" t="n"/>
      <c r="IJ12" s="114" t="n"/>
      <c r="IK12" s="114" t="n"/>
      <c r="IL12" s="114" t="n"/>
      <c r="IM12" s="114" t="n"/>
      <c r="IN12" s="114" t="n"/>
      <c r="IO12" s="114" t="n"/>
      <c r="IP12" s="114" t="n"/>
      <c r="IQ12" s="114" t="n"/>
      <c r="IR12" s="114" t="n"/>
      <c r="IS12" s="114" t="n"/>
      <c r="IT12" s="114" t="n"/>
      <c r="IU12" s="114" t="n"/>
      <c r="IV12" s="114" t="n"/>
      <c r="IW12" s="114" t="n"/>
      <c r="IX12" s="114" t="n"/>
      <c r="IY12" s="114" t="n"/>
      <c r="IZ12" s="114" t="n"/>
      <c r="JA12" s="114" t="n"/>
      <c r="JB12" s="114" t="n"/>
      <c r="JC12" s="114" t="n"/>
      <c r="JD12" s="114" t="n"/>
      <c r="JE12" s="114" t="n"/>
      <c r="JF12" s="114" t="n"/>
      <c r="JG12" s="114" t="n"/>
      <c r="JH12" s="114" t="n"/>
      <c r="JI12" s="114" t="n"/>
      <c r="JJ12" s="114" t="n"/>
      <c r="JK12" s="114" t="n"/>
      <c r="JL12" s="114" t="n"/>
      <c r="JM12" s="114" t="n"/>
      <c r="JN12" s="114" t="n"/>
      <c r="JO12" s="114" t="n"/>
      <c r="JP12" s="114" t="n"/>
      <c r="JQ12" s="114" t="n"/>
      <c r="JR12" s="114" t="n"/>
      <c r="JS12" s="114" t="n"/>
      <c r="JT12" s="114" t="n"/>
      <c r="JU12" s="114" t="n"/>
      <c r="JV12" s="114" t="n"/>
      <c r="JW12" s="114" t="n"/>
      <c r="JX12" s="114" t="n"/>
      <c r="JY12" s="114" t="n"/>
      <c r="JZ12" s="114" t="n"/>
      <c r="KA12" s="114" t="n"/>
      <c r="KB12" s="114" t="n"/>
      <c r="KC12" s="114" t="n"/>
      <c r="KD12" s="114" t="n"/>
      <c r="KE12" s="114" t="n"/>
      <c r="KF12" s="114" t="n"/>
      <c r="KG12" s="114" t="n"/>
      <c r="KH12" s="114" t="n"/>
      <c r="KI12" s="114" t="n"/>
      <c r="KJ12" s="114" t="n"/>
      <c r="KK12" s="114" t="n"/>
      <c r="KL12" s="114" t="n"/>
      <c r="KM12" s="114" t="n"/>
      <c r="KN12" s="114" t="n"/>
      <c r="KO12" s="114" t="n"/>
      <c r="KP12" s="114" t="n"/>
      <c r="KQ12" s="114" t="n"/>
      <c r="KR12" s="114" t="n"/>
      <c r="KS12" s="114" t="n"/>
      <c r="KT12" s="114" t="n"/>
      <c r="KU12" s="114" t="n"/>
      <c r="KV12" s="114" t="n"/>
      <c r="KW12" s="114" t="n"/>
      <c r="KX12" s="114" t="n"/>
      <c r="KY12" s="114" t="n"/>
      <c r="KZ12" s="114" t="n"/>
      <c r="LA12" s="114" t="n"/>
      <c r="LB12" s="114" t="n"/>
      <c r="LC12" s="114" t="n"/>
      <c r="LD12" s="114" t="n"/>
      <c r="LE12" s="114" t="n"/>
      <c r="LF12" s="114" t="n"/>
      <c r="LG12" s="114" t="n"/>
      <c r="LH12" s="114" t="n"/>
      <c r="LI12" s="114" t="n"/>
      <c r="LJ12" s="114" t="n"/>
      <c r="LK12" s="114" t="n"/>
      <c r="LL12" s="114" t="n"/>
      <c r="LM12" s="114" t="n"/>
      <c r="LN12" s="114" t="n"/>
      <c r="LO12" s="114" t="n"/>
      <c r="LP12" s="114" t="n"/>
      <c r="LQ12" s="114" t="n"/>
      <c r="LR12" s="114" t="n"/>
      <c r="LS12" s="114" t="n"/>
      <c r="LT12" s="114" t="n"/>
      <c r="LU12" s="114" t="n"/>
      <c r="LV12" s="114" t="n"/>
      <c r="LW12" s="114" t="n"/>
      <c r="LX12" s="114" t="n"/>
      <c r="LY12" s="114" t="n"/>
      <c r="LZ12" s="114" t="n"/>
      <c r="MA12" s="114" t="n"/>
      <c r="MB12" s="114" t="n"/>
      <c r="MC12" s="114" t="n"/>
      <c r="MD12" s="114" t="n"/>
      <c r="ME12" s="114" t="n"/>
      <c r="MF12" s="114" t="n"/>
      <c r="MG12" s="114" t="n"/>
      <c r="MH12" s="114" t="n"/>
      <c r="MI12" s="114" t="n"/>
      <c r="MJ12" s="114" t="n"/>
      <c r="MK12" s="114" t="n"/>
      <c r="ML12" s="114" t="n"/>
      <c r="MM12" s="114" t="n"/>
      <c r="MN12" s="114" t="n"/>
      <c r="MO12" s="114" t="n"/>
      <c r="MP12" s="114" t="n"/>
      <c r="MQ12" s="114" t="n"/>
      <c r="MR12" s="114" t="n"/>
      <c r="MS12" s="114" t="n"/>
      <c r="MT12" s="114" t="n"/>
      <c r="MU12" s="114" t="n"/>
      <c r="MV12" s="114" t="n"/>
      <c r="MW12" s="114" t="n"/>
      <c r="MX12" s="114" t="n"/>
      <c r="MY12" s="114" t="n"/>
      <c r="MZ12" s="114" t="n"/>
      <c r="NA12" s="114" t="n"/>
      <c r="NB12" s="114" t="n"/>
      <c r="NC12" s="114" t="n"/>
      <c r="ND12" s="114" t="n"/>
      <c r="NE12" s="114" t="n"/>
      <c r="NF12" s="114" t="n"/>
      <c r="NG12" s="114" t="n"/>
      <c r="NH12" s="114" t="n"/>
      <c r="NI12" s="114" t="n"/>
      <c r="NJ12" s="114" t="n"/>
      <c r="NK12" s="114" t="n"/>
      <c r="NL12" s="114" t="n"/>
      <c r="NM12" s="114" t="n"/>
      <c r="NN12" s="114" t="n"/>
      <c r="NO12" s="114" t="n"/>
      <c r="NP12" s="114" t="n"/>
      <c r="NQ12" s="114" t="n"/>
      <c r="NR12" s="114" t="n"/>
      <c r="NS12" s="114" t="n"/>
      <c r="NT12" s="114" t="n"/>
      <c r="NU12" s="114" t="n"/>
      <c r="NV12" s="114" t="n"/>
      <c r="NW12" s="114" t="n"/>
      <c r="NX12" s="114" t="n"/>
      <c r="NY12" s="114" t="n"/>
      <c r="NZ12" s="114" t="n"/>
      <c r="OA12" s="114" t="n"/>
      <c r="OB12" s="114" t="n"/>
      <c r="OC12" s="114" t="n"/>
      <c r="OD12" s="114" t="n"/>
      <c r="OE12" s="114" t="n"/>
      <c r="OF12" s="114" t="n"/>
      <c r="OG12" s="114" t="n"/>
      <c r="OH12" s="114" t="n"/>
      <c r="OI12" s="114" t="n"/>
      <c r="OJ12" s="114" t="n"/>
      <c r="OK12" s="114" t="n"/>
      <c r="OL12" s="114" t="n"/>
      <c r="OM12" s="114" t="n"/>
      <c r="ON12" s="114" t="n"/>
      <c r="OO12" s="114" t="n"/>
      <c r="OP12" s="114" t="n"/>
      <c r="OQ12" s="114" t="n"/>
      <c r="OR12" s="114" t="n"/>
      <c r="OS12" s="114" t="n"/>
      <c r="OT12" s="114" t="n"/>
      <c r="OU12" s="114" t="n"/>
      <c r="OV12" s="114" t="n"/>
      <c r="OW12" s="114" t="n"/>
      <c r="OX12" s="114" t="n"/>
      <c r="OY12" s="114" t="n"/>
      <c r="OZ12" s="114" t="n"/>
      <c r="PA12" s="114" t="n"/>
      <c r="PB12" s="114" t="n"/>
      <c r="PC12" s="114" t="n"/>
      <c r="PD12" s="114" t="n"/>
      <c r="PE12" s="114" t="n"/>
      <c r="PF12" s="114" t="n"/>
      <c r="PG12" s="114" t="n"/>
      <c r="PH12" s="114" t="n"/>
      <c r="PI12" s="114" t="n"/>
      <c r="PJ12" s="114" t="n"/>
      <c r="PK12" s="114" t="n"/>
      <c r="PL12" s="114" t="n"/>
      <c r="PM12" s="114" t="n"/>
      <c r="PN12" s="114" t="n"/>
      <c r="PO12" s="114" t="n"/>
      <c r="PP12" s="114" t="n"/>
      <c r="PQ12" s="114" t="n"/>
      <c r="PR12" s="114" t="n"/>
      <c r="PS12" s="114" t="n"/>
      <c r="PT12" s="114" t="n"/>
      <c r="PU12" s="114" t="n"/>
      <c r="PV12" s="114" t="n"/>
      <c r="PW12" s="114" t="n"/>
      <c r="PX12" s="114" t="n"/>
      <c r="PY12" s="114" t="n"/>
      <c r="PZ12" s="114" t="n"/>
      <c r="QA12" s="114" t="n"/>
      <c r="QB12" s="114" t="n"/>
      <c r="QC12" s="114" t="n"/>
      <c r="QD12" s="114" t="n"/>
      <c r="QE12" s="114" t="n"/>
      <c r="QF12" s="114" t="n"/>
      <c r="QG12" s="114" t="n"/>
      <c r="QH12" s="114" t="n"/>
      <c r="QI12" s="114" t="n"/>
      <c r="QJ12" s="114" t="n"/>
      <c r="QK12" s="114" t="n"/>
      <c r="QL12" s="114" t="n"/>
      <c r="QM12" s="114" t="n"/>
      <c r="QN12" s="114" t="n"/>
      <c r="QO12" s="114" t="n"/>
      <c r="QP12" s="114" t="n"/>
      <c r="QQ12" s="114" t="n"/>
      <c r="QR12" s="114" t="n"/>
      <c r="QS12" s="114" t="n"/>
      <c r="QT12" s="114" t="n"/>
      <c r="QU12" s="114" t="n"/>
      <c r="QV12" s="114" t="n"/>
      <c r="QW12" s="114" t="n"/>
      <c r="QX12" s="114" t="n"/>
      <c r="QY12" s="114" t="n"/>
      <c r="QZ12" s="114" t="n"/>
      <c r="RA12" s="114" t="n"/>
      <c r="RB12" s="114" t="n"/>
      <c r="RC12" s="114" t="n"/>
      <c r="RD12" s="114" t="n"/>
      <c r="RE12" s="114" t="n"/>
      <c r="RF12" s="114" t="n"/>
      <c r="RG12" s="114" t="n"/>
      <c r="RH12" s="114" t="n"/>
      <c r="RI12" s="114" t="n"/>
      <c r="RJ12" s="114" t="n"/>
      <c r="RK12" s="114" t="n"/>
      <c r="RL12" s="114" t="n"/>
      <c r="RM12" s="114" t="n"/>
      <c r="RN12" s="114" t="n"/>
      <c r="RO12" s="114" t="n"/>
      <c r="RP12" s="114" t="n"/>
      <c r="RQ12" s="114" t="n"/>
      <c r="RR12" s="114" t="n"/>
      <c r="RS12" s="114" t="n"/>
      <c r="RT12" s="114" t="n"/>
      <c r="RU12" s="114" t="n"/>
      <c r="RV12" s="114" t="n"/>
      <c r="RW12" s="114" t="n"/>
      <c r="RX12" s="114" t="n"/>
      <c r="RY12" s="114" t="n"/>
      <c r="RZ12" s="114" t="n"/>
      <c r="SA12" s="114" t="n"/>
      <c r="SB12" s="114" t="n"/>
      <c r="SC12" s="114" t="n"/>
      <c r="SD12" s="114" t="n"/>
      <c r="SE12" s="114" t="n"/>
      <c r="SF12" s="114" t="n"/>
      <c r="SG12" s="114" t="n"/>
      <c r="SH12" s="114" t="n"/>
      <c r="SI12" s="114" t="n"/>
      <c r="SJ12" s="114" t="n"/>
      <c r="SK12" s="114" t="n"/>
      <c r="SL12" s="114" t="n"/>
      <c r="SM12" s="114" t="n"/>
      <c r="SN12" s="114" t="n"/>
      <c r="SO12" s="114" t="n"/>
      <c r="SP12" s="114" t="n"/>
      <c r="SQ12" s="114" t="n"/>
      <c r="SR12" s="114" t="n"/>
      <c r="SS12" s="114" t="n"/>
      <c r="ST12" s="114" t="n"/>
      <c r="SU12" s="114" t="n"/>
      <c r="SV12" s="114" t="n"/>
      <c r="SW12" s="114" t="n"/>
      <c r="SX12" s="114" t="n"/>
      <c r="SY12" s="114" t="n"/>
      <c r="SZ12" s="114" t="n"/>
      <c r="TA12" s="114" t="n"/>
      <c r="TB12" s="114" t="n"/>
      <c r="TC12" s="114" t="n"/>
      <c r="TD12" s="114" t="n"/>
      <c r="TE12" s="114" t="n"/>
      <c r="TF12" s="114" t="n"/>
      <c r="TG12" s="114" t="n"/>
      <c r="TH12" s="114" t="n"/>
      <c r="TI12" s="114" t="n"/>
      <c r="TJ12" s="114" t="n"/>
      <c r="TK12" s="114" t="n"/>
      <c r="TL12" s="114" t="n"/>
      <c r="TM12" s="114" t="n"/>
      <c r="TN12" s="114" t="n"/>
      <c r="TO12" s="114" t="n"/>
      <c r="TP12" s="114" t="n"/>
      <c r="TQ12" s="114" t="n"/>
      <c r="TR12" s="114" t="n"/>
      <c r="TS12" s="114" t="n"/>
      <c r="TT12" s="114" t="n"/>
      <c r="TU12" s="114" t="n"/>
      <c r="TV12" s="114" t="n"/>
      <c r="TW12" s="114" t="n"/>
      <c r="TX12" s="114" t="n"/>
      <c r="TY12" s="114" t="n"/>
      <c r="TZ12" s="114" t="n"/>
      <c r="UA12" s="114" t="n"/>
      <c r="UB12" s="114" t="n"/>
      <c r="UC12" s="114" t="n"/>
      <c r="UD12" s="114" t="n"/>
      <c r="UE12" s="114" t="n"/>
      <c r="UF12" s="114" t="n"/>
      <c r="UG12" s="114" t="n"/>
      <c r="UH12" s="114" t="n"/>
      <c r="UI12" s="114" t="n"/>
      <c r="UJ12" s="114" t="n"/>
      <c r="UK12" s="114" t="n"/>
      <c r="UL12" s="114" t="n"/>
      <c r="UM12" s="114" t="n"/>
      <c r="UN12" s="114" t="n"/>
      <c r="UO12" s="114" t="n"/>
      <c r="UP12" s="114" t="n"/>
      <c r="UQ12" s="114" t="n"/>
      <c r="UR12" s="114" t="n"/>
      <c r="US12" s="114" t="n"/>
      <c r="UT12" s="114" t="n"/>
      <c r="UU12" s="114" t="n"/>
      <c r="UV12" s="114" t="n"/>
      <c r="UW12" s="114" t="n"/>
      <c r="UX12" s="114" t="n"/>
      <c r="UY12" s="114" t="n"/>
      <c r="UZ12" s="114" t="n"/>
      <c r="VA12" s="114" t="n"/>
      <c r="VB12" s="114" t="n"/>
      <c r="VC12" s="114" t="n"/>
      <c r="VD12" s="114" t="n"/>
      <c r="VE12" s="114" t="n"/>
      <c r="VF12" s="114" t="n"/>
      <c r="VG12" s="114" t="n"/>
      <c r="VH12" s="114" t="n"/>
      <c r="VI12" s="114" t="n"/>
      <c r="VJ12" s="114" t="n"/>
      <c r="VK12" s="114" t="n"/>
      <c r="VL12" s="114" t="n"/>
      <c r="VM12" s="114" t="n"/>
      <c r="VN12" s="114" t="n"/>
      <c r="VO12" s="114" t="n"/>
      <c r="VP12" s="114" t="n"/>
      <c r="VQ12" s="114" t="n"/>
      <c r="VR12" s="114" t="n"/>
      <c r="VS12" s="114" t="n"/>
      <c r="VT12" s="114" t="n"/>
      <c r="VU12" s="114" t="n"/>
      <c r="VV12" s="114" t="n"/>
      <c r="VW12" s="114" t="n"/>
      <c r="VX12" s="114" t="n"/>
      <c r="VY12" s="114" t="n"/>
      <c r="VZ12" s="114" t="n"/>
      <c r="WA12" s="114" t="n"/>
      <c r="WB12" s="114" t="n"/>
      <c r="WC12" s="114" t="n"/>
      <c r="WD12" s="114" t="n"/>
      <c r="WE12" s="114" t="n"/>
      <c r="WF12" s="114" t="n"/>
      <c r="WG12" s="114" t="n"/>
      <c r="WH12" s="114" t="n"/>
      <c r="WI12" s="114" t="n"/>
      <c r="WJ12" s="114" t="n"/>
      <c r="WK12" s="114" t="n"/>
      <c r="WL12" s="114" t="n"/>
      <c r="WM12" s="114" t="n"/>
      <c r="WN12" s="114" t="n"/>
      <c r="WO12" s="114" t="n"/>
      <c r="WP12" s="114" t="n"/>
      <c r="WQ12" s="114" t="n"/>
      <c r="WR12" s="114" t="n"/>
      <c r="WS12" s="114" t="n"/>
      <c r="WT12" s="114" t="n"/>
      <c r="WU12" s="114" t="n"/>
      <c r="WV12" s="114" t="n"/>
      <c r="WW12" s="114" t="n"/>
      <c r="WX12" s="114" t="n"/>
      <c r="WY12" s="114" t="n"/>
      <c r="WZ12" s="114" t="n"/>
      <c r="XA12" s="114" t="n"/>
      <c r="XB12" s="114" t="n"/>
      <c r="XC12" s="114" t="n"/>
      <c r="XD12" s="114" t="n"/>
      <c r="XE12" s="114" t="n"/>
      <c r="XF12" s="114" t="n"/>
      <c r="XG12" s="114" t="n"/>
      <c r="XH12" s="114" t="n"/>
      <c r="XI12" s="114" t="n"/>
      <c r="XJ12" s="114" t="n"/>
      <c r="XK12" s="114" t="n"/>
      <c r="XL12" s="114" t="n"/>
      <c r="XM12" s="114" t="n"/>
      <c r="XN12" s="114" t="n"/>
      <c r="XO12" s="114" t="n"/>
      <c r="XP12" s="114" t="n"/>
      <c r="XQ12" s="114" t="n"/>
      <c r="XR12" s="114" t="n"/>
      <c r="XS12" s="114" t="n"/>
      <c r="XT12" s="114" t="n"/>
      <c r="XU12" s="114" t="n"/>
      <c r="XV12" s="114" t="n"/>
      <c r="XW12" s="114" t="n"/>
      <c r="XX12" s="114" t="n"/>
      <c r="XY12" s="114" t="n"/>
      <c r="XZ12" s="114" t="n"/>
      <c r="YA12" s="114" t="n"/>
      <c r="YB12" s="114" t="n"/>
      <c r="YC12" s="114" t="n"/>
      <c r="YD12" s="114" t="n"/>
      <c r="YE12" s="114" t="n"/>
      <c r="YF12" s="114" t="n"/>
      <c r="YG12" s="114" t="n"/>
      <c r="YH12" s="114" t="n"/>
      <c r="YI12" s="114" t="n"/>
      <c r="YJ12" s="114" t="n"/>
      <c r="YK12" s="114" t="n"/>
      <c r="YL12" s="114" t="n"/>
      <c r="YM12" s="114" t="n"/>
      <c r="YN12" s="114" t="n"/>
      <c r="YO12" s="114" t="n"/>
      <c r="YP12" s="114" t="n"/>
      <c r="YQ12" s="114" t="n"/>
      <c r="YR12" s="114" t="n"/>
      <c r="YS12" s="114" t="n"/>
      <c r="YT12" s="114" t="n"/>
      <c r="YU12" s="114" t="n"/>
      <c r="YV12" s="114" t="n"/>
      <c r="YW12" s="114" t="n"/>
      <c r="YX12" s="114" t="n"/>
      <c r="YY12" s="114" t="n"/>
      <c r="YZ12" s="114" t="n"/>
      <c r="ZA12" s="114" t="n"/>
      <c r="ZB12" s="114" t="n"/>
      <c r="ZC12" s="114" t="n"/>
      <c r="ZD12" s="114" t="n"/>
      <c r="ZE12" s="114" t="n"/>
      <c r="ZF12" s="114" t="n"/>
      <c r="ZG12" s="114" t="n"/>
      <c r="ZH12" s="114" t="n"/>
      <c r="ZI12" s="114" t="n"/>
      <c r="ZJ12" s="114" t="n"/>
      <c r="ZK12" s="114" t="n"/>
      <c r="ZL12" s="114" t="n"/>
      <c r="ZM12" s="114" t="n"/>
      <c r="ZN12" s="114" t="n"/>
      <c r="ZO12" s="114" t="n"/>
      <c r="ZP12" s="114" t="n"/>
      <c r="ZQ12" s="114" t="n"/>
      <c r="ZR12" s="114" t="n"/>
      <c r="ZS12" s="114" t="n"/>
      <c r="ZT12" s="114" t="n"/>
      <c r="ZU12" s="114" t="n"/>
      <c r="ZV12" s="114" t="n"/>
      <c r="ZW12" s="114" t="n"/>
      <c r="ZX12" s="114" t="n"/>
      <c r="ZY12" s="114" t="n"/>
      <c r="ZZ12" s="114" t="n"/>
      <c r="AAA12" s="114" t="n"/>
      <c r="AAB12" s="114" t="n"/>
      <c r="AAC12" s="114" t="n"/>
      <c r="AAD12" s="114" t="n"/>
      <c r="AAE12" s="114" t="n"/>
      <c r="AAF12" s="114" t="n"/>
      <c r="AAG12" s="114" t="n"/>
      <c r="AAH12" s="114" t="n"/>
      <c r="AAI12" s="114" t="n"/>
      <c r="AAJ12" s="114" t="n"/>
      <c r="AAK12" s="114" t="n"/>
      <c r="AAL12" s="114" t="n"/>
      <c r="AAM12" s="114" t="n"/>
      <c r="AAN12" s="114" t="n"/>
      <c r="AAO12" s="114" t="n"/>
      <c r="AAP12" s="114" t="n"/>
      <c r="AAQ12" s="114" t="n"/>
      <c r="AAR12" s="114" t="n"/>
      <c r="AAS12" s="114" t="n"/>
      <c r="AAT12" s="114" t="n"/>
      <c r="AAU12" s="114" t="n"/>
      <c r="AAV12" s="114" t="n"/>
      <c r="AAW12" s="114" t="n"/>
      <c r="AAX12" s="114" t="n"/>
      <c r="AAY12" s="114" t="n"/>
      <c r="AAZ12" s="114" t="n"/>
      <c r="ABA12" s="114" t="n"/>
      <c r="ABB12" s="114" t="n"/>
      <c r="ABC12" s="114" t="n"/>
      <c r="ABD12" s="114" t="n"/>
      <c r="ABE12" s="114" t="n"/>
      <c r="ABF12" s="114" t="n"/>
      <c r="ABG12" s="114" t="n"/>
      <c r="ABH12" s="114" t="n"/>
      <c r="ABI12" s="114" t="n"/>
      <c r="ABJ12" s="114" t="n"/>
      <c r="ABK12" s="114" t="n"/>
      <c r="ABL12" s="114" t="n"/>
      <c r="ABM12" s="114" t="n"/>
      <c r="ABN12" s="114" t="n"/>
      <c r="ABO12" s="114" t="n"/>
      <c r="ABP12" s="114" t="n"/>
      <c r="ABQ12" s="114" t="n"/>
      <c r="ABR12" s="114" t="n"/>
      <c r="ABS12" s="114" t="n"/>
      <c r="ABT12" s="114" t="n"/>
      <c r="ABU12" s="114" t="n"/>
      <c r="ABV12" s="114" t="n"/>
      <c r="ABW12" s="114" t="n"/>
      <c r="ABX12" s="114" t="n"/>
      <c r="ABY12" s="114" t="n"/>
      <c r="ABZ12" s="114" t="n"/>
      <c r="ACA12" s="114" t="n"/>
      <c r="ACB12" s="114" t="n"/>
      <c r="ACC12" s="114" t="n"/>
      <c r="ACD12" s="114" t="n"/>
      <c r="ACE12" s="114" t="n"/>
      <c r="ACF12" s="114" t="n"/>
      <c r="ACG12" s="114" t="n"/>
      <c r="ACH12" s="114" t="n"/>
      <c r="ACI12" s="114" t="n"/>
      <c r="ACJ12" s="114" t="n"/>
      <c r="ACK12" s="114" t="n"/>
      <c r="ACL12" s="114" t="n"/>
      <c r="ACM12" s="114" t="n"/>
      <c r="ACN12" s="114" t="n"/>
      <c r="ACO12" s="114" t="n"/>
      <c r="ACP12" s="114" t="n"/>
      <c r="ACQ12" s="114" t="n"/>
      <c r="ACR12" s="114" t="n"/>
      <c r="ACS12" s="114" t="n"/>
      <c r="ACT12" s="114" t="n"/>
      <c r="ACU12" s="114" t="n"/>
      <c r="ACV12" s="114" t="n"/>
      <c r="ACW12" s="114" t="n"/>
      <c r="ACX12" s="114" t="n"/>
      <c r="ACY12" s="114" t="n"/>
      <c r="ACZ12" s="114" t="n"/>
      <c r="ADA12" s="114" t="n"/>
      <c r="ADB12" s="114" t="n"/>
      <c r="ADC12" s="114" t="n"/>
      <c r="ADD12" s="114" t="n"/>
      <c r="ADE12" s="114" t="n"/>
      <c r="ADF12" s="114" t="n"/>
      <c r="ADG12" s="114" t="n"/>
      <c r="ADH12" s="114" t="n"/>
      <c r="ADI12" s="114" t="n"/>
      <c r="ADJ12" s="114" t="n"/>
      <c r="ADK12" s="114" t="n"/>
      <c r="ADL12" s="114" t="n"/>
      <c r="ADM12" s="114" t="n"/>
      <c r="ADN12" s="114" t="n"/>
      <c r="ADO12" s="114" t="n"/>
      <c r="ADP12" s="114" t="n"/>
      <c r="ADQ12" s="114" t="n"/>
      <c r="ADR12" s="114" t="n"/>
      <c r="ADS12" s="114" t="n"/>
      <c r="ADT12" s="114" t="n"/>
      <c r="ADU12" s="114" t="n"/>
      <c r="ADV12" s="114" t="n"/>
      <c r="ADW12" s="114" t="n"/>
      <c r="ADX12" s="114" t="n"/>
      <c r="ADY12" s="114" t="n"/>
      <c r="ADZ12" s="114" t="n"/>
      <c r="AEA12" s="114" t="n"/>
      <c r="AEB12" s="114" t="n"/>
      <c r="AEC12" s="114" t="n"/>
      <c r="AED12" s="114" t="n"/>
      <c r="AEE12" s="114" t="n"/>
      <c r="AEF12" s="114" t="n"/>
      <c r="AEG12" s="114" t="n"/>
      <c r="AEH12" s="114" t="n"/>
      <c r="AEI12" s="114" t="n"/>
      <c r="AEJ12" s="114" t="n"/>
      <c r="AEK12" s="114" t="n"/>
      <c r="AEL12" s="114" t="n"/>
      <c r="AEM12" s="114" t="n"/>
      <c r="AEN12" s="114" t="n"/>
      <c r="AEO12" s="114" t="n"/>
      <c r="AEP12" s="114" t="n"/>
      <c r="AEQ12" s="114" t="n"/>
      <c r="AER12" s="114" t="n"/>
      <c r="AES12" s="114" t="n"/>
      <c r="AET12" s="114" t="n"/>
      <c r="AEU12" s="114" t="n"/>
      <c r="AEV12" s="114" t="n"/>
      <c r="AEW12" s="114" t="n"/>
      <c r="AEX12" s="114" t="n"/>
      <c r="AEY12" s="114" t="n"/>
      <c r="AEZ12" s="114" t="n"/>
      <c r="AFA12" s="114" t="n"/>
      <c r="AFB12" s="114" t="n"/>
      <c r="AFC12" s="114" t="n"/>
      <c r="AFD12" s="114" t="n"/>
      <c r="AFE12" s="114" t="n"/>
      <c r="AFF12" s="114" t="n"/>
      <c r="AFG12" s="114" t="n"/>
      <c r="AFH12" s="114" t="n"/>
      <c r="AFI12" s="114" t="n"/>
      <c r="AFJ12" s="114" t="n"/>
      <c r="AFK12" s="114" t="n"/>
      <c r="AFL12" s="114" t="n"/>
      <c r="AFM12" s="114" t="n"/>
      <c r="AFN12" s="114" t="n"/>
      <c r="AFO12" s="114" t="n"/>
      <c r="AFP12" s="114" t="n"/>
      <c r="AFQ12" s="114" t="n"/>
      <c r="AFR12" s="114" t="n"/>
      <c r="AFS12" s="114" t="n"/>
      <c r="AFT12" s="114" t="n"/>
      <c r="AFU12" s="114" t="n"/>
      <c r="AFV12" s="114" t="n"/>
      <c r="AFW12" s="114" t="n"/>
      <c r="AFX12" s="114" t="n"/>
      <c r="AFY12" s="114" t="n"/>
      <c r="AFZ12" s="114" t="n"/>
      <c r="AGA12" s="114" t="n"/>
      <c r="AGB12" s="114" t="n"/>
      <c r="AGC12" s="114" t="n"/>
      <c r="AGD12" s="114" t="n"/>
      <c r="AGE12" s="114" t="n"/>
      <c r="AGF12" s="114" t="n"/>
      <c r="AGG12" s="114" t="n"/>
      <c r="AGH12" s="114" t="n"/>
      <c r="AGI12" s="114" t="n"/>
      <c r="AGJ12" s="114" t="n"/>
      <c r="AGK12" s="114" t="n"/>
      <c r="AGL12" s="114" t="n"/>
      <c r="AGM12" s="114" t="n"/>
      <c r="AGN12" s="114" t="n"/>
      <c r="AGO12" s="114" t="n"/>
      <c r="AGP12" s="114" t="n"/>
      <c r="AGQ12" s="114" t="n"/>
      <c r="AGR12" s="114" t="n"/>
      <c r="AGS12" s="114" t="n"/>
      <c r="AGT12" s="114" t="n"/>
      <c r="AGU12" s="114" t="n"/>
      <c r="AGV12" s="114" t="n"/>
      <c r="AGW12" s="114" t="n"/>
      <c r="AGX12" s="114" t="n"/>
      <c r="AGY12" s="114" t="n"/>
      <c r="AGZ12" s="114" t="n"/>
      <c r="AHA12" s="114" t="n"/>
      <c r="AHB12" s="114" t="n"/>
      <c r="AHC12" s="114" t="n"/>
      <c r="AHD12" s="114" t="n"/>
      <c r="AHE12" s="114" t="n"/>
      <c r="AHF12" s="114" t="n"/>
      <c r="AHG12" s="114" t="n"/>
      <c r="AHH12" s="114" t="n"/>
      <c r="AHI12" s="114" t="n"/>
      <c r="AHJ12" s="114" t="n"/>
      <c r="AHK12" s="114" t="n"/>
      <c r="AHL12" s="114" t="n"/>
      <c r="AHM12" s="114" t="n"/>
      <c r="AHN12" s="114" t="n"/>
      <c r="AHO12" s="114" t="n"/>
      <c r="AHP12" s="114" t="n"/>
      <c r="AHQ12" s="114" t="n"/>
      <c r="AHR12" s="114" t="n"/>
      <c r="AHS12" s="114" t="n"/>
      <c r="AHT12" s="114" t="n"/>
      <c r="AHU12" s="114" t="n"/>
      <c r="AHV12" s="114" t="n"/>
      <c r="AHW12" s="114" t="n"/>
      <c r="AHX12" s="114" t="n"/>
      <c r="AHY12" s="114" t="n"/>
      <c r="AHZ12" s="114" t="n"/>
      <c r="AIA12" s="114" t="n"/>
      <c r="AIB12" s="114" t="n"/>
      <c r="AIC12" s="114" t="n"/>
      <c r="AID12" s="114" t="n"/>
      <c r="AIE12" s="114" t="n"/>
      <c r="AIF12" s="114" t="n"/>
      <c r="AIG12" s="114" t="n"/>
      <c r="AIH12" s="114" t="n"/>
      <c r="AII12" s="114" t="n"/>
      <c r="AIJ12" s="114" t="n"/>
      <c r="AIK12" s="114" t="n"/>
      <c r="AIL12" s="114" t="n"/>
      <c r="AIM12" s="114" t="n"/>
      <c r="AIN12" s="114" t="n"/>
      <c r="AIO12" s="114" t="n"/>
      <c r="AIP12" s="114" t="n"/>
      <c r="AIQ12" s="114" t="n"/>
      <c r="AIR12" s="114" t="n"/>
      <c r="AIS12" s="114" t="n"/>
      <c r="AIT12" s="114" t="n"/>
      <c r="AIU12" s="114" t="n"/>
      <c r="AIV12" s="114" t="n"/>
      <c r="AIW12" s="114" t="n"/>
      <c r="AIX12" s="114" t="n"/>
      <c r="AIY12" s="114" t="n"/>
      <c r="AIZ12" s="114" t="n"/>
      <c r="AJA12" s="114" t="n"/>
      <c r="AJB12" s="114" t="n"/>
      <c r="AJC12" s="114" t="n"/>
      <c r="AJD12" s="114" t="n"/>
      <c r="AJE12" s="114" t="n"/>
      <c r="AJF12" s="114" t="n"/>
      <c r="AJG12" s="114" t="n"/>
      <c r="AJH12" s="114" t="n"/>
      <c r="AJI12" s="114" t="n"/>
      <c r="AJJ12" s="114" t="n"/>
      <c r="AJK12" s="114" t="n"/>
      <c r="AJL12" s="114" t="n"/>
      <c r="AJM12" s="114" t="n"/>
      <c r="AJN12" s="114" t="n"/>
      <c r="AJO12" s="114" t="n"/>
      <c r="AJP12" s="114" t="n"/>
      <c r="AJQ12" s="114" t="n"/>
      <c r="AJR12" s="114" t="n"/>
      <c r="AJS12" s="114" t="n"/>
      <c r="AJT12" s="114" t="n"/>
      <c r="AJU12" s="114" t="n"/>
      <c r="AJV12" s="114" t="n"/>
      <c r="AJW12" s="114" t="n"/>
      <c r="AJX12" s="114" t="n"/>
      <c r="AJY12" s="114" t="n"/>
      <c r="AJZ12" s="114" t="n"/>
      <c r="AKA12" s="114" t="n"/>
      <c r="AKB12" s="114" t="n"/>
      <c r="AKC12" s="114" t="n"/>
      <c r="AKD12" s="114" t="n"/>
      <c r="AKE12" s="114" t="n"/>
      <c r="AKF12" s="114" t="n"/>
      <c r="AKG12" s="114" t="n"/>
      <c r="AKH12" s="114" t="n"/>
      <c r="AKI12" s="114" t="n"/>
      <c r="AKJ12" s="114" t="n"/>
      <c r="AKK12" s="114" t="n"/>
      <c r="AKL12" s="114" t="n"/>
      <c r="AKM12" s="114" t="n"/>
      <c r="AKN12" s="114" t="n"/>
      <c r="AKO12" s="114" t="n"/>
      <c r="AKP12" s="114" t="n"/>
      <c r="AKQ12" s="114" t="n"/>
      <c r="AKR12" s="114" t="n"/>
      <c r="AKS12" s="114" t="n"/>
      <c r="AKT12" s="114" t="n"/>
      <c r="AKU12" s="114" t="n"/>
      <c r="AKV12" s="114" t="n"/>
      <c r="AKW12" s="114" t="n"/>
      <c r="AKX12" s="114" t="n"/>
      <c r="AKY12" s="114" t="n"/>
      <c r="AKZ12" s="114" t="n"/>
      <c r="ALA12" s="114" t="n"/>
      <c r="ALB12" s="114" t="n"/>
      <c r="ALC12" s="114" t="n"/>
      <c r="ALD12" s="114" t="n"/>
      <c r="ALE12" s="114" t="n"/>
      <c r="ALF12" s="114" t="n"/>
      <c r="ALG12" s="114" t="n"/>
      <c r="ALH12" s="114" t="n"/>
      <c r="ALI12" s="114" t="n"/>
      <c r="ALJ12" s="114" t="n"/>
      <c r="ALK12" s="114" t="n"/>
      <c r="ALL12" s="114" t="n"/>
      <c r="ALM12" s="114" t="n"/>
      <c r="ALN12" s="114" t="n"/>
      <c r="ALO12" s="114" t="n"/>
      <c r="ALP12" s="114" t="n"/>
      <c r="ALQ12" s="114" t="n"/>
      <c r="ALR12" s="114" t="n"/>
      <c r="ALS12" s="114" t="n"/>
      <c r="ALT12" s="114" t="n"/>
      <c r="ALU12" s="114" t="n"/>
      <c r="ALV12" s="114" t="n"/>
      <c r="ALW12" s="114" t="n"/>
      <c r="ALX12" s="114" t="n"/>
      <c r="ALY12" s="114" t="n"/>
      <c r="ALZ12" s="114" t="n"/>
      <c r="AMA12" s="114" t="n"/>
      <c r="AMB12" s="114" t="n"/>
      <c r="AMC12" s="114" t="n"/>
      <c r="AMD12" s="114" t="n"/>
      <c r="AME12" s="114" t="n"/>
      <c r="AMF12" s="114" t="n"/>
      <c r="AMG12" s="114" t="n"/>
      <c r="AMH12" s="114" t="n"/>
      <c r="AMI12" s="114" t="n"/>
      <c r="AMJ12" s="114" t="n"/>
    </row>
    <row r="14">
      <c r="A14" s="98" t="inlineStr">
        <is>
          <t>Mammas skuld</t>
        </is>
      </c>
      <c r="B14" s="104" t="n">
        <v>6000</v>
      </c>
    </row>
  </sheetData>
  <pageMargins left="0.7000000000000001" right="0.7000000000000001" top="1.53740157480315" bottom="1.53740157480315" header="1.143700787401575" footer="1.143700787401575"/>
  <pageSetup orientation="portrait" fitToHeight="0" fitToWidth="0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4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24399</v>
      </c>
      <c r="C2" s="131" t="inlineStr">
        <is>
          <t>Inkomst</t>
        </is>
      </c>
      <c r="D2" s="130">
        <f>2650+18797+1322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109</v>
      </c>
      <c r="C3" s="163" t="inlineStr">
        <is>
          <t>Unionen</t>
        </is>
      </c>
      <c r="D3" s="153" t="n">
        <v>235</v>
      </c>
      <c r="F3" s="133">
        <f>(F2-'25e Juni'!F2)/F2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277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436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 t="n">
        <v>1661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500</v>
      </c>
      <c r="C7" s="125" t="inlineStr">
        <is>
          <t>ICA - Mat</t>
        </is>
      </c>
      <c r="D7" s="124" t="n">
        <v>7000</v>
      </c>
      <c r="F7" s="135">
        <f>(F6-'25e Juni'!F6)/F6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 t="n">
        <v>0</v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1107</v>
      </c>
      <c r="F9" s="164">
        <f>F6-(('25e Januari'!F6+'25e Februari'!F6+'25e Mars'!F6+'25e April'!F6+'25e Maj'!F6+'25e Juni'!F6)/6)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1260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87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13737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159</v>
      </c>
      <c r="C15" s="125" t="inlineStr">
        <is>
          <t>Spara Familjen</t>
        </is>
      </c>
      <c r="D15" s="124" t="n">
        <v>1000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inlineStr">
        <is>
          <t>Sparande</t>
        </is>
      </c>
      <c r="D22" s="124" t="n">
        <v>5000</v>
      </c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>Snus</t>
        </is>
      </c>
      <c r="B23" s="155" t="n">
        <v>934</v>
      </c>
      <c r="C23" s="125" t="inlineStr">
        <is>
          <t>Övrigt</t>
        </is>
      </c>
      <c r="D23" s="124">
        <f>100+150+200</f>
        <v/>
      </c>
      <c r="H23" s="123" t="n"/>
      <c r="I23" s="123" t="n"/>
    </row>
    <row r="24" ht="15" customFormat="1" customHeight="1" s="123">
      <c r="A24" s="161" t="inlineStr">
        <is>
          <t>Sparande</t>
        </is>
      </c>
      <c r="B24" s="162" t="n">
        <v>2000</v>
      </c>
      <c r="C24" s="147" t="n"/>
      <c r="H24" s="154" t="n"/>
      <c r="I24" s="150" t="n"/>
    </row>
    <row r="25" ht="15" customFormat="1" customHeight="1" s="123">
      <c r="A25" s="161" t="inlineStr">
        <is>
          <t>ISK</t>
        </is>
      </c>
      <c r="B25" s="162" t="n">
        <v>2000</v>
      </c>
      <c r="C25" s="38" t="n"/>
      <c r="D25" s="124" t="n"/>
      <c r="H25" s="151" t="n"/>
      <c r="I25" s="150" t="n"/>
    </row>
    <row r="26" customFormat="1" s="123">
      <c r="B26" s="139" t="n"/>
      <c r="C26" s="125" t="n"/>
      <c r="D26" s="124" t="n"/>
      <c r="H26" s="123" t="n"/>
      <c r="I26" s="123" t="n"/>
    </row>
    <row r="27" customFormat="1" s="123">
      <c r="B27" s="139" t="n"/>
      <c r="C27" s="125" t="n"/>
      <c r="D27" s="124" t="n"/>
    </row>
    <row r="28" customFormat="1" s="123">
      <c r="B28" s="139" t="n"/>
      <c r="C28" s="125" t="n"/>
      <c r="D28" s="124" t="n"/>
    </row>
    <row r="29" ht="15" customFormat="1" customHeight="1" s="123">
      <c r="A29" s="134" t="inlineStr">
        <is>
          <t>Spending TOT</t>
        </is>
      </c>
      <c r="B29" s="160">
        <f>SUM(B21:B26)</f>
        <v/>
      </c>
      <c r="C29" s="136" t="inlineStr">
        <is>
          <t>Spending TOT</t>
        </is>
      </c>
      <c r="D29" s="137">
        <f>SUM(D21:D26)</f>
        <v/>
      </c>
      <c r="H29" s="138" t="n"/>
      <c r="O29" s="140" t="n"/>
    </row>
    <row r="30" customFormat="1" s="123">
      <c r="A30" s="123" t="inlineStr">
        <is>
          <t>Spending kvar</t>
        </is>
      </c>
      <c r="B30" s="155">
        <f>H9-B29</f>
        <v/>
      </c>
      <c r="C30" s="125" t="inlineStr">
        <is>
          <t>Spending kvar</t>
        </is>
      </c>
      <c r="D30" s="124">
        <f>H9-D29</f>
        <v/>
      </c>
      <c r="O30" s="140" t="n"/>
    </row>
    <row r="31" ht="15" customFormat="1" customHeight="1" s="123">
      <c r="A31" s="134" t="inlineStr">
        <is>
          <t>Resultat</t>
        </is>
      </c>
      <c r="B31" s="160">
        <f>(B2-B20)-B29</f>
        <v/>
      </c>
      <c r="C31" s="136" t="inlineStr">
        <is>
          <t>Resultat</t>
        </is>
      </c>
      <c r="D31" s="137">
        <f>(D2-D20)-D29</f>
        <v/>
      </c>
      <c r="F31" s="138" t="n"/>
      <c r="O31" s="140" t="n"/>
    </row>
    <row r="32" customFormat="1" s="123">
      <c r="A32" s="123" t="inlineStr">
        <is>
          <t>Över/Underskott</t>
        </is>
      </c>
      <c r="B32" s="155">
        <f>B31-B30</f>
        <v/>
      </c>
      <c r="C32" s="125" t="inlineStr">
        <is>
          <t>Över/Underskott</t>
        </is>
      </c>
      <c r="D32" s="124">
        <f>D31-D30</f>
        <v/>
      </c>
      <c r="O32" s="140" t="n"/>
    </row>
    <row r="34" ht="15" customFormat="1" customHeight="1" s="123">
      <c r="A34" s="123" t="inlineStr">
        <is>
          <t>Kontroll summa</t>
        </is>
      </c>
      <c r="B34" s="160">
        <f>(B31-B32)+B29</f>
        <v/>
      </c>
      <c r="C34" s="125" t="inlineStr">
        <is>
          <t>Kontroll summa</t>
        </is>
      </c>
      <c r="D34" s="137">
        <f>(D31-D32)+D29</f>
        <v/>
      </c>
      <c r="O34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24399</v>
      </c>
      <c r="C2" s="131" t="inlineStr">
        <is>
          <t>Inkomst</t>
        </is>
      </c>
      <c r="D2" s="130">
        <f>2650+15800+550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109</v>
      </c>
      <c r="C3" s="163" t="inlineStr">
        <is>
          <t>-</t>
        </is>
      </c>
      <c r="D3" s="153" t="n">
        <v>0</v>
      </c>
      <c r="F3" s="133">
        <f>(F2-'25e Juli'!F2)/F2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699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412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1007+386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500</v>
      </c>
      <c r="C7" s="125" t="inlineStr">
        <is>
          <t>ICA - Mat</t>
        </is>
      </c>
      <c r="D7" s="124" t="n">
        <v>7630</v>
      </c>
      <c r="F7" s="133">
        <f>(F6-'25e Juli'!F6)/F6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450+130+320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64">
        <f>F6-(('25e Februari'!F6+'25e Mars'!F6+'25e April'!F6+'25e Maj'!F6+'25e Juni'!F6+'25e Juli'!F6)/6)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2154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63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13523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159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n"/>
      <c r="D22" s="124" t="n"/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>
        <f>159+807+1000</f>
        <v/>
      </c>
      <c r="C23" s="125" t="n"/>
      <c r="D23" s="124" t="n"/>
      <c r="M23" s="123" t="n"/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900</v>
      </c>
      <c r="C24" s="125" t="n"/>
      <c r="D24" s="124" t="n"/>
      <c r="H24" s="123" t="n"/>
      <c r="I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H25" s="154" t="n"/>
      <c r="I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B32-B31</f>
        <v/>
      </c>
      <c r="C33" s="125" t="inlineStr">
        <is>
          <t>Över/Underskott</t>
        </is>
      </c>
      <c r="D33" s="124">
        <f>D32-D31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24399</v>
      </c>
      <c r="C2" s="131" t="inlineStr">
        <is>
          <t>Inkomst</t>
        </is>
      </c>
      <c r="D2" s="130">
        <f>2650+1134+17709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109</v>
      </c>
      <c r="C3" s="163" t="inlineStr">
        <is>
          <t>-</t>
        </is>
      </c>
      <c r="D3" s="153" t="n">
        <v>0</v>
      </c>
      <c r="F3" s="135">
        <f>(F2-'25e Augusti'!F2)/F2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269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420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500</v>
      </c>
      <c r="C7" s="125" t="inlineStr">
        <is>
          <t>ICA - Mat</t>
        </is>
      </c>
      <c r="D7" s="124" t="n">
        <v>7000</v>
      </c>
      <c r="F7" s="133">
        <f>(F6-'25e Juli'!F6)/F6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392+248+580+850+480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59">
        <f>F6-(('25e Mars'!F6+'25e April'!F6+'25e Maj'!F6+'25e Juni'!F6+'25e Juli'!F6+'25e Augusti'!F6)/6)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726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75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13538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159</v>
      </c>
      <c r="C15" s="125" t="inlineStr">
        <is>
          <t>Spara Familjen</t>
        </is>
      </c>
      <c r="D15" s="124" t="n">
        <v>2500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55" t="n">
        <v>1000</v>
      </c>
      <c r="C16" s="125" t="inlineStr">
        <is>
          <t>Spara Helgnöje</t>
        </is>
      </c>
      <c r="D16" s="124" t="n">
        <v>0</v>
      </c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426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>
        <f>F6-B16-D15</f>
        <v/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n"/>
      <c r="D22" s="124" t="n"/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>
        <f>1177.96+1102</f>
        <v/>
      </c>
      <c r="C23" s="125" t="n"/>
      <c r="D23" s="124" t="n"/>
      <c r="M23" s="123" t="n"/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900</v>
      </c>
      <c r="C24" s="125" t="n"/>
      <c r="D24" s="124" t="n"/>
      <c r="H24" s="123" t="n"/>
      <c r="I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H25" s="154" t="n"/>
      <c r="I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B32-B31</f>
        <v/>
      </c>
      <c r="C33" s="125" t="inlineStr">
        <is>
          <t>Över/Underskott</t>
        </is>
      </c>
      <c r="D33" s="124">
        <f>D32-D31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36556+567</f>
        <v/>
      </c>
      <c r="C2" s="131" t="inlineStr">
        <is>
          <t>Inkomst</t>
        </is>
      </c>
      <c r="D2" s="130">
        <f>7079+2650+1889+114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109</v>
      </c>
      <c r="C3" s="163" t="inlineStr">
        <is>
          <t>Bliwa</t>
        </is>
      </c>
      <c r="D3" s="153" t="n">
        <v>208</v>
      </c>
      <c r="F3" s="135">
        <f>(F2-'25e September'!F2)/F2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269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429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615</v>
      </c>
      <c r="C7" s="125" t="inlineStr">
        <is>
          <t>ICA - Mat</t>
        </is>
      </c>
      <c r="D7" s="124" t="n">
        <v>7000</v>
      </c>
      <c r="F7" s="133">
        <f>(F6-'25e September'!F6)/F6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 t="n">
        <v>480</v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64">
        <f>F6-(('25e April'!F6+'25e Maj'!F6+'25e Juni'!F6+'25e Juli'!F6+'25e Augusti'!F6+'25e September'!F6)/6)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775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58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13529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159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55" t="n">
        <v>13600</v>
      </c>
      <c r="C16" s="125" t="inlineStr">
        <is>
          <t>Spara Helgnöje</t>
        </is>
      </c>
      <c r="D16" s="124" t="n">
        <v>0</v>
      </c>
      <c r="H16" s="123">
        <f>F6-B16</f>
        <v/>
      </c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inlineStr">
        <is>
          <t>HM</t>
        </is>
      </c>
      <c r="D22" s="124" t="n">
        <v>950</v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1180</v>
      </c>
      <c r="C23" s="125" t="n"/>
      <c r="D23" s="124" t="n"/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900</v>
      </c>
      <c r="C24" s="125" t="n"/>
      <c r="D24" s="124" t="n"/>
      <c r="I24" s="123" t="n"/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 codeName="Blad1"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8.75" customWidth="1" style="123" min="10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24511+1500</f>
        <v/>
      </c>
      <c r="C2" s="131" t="inlineStr">
        <is>
          <t>Inkomst</t>
        </is>
      </c>
      <c r="D2" s="130">
        <f>18000+6380+2650+1014+7549+550+1500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65" t="n">
        <v>99</v>
      </c>
      <c r="C3" s="163" t="inlineStr">
        <is>
          <t>Bliwa</t>
        </is>
      </c>
      <c r="D3" s="153" t="n">
        <v>0</v>
      </c>
      <c r="F3" s="135">
        <f>(F2-'25e Oktober'!F2)/F2</f>
        <v/>
      </c>
      <c r="M3" s="123" t="n"/>
      <c r="N3" s="123" t="n"/>
      <c r="O3" s="140" t="n"/>
      <c r="P3" s="123" t="n"/>
      <c r="Q3" s="123" t="n"/>
      <c r="R3" s="123" t="n"/>
    </row>
    <row r="4" ht="15" customHeight="1">
      <c r="A4" s="123" t="inlineStr">
        <is>
          <t>Telenor</t>
        </is>
      </c>
      <c r="B4" s="160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 ht="15" customHeight="1">
      <c r="A5" s="123" t="inlineStr">
        <is>
          <t>Disney+ (30:e)</t>
        </is>
      </c>
      <c r="B5" s="160" t="n">
        <v>69</v>
      </c>
      <c r="C5" s="125" t="inlineStr">
        <is>
          <t>El</t>
        </is>
      </c>
      <c r="D5" s="124" t="n">
        <v>449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60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60" t="n">
        <v>599</v>
      </c>
      <c r="C7" s="125" t="inlineStr">
        <is>
          <t>ICA - Mat</t>
        </is>
      </c>
      <c r="D7" s="124" t="n">
        <v>7000</v>
      </c>
      <c r="F7" s="135">
        <f>(F6-'25e Oktober'!F6)/F6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160+(525-175)+368+886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1126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 ht="15" customHeight="1">
      <c r="A10" s="123" t="inlineStr">
        <is>
          <t>Unionen</t>
        </is>
      </c>
      <c r="B10" s="160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 ht="15" customHeight="1">
      <c r="A11" s="123" t="inlineStr">
        <is>
          <t>Ingo</t>
        </is>
      </c>
      <c r="B11" s="160" t="n">
        <v>2315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 ht="15" customHeight="1">
      <c r="A12" s="123" t="inlineStr">
        <is>
          <t>Trängselskatt</t>
        </is>
      </c>
      <c r="B12" s="160" t="n">
        <v>58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 ht="15" customHeight="1">
      <c r="A13" s="123" t="inlineStr">
        <is>
          <t>Tandförsäkring (28:e)</t>
        </is>
      </c>
      <c r="B13" s="160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13619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>
        <f>300+4700</f>
        <v/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Spara Bilen</t>
        </is>
      </c>
      <c r="B16" s="160" t="n">
        <v>1000</v>
      </c>
      <c r="C16" s="125" t="inlineStr">
        <is>
          <t>Spara Helgnöje</t>
        </is>
      </c>
      <c r="D16" s="124" t="n">
        <v>250</v>
      </c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inlineStr">
        <is>
          <t>Övrigt</t>
        </is>
      </c>
      <c r="D22" s="124">
        <f>149+1200</f>
        <v/>
      </c>
      <c r="N22" s="123" t="n"/>
      <c r="O22" s="123" t="n"/>
      <c r="P22" s="123" t="n"/>
      <c r="Q22" s="123" t="n"/>
      <c r="R22" s="123" t="n"/>
    </row>
    <row r="23" ht="15" customFormat="1" customHeight="1" s="123">
      <c r="A23" s="123" t="inlineStr">
        <is>
          <t xml:space="preserve">Övrigt </t>
        </is>
      </c>
      <c r="B23" s="160">
        <f>804+1000+230+170+840</f>
        <v/>
      </c>
      <c r="C23" s="125" t="n"/>
      <c r="D23" s="124" t="n"/>
      <c r="N23" s="123" t="n"/>
      <c r="O23" s="123" t="n"/>
      <c r="P23" s="123" t="n"/>
      <c r="Q23" s="123" t="n"/>
      <c r="R23" s="123" t="n"/>
    </row>
    <row r="24" ht="15" customFormat="1" customHeight="1" s="123">
      <c r="A24" s="123" t="inlineStr">
        <is>
          <t>Snus</t>
        </is>
      </c>
      <c r="B24" s="160" t="n">
        <v>900</v>
      </c>
      <c r="C24" s="125" t="n"/>
      <c r="D24" s="124" t="n"/>
      <c r="I24" s="123" t="n"/>
      <c r="J24" s="123" t="n"/>
    </row>
    <row r="25" ht="15" customFormat="1" customHeight="1" s="123">
      <c r="A25" s="161" t="inlineStr">
        <is>
          <t>Sparande</t>
        </is>
      </c>
      <c r="B25" s="162" t="n">
        <v>2000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3000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0.125" bestFit="1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22315</v>
      </c>
      <c r="C2" s="131" t="inlineStr">
        <is>
          <t>Inkomst</t>
        </is>
      </c>
      <c r="D2" s="130">
        <f>13770+2650+670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315</v>
      </c>
      <c r="F3" s="133">
        <f>(F2-'25e November'!F2)/F2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416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583</v>
      </c>
      <c r="C7" s="125" t="inlineStr">
        <is>
          <t>ICA - Mat</t>
        </is>
      </c>
      <c r="D7" s="124" t="n">
        <v>7000</v>
      </c>
      <c r="F7" s="135">
        <f>(F6-'25e November 2021'!F6)/F6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200+100+530+1150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855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215</v>
      </c>
      <c r="C12" s="38" t="inlineStr">
        <is>
          <t>CSN</t>
        </is>
      </c>
      <c r="D12" s="124" t="n">
        <v>625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13629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>
        <f>429+360+200+160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J21" s="92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inlineStr">
        <is>
          <t>Övrigt</t>
        </is>
      </c>
      <c r="D22" s="124" t="n">
        <v>0</v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807</v>
      </c>
      <c r="C23" s="125" t="n"/>
      <c r="D23" s="124" t="n"/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840</v>
      </c>
      <c r="C24" s="125" t="n"/>
      <c r="D24" s="124" t="n"/>
      <c r="I24" s="123" t="n"/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0.125" bestFit="1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20392+4469</f>
        <v/>
      </c>
      <c r="C2" s="131" t="inlineStr">
        <is>
          <t>Inkomst</t>
        </is>
      </c>
      <c r="D2" s="130">
        <f>2650+8198+2400+600+6300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5">
        <f>(F2-'25e December 2021'!F2)/F2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482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0</v>
      </c>
      <c r="C7" s="125" t="inlineStr">
        <is>
          <t>ICA - Mat</t>
        </is>
      </c>
      <c r="D7" s="124" t="n">
        <v>6500</v>
      </c>
      <c r="F7" s="133">
        <f>(F6-'25e December 2021'!F6)/F6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1095+1009+292+6000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1619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466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13744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>
        <f>300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I20" s="123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23">
        <f>B2-B20</f>
        <v/>
      </c>
      <c r="J21" s="166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0</v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93">
        <f>D2-D20</f>
        <v/>
      </c>
      <c r="J22" s="123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807</v>
      </c>
      <c r="C23" s="125" t="n"/>
      <c r="D23" s="124" t="n"/>
      <c r="H23" s="123" t="inlineStr">
        <is>
          <t>Tot kvar</t>
        </is>
      </c>
      <c r="I23" s="123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0</v>
      </c>
      <c r="C24" s="125" t="n"/>
      <c r="D24" s="124" t="n"/>
      <c r="H24" s="123" t="inlineStr">
        <is>
          <t>Delat på två</t>
        </is>
      </c>
      <c r="I24" s="123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0.125" bestFit="1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567+24569</f>
        <v/>
      </c>
      <c r="C2" s="131" t="inlineStr">
        <is>
          <t>Inkomst</t>
        </is>
      </c>
      <c r="D2" s="130" t="n">
        <v>18630</v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3">
        <f>(F2-'25e Januari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494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585</v>
      </c>
      <c r="C7" s="125" t="inlineStr">
        <is>
          <t>ICA - Mat</t>
        </is>
      </c>
      <c r="D7" s="124" t="n">
        <v>6500</v>
      </c>
      <c r="F7" s="135">
        <f>(F6-'25e Januari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358</v>
      </c>
      <c r="C8" s="125" t="inlineStr">
        <is>
          <t>Övrigt</t>
        </is>
      </c>
      <c r="D8" s="124">
        <f>4120+600+520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429</v>
      </c>
      <c r="C9" s="125" t="inlineStr">
        <is>
          <t>Kattmat</t>
        </is>
      </c>
      <c r="D9" s="124" t="n">
        <v>1030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0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61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13781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I20" s="123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23">
        <f>B2-B20</f>
        <v/>
      </c>
      <c r="J21" s="166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0</v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93">
        <f>D2-D20</f>
        <v/>
      </c>
      <c r="J22" s="123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1614</v>
      </c>
      <c r="C23" s="125" t="n"/>
      <c r="D23" s="124" t="n"/>
      <c r="H23" s="123" t="inlineStr">
        <is>
          <t>Tot kvar</t>
        </is>
      </c>
      <c r="I23" s="123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0</v>
      </c>
      <c r="C24" s="125" t="n"/>
      <c r="D24" s="124" t="n"/>
      <c r="H24" s="123" t="inlineStr">
        <is>
          <t>Delat på två</t>
        </is>
      </c>
      <c r="I24" s="123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0.125" bestFit="1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21824</f>
        <v/>
      </c>
      <c r="C2" s="131" t="inlineStr">
        <is>
          <t>Inkomst</t>
        </is>
      </c>
      <c r="D2" s="130">
        <f>6530+2650+12200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315</v>
      </c>
      <c r="F3" s="133">
        <f>(F2-'25e Februari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430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1130+566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500</v>
      </c>
      <c r="C7" s="125" t="inlineStr">
        <is>
          <t>ICA - Mat</t>
        </is>
      </c>
      <c r="D7" s="124" t="n">
        <v>6500</v>
      </c>
      <c r="F7" s="135">
        <f>(F6-'25e Februari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358</v>
      </c>
      <c r="C8" s="125" t="inlineStr">
        <is>
          <t>Övrigt</t>
        </is>
      </c>
      <c r="D8" s="124">
        <f>770+890+320+450+900+760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429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1029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47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13553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>
        <f>178+429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I20" s="123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23">
        <f>B2-B20</f>
        <v/>
      </c>
      <c r="J21" s="166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0</v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93">
        <f>D2-D20</f>
        <v/>
      </c>
      <c r="J22" s="123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807</v>
      </c>
      <c r="C23" s="125" t="n"/>
      <c r="D23" s="124" t="n"/>
      <c r="H23" s="123" t="inlineStr">
        <is>
          <t>Tot kvar</t>
        </is>
      </c>
      <c r="I23" s="123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839</v>
      </c>
      <c r="C24" s="125" t="n"/>
      <c r="D24" s="124" t="n"/>
      <c r="H24" s="123" t="inlineStr">
        <is>
          <t>Delat på två</t>
        </is>
      </c>
      <c r="I24" s="123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B18" sqref="B18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3.125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40400</v>
      </c>
      <c r="C2" s="131" t="inlineStr">
        <is>
          <t>Inkomst</t>
        </is>
      </c>
      <c r="D2" s="130">
        <f>2650+17749+4600+2712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5">
        <f>(F2-'25e Mars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444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1048+524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630</v>
      </c>
      <c r="C7" s="125" t="inlineStr">
        <is>
          <t>ICA - Mat</t>
        </is>
      </c>
      <c r="D7" s="124" t="n">
        <v>6500</v>
      </c>
      <c r="F7" s="133">
        <f>(F6-'25e Mars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358</v>
      </c>
      <c r="C8" s="125" t="inlineStr">
        <is>
          <t>Övrigt</t>
        </is>
      </c>
      <c r="D8" s="124">
        <f>360+650+760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429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2454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139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13736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Amazon Prime</t>
        </is>
      </c>
      <c r="B16" s="155" t="n">
        <v>65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Avbet. Bilen</t>
        </is>
      </c>
      <c r="B17" s="155" t="n">
        <v>2978</v>
      </c>
      <c r="M17" s="123" t="n"/>
      <c r="N17" s="123" t="n"/>
      <c r="Q17" s="123" t="n"/>
      <c r="R17" s="123" t="n"/>
    </row>
    <row r="18" customFormat="1" s="123">
      <c r="A18" s="123" t="inlineStr">
        <is>
          <t>Övrigt</t>
        </is>
      </c>
      <c r="B18" s="155">
        <f>735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inlineStr">
        <is>
          <t>Spara Bilen</t>
        </is>
      </c>
      <c r="B19" s="155" t="n">
        <v>1000</v>
      </c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SUM(B3:B19)</f>
        <v/>
      </c>
      <c r="C20" s="136" t="inlineStr">
        <is>
          <t>Gem. Räk. TOT</t>
        </is>
      </c>
      <c r="D20" s="137">
        <f>SUM(D3:D16)</f>
        <v/>
      </c>
      <c r="I20" s="155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55">
        <f>B2-B20</f>
        <v/>
      </c>
      <c r="J21" s="155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0</v>
      </c>
      <c r="C22" s="125" t="inlineStr">
        <is>
          <t>Övrigt</t>
        </is>
      </c>
      <c r="D22" s="124">
        <f>1031+133+120+170+433+454</f>
        <v/>
      </c>
      <c r="H22" s="123" t="inlineStr">
        <is>
          <t>S kvar</t>
        </is>
      </c>
      <c r="I22" s="155">
        <f>D2-D20</f>
        <v/>
      </c>
      <c r="J22" s="155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807</v>
      </c>
      <c r="C23" s="125" t="n"/>
      <c r="D23" s="124" t="n"/>
      <c r="H23" s="123" t="inlineStr">
        <is>
          <t>Tot kvar</t>
        </is>
      </c>
      <c r="I23" s="155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880</v>
      </c>
      <c r="C24" s="125" t="n"/>
      <c r="D24" s="124" t="n"/>
      <c r="H24" s="123" t="inlineStr">
        <is>
          <t>Delat på två</t>
        </is>
      </c>
      <c r="I24" s="155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2000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4"/>
  <sheetViews>
    <sheetView workbookViewId="0">
      <selection activeCell="I28" sqref="I28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024"/>
  </cols>
  <sheetData>
    <row r="1" ht="21.6" customHeight="1">
      <c r="A1" s="126" t="inlineStr">
        <is>
          <t>Peter</t>
        </is>
      </c>
      <c r="B1" s="126" t="n"/>
      <c r="C1" s="127" t="inlineStr">
        <is>
          <t>Sara</t>
        </is>
      </c>
      <c r="D1" s="128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26543</v>
      </c>
      <c r="C2" s="131" t="inlineStr">
        <is>
          <t>Inkomst</t>
        </is>
      </c>
      <c r="D2" s="130">
        <f>11880+2650+2500</f>
        <v/>
      </c>
      <c r="F2" s="132">
        <f>B2+D2</f>
        <v/>
      </c>
    </row>
    <row r="3" ht="15" customHeight="1">
      <c r="A3" s="123" t="inlineStr">
        <is>
          <t>Nordic Wellness</t>
        </is>
      </c>
      <c r="B3" s="124" t="n">
        <v>349</v>
      </c>
      <c r="C3" s="125" t="inlineStr">
        <is>
          <t>Nordic Wellness</t>
        </is>
      </c>
      <c r="D3" s="124" t="n">
        <v>299</v>
      </c>
      <c r="F3" s="133">
        <f>(F2-Sparande!#REF!)/F2</f>
        <v/>
      </c>
      <c r="G3" s="134" t="inlineStr">
        <is>
          <t>OBS, bonus föregående månad</t>
        </is>
      </c>
    </row>
    <row r="4">
      <c r="A4" s="123" t="inlineStr">
        <is>
          <t>Telenor</t>
        </is>
      </c>
      <c r="B4" s="124" t="n">
        <v>638</v>
      </c>
      <c r="C4" s="125" t="inlineStr">
        <is>
          <t>Telenor</t>
        </is>
      </c>
      <c r="D4" s="124" t="n">
        <v>349</v>
      </c>
    </row>
    <row r="5">
      <c r="A5" s="123" t="inlineStr">
        <is>
          <t>Amazon Prime</t>
        </is>
      </c>
      <c r="B5" s="124" t="n">
        <v>69</v>
      </c>
      <c r="C5" s="125" t="inlineStr">
        <is>
          <t>El</t>
        </is>
      </c>
      <c r="D5" s="124" t="n">
        <v>443</v>
      </c>
      <c r="F5" s="123" t="inlineStr">
        <is>
          <t>Tot gem. Räkningar</t>
        </is>
      </c>
      <c r="H5" s="123" t="inlineStr">
        <is>
          <t>Gemensamma räkningar minus Totala inkomster</t>
        </is>
      </c>
    </row>
    <row r="6" ht="15" customHeight="1">
      <c r="A6" s="123" t="inlineStr">
        <is>
          <t>Disney+ (30:e)</t>
        </is>
      </c>
      <c r="B6" s="124" t="n">
        <v>69</v>
      </c>
      <c r="C6" s="125" t="inlineStr">
        <is>
          <t>Förskola</t>
        </is>
      </c>
      <c r="D6" s="124" t="n">
        <v>1141</v>
      </c>
      <c r="F6" s="132">
        <f>D20+B20</f>
        <v/>
      </c>
      <c r="H6" s="132">
        <f>F2-F6</f>
        <v/>
      </c>
    </row>
    <row r="7" ht="15" customHeight="1">
      <c r="A7" s="123" t="inlineStr">
        <is>
          <t>Santander</t>
        </is>
      </c>
      <c r="B7" s="124" t="n">
        <v>1249</v>
      </c>
      <c r="C7" s="125" t="inlineStr">
        <is>
          <t>ICA - Mat</t>
        </is>
      </c>
      <c r="D7" s="124" t="n">
        <v>7000</v>
      </c>
      <c r="F7" s="135">
        <f>(F6-Sparande!#REF!)/F6</f>
        <v/>
      </c>
    </row>
    <row r="8">
      <c r="A8" s="123" t="inlineStr">
        <is>
          <t>Ikano Bank</t>
        </is>
      </c>
      <c r="B8" s="124" t="n">
        <v>590</v>
      </c>
      <c r="C8" s="125" t="inlineStr">
        <is>
          <t>HM</t>
        </is>
      </c>
      <c r="D8" s="124" t="n">
        <v>627</v>
      </c>
      <c r="H8" s="123" t="inlineStr">
        <is>
          <t>Nöje per person</t>
        </is>
      </c>
    </row>
    <row r="9" ht="15" customHeight="1">
      <c r="A9" s="123" t="inlineStr">
        <is>
          <t>Resturs Bank</t>
        </is>
      </c>
      <c r="B9" s="124" t="n">
        <v>695</v>
      </c>
      <c r="C9" s="125" t="inlineStr">
        <is>
          <t>Kattmat</t>
        </is>
      </c>
      <c r="D9" s="124" t="n">
        <v>1146</v>
      </c>
      <c r="H9" s="132">
        <f>H6/2</f>
        <v/>
      </c>
    </row>
    <row r="10">
      <c r="A10" s="123" t="inlineStr">
        <is>
          <t>LF Motor (1:e)</t>
        </is>
      </c>
      <c r="B10" s="124" t="n">
        <v>343</v>
      </c>
      <c r="C10" s="125" t="inlineStr">
        <is>
          <t>Telia</t>
        </is>
      </c>
      <c r="D10" s="124" t="n">
        <v>768</v>
      </c>
    </row>
    <row r="11">
      <c r="A11" s="123" t="inlineStr">
        <is>
          <t>LF Hem  (1:e)</t>
        </is>
      </c>
      <c r="B11" s="124" t="n">
        <v>385</v>
      </c>
      <c r="C11" s="125" t="inlineStr">
        <is>
          <t>Handels</t>
        </is>
      </c>
      <c r="D11" s="124" t="n">
        <v>132</v>
      </c>
    </row>
    <row r="12">
      <c r="A12" s="123" t="inlineStr">
        <is>
          <t>Unionen</t>
        </is>
      </c>
      <c r="B12" s="124">
        <f>235+170</f>
        <v/>
      </c>
      <c r="C12" s="125" t="inlineStr">
        <is>
          <t>Spara Familjen</t>
        </is>
      </c>
      <c r="D12" s="124" t="n">
        <v>1000</v>
      </c>
    </row>
    <row r="13">
      <c r="A13" s="123" t="inlineStr">
        <is>
          <t>Ingo</t>
        </is>
      </c>
      <c r="B13" s="124" t="n">
        <v>686</v>
      </c>
    </row>
    <row r="14">
      <c r="A14" s="123" t="inlineStr">
        <is>
          <t>Trängselskatt</t>
        </is>
      </c>
      <c r="B14" s="124" t="n">
        <v>189</v>
      </c>
    </row>
    <row r="15">
      <c r="A15" s="123" t="inlineStr">
        <is>
          <t>Hyra (30:e)</t>
        </is>
      </c>
      <c r="B15" s="124" t="n">
        <v>13431</v>
      </c>
    </row>
    <row r="16">
      <c r="A16" s="123" t="inlineStr">
        <is>
          <t>Netflix (30:e)</t>
        </is>
      </c>
      <c r="B16" s="124" t="n">
        <v>159</v>
      </c>
    </row>
    <row r="17">
      <c r="A17" s="123" t="inlineStr">
        <is>
          <t>Spara Bilen</t>
        </is>
      </c>
      <c r="B17" s="124" t="n">
        <v>1000</v>
      </c>
    </row>
    <row r="20" ht="15" customHeight="1">
      <c r="A20" s="136" t="inlineStr">
        <is>
          <t>Gem. Räk. TOT</t>
        </is>
      </c>
      <c r="B20" s="137">
        <f>SUM(B3:B17)</f>
        <v/>
      </c>
      <c r="C20" s="136" t="inlineStr">
        <is>
          <t>Gem. Räk. TOT</t>
        </is>
      </c>
      <c r="D20" s="137">
        <f>SUM(D3:D12)</f>
        <v/>
      </c>
    </row>
    <row r="21">
      <c r="A21" s="123" t="inlineStr">
        <is>
          <t>Spotify</t>
        </is>
      </c>
      <c r="B21" s="124" t="n">
        <v>99</v>
      </c>
      <c r="C21" s="125" t="inlineStr">
        <is>
          <t>Synoptik</t>
        </is>
      </c>
      <c r="D21" s="124" t="n">
        <v>570</v>
      </c>
    </row>
    <row r="22">
      <c r="A22" s="123" t="inlineStr">
        <is>
          <t>Tandförsäk.</t>
        </is>
      </c>
      <c r="B22" s="124" t="n">
        <v>67</v>
      </c>
      <c r="C22" s="125" t="inlineStr">
        <is>
          <t>Tandläkaren</t>
        </is>
      </c>
      <c r="D22" s="124" t="n">
        <v>275</v>
      </c>
    </row>
    <row r="23">
      <c r="A23" s="123" t="inlineStr">
        <is>
          <t>Snus</t>
        </is>
      </c>
      <c r="B23" s="124" t="n">
        <v>770</v>
      </c>
      <c r="C23" s="125" t="inlineStr">
        <is>
          <t>Särö-Hus</t>
        </is>
      </c>
      <c r="D23" s="124" t="n">
        <v>800</v>
      </c>
    </row>
    <row r="24">
      <c r="A24" s="123" t="inlineStr">
        <is>
          <t>Spara Peter</t>
        </is>
      </c>
      <c r="B24" s="124" t="n">
        <v>2000</v>
      </c>
    </row>
    <row r="25">
      <c r="A25" s="123" t="inlineStr">
        <is>
          <t>Särö-Hus</t>
        </is>
      </c>
      <c r="B25" s="124" t="n">
        <v>800</v>
      </c>
    </row>
    <row r="26">
      <c r="A26" s="123" t="inlineStr">
        <is>
          <t>Google play</t>
        </is>
      </c>
      <c r="B26" s="124">
        <f>35+40</f>
        <v/>
      </c>
    </row>
    <row r="29" ht="15" customHeight="1">
      <c r="A29" s="134" t="inlineStr">
        <is>
          <t>Spending TOT</t>
        </is>
      </c>
      <c r="B29" s="137">
        <f>SUM(B21:B28)</f>
        <v/>
      </c>
      <c r="C29" s="136" t="inlineStr">
        <is>
          <t>Spending TOT</t>
        </is>
      </c>
      <c r="D29" s="137">
        <f>SUM(D21:D28)</f>
        <v/>
      </c>
      <c r="H29" s="138" t="n"/>
    </row>
    <row r="30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</row>
    <row r="31" ht="15" customHeight="1">
      <c r="A31" s="134" t="inlineStr">
        <is>
          <t>Resultat</t>
        </is>
      </c>
      <c r="B31" s="137">
        <f>B2-B20-B29</f>
        <v/>
      </c>
      <c r="C31" s="136" t="inlineStr">
        <is>
          <t>Resultat</t>
        </is>
      </c>
      <c r="D31" s="137">
        <f>D2-D20-D29</f>
        <v/>
      </c>
      <c r="F31" s="138" t="n"/>
    </row>
    <row r="32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</row>
    <row r="34" ht="15" customHeight="1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3.125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21063+3024</f>
        <v/>
      </c>
      <c r="C2" s="131" t="inlineStr">
        <is>
          <t>Inkomst</t>
        </is>
      </c>
      <c r="D2" s="130">
        <f>2650+678+14850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3">
        <f>(F2-'25e April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444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1800</v>
      </c>
      <c r="C6" s="125" t="inlineStr">
        <is>
          <t>Förskola</t>
        </is>
      </c>
      <c r="D6" s="124">
        <f>1048+524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613</v>
      </c>
      <c r="C7" s="125" t="inlineStr">
        <is>
          <t>ICA - Mat</t>
        </is>
      </c>
      <c r="D7" s="124" t="n">
        <v>7000</v>
      </c>
      <c r="F7" s="135">
        <f>(F6-'25e April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678</v>
      </c>
      <c r="C8" s="125" t="inlineStr">
        <is>
          <t>Övrigt</t>
        </is>
      </c>
      <c r="D8" s="124">
        <f>505+419+277+260+740+580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434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1306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>
        <f>422+31</f>
        <v/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13714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Amazon Prime</t>
        </is>
      </c>
      <c r="B16" s="155" t="n">
        <v>65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Avbet. Bilen</t>
        </is>
      </c>
      <c r="B17" s="155" t="n">
        <v>2266</v>
      </c>
      <c r="M17" s="123" t="n"/>
      <c r="N17" s="123" t="n"/>
      <c r="Q17" s="123" t="n"/>
      <c r="R17" s="123" t="n"/>
    </row>
    <row r="18" customFormat="1" s="123">
      <c r="A18" s="123" t="inlineStr">
        <is>
          <t>Övrigt</t>
        </is>
      </c>
      <c r="B18" s="155">
        <f>149+28+4+13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inlineStr">
        <is>
          <t>Spara Bilen</t>
        </is>
      </c>
      <c r="B19" s="155" t="n">
        <v>0</v>
      </c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SUM(B3:B19)</f>
        <v/>
      </c>
      <c r="C20" s="136" t="inlineStr">
        <is>
          <t>Gem. Räk. TOT</t>
        </is>
      </c>
      <c r="D20" s="137">
        <f>SUM(D3:D16)</f>
        <v/>
      </c>
      <c r="I20" s="155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55">
        <f>B2-B20</f>
        <v/>
      </c>
      <c r="J21" s="155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Spel Övrigt</t>
        </is>
      </c>
      <c r="B22" s="155">
        <f>139+95</f>
        <v/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155">
        <f>D2-D20</f>
        <v/>
      </c>
      <c r="J22" s="155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>
        <f>807+159+39+50+26+89+99+135+95</f>
        <v/>
      </c>
      <c r="C23" s="125" t="n"/>
      <c r="D23" s="124" t="n"/>
      <c r="H23" s="123" t="inlineStr">
        <is>
          <t>Tot kvar</t>
        </is>
      </c>
      <c r="I23" s="155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800</v>
      </c>
      <c r="C24" s="125" t="n"/>
      <c r="D24" s="124" t="n"/>
      <c r="H24" s="123" t="inlineStr">
        <is>
          <t>Delat på två</t>
        </is>
      </c>
      <c r="I24" s="155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3.125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31326</v>
      </c>
      <c r="C2" s="131" t="inlineStr">
        <is>
          <t>Inkomst</t>
        </is>
      </c>
      <c r="D2" s="130">
        <f>19695+2650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315</v>
      </c>
      <c r="F3" s="135">
        <f>(F2-'25e Maj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>
        <f>291+144</f>
        <v/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1800</v>
      </c>
      <c r="C6" s="125" t="inlineStr">
        <is>
          <t>Förskola/Fritids</t>
        </is>
      </c>
      <c r="D6" s="124">
        <f>1048+524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597</v>
      </c>
      <c r="C7" s="125" t="inlineStr">
        <is>
          <t>ICA - Mat</t>
        </is>
      </c>
      <c r="D7" s="124" t="n">
        <v>7000</v>
      </c>
      <c r="F7" s="133">
        <f>(F6-'25e Maj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678</v>
      </c>
      <c r="C8" s="125" t="inlineStr">
        <is>
          <t>Övrigt</t>
        </is>
      </c>
      <c r="D8" s="124">
        <f>259+330+1250+320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434</v>
      </c>
      <c r="C9" s="125" t="inlineStr">
        <is>
          <t>Kattmat</t>
        </is>
      </c>
      <c r="D9" s="124" t="n">
        <v>1238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2487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255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13811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Amazon Prime</t>
        </is>
      </c>
      <c r="B16" s="155" t="n">
        <v>65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 ht="15" customHeight="1">
      <c r="A17" s="123" t="inlineStr">
        <is>
          <t>Avbet. Bilen</t>
        </is>
      </c>
      <c r="B17" s="155" t="n">
        <v>2312</v>
      </c>
      <c r="M17" s="123" t="n"/>
      <c r="N17" s="123" t="n"/>
      <c r="O17" s="167" t="n"/>
      <c r="Q17" s="123" t="n"/>
      <c r="R17" s="123" t="n"/>
    </row>
    <row r="18" customFormat="1" s="123">
      <c r="A18" s="123" t="inlineStr">
        <is>
          <t>Övrigt</t>
        </is>
      </c>
      <c r="B18" s="155">
        <f>429+99+805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inlineStr">
        <is>
          <t>Spara Bilen</t>
        </is>
      </c>
      <c r="B19" s="155" t="n">
        <v>0</v>
      </c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SUM(B3:B19)</f>
        <v/>
      </c>
      <c r="C20" s="136" t="inlineStr">
        <is>
          <t>Gem. Räk. TOT</t>
        </is>
      </c>
      <c r="D20" s="137">
        <f>SUM(D3:D16)</f>
        <v/>
      </c>
      <c r="I20" s="155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Spel Övrigt</t>
        </is>
      </c>
      <c r="B21" s="155">
        <f>218+138+95</f>
        <v/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55">
        <f>B2-B20</f>
        <v/>
      </c>
      <c r="J21" s="155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 xml:space="preserve">Övrigt </t>
        </is>
      </c>
      <c r="B22" s="155" t="n">
        <v>1890</v>
      </c>
      <c r="C22" s="125" t="inlineStr">
        <is>
          <t>Övrigt</t>
        </is>
      </c>
      <c r="D22" s="124">
        <f>75+480</f>
        <v/>
      </c>
      <c r="H22" s="123" t="inlineStr">
        <is>
          <t>S kvar</t>
        </is>
      </c>
      <c r="I22" s="155">
        <f>D2-D20</f>
        <v/>
      </c>
      <c r="J22" s="155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>Snus</t>
        </is>
      </c>
      <c r="B23" s="155" t="n">
        <v>879</v>
      </c>
      <c r="C23" s="125" t="n"/>
      <c r="D23" s="124" t="n"/>
      <c r="H23" s="123" t="inlineStr">
        <is>
          <t>Tot kvar</t>
        </is>
      </c>
      <c r="I23" s="155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C24" s="125" t="n"/>
      <c r="D24" s="124" t="n"/>
      <c r="H24" s="123" t="inlineStr">
        <is>
          <t>Delat på två</t>
        </is>
      </c>
      <c r="I24" s="155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ht="15" customFormat="1" customHeight="1" s="123">
      <c r="B29" s="139" t="n"/>
      <c r="C29" s="125" t="n"/>
      <c r="D29" s="124" t="n"/>
      <c r="N29" s="13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3.125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25349</v>
      </c>
      <c r="C2" s="131" t="inlineStr">
        <is>
          <t>Inkomst</t>
        </is>
      </c>
      <c r="D2" s="130" t="n">
        <v>22750</v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3">
        <f>(F2-'25e Juni 2022'!F2)/F2</f>
        <v/>
      </c>
      <c r="M3" s="123" t="n"/>
      <c r="N3" s="123" t="n"/>
      <c r="O3" s="140" t="n"/>
      <c r="P3" s="123" t="n"/>
      <c r="Q3" s="123" t="n"/>
      <c r="R3" s="123" t="n"/>
    </row>
    <row r="4" ht="15" customHeight="1">
      <c r="A4" s="134" t="inlineStr">
        <is>
          <t>Telenor</t>
        </is>
      </c>
      <c r="B4" s="160" t="n">
        <v>759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410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1800</v>
      </c>
      <c r="C6" s="125" t="inlineStr">
        <is>
          <t>Förskola/Fritids</t>
        </is>
      </c>
      <c r="D6" s="124">
        <f>1048+524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34" t="inlineStr">
        <is>
          <t>Ikano Bank</t>
        </is>
      </c>
      <c r="B7" s="160" t="n">
        <v>581</v>
      </c>
      <c r="C7" s="125" t="inlineStr">
        <is>
          <t>ICA - Mat</t>
        </is>
      </c>
      <c r="D7" s="124" t="n">
        <v>7000</v>
      </c>
      <c r="F7" s="135">
        <f>(F6-'25e Juni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678</v>
      </c>
      <c r="C8" s="125" t="inlineStr">
        <is>
          <t>Övrigt</t>
        </is>
      </c>
      <c r="D8" s="124" t="n">
        <v>0</v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434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 ht="15" customHeight="1">
      <c r="A11" s="134" t="inlineStr">
        <is>
          <t>Ingo</t>
        </is>
      </c>
      <c r="B11" s="160" t="n">
        <v>2296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 ht="15" customHeight="1">
      <c r="A12" s="134" t="inlineStr">
        <is>
          <t>Trängselskatt</t>
        </is>
      </c>
      <c r="B12" s="160" t="n">
        <v>407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 ht="15" customHeight="1">
      <c r="A14" s="134" t="inlineStr">
        <is>
          <t>Hyra (30:e)</t>
        </is>
      </c>
      <c r="B14" s="160" t="n">
        <v>13769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Amazon Prime</t>
        </is>
      </c>
      <c r="B16" s="155" t="n">
        <v>65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 ht="15" customHeight="1">
      <c r="A17" s="134" t="inlineStr">
        <is>
          <t>Avbet. Bilen</t>
        </is>
      </c>
      <c r="B17" s="160" t="n">
        <v>2426</v>
      </c>
      <c r="M17" s="123" t="n"/>
      <c r="N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inlineStr">
        <is>
          <t>Spara Bilen</t>
        </is>
      </c>
      <c r="B19" s="155" t="n">
        <v>0</v>
      </c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SUM(B3:B19)</f>
        <v/>
      </c>
      <c r="C20" s="136" t="inlineStr">
        <is>
          <t>Gem. Räk. TOT</t>
        </is>
      </c>
      <c r="D20" s="137">
        <f>SUM(D3:D16)</f>
        <v/>
      </c>
      <c r="I20" s="155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Spel Övrigt</t>
        </is>
      </c>
      <c r="B21" s="155">
        <f>218+138+95</f>
        <v/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55">
        <f>B2-B20</f>
        <v/>
      </c>
      <c r="J21" s="155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 xml:space="preserve">Övrigt </t>
        </is>
      </c>
      <c r="B22" s="155" t="n">
        <v>0</v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155">
        <f>D2-D20</f>
        <v/>
      </c>
      <c r="J22" s="155">
        <f>I24-I22</f>
        <v/>
      </c>
      <c r="N22" s="123" t="n"/>
      <c r="O22" s="123" t="n"/>
      <c r="P22" s="123" t="n"/>
      <c r="Q22" s="123" t="n"/>
      <c r="R22" s="123" t="n"/>
    </row>
    <row r="23" ht="15" customFormat="1" customHeight="1" s="123">
      <c r="A23" s="134" t="inlineStr">
        <is>
          <t>Snus</t>
        </is>
      </c>
      <c r="B23" s="160" t="n">
        <v>880</v>
      </c>
      <c r="C23" s="125" t="n"/>
      <c r="D23" s="124" t="n"/>
      <c r="H23" s="123" t="inlineStr">
        <is>
          <t>Tot kvar</t>
        </is>
      </c>
      <c r="I23" s="155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C24" s="125" t="n"/>
      <c r="D24" s="124" t="n"/>
      <c r="H24" s="123" t="inlineStr">
        <is>
          <t>Delat på två</t>
        </is>
      </c>
      <c r="I24" s="155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J23" sqref="J23"/>
    </sheetView>
  </sheetViews>
  <sheetFormatPr baseColWidth="8" defaultRowHeight="14.25" outlineLevelCol="0"/>
  <cols>
    <col width="10.375" customWidth="1" style="40" min="1" max="1"/>
    <col width="13.5" customWidth="1" style="140" min="2" max="2"/>
    <col width="10.375" customWidth="1" style="168" min="3" max="3"/>
    <col width="13.5" customWidth="1" style="140" min="4" max="4"/>
    <col width="11.125" customWidth="1" style="168" min="5" max="5"/>
    <col width="16.75" customWidth="1" style="123" min="6" max="6"/>
    <col width="11.125" bestFit="1" customWidth="1" style="169" min="7" max="7"/>
    <col width="8.75" customWidth="1" style="123" min="8" max="1020"/>
    <col width="9" customWidth="1" style="123" min="16381" max="16384"/>
  </cols>
  <sheetData>
    <row r="1">
      <c r="A1" s="40" t="inlineStr">
        <is>
          <t>Peter Sparande</t>
        </is>
      </c>
      <c r="C1" s="168" t="inlineStr">
        <is>
          <t>Peter Aktier</t>
        </is>
      </c>
      <c r="E1" s="168" t="inlineStr">
        <is>
          <t>Totalt</t>
        </is>
      </c>
      <c r="G1" s="169" t="n"/>
    </row>
    <row r="2">
      <c r="A2" s="41" t="inlineStr">
        <is>
          <t>Datum</t>
        </is>
      </c>
      <c r="B2" s="170" t="inlineStr">
        <is>
          <t>Insättning/uttag</t>
        </is>
      </c>
      <c r="C2" s="171" t="inlineStr">
        <is>
          <t>Datum</t>
        </is>
      </c>
      <c r="D2" s="170" t="inlineStr">
        <is>
          <t>Insättning/uttag</t>
        </is>
      </c>
      <c r="E2" s="171" t="inlineStr">
        <is>
          <t>Datum</t>
        </is>
      </c>
      <c r="F2" s="172" t="inlineStr">
        <is>
          <t>Summa</t>
        </is>
      </c>
      <c r="G2" s="169" t="n"/>
    </row>
    <row r="3">
      <c r="A3" s="40" t="n">
        <v>44160</v>
      </c>
      <c r="B3" s="140" t="n">
        <v>5579</v>
      </c>
      <c r="C3" s="168" t="n">
        <v>44165</v>
      </c>
      <c r="D3" s="140" t="n">
        <v>1000</v>
      </c>
      <c r="E3" s="168" t="n">
        <v>44165</v>
      </c>
      <c r="F3" s="155">
        <f>D3+B3</f>
        <v/>
      </c>
      <c r="G3" s="169" t="n"/>
    </row>
    <row r="4">
      <c r="A4" s="40" t="n">
        <v>44190</v>
      </c>
      <c r="B4" s="140">
        <f>6500+650</f>
        <v/>
      </c>
      <c r="C4" s="168" t="n">
        <v>44193</v>
      </c>
      <c r="D4" s="140" t="n">
        <v>1149</v>
      </c>
      <c r="E4" s="168" t="n">
        <v>44193</v>
      </c>
      <c r="F4" s="155">
        <f>D4+B4</f>
        <v/>
      </c>
      <c r="G4" s="169">
        <f>F4-F3</f>
        <v/>
      </c>
    </row>
    <row r="5">
      <c r="A5" s="40" t="n">
        <v>44206</v>
      </c>
      <c r="B5" s="140" t="n">
        <v>6500</v>
      </c>
      <c r="C5" s="168" t="n">
        <v>44206</v>
      </c>
      <c r="D5" s="140" t="n">
        <v>1052</v>
      </c>
      <c r="E5" s="168" t="n">
        <v>44206</v>
      </c>
      <c r="F5" s="155">
        <f>D5+B5</f>
        <v/>
      </c>
      <c r="G5" s="169">
        <f>F5-F4</f>
        <v/>
      </c>
    </row>
    <row r="6">
      <c r="A6" s="40" t="n">
        <v>44221</v>
      </c>
      <c r="B6" s="140" t="n">
        <v>9725</v>
      </c>
      <c r="C6" s="168" t="n">
        <v>44221</v>
      </c>
      <c r="D6" s="140" t="n">
        <v>1030</v>
      </c>
      <c r="E6" s="168" t="n">
        <v>44221</v>
      </c>
      <c r="F6" s="155">
        <f>D6+B6</f>
        <v/>
      </c>
      <c r="G6" s="169">
        <f>F6-F5</f>
        <v/>
      </c>
    </row>
    <row r="7">
      <c r="A7" s="40" t="n">
        <v>44238</v>
      </c>
      <c r="B7" s="140" t="n">
        <v>8000</v>
      </c>
      <c r="C7" s="168" t="n">
        <v>44238</v>
      </c>
      <c r="D7" s="140" t="n">
        <v>3783</v>
      </c>
      <c r="E7" s="168" t="n">
        <v>44238</v>
      </c>
      <c r="F7" s="155">
        <f>D7+B7</f>
        <v/>
      </c>
      <c r="G7" s="169">
        <f>F7-F6</f>
        <v/>
      </c>
    </row>
    <row r="8">
      <c r="A8" s="40" t="n">
        <v>44240</v>
      </c>
      <c r="B8" s="140" t="n">
        <v>7000</v>
      </c>
      <c r="C8" s="168" t="n">
        <v>44240</v>
      </c>
      <c r="D8" s="140" t="n">
        <v>4941</v>
      </c>
      <c r="E8" s="168" t="n">
        <v>44240</v>
      </c>
      <c r="F8" s="155">
        <f>D8+B8</f>
        <v/>
      </c>
      <c r="G8" s="169">
        <f>F8-F7</f>
        <v/>
      </c>
    </row>
    <row r="9">
      <c r="A9" s="40" t="n">
        <v>44253</v>
      </c>
      <c r="B9" s="140" t="n">
        <v>8660</v>
      </c>
      <c r="C9" s="168" t="n">
        <v>44253</v>
      </c>
      <c r="D9" s="140" t="n">
        <v>6653</v>
      </c>
      <c r="E9" s="168" t="n">
        <v>44253</v>
      </c>
      <c r="F9" s="155">
        <f>D9+B9</f>
        <v/>
      </c>
      <c r="G9" s="169">
        <f>F9-F8</f>
        <v/>
      </c>
    </row>
    <row r="10">
      <c r="A10" s="40" t="n">
        <v>44280</v>
      </c>
      <c r="B10" s="140" t="n">
        <v>9272</v>
      </c>
      <c r="C10" s="168" t="n">
        <v>44280</v>
      </c>
      <c r="D10" s="140" t="n">
        <v>9757</v>
      </c>
      <c r="E10" s="168" t="n">
        <v>44280</v>
      </c>
      <c r="F10" s="155">
        <f>D10+B10</f>
        <v/>
      </c>
      <c r="G10" s="169">
        <f>F10-F9</f>
        <v/>
      </c>
    </row>
    <row r="11">
      <c r="A11" s="40" t="n">
        <v>44311</v>
      </c>
      <c r="B11" s="140" t="n">
        <v>12000</v>
      </c>
      <c r="C11" s="168" t="n">
        <v>44311</v>
      </c>
      <c r="D11" s="140" t="n">
        <v>20050</v>
      </c>
      <c r="E11" s="168" t="n">
        <v>44311</v>
      </c>
      <c r="F11" s="155">
        <f>D11+B11</f>
        <v/>
      </c>
      <c r="G11" s="169">
        <f>F11-F10</f>
        <v/>
      </c>
    </row>
    <row r="12">
      <c r="A12" s="40" t="n">
        <v>44341</v>
      </c>
      <c r="B12" s="140" t="n">
        <v>9900</v>
      </c>
      <c r="C12" s="168" t="n">
        <v>44341</v>
      </c>
      <c r="D12" s="140" t="n">
        <v>22200</v>
      </c>
      <c r="E12" s="168" t="n">
        <v>44341</v>
      </c>
      <c r="F12" s="155">
        <f>D12+B12</f>
        <v/>
      </c>
      <c r="G12" s="169">
        <f>F12-F11</f>
        <v/>
      </c>
    </row>
    <row r="13">
      <c r="A13" s="40" t="n">
        <v>44372</v>
      </c>
      <c r="B13" s="140" t="n">
        <v>7000</v>
      </c>
      <c r="C13" s="168" t="n">
        <v>44372</v>
      </c>
      <c r="D13" s="140" t="n">
        <v>24800</v>
      </c>
      <c r="E13" s="168" t="n">
        <v>44372</v>
      </c>
      <c r="F13" s="155">
        <f>D13+B13</f>
        <v/>
      </c>
      <c r="G13" s="169">
        <f>F13-F12</f>
        <v/>
      </c>
    </row>
    <row r="14">
      <c r="A14" s="40" t="n">
        <v>44402</v>
      </c>
      <c r="B14" s="140" t="n">
        <v>9000</v>
      </c>
      <c r="C14" s="168" t="n">
        <v>44402</v>
      </c>
      <c r="D14" s="140" t="n">
        <v>33500</v>
      </c>
      <c r="E14" s="168" t="n">
        <v>44402</v>
      </c>
      <c r="F14" s="155">
        <f>D14+B14</f>
        <v/>
      </c>
      <c r="G14" s="169">
        <f>F14-F13</f>
        <v/>
      </c>
    </row>
    <row r="15">
      <c r="A15" s="40" t="n">
        <v>44433</v>
      </c>
      <c r="B15" s="140" t="n">
        <v>7000</v>
      </c>
      <c r="C15" s="168" t="n">
        <v>44433</v>
      </c>
      <c r="D15" s="140" t="n">
        <v>33500</v>
      </c>
      <c r="E15" s="168" t="n">
        <v>44433</v>
      </c>
      <c r="F15" s="155">
        <f>D15+B15</f>
        <v/>
      </c>
      <c r="G15" s="169">
        <f>F15-F14</f>
        <v/>
      </c>
    </row>
    <row r="16">
      <c r="A16" s="40" t="n">
        <v>44464</v>
      </c>
      <c r="B16" s="140" t="n">
        <v>7000</v>
      </c>
      <c r="C16" s="168" t="n">
        <v>44464</v>
      </c>
      <c r="D16" s="140" t="n">
        <v>30800</v>
      </c>
      <c r="E16" s="168" t="n">
        <v>44464</v>
      </c>
      <c r="F16" s="155">
        <f>D16+B16</f>
        <v/>
      </c>
      <c r="G16" s="169">
        <f>F16-F15</f>
        <v/>
      </c>
    </row>
    <row r="17">
      <c r="A17" s="40" t="n">
        <v>44494</v>
      </c>
      <c r="B17" s="140" t="n">
        <v>1700</v>
      </c>
      <c r="C17" s="168" t="n">
        <v>44494</v>
      </c>
      <c r="D17" s="140" t="n">
        <v>34500</v>
      </c>
      <c r="E17" s="168" t="n">
        <v>44494</v>
      </c>
      <c r="F17" s="155">
        <f>D17+B17</f>
        <v/>
      </c>
      <c r="G17" s="169">
        <f>F17-F16</f>
        <v/>
      </c>
    </row>
    <row r="18">
      <c r="A18" s="40" t="n">
        <v>44525</v>
      </c>
      <c r="B18" s="140" t="n">
        <v>3700</v>
      </c>
      <c r="C18" s="168" t="n">
        <v>44525</v>
      </c>
      <c r="D18" s="140" t="n">
        <v>37500</v>
      </c>
      <c r="E18" s="168" t="n">
        <v>44525</v>
      </c>
      <c r="F18" s="155">
        <f>D18+B18</f>
        <v/>
      </c>
      <c r="G18" s="169">
        <f>F18-F17</f>
        <v/>
      </c>
    </row>
    <row r="19">
      <c r="A19" s="40" t="n">
        <v>44555</v>
      </c>
      <c r="B19" s="140" t="n">
        <v>3600</v>
      </c>
      <c r="C19" s="168" t="n">
        <v>44555</v>
      </c>
      <c r="D19" s="140" t="n">
        <v>38000</v>
      </c>
      <c r="E19" s="168" t="n">
        <v>44555</v>
      </c>
      <c r="F19" s="155">
        <f>D19+B19</f>
        <v/>
      </c>
      <c r="G19" s="169">
        <f>F19-F18</f>
        <v/>
      </c>
    </row>
    <row r="20">
      <c r="A20" s="40" t="n">
        <v>44586</v>
      </c>
      <c r="B20" s="140" t="n">
        <v>900</v>
      </c>
      <c r="C20" s="168" t="n">
        <v>44586</v>
      </c>
      <c r="D20" s="140" t="n">
        <v>32100</v>
      </c>
      <c r="E20" s="168" t="n">
        <v>44586</v>
      </c>
      <c r="F20" s="155">
        <f>D20+B20</f>
        <v/>
      </c>
      <c r="G20" s="169">
        <f>F20-F19</f>
        <v/>
      </c>
    </row>
    <row r="21">
      <c r="A21" s="40" t="n">
        <v>44617</v>
      </c>
      <c r="B21" s="140" t="n">
        <v>3000</v>
      </c>
      <c r="C21" s="168" t="n">
        <v>44617</v>
      </c>
      <c r="D21" s="140" t="n">
        <v>26565</v>
      </c>
      <c r="E21" s="168" t="n">
        <v>44617</v>
      </c>
      <c r="F21" s="155">
        <f>D21+B21</f>
        <v/>
      </c>
      <c r="G21" s="169">
        <f>F21-F20</f>
        <v/>
      </c>
    </row>
    <row r="22">
      <c r="A22" s="40" t="n">
        <v>44645</v>
      </c>
      <c r="B22" s="140" t="n">
        <v>27500</v>
      </c>
      <c r="C22" s="168" t="n">
        <v>44645</v>
      </c>
      <c r="D22" s="140" t="n">
        <v>907</v>
      </c>
      <c r="E22" s="168" t="n">
        <v>44645</v>
      </c>
      <c r="F22" s="155">
        <f>D22+B22</f>
        <v/>
      </c>
      <c r="G22" s="169">
        <f>F22-F21</f>
        <v/>
      </c>
    </row>
    <row r="23">
      <c r="A23" s="40" t="n">
        <v>44676</v>
      </c>
      <c r="C23" s="168" t="n">
        <v>44676</v>
      </c>
      <c r="E23" s="168" t="n">
        <v>44676</v>
      </c>
    </row>
    <row r="24">
      <c r="A24" s="40" t="n">
        <v>44706</v>
      </c>
      <c r="C24" s="168" t="n">
        <v>44706</v>
      </c>
      <c r="E24" s="168" t="n">
        <v>44706</v>
      </c>
    </row>
    <row r="25">
      <c r="A25" s="40" t="n">
        <v>44737</v>
      </c>
      <c r="C25" s="168" t="n">
        <v>44737</v>
      </c>
      <c r="E25" s="168" t="n">
        <v>44737</v>
      </c>
    </row>
    <row r="26">
      <c r="A26" s="40" t="n">
        <v>44767</v>
      </c>
      <c r="C26" s="168" t="n">
        <v>44767</v>
      </c>
      <c r="E26" s="168" t="n">
        <v>44767</v>
      </c>
    </row>
    <row r="27">
      <c r="A27" s="40" t="n">
        <v>44798</v>
      </c>
      <c r="C27" s="168" t="n">
        <v>44798</v>
      </c>
      <c r="E27" s="168" t="n">
        <v>44798</v>
      </c>
    </row>
    <row r="28">
      <c r="A28" s="40" t="n">
        <v>44829</v>
      </c>
      <c r="C28" s="168" t="n">
        <v>44829</v>
      </c>
      <c r="E28" s="168" t="n">
        <v>44829</v>
      </c>
    </row>
    <row r="29">
      <c r="A29" s="40" t="n">
        <v>44859</v>
      </c>
      <c r="C29" s="168" t="n">
        <v>44859</v>
      </c>
      <c r="E29" s="168" t="n">
        <v>44859</v>
      </c>
    </row>
    <row r="30">
      <c r="A30" s="40" t="n">
        <v>44890</v>
      </c>
      <c r="C30" s="168" t="n">
        <v>44890</v>
      </c>
      <c r="E30" s="168" t="n">
        <v>44890</v>
      </c>
    </row>
    <row r="31">
      <c r="A31" s="40" t="n">
        <v>44920</v>
      </c>
      <c r="C31" s="168" t="n">
        <v>44920</v>
      </c>
      <c r="E31" s="168" t="n">
        <v>44920</v>
      </c>
    </row>
  </sheetData>
  <conditionalFormatting sqref="G1:G1048576">
    <cfRule type="cellIs" priority="1" operator="lessThan" dxfId="1">
      <formula>1</formula>
    </cfRule>
    <cfRule type="cellIs" priority="2" operator="greaterThan" dxfId="0">
      <formula>1</formula>
    </cfRule>
  </conditionalFormatting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1:W43"/>
  <sheetViews>
    <sheetView zoomScale="89" zoomScaleNormal="89" workbookViewId="0">
      <selection activeCell="R38" sqref="R38"/>
    </sheetView>
  </sheetViews>
  <sheetFormatPr baseColWidth="8" defaultRowHeight="14.25" outlineLevelCol="0"/>
  <cols>
    <col width="8.75" customWidth="1" style="123" min="1" max="2"/>
    <col width="8.75" customWidth="1" style="173" min="3" max="3"/>
    <col width="12" customWidth="1" style="123" min="4" max="4"/>
    <col width="8.75" customWidth="1" style="123" min="5" max="11"/>
    <col width="8.75" customWidth="1" style="173" min="12" max="12"/>
    <col width="12" customWidth="1" style="123" min="13" max="13"/>
    <col width="8.75" customWidth="1" style="123" min="14" max="22"/>
    <col width="12" customWidth="1" style="155" min="23" max="23"/>
    <col width="8.75" customWidth="1" style="123" min="24" max="1024"/>
  </cols>
  <sheetData>
    <row r="31">
      <c r="B31" s="123" t="inlineStr">
        <is>
          <t>Trend</t>
        </is>
      </c>
      <c r="C31" s="173" t="n">
        <v>44252</v>
      </c>
      <c r="D31" s="140" t="n">
        <v>17000</v>
      </c>
      <c r="K31" s="123" t="inlineStr">
        <is>
          <t>Trend</t>
        </is>
      </c>
      <c r="L31" s="173" t="n">
        <v>44252</v>
      </c>
      <c r="M31" s="140" t="n">
        <v>24000</v>
      </c>
      <c r="U31" s="123" t="inlineStr">
        <is>
          <t>Trend</t>
        </is>
      </c>
      <c r="V31" s="173" t="n">
        <v>44252</v>
      </c>
      <c r="W31" s="155" t="n">
        <v>40000</v>
      </c>
    </row>
    <row r="32">
      <c r="C32" s="173" t="n">
        <v>44280</v>
      </c>
      <c r="D32" s="140" t="n">
        <v>22000</v>
      </c>
      <c r="L32" s="173" t="n">
        <v>44280</v>
      </c>
      <c r="M32" s="140" t="n">
        <v>28000</v>
      </c>
      <c r="V32" s="173" t="n">
        <v>44280</v>
      </c>
      <c r="W32" s="155" t="n">
        <v>50000</v>
      </c>
    </row>
    <row r="33">
      <c r="C33" s="173" t="n">
        <v>44311</v>
      </c>
      <c r="D33" s="140" t="n">
        <v>20000</v>
      </c>
      <c r="L33" s="173" t="n">
        <v>44311</v>
      </c>
      <c r="M33" s="140" t="n">
        <v>46000</v>
      </c>
      <c r="V33" s="173" t="n">
        <v>44311</v>
      </c>
      <c r="W33" s="155" t="n">
        <v>66000</v>
      </c>
    </row>
    <row r="34">
      <c r="D34" s="140" t="n"/>
      <c r="M34" s="140" t="n"/>
    </row>
    <row r="35">
      <c r="D35" s="140" t="n"/>
      <c r="M35" s="140" t="n"/>
      <c r="V35" s="173" t="n"/>
    </row>
    <row r="36">
      <c r="D36" s="140" t="n"/>
      <c r="M36" s="140" t="n"/>
      <c r="V36" s="173" t="n"/>
    </row>
    <row r="37">
      <c r="D37" s="140" t="n"/>
      <c r="M37" s="140" t="n"/>
      <c r="V37" s="173" t="n"/>
    </row>
    <row r="38">
      <c r="D38" s="140" t="n"/>
      <c r="M38" s="140" t="n"/>
      <c r="V38" s="173" t="n"/>
    </row>
    <row r="39">
      <c r="D39" s="140" t="n"/>
      <c r="M39" s="140" t="n"/>
      <c r="V39" s="173" t="n"/>
    </row>
    <row r="40">
      <c r="D40" s="140" t="n"/>
      <c r="M40" s="140" t="n"/>
      <c r="V40" s="173" t="n"/>
    </row>
    <row r="41">
      <c r="D41" s="140" t="n"/>
      <c r="M41" s="140" t="n"/>
      <c r="V41" s="173" t="n"/>
    </row>
    <row r="42">
      <c r="D42" s="140" t="n"/>
      <c r="M42" s="140" t="n"/>
    </row>
    <row r="43">
      <c r="D43" s="140" t="n"/>
      <c r="M43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drawing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A1" sqref="A1:B1048576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3.125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38.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21000</v>
      </c>
      <c r="C2" s="131" t="inlineStr">
        <is>
          <t>Inkomst</t>
        </is>
      </c>
      <c r="D2" s="130" t="n">
        <v>21000</v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5">
        <f>(F2-'25e Mars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444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1800</v>
      </c>
      <c r="C6" s="125" t="inlineStr">
        <is>
          <t>Förskola</t>
        </is>
      </c>
      <c r="D6" s="124">
        <f>1048+524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630</v>
      </c>
      <c r="C7" s="125" t="inlineStr">
        <is>
          <t>ICA - Mat</t>
        </is>
      </c>
      <c r="D7" s="124" t="n">
        <v>7500</v>
      </c>
      <c r="F7" s="133">
        <f>(F6-'25e Mars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358</v>
      </c>
      <c r="C8" s="125" t="inlineStr">
        <is>
          <t>Övrigt</t>
        </is>
      </c>
      <c r="D8" s="124" t="n">
        <v>0</v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429</v>
      </c>
      <c r="C9" s="125" t="inlineStr">
        <is>
          <t>Kattmat</t>
        </is>
      </c>
      <c r="D9" s="124" t="n">
        <v>300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 ht="15" customHeight="1">
      <c r="A11" s="134" t="inlineStr">
        <is>
          <t>Ingo</t>
        </is>
      </c>
      <c r="B11" s="160" t="n">
        <v>2500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 ht="15" customHeight="1">
      <c r="A12" s="134" t="inlineStr">
        <is>
          <t>Trängselskatt</t>
        </is>
      </c>
      <c r="B12" s="160" t="n">
        <v>139</v>
      </c>
      <c r="C12" s="38" t="inlineStr">
        <is>
          <t>CSN</t>
        </is>
      </c>
      <c r="D12" s="124" t="n">
        <v>631</v>
      </c>
      <c r="M12" s="123" t="n"/>
      <c r="N12" s="123" t="inlineStr">
        <is>
          <t>Snittinkomst 12m</t>
        </is>
      </c>
      <c r="O12" s="140" t="n">
        <v>54743</v>
      </c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inlineStr">
        <is>
          <t>Vanlig månad</t>
        </is>
      </c>
      <c r="O13" s="140" t="n">
        <v>46950</v>
      </c>
      <c r="P13" s="140" t="n"/>
      <c r="Q13" s="146" t="n"/>
      <c r="R13" s="123" t="n"/>
    </row>
    <row r="14">
      <c r="A14" s="123" t="inlineStr">
        <is>
          <t>Hyra (30:e)</t>
        </is>
      </c>
      <c r="B14" s="155">
        <f>17000</f>
        <v/>
      </c>
      <c r="C14" s="125" t="inlineStr">
        <is>
          <t>Tandförsäk.</t>
        </is>
      </c>
      <c r="D14" s="124" t="n">
        <v>105</v>
      </c>
      <c r="M14" s="123" t="n"/>
      <c r="N14" s="123" t="inlineStr">
        <is>
          <t>Månad Peter nytt jobb</t>
        </is>
      </c>
      <c r="O14" s="140" t="n">
        <v>49900</v>
      </c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inlineStr">
        <is>
          <t>Sara Mammaledig (7 bra dagar)</t>
        </is>
      </c>
      <c r="O15" s="140">
        <f>24050+16200+3750+730</f>
        <v/>
      </c>
      <c r="P15" s="140" t="n"/>
      <c r="Q15" s="146" t="n"/>
      <c r="R15" s="123" t="n"/>
    </row>
    <row r="16" ht="15" customHeight="1">
      <c r="A16" s="123" t="inlineStr">
        <is>
          <t>Amazon Prime</t>
        </is>
      </c>
      <c r="B16" s="155" t="n">
        <v>65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inlineStr">
        <is>
          <t>Sara Mammaledig, Peter nytt jobb</t>
        </is>
      </c>
      <c r="O16" s="140">
        <f>27000+16200+3750+730</f>
        <v/>
      </c>
      <c r="P16" s="123" t="n"/>
      <c r="Q16" s="123" t="n"/>
      <c r="R16" s="123" t="n"/>
    </row>
    <row r="17">
      <c r="A17" s="123" t="inlineStr">
        <is>
          <t>Avbet. Bilen</t>
        </is>
      </c>
      <c r="B17" s="155" t="n">
        <v>2300</v>
      </c>
      <c r="M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inlineStr">
        <is>
          <t>Spara Bilen</t>
        </is>
      </c>
      <c r="B19" s="155" t="n">
        <v>0</v>
      </c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SUM(B3:B19)</f>
        <v/>
      </c>
      <c r="C20" s="136" t="inlineStr">
        <is>
          <t>Gem. Räk. TOT</t>
        </is>
      </c>
      <c r="D20" s="137">
        <f>SUM(D3:D16)</f>
        <v/>
      </c>
      <c r="I20" s="155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55">
        <f>B2-B20</f>
        <v/>
      </c>
      <c r="J21" s="155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0</v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155">
        <f>D2-D20</f>
        <v/>
      </c>
      <c r="J22" s="155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0</v>
      </c>
      <c r="C23" s="125" t="n"/>
      <c r="D23" s="124" t="n"/>
      <c r="H23" s="123" t="inlineStr">
        <is>
          <t>Tot kvar</t>
        </is>
      </c>
      <c r="I23" s="155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800</v>
      </c>
      <c r="C24" s="125" t="n"/>
      <c r="D24" s="124" t="n"/>
      <c r="H24" s="123" t="inlineStr">
        <is>
          <t>Delat på två</t>
        </is>
      </c>
      <c r="I24" s="155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1" sqref="A1"/>
    </sheetView>
  </sheetViews>
  <sheetFormatPr baseColWidth="8" defaultRowHeight="15"/>
  <sheetData>
    <row r="1">
      <c r="A1" s="174" t="inlineStr"/>
      <c r="B1" s="174" t="inlineStr">
        <is>
          <t>Amount</t>
        </is>
      </c>
      <c r="C1" s="175" t="n"/>
      <c r="D1" s="175" t="n"/>
      <c r="E1" s="175" t="n"/>
      <c r="F1" s="176" t="n"/>
    </row>
    <row r="2">
      <c r="A2" s="174" t="inlineStr"/>
      <c r="B2" s="174" t="inlineStr">
        <is>
          <t>count</t>
        </is>
      </c>
      <c r="C2" s="174" t="inlineStr">
        <is>
          <t>sum</t>
        </is>
      </c>
      <c r="D2" s="174" t="inlineStr">
        <is>
          <t>min</t>
        </is>
      </c>
      <c r="E2" s="174" t="inlineStr">
        <is>
          <t>max</t>
        </is>
      </c>
      <c r="F2" s="174" t="inlineStr">
        <is>
          <t>mean</t>
        </is>
      </c>
    </row>
    <row r="3">
      <c r="A3" s="174" t="inlineStr">
        <is>
          <t>Bill_Peter</t>
        </is>
      </c>
    </row>
    <row r="4">
      <c r="A4" s="174" t="inlineStr">
        <is>
          <t>Amazon Prime</t>
        </is>
      </c>
      <c r="B4" t="n">
        <v>16</v>
      </c>
      <c r="C4" t="n">
        <v>1044</v>
      </c>
      <c r="D4" t="n">
        <v>65</v>
      </c>
      <c r="E4" t="n">
        <v>69</v>
      </c>
      <c r="F4" t="n">
        <v>65.25</v>
      </c>
    </row>
    <row r="5">
      <c r="A5" s="174" t="inlineStr">
        <is>
          <t>Avbet. Bilen</t>
        </is>
      </c>
      <c r="B5" t="n">
        <v>4</v>
      </c>
      <c r="C5" t="n">
        <v>9982</v>
      </c>
      <c r="D5" t="n">
        <v>2266</v>
      </c>
      <c r="E5" t="n">
        <v>2978</v>
      </c>
      <c r="F5" t="n">
        <v>2495.5</v>
      </c>
    </row>
    <row r="6">
      <c r="A6" s="174" t="inlineStr">
        <is>
          <t>Bliwa liv.försäk.</t>
        </is>
      </c>
      <c r="B6" t="n">
        <v>2</v>
      </c>
      <c r="C6" t="n">
        <v>852</v>
      </c>
      <c r="D6" t="n">
        <v>426</v>
      </c>
      <c r="E6" t="n">
        <v>426</v>
      </c>
      <c r="F6" t="n">
        <v>426</v>
      </c>
    </row>
    <row r="7">
      <c r="A7" s="174" t="inlineStr">
        <is>
          <t>Disney+ (30:e)</t>
        </is>
      </c>
      <c r="B7" t="n">
        <v>21</v>
      </c>
      <c r="C7" t="n">
        <v>1449</v>
      </c>
      <c r="D7" t="n">
        <v>69</v>
      </c>
      <c r="E7" t="n">
        <v>69</v>
      </c>
      <c r="F7" t="n">
        <v>69</v>
      </c>
    </row>
    <row r="8">
      <c r="A8" s="174" t="inlineStr">
        <is>
          <t>HBO Nordic</t>
        </is>
      </c>
      <c r="B8" t="n">
        <v>15</v>
      </c>
      <c r="C8" t="n">
        <v>1545</v>
      </c>
      <c r="D8" t="n">
        <v>99</v>
      </c>
      <c r="E8" t="n">
        <v>109</v>
      </c>
      <c r="F8" t="n">
        <v>103</v>
      </c>
    </row>
    <row r="9">
      <c r="A9" s="174" t="inlineStr">
        <is>
          <t>Hyra (30:e)</t>
        </is>
      </c>
      <c r="B9" t="n">
        <v>21</v>
      </c>
      <c r="C9" t="n">
        <v>285705</v>
      </c>
      <c r="D9" t="n">
        <v>13431</v>
      </c>
      <c r="E9" t="n">
        <v>13811</v>
      </c>
      <c r="F9" t="n">
        <v>13605</v>
      </c>
    </row>
    <row r="10">
      <c r="A10" s="174" t="inlineStr">
        <is>
          <t>Ikano Bank</t>
        </is>
      </c>
      <c r="B10" t="n">
        <v>21</v>
      </c>
      <c r="C10" t="n">
        <v>11665</v>
      </c>
      <c r="D10" t="n">
        <v>0</v>
      </c>
      <c r="E10" t="n">
        <v>1000</v>
      </c>
      <c r="F10" t="n">
        <v>555.4761904761905</v>
      </c>
    </row>
    <row r="11">
      <c r="A11" s="174" t="inlineStr">
        <is>
          <t>Ingo</t>
        </is>
      </c>
      <c r="B11" t="n">
        <v>21</v>
      </c>
      <c r="C11" t="n">
        <v>24918.24</v>
      </c>
      <c r="D11" t="n">
        <v>0</v>
      </c>
      <c r="E11" t="n">
        <v>2487</v>
      </c>
      <c r="F11" t="n">
        <v>1186.582857142857</v>
      </c>
    </row>
    <row r="12">
      <c r="A12" s="174" t="inlineStr">
        <is>
          <t>LF Hem  (1:e)</t>
        </is>
      </c>
      <c r="B12" t="n">
        <v>21</v>
      </c>
      <c r="C12" t="n">
        <v>8364</v>
      </c>
      <c r="D12" t="n">
        <v>385</v>
      </c>
      <c r="E12" t="n">
        <v>434</v>
      </c>
      <c r="F12" t="n">
        <v>398.2857142857143</v>
      </c>
    </row>
    <row r="13">
      <c r="A13" s="174" t="inlineStr">
        <is>
          <t>LF Motor (1:e)</t>
        </is>
      </c>
      <c r="B13" t="n">
        <v>21</v>
      </c>
      <c r="C13" t="n">
        <v>8253</v>
      </c>
      <c r="D13" t="n">
        <v>343</v>
      </c>
      <c r="E13" t="n">
        <v>678</v>
      </c>
      <c r="F13" t="n">
        <v>393</v>
      </c>
    </row>
    <row r="14">
      <c r="A14" s="174" t="inlineStr">
        <is>
          <t>Netflix (30:e)</t>
        </is>
      </c>
      <c r="B14" t="n">
        <v>21</v>
      </c>
      <c r="C14" t="n">
        <v>3519</v>
      </c>
      <c r="D14" t="n">
        <v>159</v>
      </c>
      <c r="E14" t="n">
        <v>179</v>
      </c>
      <c r="F14" t="n">
        <v>167.5714285714286</v>
      </c>
    </row>
    <row r="15">
      <c r="A15" s="174" t="inlineStr">
        <is>
          <t>Nordic Wellness</t>
        </is>
      </c>
      <c r="B15" t="n">
        <v>6</v>
      </c>
      <c r="C15" t="n">
        <v>1536</v>
      </c>
      <c r="D15" t="n">
        <v>0</v>
      </c>
      <c r="E15" t="n">
        <v>349</v>
      </c>
      <c r="F15" t="n">
        <v>256</v>
      </c>
    </row>
    <row r="16">
      <c r="A16" s="174" t="inlineStr">
        <is>
          <t>Resturs Bank</t>
        </is>
      </c>
      <c r="B16" t="n">
        <v>2</v>
      </c>
      <c r="C16" t="n">
        <v>916</v>
      </c>
      <c r="D16" t="n">
        <v>221</v>
      </c>
      <c r="E16" t="n">
        <v>695</v>
      </c>
      <c r="F16" t="n">
        <v>458</v>
      </c>
    </row>
    <row r="17">
      <c r="A17" s="174" t="inlineStr">
        <is>
          <t>Santander</t>
        </is>
      </c>
      <c r="B17" t="n">
        <v>3</v>
      </c>
      <c r="C17" t="n">
        <v>3659</v>
      </c>
      <c r="D17" t="n">
        <v>1190</v>
      </c>
      <c r="E17" t="n">
        <v>1249</v>
      </c>
      <c r="F17" t="n">
        <v>1219.666666666667</v>
      </c>
    </row>
    <row r="18">
      <c r="A18" s="174" t="inlineStr">
        <is>
          <t>Santander/Anyfin</t>
        </is>
      </c>
      <c r="B18" t="n">
        <v>18</v>
      </c>
      <c r="C18" t="n">
        <v>26948</v>
      </c>
      <c r="D18" t="n">
        <v>1400</v>
      </c>
      <c r="E18" t="n">
        <v>1948</v>
      </c>
      <c r="F18" t="n">
        <v>1497.111111111111</v>
      </c>
    </row>
    <row r="19">
      <c r="A19" s="174" t="inlineStr">
        <is>
          <t>Spara Bilen</t>
        </is>
      </c>
      <c r="B19" t="n">
        <v>16</v>
      </c>
      <c r="C19" t="n">
        <v>24600</v>
      </c>
      <c r="D19" t="n">
        <v>0</v>
      </c>
      <c r="E19" t="n">
        <v>13600</v>
      </c>
      <c r="F19" t="n">
        <v>1537.5</v>
      </c>
    </row>
    <row r="20">
      <c r="A20" s="174" t="inlineStr">
        <is>
          <t>Tandförsäkring (28:e)</t>
        </is>
      </c>
      <c r="B20" t="n">
        <v>19</v>
      </c>
      <c r="C20" t="n">
        <v>1273</v>
      </c>
      <c r="D20" t="n">
        <v>67</v>
      </c>
      <c r="E20" t="n">
        <v>67</v>
      </c>
      <c r="F20" t="n">
        <v>67</v>
      </c>
    </row>
    <row r="21">
      <c r="A21" s="174" t="inlineStr">
        <is>
          <t>Telenor</t>
        </is>
      </c>
      <c r="B21" t="n">
        <v>21</v>
      </c>
      <c r="C21" t="n">
        <v>11780</v>
      </c>
      <c r="D21" t="n">
        <v>209</v>
      </c>
      <c r="E21" t="n">
        <v>759</v>
      </c>
      <c r="F21" t="n">
        <v>560.952380952381</v>
      </c>
    </row>
    <row r="22">
      <c r="A22" s="174" t="inlineStr">
        <is>
          <t>Trängselskatt</t>
        </is>
      </c>
      <c r="B22" t="n">
        <v>21</v>
      </c>
      <c r="C22" t="n">
        <v>3016</v>
      </c>
      <c r="D22" t="n">
        <v>9</v>
      </c>
      <c r="E22" t="n">
        <v>466</v>
      </c>
      <c r="F22" t="n">
        <v>143.6190476190476</v>
      </c>
    </row>
    <row r="23">
      <c r="A23" s="174" t="inlineStr">
        <is>
          <t>Unionen</t>
        </is>
      </c>
      <c r="B23" t="n">
        <v>21</v>
      </c>
      <c r="C23" t="n">
        <v>8115</v>
      </c>
      <c r="D23" t="n">
        <v>375</v>
      </c>
      <c r="E23" t="n">
        <v>405</v>
      </c>
      <c r="F23" t="n">
        <v>386.4285714285714</v>
      </c>
    </row>
    <row r="24">
      <c r="A24" s="174" t="inlineStr">
        <is>
          <t>Övrigt</t>
        </is>
      </c>
      <c r="B24" t="n">
        <v>14</v>
      </c>
      <c r="C24" t="n">
        <v>6208</v>
      </c>
      <c r="D24" t="n">
        <v>0</v>
      </c>
      <c r="E24" t="n">
        <v>1464</v>
      </c>
      <c r="F24" t="n">
        <v>443.4285714285714</v>
      </c>
    </row>
  </sheetData>
  <mergeCells count="1">
    <mergeCell ref="B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4"/>
  <sheetViews>
    <sheetView tabSelected="1" workbookViewId="0">
      <selection activeCell="J28" sqref="J28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024"/>
  </cols>
  <sheetData>
    <row r="1" ht="21.6" customHeight="1">
      <c r="A1" s="126" t="inlineStr">
        <is>
          <t>Peter</t>
        </is>
      </c>
      <c r="B1" s="126" t="n"/>
      <c r="C1" s="127" t="inlineStr">
        <is>
          <t>Sara</t>
        </is>
      </c>
      <c r="D1" s="128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21890</v>
      </c>
      <c r="C2" s="131" t="inlineStr">
        <is>
          <t>Inkomst</t>
        </is>
      </c>
      <c r="D2" s="130">
        <f>2650+10000</f>
        <v/>
      </c>
      <c r="F2" s="132">
        <f>B2+D2</f>
        <v/>
      </c>
    </row>
    <row r="3" ht="15" customHeight="1">
      <c r="A3" s="123" t="inlineStr">
        <is>
          <t>Nordic Wellness</t>
        </is>
      </c>
      <c r="B3" s="124" t="n">
        <v>349</v>
      </c>
      <c r="C3" s="125" t="inlineStr">
        <is>
          <t>Nordic Wellness</t>
        </is>
      </c>
      <c r="D3" s="124" t="n">
        <v>299</v>
      </c>
      <c r="F3" s="133">
        <f>(F2-'25e November'!F2)/'25e December'!F2</f>
        <v/>
      </c>
    </row>
    <row r="4">
      <c r="A4" s="123" t="inlineStr">
        <is>
          <t>Telenor</t>
        </is>
      </c>
      <c r="B4" s="124" t="n">
        <v>638</v>
      </c>
      <c r="C4" s="125" t="inlineStr">
        <is>
          <t>Telenor</t>
        </is>
      </c>
      <c r="D4" s="124" t="n">
        <v>349</v>
      </c>
    </row>
    <row r="5">
      <c r="A5" s="123" t="inlineStr">
        <is>
          <t>Amazon Prime</t>
        </is>
      </c>
      <c r="B5" s="124" t="n">
        <v>65</v>
      </c>
      <c r="C5" s="125" t="inlineStr">
        <is>
          <t>El</t>
        </is>
      </c>
      <c r="D5" s="124" t="n">
        <v>464</v>
      </c>
      <c r="F5" s="123" t="inlineStr">
        <is>
          <t>Tot gem. Räkningar</t>
        </is>
      </c>
      <c r="H5" s="123" t="inlineStr">
        <is>
          <t>Gemensamma räkningar minus Totala inkomster</t>
        </is>
      </c>
    </row>
    <row r="6" ht="15" customHeight="1">
      <c r="A6" s="123" t="inlineStr">
        <is>
          <t>Disney+ (30:e)</t>
        </is>
      </c>
      <c r="B6" s="124" t="n">
        <v>69</v>
      </c>
      <c r="C6" s="125" t="inlineStr">
        <is>
          <t>Förskola</t>
        </is>
      </c>
      <c r="D6" s="124" t="n">
        <v>1325</v>
      </c>
      <c r="F6" s="132">
        <f>D20+B20</f>
        <v/>
      </c>
      <c r="H6" s="132">
        <f>F2-F6</f>
        <v/>
      </c>
    </row>
    <row r="7" ht="15" customHeight="1">
      <c r="A7" s="123" t="inlineStr">
        <is>
          <t>Santander</t>
        </is>
      </c>
      <c r="B7" s="124" t="n">
        <v>1220</v>
      </c>
      <c r="C7" s="125" t="inlineStr">
        <is>
          <t>ICA - Mat</t>
        </is>
      </c>
      <c r="D7" s="124" t="n">
        <v>7000</v>
      </c>
      <c r="F7" s="135">
        <f>(F6-'25e November'!F6)/F6</f>
        <v/>
      </c>
    </row>
    <row r="8">
      <c r="A8" s="123" t="inlineStr">
        <is>
          <t>Ikano Bank</t>
        </is>
      </c>
      <c r="B8" s="124" t="n">
        <v>574</v>
      </c>
      <c r="C8" s="125" t="inlineStr">
        <is>
          <t>Övrigt</t>
        </is>
      </c>
      <c r="D8" s="124">
        <f>1200+280+170+250+250</f>
        <v/>
      </c>
      <c r="H8" s="123" t="inlineStr">
        <is>
          <t>Nöje per person</t>
        </is>
      </c>
    </row>
    <row r="9" ht="15" customHeight="1">
      <c r="A9" s="123" t="inlineStr">
        <is>
          <t>Resturs Bank</t>
        </is>
      </c>
      <c r="B9" s="124" t="n">
        <v>221</v>
      </c>
      <c r="C9" s="125" t="inlineStr">
        <is>
          <t>Kattmat</t>
        </is>
      </c>
      <c r="D9" s="124" t="n">
        <v>0</v>
      </c>
      <c r="H9" s="132">
        <f>H6/2</f>
        <v/>
      </c>
    </row>
    <row r="10">
      <c r="A10" s="123" t="inlineStr">
        <is>
          <t>LF Motor (1:e)</t>
        </is>
      </c>
      <c r="B10" s="124" t="n">
        <v>343</v>
      </c>
      <c r="C10" s="125" t="inlineStr">
        <is>
          <t>Telia</t>
        </is>
      </c>
      <c r="D10" s="124" t="n">
        <v>768</v>
      </c>
    </row>
    <row r="11">
      <c r="A11" s="123" t="inlineStr">
        <is>
          <t>LF Hem  (1:e)</t>
        </is>
      </c>
      <c r="B11" s="124" t="n">
        <v>385</v>
      </c>
      <c r="C11" s="125" t="inlineStr">
        <is>
          <t>Handels</t>
        </is>
      </c>
      <c r="D11" s="124" t="n">
        <v>232</v>
      </c>
    </row>
    <row r="12">
      <c r="A12" s="123" t="inlineStr">
        <is>
          <t>Unionen</t>
        </is>
      </c>
      <c r="B12" s="124">
        <f>235+170</f>
        <v/>
      </c>
      <c r="C12" s="125" t="inlineStr">
        <is>
          <t>Spara Familjen</t>
        </is>
      </c>
    </row>
    <row r="13">
      <c r="A13" s="123" t="inlineStr">
        <is>
          <t>Ingo</t>
        </is>
      </c>
      <c r="B13" s="124" t="n">
        <v>0</v>
      </c>
      <c r="C13" s="125" t="n"/>
    </row>
    <row r="14">
      <c r="A14" s="123" t="inlineStr">
        <is>
          <t>Trängselskatt</t>
        </is>
      </c>
      <c r="B14" s="124" t="n">
        <v>249</v>
      </c>
      <c r="C14" s="125" t="n"/>
    </row>
    <row r="15">
      <c r="A15" s="123" t="inlineStr">
        <is>
          <t>Hyra (30:e)</t>
        </is>
      </c>
      <c r="B15" s="124" t="n">
        <v>13444</v>
      </c>
      <c r="C15" s="125" t="n"/>
    </row>
    <row r="16">
      <c r="A16" s="123" t="inlineStr">
        <is>
          <t>Netflix (30:e)</t>
        </is>
      </c>
      <c r="B16" s="124" t="n">
        <v>159</v>
      </c>
      <c r="C16" s="125" t="n"/>
    </row>
    <row r="17">
      <c r="A17" s="123" t="inlineStr">
        <is>
          <t>Bliwa liv.försäk.</t>
        </is>
      </c>
      <c r="B17" s="124" t="n">
        <v>426</v>
      </c>
      <c r="C17" s="125" t="n"/>
    </row>
    <row r="18">
      <c r="A18" s="123" t="inlineStr">
        <is>
          <t>Spara Bilen</t>
        </is>
      </c>
      <c r="C18" s="125" t="n"/>
    </row>
    <row r="19">
      <c r="A19" s="123" t="n"/>
      <c r="C19" s="125" t="n"/>
    </row>
    <row r="20" ht="15" customHeight="1">
      <c r="A20" s="136" t="inlineStr">
        <is>
          <t>Gem. Räk. TOT</t>
        </is>
      </c>
      <c r="B20" s="137">
        <f>SUM(B3:B18)</f>
        <v/>
      </c>
      <c r="C20" s="136" t="inlineStr">
        <is>
          <t>Gem. Räk. TOT</t>
        </is>
      </c>
      <c r="D20" s="137">
        <f>SUM(D3:D12)</f>
        <v/>
      </c>
    </row>
    <row r="21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</row>
    <row r="22">
      <c r="A22" s="123" t="inlineStr">
        <is>
          <t>Tandförsäk.</t>
        </is>
      </c>
      <c r="B22" s="124" t="n">
        <v>67</v>
      </c>
    </row>
    <row r="23">
      <c r="A23" s="123" t="inlineStr">
        <is>
          <t>Snus</t>
        </is>
      </c>
      <c r="B23" s="124" t="n">
        <v>885</v>
      </c>
      <c r="C23" s="51" t="n"/>
    </row>
    <row r="24">
      <c r="A24" s="123" t="inlineStr">
        <is>
          <t>Nordea Kreditkort</t>
        </is>
      </c>
      <c r="B24" s="124" t="n">
        <v>195</v>
      </c>
    </row>
    <row r="25">
      <c r="A25" s="123" t="inlineStr">
        <is>
          <t>World of Warcraft (4:e)</t>
        </is>
      </c>
      <c r="B25" s="124" t="n">
        <v>134</v>
      </c>
    </row>
    <row r="26">
      <c r="A26" s="123" t="inlineStr">
        <is>
          <t>Sololearn (24:e)</t>
        </is>
      </c>
      <c r="B26" s="124" t="n">
        <v>79</v>
      </c>
    </row>
    <row r="27">
      <c r="A27" s="123" t="n"/>
    </row>
    <row r="29" ht="15" customHeight="1">
      <c r="A29" s="134" t="inlineStr">
        <is>
          <t>Spending TOT</t>
        </is>
      </c>
      <c r="B29" s="137">
        <f>SUM(B21:B28)</f>
        <v/>
      </c>
      <c r="C29" s="136" t="inlineStr">
        <is>
          <t>Spending TOT</t>
        </is>
      </c>
      <c r="D29" s="137">
        <f>SUM(D21:D28)</f>
        <v/>
      </c>
      <c r="H29" s="138" t="n"/>
    </row>
    <row r="30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</row>
    <row r="31" ht="15" customHeight="1">
      <c r="A31" s="134" t="inlineStr">
        <is>
          <t>Resultat</t>
        </is>
      </c>
      <c r="B31" s="137">
        <f>B2-B20-B29</f>
        <v/>
      </c>
      <c r="C31" s="136" t="inlineStr">
        <is>
          <t>Resultat</t>
        </is>
      </c>
      <c r="D31" s="137">
        <f>D2-D20-D29</f>
        <v/>
      </c>
      <c r="F31" s="138" t="n"/>
    </row>
    <row r="32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</row>
    <row r="33">
      <c r="K33" s="123">
        <f>14631-16249</f>
        <v/>
      </c>
    </row>
    <row r="34" ht="15" customHeight="1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paperSize="0" fitToHeight="0" fitToWidth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4"/>
  <sheetViews>
    <sheetView workbookViewId="0">
      <selection activeCell="A13" sqref="A13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024"/>
  </cols>
  <sheetData>
    <row r="1" ht="21.6" customHeight="1">
      <c r="A1" s="126" t="inlineStr">
        <is>
          <t>Peter</t>
        </is>
      </c>
      <c r="B1" s="126" t="n"/>
      <c r="C1" s="127" t="inlineStr">
        <is>
          <t>Sara</t>
        </is>
      </c>
      <c r="D1" s="128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23527</v>
      </c>
      <c r="C2" s="131" t="inlineStr">
        <is>
          <t>Inkomst</t>
        </is>
      </c>
      <c r="D2" s="130" t="n">
        <v>21750</v>
      </c>
      <c r="F2" s="132">
        <f>B2+D2</f>
        <v/>
      </c>
    </row>
    <row r="3" ht="15" customHeight="1">
      <c r="A3" s="123" t="inlineStr">
        <is>
          <t>Nordic Wellness</t>
        </is>
      </c>
      <c r="B3" s="124" t="n">
        <v>349</v>
      </c>
      <c r="C3" s="125" t="inlineStr">
        <is>
          <t>Nordic Wellness</t>
        </is>
      </c>
      <c r="D3" s="124" t="n">
        <v>299</v>
      </c>
      <c r="F3" s="135">
        <f>(F2-'25e December'!F2)/F2</f>
        <v/>
      </c>
    </row>
    <row r="4">
      <c r="A4" s="123" t="inlineStr">
        <is>
          <t>Telenor</t>
        </is>
      </c>
      <c r="B4" s="124" t="n">
        <v>638</v>
      </c>
      <c r="C4" s="125" t="inlineStr">
        <is>
          <t>Telenor</t>
        </is>
      </c>
      <c r="D4" s="124" t="n">
        <v>349</v>
      </c>
    </row>
    <row r="5">
      <c r="A5" s="123" t="inlineStr">
        <is>
          <t>Amazon Prime</t>
        </is>
      </c>
      <c r="B5" s="124" t="n">
        <v>65</v>
      </c>
      <c r="C5" s="125" t="inlineStr">
        <is>
          <t>El</t>
        </is>
      </c>
      <c r="D5" s="124" t="n">
        <v>480</v>
      </c>
      <c r="F5" s="123" t="inlineStr">
        <is>
          <t>Tot gem. Räkningar</t>
        </is>
      </c>
      <c r="H5" s="123" t="inlineStr">
        <is>
          <t>Gemensamma räkningar minus Totala inkomster</t>
        </is>
      </c>
    </row>
    <row r="6" ht="15" customHeight="1">
      <c r="A6" s="123" t="inlineStr">
        <is>
          <t>Disney+ (30:e)</t>
        </is>
      </c>
      <c r="B6" s="124" t="n">
        <v>69</v>
      </c>
      <c r="C6" s="125" t="inlineStr">
        <is>
          <t>Förskola</t>
        </is>
      </c>
      <c r="D6" s="124" t="n">
        <v>1250</v>
      </c>
      <c r="F6" s="132">
        <f>D20+B20</f>
        <v/>
      </c>
      <c r="H6" s="132">
        <f>F2-F6</f>
        <v/>
      </c>
    </row>
    <row r="7" ht="15" customHeight="1">
      <c r="A7" s="123" t="inlineStr">
        <is>
          <t>Santander</t>
        </is>
      </c>
      <c r="B7" s="124" t="n">
        <v>1190</v>
      </c>
      <c r="C7" s="125" t="inlineStr">
        <is>
          <t>ICA - Mat</t>
        </is>
      </c>
      <c r="D7" s="124" t="n">
        <v>7000</v>
      </c>
      <c r="F7" s="133">
        <f>(F6-'25e December'!F6)/F6</f>
        <v/>
      </c>
    </row>
    <row r="8">
      <c r="A8" s="123" t="inlineStr">
        <is>
          <t>Ikano Bank</t>
        </is>
      </c>
      <c r="B8" s="124" t="n">
        <v>580</v>
      </c>
      <c r="C8" s="125" t="inlineStr">
        <is>
          <t>Övrigt</t>
        </is>
      </c>
      <c r="D8" s="124" t="n">
        <v>200</v>
      </c>
      <c r="H8" s="123" t="inlineStr">
        <is>
          <t>Nöje per person</t>
        </is>
      </c>
    </row>
    <row r="9" ht="15" customHeight="1">
      <c r="A9" s="123" t="inlineStr">
        <is>
          <t>LF Motor (1:e)</t>
        </is>
      </c>
      <c r="B9" s="124" t="n">
        <v>343</v>
      </c>
      <c r="C9" s="125" t="inlineStr">
        <is>
          <t>Kattmat</t>
        </is>
      </c>
      <c r="D9" s="124" t="n">
        <v>0</v>
      </c>
      <c r="H9" s="132">
        <f>H6/2</f>
        <v/>
      </c>
    </row>
    <row r="10">
      <c r="A10" s="123" t="inlineStr">
        <is>
          <t>LF Hem  (1:e)</t>
        </is>
      </c>
      <c r="B10" s="124" t="n">
        <v>385</v>
      </c>
      <c r="C10" s="125" t="inlineStr">
        <is>
          <t>Telia</t>
        </is>
      </c>
      <c r="D10" s="124" t="n">
        <v>770</v>
      </c>
    </row>
    <row r="11">
      <c r="A11" s="123" t="inlineStr">
        <is>
          <t>Unionen</t>
        </is>
      </c>
      <c r="B11" s="124">
        <f>235+170</f>
        <v/>
      </c>
      <c r="C11" s="125" t="inlineStr">
        <is>
          <t>Handels</t>
        </is>
      </c>
      <c r="D11" s="124" t="n">
        <v>145</v>
      </c>
    </row>
    <row r="12">
      <c r="A12" s="123" t="inlineStr">
        <is>
          <t>Ingo</t>
        </is>
      </c>
      <c r="B12" s="124" t="n">
        <v>1276</v>
      </c>
      <c r="C12" s="51" t="inlineStr">
        <is>
          <t>CSN</t>
        </is>
      </c>
      <c r="D12" s="124" t="n">
        <v>630</v>
      </c>
    </row>
    <row r="13">
      <c r="A13" s="123" t="inlineStr">
        <is>
          <t>Trängselskatt</t>
        </is>
      </c>
      <c r="B13" s="124" t="n">
        <v>79</v>
      </c>
      <c r="C13" s="51" t="inlineStr">
        <is>
          <t>Västtrafik</t>
        </is>
      </c>
      <c r="D13" s="124" t="n">
        <v>600</v>
      </c>
    </row>
    <row r="14">
      <c r="A14" s="123" t="inlineStr">
        <is>
          <t>Tandförsäkring (28:e)</t>
        </is>
      </c>
      <c r="B14" s="124" t="n">
        <v>67</v>
      </c>
      <c r="C14" s="125" t="inlineStr">
        <is>
          <t>Tandförsäk.</t>
        </is>
      </c>
      <c r="D14" s="124" t="n">
        <v>105</v>
      </c>
    </row>
    <row r="15">
      <c r="A15" s="123" t="inlineStr">
        <is>
          <t>Hyra (30:e)</t>
        </is>
      </c>
      <c r="B15" s="124" t="n">
        <v>13444</v>
      </c>
      <c r="C15" s="125" t="inlineStr">
        <is>
          <t>Spara Familjen</t>
        </is>
      </c>
      <c r="D15" s="139" t="n">
        <v>1000</v>
      </c>
    </row>
    <row r="16">
      <c r="A16" s="123" t="inlineStr">
        <is>
          <t>Netflix (30:e)</t>
        </is>
      </c>
      <c r="B16" s="124" t="n">
        <v>159</v>
      </c>
    </row>
    <row r="17">
      <c r="A17" s="123" t="inlineStr">
        <is>
          <t>Spara Bilen</t>
        </is>
      </c>
      <c r="B17" s="124" t="n">
        <v>1000</v>
      </c>
      <c r="C17" s="51" t="n"/>
    </row>
    <row r="20" ht="15" customHeight="1">
      <c r="A20" s="136" t="inlineStr">
        <is>
          <t>Gem. Räk. TOT</t>
        </is>
      </c>
      <c r="B20" s="137">
        <f>SUM(B3:B18)</f>
        <v/>
      </c>
      <c r="C20" s="136" t="inlineStr">
        <is>
          <t>Gem. Räk. TOT</t>
        </is>
      </c>
      <c r="D20" s="137">
        <f>SUM(D3:D15)</f>
        <v/>
      </c>
    </row>
    <row r="21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</row>
    <row r="22">
      <c r="A22" s="123" t="inlineStr">
        <is>
          <t>Snus</t>
        </is>
      </c>
      <c r="B22" s="124" t="n">
        <v>885</v>
      </c>
    </row>
    <row r="23">
      <c r="A23" s="123" t="inlineStr">
        <is>
          <t>World of Warcraft (4:e)</t>
        </is>
      </c>
      <c r="B23" s="124" t="n">
        <v>134</v>
      </c>
    </row>
    <row r="24">
      <c r="A24" s="123" t="inlineStr">
        <is>
          <t>Sololearn (24:e)</t>
        </is>
      </c>
      <c r="B24" s="124" t="n">
        <v>79</v>
      </c>
      <c r="C24" s="51" t="n"/>
    </row>
    <row r="25">
      <c r="A25" t="inlineStr">
        <is>
          <t>Yousitian</t>
        </is>
      </c>
      <c r="B25" s="124" t="n">
        <v>139</v>
      </c>
    </row>
    <row r="29" ht="15" customHeight="1">
      <c r="A29" s="134" t="inlineStr">
        <is>
          <t>Spending TOT</t>
        </is>
      </c>
      <c r="B29" s="137">
        <f>SUM(B21:B28)</f>
        <v/>
      </c>
      <c r="C29" s="136" t="inlineStr">
        <is>
          <t>Spending TOT</t>
        </is>
      </c>
      <c r="D29" s="137">
        <f>SUM(D21:D28)</f>
        <v/>
      </c>
      <c r="H29" s="138" t="n"/>
    </row>
    <row r="30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</row>
    <row r="31" ht="15" customHeight="1">
      <c r="A31" s="134" t="inlineStr">
        <is>
          <t>Resultat</t>
        </is>
      </c>
      <c r="B31" s="137">
        <f>(B2-B20)-B29</f>
        <v/>
      </c>
      <c r="C31" s="136" t="inlineStr">
        <is>
          <t>Resultat</t>
        </is>
      </c>
      <c r="D31" s="137">
        <f>(D2-D20)-D29</f>
        <v/>
      </c>
      <c r="F31" s="138" t="n"/>
    </row>
    <row r="32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</row>
    <row r="34" ht="15" customHeight="1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paperSize="0" fitToHeight="0" fitToWidth="0" horizontalDpi="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4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41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23527</v>
      </c>
      <c r="C2" s="131" t="inlineStr">
        <is>
          <t>Inkomst</t>
        </is>
      </c>
      <c r="D2" s="130">
        <f>19000+1050+560+2650</f>
        <v/>
      </c>
      <c r="F2" s="132">
        <f>B2+D2</f>
        <v/>
      </c>
    </row>
    <row r="3" ht="15" customHeight="1">
      <c r="A3" s="143" t="inlineStr">
        <is>
          <t>Nordic Wellness</t>
        </is>
      </c>
      <c r="B3" s="144" t="n">
        <v>349</v>
      </c>
      <c r="C3" s="145" t="inlineStr">
        <is>
          <t>Nordic Wellness</t>
        </is>
      </c>
      <c r="D3" s="144" t="n">
        <v>299</v>
      </c>
      <c r="F3" s="135">
        <f>(F2-'25e Januari'!F2)/F2</f>
        <v/>
      </c>
    </row>
    <row r="4">
      <c r="A4" s="123" t="inlineStr">
        <is>
          <t>Telenor</t>
        </is>
      </c>
      <c r="B4" s="124" t="n">
        <v>388</v>
      </c>
      <c r="C4" s="125" t="inlineStr">
        <is>
          <t>Telenor</t>
        </is>
      </c>
      <c r="D4" s="124" t="n">
        <v>349</v>
      </c>
    </row>
    <row r="5">
      <c r="A5" s="123" t="inlineStr">
        <is>
          <t>Disney+ (30:e)</t>
        </is>
      </c>
      <c r="B5" s="124" t="n">
        <v>69</v>
      </c>
      <c r="C5" s="125" t="inlineStr">
        <is>
          <t>El</t>
        </is>
      </c>
      <c r="D5" s="124">
        <f>162+309</f>
        <v/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</row>
    <row r="6" ht="15" customHeight="1">
      <c r="A6" s="123" t="inlineStr">
        <is>
          <t>Santander/Anyfin</t>
        </is>
      </c>
      <c r="B6" s="124" t="n">
        <v>1400</v>
      </c>
      <c r="C6" s="125" t="inlineStr">
        <is>
          <t>Förskola</t>
        </is>
      </c>
      <c r="D6" s="124" t="n">
        <v>1233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</row>
    <row r="7" ht="15" customHeight="1">
      <c r="A7" s="123" t="inlineStr">
        <is>
          <t>Ikano Bank</t>
        </is>
      </c>
      <c r="B7" s="124" t="n">
        <v>500</v>
      </c>
      <c r="C7" s="125" t="inlineStr">
        <is>
          <t>ICA - Mat</t>
        </is>
      </c>
      <c r="D7" s="124" t="n">
        <v>7000</v>
      </c>
      <c r="F7" s="133">
        <f>(F6-'25e Januari'!F6)/F6</f>
        <v/>
      </c>
      <c r="M7" s="123" t="n"/>
      <c r="N7" s="123" t="n"/>
      <c r="O7" s="140" t="n"/>
      <c r="P7" s="140" t="n"/>
      <c r="Q7" s="146" t="n"/>
    </row>
    <row r="8">
      <c r="A8" s="123" t="inlineStr">
        <is>
          <t>LF Motor (1:e)</t>
        </is>
      </c>
      <c r="B8" s="124" t="n">
        <v>343</v>
      </c>
      <c r="C8" s="125" t="inlineStr">
        <is>
          <t>Övrigt</t>
        </is>
      </c>
      <c r="D8" s="124" t="n">
        <v>600</v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</row>
    <row r="9" ht="15" customHeight="1">
      <c r="A9" s="123" t="inlineStr">
        <is>
          <t>LF Hem  (1:e)</t>
        </is>
      </c>
      <c r="B9" s="124" t="n">
        <v>385</v>
      </c>
      <c r="C9" s="125" t="inlineStr">
        <is>
          <t>Kattmat</t>
        </is>
      </c>
      <c r="D9" s="124" t="n">
        <v>1005</v>
      </c>
      <c r="H9" s="132">
        <f>H6/2</f>
        <v/>
      </c>
      <c r="M9" s="123" t="n"/>
      <c r="N9" s="123" t="n"/>
      <c r="O9" s="140" t="n"/>
      <c r="P9" s="140" t="n"/>
      <c r="Q9" s="146" t="n"/>
    </row>
    <row r="10">
      <c r="A10" s="123" t="inlineStr">
        <is>
          <t>Unionen</t>
        </is>
      </c>
      <c r="B10" s="124">
        <f>235+170</f>
        <v/>
      </c>
      <c r="C10" s="125" t="inlineStr">
        <is>
          <t>Telia</t>
        </is>
      </c>
      <c r="D10" s="124" t="n">
        <v>768</v>
      </c>
      <c r="M10" s="123" t="n"/>
      <c r="N10" s="123" t="n"/>
      <c r="O10" s="140" t="n"/>
      <c r="P10" s="140" t="n"/>
      <c r="Q10" s="146" t="n"/>
    </row>
    <row r="11">
      <c r="A11" s="123" t="inlineStr">
        <is>
          <t>Ingo</t>
        </is>
      </c>
      <c r="B11" s="124" t="n">
        <v>0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</row>
    <row r="12">
      <c r="A12" s="123" t="inlineStr">
        <is>
          <t>Trängselskatt</t>
        </is>
      </c>
      <c r="B12" s="124" t="n">
        <v>9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</row>
    <row r="13">
      <c r="A13" s="123" t="inlineStr">
        <is>
          <t>Tandförsäkring (28:e)</t>
        </is>
      </c>
      <c r="B13" s="124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</row>
    <row r="14">
      <c r="A14" s="123" t="inlineStr">
        <is>
          <t>Hyra (30:e)</t>
        </is>
      </c>
      <c r="B14" s="124" t="n">
        <v>13470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</row>
    <row r="15">
      <c r="A15" s="123" t="inlineStr">
        <is>
          <t>Netflix (30:e)</t>
        </is>
      </c>
      <c r="B15" s="124" t="n">
        <v>159</v>
      </c>
      <c r="C15" s="125" t="inlineStr">
        <is>
          <t>Spara Familjen</t>
        </is>
      </c>
      <c r="D15" s="124" t="n">
        <v>1000</v>
      </c>
      <c r="M15" s="123" t="n"/>
      <c r="N15" s="123" t="n"/>
      <c r="O15" s="140" t="n"/>
      <c r="P15" s="140" t="n"/>
      <c r="Q15" s="146" t="n"/>
    </row>
    <row r="16">
      <c r="A16" s="123" t="inlineStr">
        <is>
          <t>Spara Bilen</t>
        </is>
      </c>
      <c r="B16" s="124" t="n">
        <v>1000</v>
      </c>
      <c r="M16" s="123" t="n"/>
      <c r="N16" s="123" t="n"/>
      <c r="O16" s="123" t="n"/>
      <c r="P16" s="123" t="n"/>
    </row>
    <row r="17" customFormat="1" s="123">
      <c r="C17" s="125" t="n"/>
      <c r="D17" s="124" t="n"/>
      <c r="M17" s="123" t="n"/>
      <c r="N17" s="123" t="n"/>
      <c r="O17" s="123" t="n"/>
      <c r="P17" s="123" t="n"/>
    </row>
    <row r="18" customFormat="1" s="123">
      <c r="A18" s="123" t="n"/>
      <c r="B18" s="124" t="n"/>
      <c r="C18" s="125" t="n"/>
      <c r="D18" s="124" t="n"/>
      <c r="M18" s="123" t="n"/>
      <c r="N18" s="123" t="n"/>
      <c r="O18" s="123" t="n"/>
      <c r="P18" s="123" t="n"/>
    </row>
    <row r="19" customFormat="1" s="123">
      <c r="A19" s="123" t="n"/>
      <c r="B19" s="124" t="n"/>
      <c r="C19" s="125" t="n"/>
      <c r="D19" s="124" t="n"/>
      <c r="M19" s="123" t="n"/>
      <c r="N19" s="123" t="n"/>
      <c r="O19" s="123" t="n"/>
      <c r="P19" s="123" t="n"/>
    </row>
    <row r="20" ht="15" customFormat="1" customHeight="1" s="123">
      <c r="A20" s="136" t="inlineStr">
        <is>
          <t>Gem. Räk. TOT</t>
        </is>
      </c>
      <c r="B20" s="137">
        <f>SUM(B3:B17)</f>
        <v/>
      </c>
      <c r="C20" s="136" t="inlineStr">
        <is>
          <t>Gem. Räk. TOT</t>
        </is>
      </c>
      <c r="D20" s="137">
        <f>SUM(D3:D15)</f>
        <v/>
      </c>
    </row>
    <row r="21" customFormat="1" s="123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</row>
    <row r="22" customFormat="1" s="123">
      <c r="A22" s="123" t="inlineStr">
        <is>
          <t>Youcitian (30:e)</t>
        </is>
      </c>
      <c r="B22" s="124" t="n">
        <v>145</v>
      </c>
      <c r="C22" s="125" t="n"/>
      <c r="D22" s="124" t="n"/>
    </row>
    <row r="23" customFormat="1" s="123">
      <c r="B23" s="124" t="n"/>
      <c r="C23" s="38" t="n"/>
      <c r="D23" s="124" t="n"/>
    </row>
    <row r="24" customFormat="1" s="123">
      <c r="C24" s="147" t="n"/>
    </row>
    <row r="25" customFormat="1" s="123">
      <c r="C25" s="125" t="n"/>
      <c r="D25" s="124" t="n"/>
    </row>
    <row r="26" customFormat="1" s="123">
      <c r="C26" s="125" t="n"/>
      <c r="D26" s="124" t="n"/>
    </row>
    <row r="27" customFormat="1" s="123">
      <c r="C27" s="125" t="n"/>
      <c r="D27" s="124" t="n"/>
    </row>
    <row r="28" customFormat="1" s="123">
      <c r="C28" s="125" t="n"/>
      <c r="D28" s="124" t="n"/>
    </row>
    <row r="29" ht="15" customHeight="1">
      <c r="A29" s="134" t="inlineStr">
        <is>
          <t>Spending TOT</t>
        </is>
      </c>
      <c r="B29" s="137">
        <f>SUM(B21:B25)</f>
        <v/>
      </c>
      <c r="C29" s="136" t="inlineStr">
        <is>
          <t>Spending TOT</t>
        </is>
      </c>
      <c r="D29" s="137">
        <f>SUM(D21:D25)</f>
        <v/>
      </c>
      <c r="H29" s="138" t="n"/>
    </row>
    <row r="30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</row>
    <row r="31" ht="15" customHeight="1">
      <c r="A31" s="134" t="inlineStr">
        <is>
          <t>Resultat</t>
        </is>
      </c>
      <c r="B31" s="137">
        <f>(B2-B20)-B29</f>
        <v/>
      </c>
      <c r="C31" s="136" t="inlineStr">
        <is>
          <t>Resultat</t>
        </is>
      </c>
      <c r="D31" s="137">
        <f>(D2-D20)-D29</f>
        <v/>
      </c>
      <c r="F31" s="138" t="n"/>
    </row>
    <row r="32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</row>
    <row r="34" ht="15" customHeight="1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paperSize="0" fitToHeight="0" fitToWidth="0" horizontalDpi="0" verticalDpi="0" copies="0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9"/>
  <sheetViews>
    <sheetView topLeftCell="A2"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41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23527</v>
      </c>
      <c r="C2" s="131" t="inlineStr">
        <is>
          <t>Inkomst</t>
        </is>
      </c>
      <c r="D2" s="130">
        <f>20347+2650+247</f>
        <v/>
      </c>
      <c r="F2" s="132">
        <f>B2+D2</f>
        <v/>
      </c>
    </row>
    <row r="3" ht="15" customHeight="1">
      <c r="A3" s="143" t="inlineStr">
        <is>
          <t>Nordic Wellness</t>
        </is>
      </c>
      <c r="B3" s="144" t="n">
        <v>140</v>
      </c>
      <c r="C3" s="145" t="inlineStr">
        <is>
          <t>Nordic Wellness</t>
        </is>
      </c>
      <c r="D3" s="144" t="n">
        <v>166</v>
      </c>
      <c r="F3" s="148">
        <f>(F2-'25e Februari'!F2)/F2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24" t="n">
        <v>388</v>
      </c>
      <c r="C4" s="125" t="inlineStr">
        <is>
          <t>Telenor</t>
        </is>
      </c>
      <c r="D4" s="124" t="n">
        <v>349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24" t="n">
        <v>69</v>
      </c>
      <c r="C5" s="125" t="inlineStr">
        <is>
          <t>El</t>
        </is>
      </c>
      <c r="D5" s="124" t="n">
        <v>412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24">
        <f>1400+548</f>
        <v/>
      </c>
      <c r="C6" s="125" t="inlineStr">
        <is>
          <t>Förskola</t>
        </is>
      </c>
      <c r="D6" s="124" t="n">
        <v>1233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24" t="n">
        <v>618</v>
      </c>
      <c r="C7" s="125" t="inlineStr">
        <is>
          <t>ICA - Mat</t>
        </is>
      </c>
      <c r="D7" s="124" t="n">
        <v>6500</v>
      </c>
      <c r="F7" s="133">
        <f>(F6-'25e Februari'!F6)/F6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24" t="n">
        <v>343</v>
      </c>
      <c r="C8" s="125" t="inlineStr">
        <is>
          <t>Övrigt</t>
        </is>
      </c>
      <c r="D8" s="124" t="n">
        <v>500</v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24" t="n">
        <v>385</v>
      </c>
      <c r="C9" s="125" t="inlineStr">
        <is>
          <t>Kattmat</t>
        </is>
      </c>
      <c r="D9" s="124" t="n">
        <v>0</v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24">
        <f>235+170</f>
        <v/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24" t="n">
        <v>782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24" t="n">
        <v>61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24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24" t="n">
        <v>13496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24" t="n">
        <v>159</v>
      </c>
      <c r="C15" s="125" t="inlineStr">
        <is>
          <t>Spara Familjen</t>
        </is>
      </c>
      <c r="D15" s="124" t="n">
        <v>1000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Bliwa liv.försäk.</t>
        </is>
      </c>
      <c r="B16" s="124" t="n">
        <v>426</v>
      </c>
      <c r="C16" s="125" t="inlineStr">
        <is>
          <t>Spara Helgnöje</t>
        </is>
      </c>
      <c r="D16" s="124" t="n">
        <v>600</v>
      </c>
      <c r="M16" s="123" t="n"/>
      <c r="N16" s="123" t="n"/>
      <c r="O16" s="123" t="n"/>
      <c r="P16" s="123" t="n"/>
      <c r="Q16" s="123" t="n"/>
      <c r="R16" s="123" t="n"/>
    </row>
    <row r="17" customFormat="1" s="123">
      <c r="A17" s="123" t="inlineStr">
        <is>
          <t>Spara Bilen</t>
        </is>
      </c>
      <c r="B17" s="124" t="n">
        <v>1000</v>
      </c>
      <c r="C17" s="125" t="n"/>
      <c r="D17" s="124" t="n"/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n"/>
      <c r="B18" s="124" t="n"/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24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37">
        <f>SUM(B3:B17)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24" t="n">
        <v>145</v>
      </c>
      <c r="C22" s="125" t="n"/>
      <c r="D22" s="124" t="n"/>
    </row>
    <row r="23" customFormat="1" s="123">
      <c r="A23" s="123" t="inlineStr">
        <is>
          <t>Snus</t>
        </is>
      </c>
      <c r="B23" s="124" t="n">
        <v>748</v>
      </c>
      <c r="C23" s="125" t="n"/>
      <c r="D23" s="124" t="n"/>
    </row>
    <row r="24" ht="15" customFormat="1" customHeight="1" s="123">
      <c r="C24" s="147" t="n"/>
      <c r="H24" s="132" t="n"/>
    </row>
    <row r="25" customFormat="1" s="123">
      <c r="B25" s="124" t="n"/>
      <c r="C25" s="38" t="n"/>
      <c r="D25" s="124" t="n"/>
    </row>
    <row r="26" customFormat="1" s="123">
      <c r="C26" s="125" t="n"/>
      <c r="D26" s="124" t="n"/>
    </row>
    <row r="27" customFormat="1" s="123">
      <c r="C27" s="125" t="n"/>
      <c r="D27" s="124" t="n"/>
    </row>
    <row r="28" customFormat="1" s="123">
      <c r="C28" s="125" t="n"/>
      <c r="D28" s="124" t="n"/>
    </row>
    <row r="29" ht="15" customHeight="1">
      <c r="A29" s="134" t="inlineStr">
        <is>
          <t>Spending TOT</t>
        </is>
      </c>
      <c r="B29" s="137">
        <f>SUM(B21:B26)</f>
        <v/>
      </c>
      <c r="C29" s="136" t="inlineStr">
        <is>
          <t>Spending TOT</t>
        </is>
      </c>
      <c r="D29" s="137">
        <f>SUM(D21:D26)</f>
        <v/>
      </c>
      <c r="H29" s="138" t="n"/>
    </row>
    <row r="30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</row>
    <row r="31" ht="15" customHeight="1">
      <c r="A31" s="134" t="inlineStr">
        <is>
          <t>Resultat</t>
        </is>
      </c>
      <c r="B31" s="137">
        <f>(B2-B20)-B29</f>
        <v/>
      </c>
      <c r="C31" s="136" t="inlineStr">
        <is>
          <t>Resultat</t>
        </is>
      </c>
      <c r="D31" s="137">
        <f>(D2-D20)-D29</f>
        <v/>
      </c>
      <c r="F31" s="138" t="n"/>
    </row>
    <row r="32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</row>
    <row r="34" ht="15" customHeight="1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</row>
    <row r="39">
      <c r="F39" s="123" t="inlineStr">
        <is>
          <t xml:space="preserve"> </t>
        </is>
      </c>
    </row>
  </sheetData>
  <pageMargins left="0.7000000000000001" right="0.7000000000000001" top="1.143700787401575" bottom="1.143700787401575" header="0.7499999999999999" footer="0.7499999999999999"/>
  <pageSetup orientation="portrait" paperSize="0" fitToHeight="0" fitToWidth="0" horizontalDpi="0" verticalDpi="0" copies="0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4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41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48568</v>
      </c>
      <c r="C2" s="131" t="inlineStr">
        <is>
          <t>Inkomst</t>
        </is>
      </c>
      <c r="D2" s="130">
        <f>17500+1134+660+2650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43" t="inlineStr">
        <is>
          <t>Nordic Wellness</t>
        </is>
      </c>
      <c r="B3" s="144" t="n">
        <v>0</v>
      </c>
      <c r="C3" s="145" t="inlineStr">
        <is>
          <t>Nordic Wellness</t>
        </is>
      </c>
      <c r="D3" s="144" t="n">
        <v>0</v>
      </c>
      <c r="F3" s="135">
        <f>(F2-'25e Mars'!F2)/F2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24" t="n">
        <v>388</v>
      </c>
      <c r="C4" s="125" t="inlineStr">
        <is>
          <t>Telenor</t>
        </is>
      </c>
      <c r="D4" s="124" t="n">
        <v>349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24" t="n">
        <v>69</v>
      </c>
      <c r="C5" s="125" t="inlineStr">
        <is>
          <t>El</t>
        </is>
      </c>
      <c r="D5" s="124" t="n">
        <v>432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24" t="n">
        <v>1400</v>
      </c>
      <c r="C6" s="125" t="inlineStr">
        <is>
          <t>Förskola</t>
        </is>
      </c>
      <c r="D6" s="124" t="n">
        <v>1233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24" t="n">
        <v>1000</v>
      </c>
      <c r="C7" s="125" t="inlineStr">
        <is>
          <t>ICA - Mat</t>
        </is>
      </c>
      <c r="D7" s="124" t="n">
        <v>7000</v>
      </c>
      <c r="F7" s="133">
        <f>(F6-'25e Mars'!F6)/F6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24" t="n">
        <v>343</v>
      </c>
      <c r="C8" s="125" t="inlineStr">
        <is>
          <t>Övrigt</t>
        </is>
      </c>
      <c r="D8" s="124">
        <f>319</f>
        <v/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24" t="n">
        <v>385</v>
      </c>
      <c r="C9" s="125" t="inlineStr">
        <is>
          <t>Kattmat</t>
        </is>
      </c>
      <c r="D9" s="124" t="n">
        <v>0</v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24">
        <f>235+170</f>
        <v/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24" t="n">
        <v>1391.24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24" t="n">
        <v>18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24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24" t="n">
        <v>13563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24" t="n">
        <v>159</v>
      </c>
      <c r="C15" s="125" t="inlineStr">
        <is>
          <t>Spara Familjen</t>
        </is>
      </c>
      <c r="D15" s="124" t="n">
        <v>1000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24" t="n">
        <v>4000</v>
      </c>
      <c r="C16" s="125" t="inlineStr">
        <is>
          <t>Spara Helgnöje</t>
        </is>
      </c>
      <c r="D16" s="124" t="n">
        <v>500</v>
      </c>
      <c r="M16" s="123" t="n"/>
      <c r="N16" s="123" t="n"/>
      <c r="O16" s="123" t="n"/>
      <c r="P16" s="123" t="n"/>
      <c r="Q16" s="123" t="n"/>
      <c r="R16" s="123" t="n"/>
    </row>
    <row r="17" customFormat="1" s="123">
      <c r="C17" s="125" t="n"/>
      <c r="D17" s="124" t="n"/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n"/>
      <c r="B18" s="124" t="n"/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24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37">
        <f>SUM(B3:B17)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24" t="n">
        <v>145</v>
      </c>
      <c r="C22" s="125" t="n"/>
      <c r="D22" s="124" t="n"/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>Snus</t>
        </is>
      </c>
      <c r="B23" s="124" t="n">
        <v>880</v>
      </c>
      <c r="C23" s="125" t="n"/>
      <c r="D23" s="124" t="n"/>
    </row>
    <row r="24" customFormat="1" s="123">
      <c r="C24" s="147" t="n"/>
      <c r="H24" s="149" t="n"/>
      <c r="I24" s="150" t="n"/>
    </row>
    <row r="25" customFormat="1" s="123">
      <c r="B25" s="124" t="n"/>
      <c r="C25" s="38" t="n"/>
      <c r="D25" s="124" t="n"/>
      <c r="H25" s="151" t="n"/>
      <c r="I25" s="150" t="n"/>
    </row>
    <row r="26" customFormat="1" s="123">
      <c r="C26" s="125" t="n"/>
      <c r="D26" s="124" t="n"/>
    </row>
    <row r="27" customFormat="1" s="123">
      <c r="C27" s="125" t="n"/>
      <c r="D27" s="124" t="n"/>
    </row>
    <row r="28" customFormat="1" s="123">
      <c r="C28" s="125" t="n"/>
      <c r="D28" s="124" t="n"/>
    </row>
    <row r="29" ht="15" customFormat="1" customHeight="1" s="123">
      <c r="A29" s="134" t="inlineStr">
        <is>
          <t>Spending TOT</t>
        </is>
      </c>
      <c r="B29" s="137">
        <f>SUM(B21:B26)</f>
        <v/>
      </c>
      <c r="C29" s="136" t="inlineStr">
        <is>
          <t>Spending TOT</t>
        </is>
      </c>
      <c r="D29" s="137">
        <f>SUM(D21:D26)</f>
        <v/>
      </c>
      <c r="H29" s="138" t="n"/>
      <c r="O29" s="140" t="n"/>
    </row>
    <row r="30" customFormat="1" s="123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  <c r="O30" s="140" t="n"/>
    </row>
    <row r="31" ht="15" customFormat="1" customHeight="1" s="123">
      <c r="A31" s="134" t="inlineStr">
        <is>
          <t>Resultat</t>
        </is>
      </c>
      <c r="B31" s="137">
        <f>(B2-B20)-B29</f>
        <v/>
      </c>
      <c r="C31" s="136" t="inlineStr">
        <is>
          <t>Resultat</t>
        </is>
      </c>
      <c r="D31" s="137">
        <f>(D2-D20)-D29</f>
        <v/>
      </c>
      <c r="F31" s="138" t="n"/>
      <c r="O31" s="140" t="n"/>
    </row>
    <row r="32" customFormat="1" s="123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  <c r="O32" s="140" t="n"/>
    </row>
    <row r="34" ht="15" customFormat="1" customHeight="1" s="123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  <c r="O34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34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41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24399</v>
      </c>
      <c r="C2" s="131" t="inlineStr">
        <is>
          <t>Inkomst</t>
        </is>
      </c>
      <c r="D2" s="130">
        <f>20140+2650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3" t="n">
        <v>109</v>
      </c>
      <c r="C3" s="145" t="inlineStr">
        <is>
          <t>Nordic Wellness</t>
        </is>
      </c>
      <c r="D3" s="144" t="n">
        <v>0</v>
      </c>
      <c r="F3" s="133">
        <f>(F2-'25e April'!F2)/F2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24" t="n">
        <v>388</v>
      </c>
      <c r="C4" s="125" t="inlineStr">
        <is>
          <t>Telenor</t>
        </is>
      </c>
      <c r="D4" s="124" t="n">
        <v>349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24" t="n">
        <v>69</v>
      </c>
      <c r="C5" s="125" t="inlineStr">
        <is>
          <t>El</t>
        </is>
      </c>
      <c r="D5" s="124" t="n">
        <v>432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24" t="n">
        <v>1400</v>
      </c>
      <c r="C6" s="125" t="inlineStr">
        <is>
          <t>Förskola</t>
        </is>
      </c>
      <c r="D6" s="124" t="n">
        <v>1233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24" t="n">
        <v>500</v>
      </c>
      <c r="C7" s="125" t="inlineStr">
        <is>
          <t>ICA - Mat</t>
        </is>
      </c>
      <c r="D7" s="124" t="n">
        <v>7000</v>
      </c>
      <c r="F7" s="135">
        <f>(F6-'25e April'!F6)/F6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24" t="n">
        <v>343</v>
      </c>
      <c r="C8" s="125" t="inlineStr">
        <is>
          <t>Övrigt</t>
        </is>
      </c>
      <c r="D8" s="124" t="n">
        <v>0</v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24" t="n">
        <v>385</v>
      </c>
      <c r="C9" s="125" t="inlineStr">
        <is>
          <t>Kattmat</t>
        </is>
      </c>
      <c r="D9" s="124" t="n">
        <v>0</v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24">
        <f>235+170</f>
        <v/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24" t="n">
        <v>399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24" t="n">
        <v>18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24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24" t="n">
        <v>13619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24" t="n">
        <v>159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24" t="n">
        <v>0</v>
      </c>
      <c r="C16" s="125" t="inlineStr">
        <is>
          <t>Spara Helgnöje</t>
        </is>
      </c>
      <c r="D16" s="124" t="n">
        <v>0</v>
      </c>
      <c r="M16" s="123" t="n"/>
      <c r="N16" s="123" t="n"/>
      <c r="O16" s="123" t="n"/>
      <c r="P16" s="123" t="n"/>
      <c r="Q16" s="123" t="n"/>
      <c r="R16" s="123" t="n"/>
    </row>
    <row r="17" customFormat="1" s="123">
      <c r="C17" s="125" t="n"/>
      <c r="D17" s="124" t="n"/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n"/>
      <c r="B18" s="124" t="n"/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24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37">
        <f>SUM(B3:B17)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24" t="n">
        <v>145</v>
      </c>
      <c r="C22" s="125" t="n"/>
      <c r="D22" s="124" t="n"/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>Snus</t>
        </is>
      </c>
      <c r="B23" s="124" t="n">
        <v>880</v>
      </c>
      <c r="C23" s="125" t="n"/>
      <c r="D23" s="124" t="n"/>
      <c r="H23" s="123" t="n"/>
      <c r="I23" s="123" t="n"/>
    </row>
    <row r="24" ht="15" customFormat="1" customHeight="1" s="123">
      <c r="C24" s="147" t="n"/>
      <c r="H24" s="154" t="n"/>
      <c r="I24" s="150" t="n"/>
    </row>
    <row r="25" customFormat="1" s="123">
      <c r="B25" s="124" t="n"/>
      <c r="C25" s="38" t="n"/>
      <c r="D25" s="124" t="n"/>
      <c r="H25" s="151" t="n"/>
      <c r="I25" s="150" t="n"/>
    </row>
    <row r="26" customFormat="1" s="123">
      <c r="C26" s="125" t="n"/>
      <c r="D26" s="124" t="n"/>
      <c r="H26" s="123" t="n"/>
      <c r="I26" s="123" t="n"/>
    </row>
    <row r="27" customFormat="1" s="123">
      <c r="C27" s="125" t="n"/>
      <c r="D27" s="124" t="n"/>
    </row>
    <row r="28" customFormat="1" s="123">
      <c r="C28" s="125" t="n"/>
      <c r="D28" s="124" t="n"/>
    </row>
    <row r="29" ht="15" customFormat="1" customHeight="1" s="123">
      <c r="A29" s="134" t="inlineStr">
        <is>
          <t>Spending TOT</t>
        </is>
      </c>
      <c r="B29" s="137">
        <f>SUM(B21:B26)</f>
        <v/>
      </c>
      <c r="C29" s="136" t="inlineStr">
        <is>
          <t>Spending TOT</t>
        </is>
      </c>
      <c r="D29" s="137">
        <f>SUM(D21:D26)</f>
        <v/>
      </c>
      <c r="H29" s="138" t="n"/>
      <c r="O29" s="140" t="n"/>
    </row>
    <row r="30" customFormat="1" s="123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  <c r="O30" s="140" t="n"/>
    </row>
    <row r="31" ht="15" customFormat="1" customHeight="1" s="123">
      <c r="A31" s="134" t="inlineStr">
        <is>
          <t>Resultat</t>
        </is>
      </c>
      <c r="B31" s="137">
        <f>(B2-B20)-B29</f>
        <v/>
      </c>
      <c r="C31" s="136" t="inlineStr">
        <is>
          <t>Resultat</t>
        </is>
      </c>
      <c r="D31" s="137">
        <f>(D2-D20)-D29</f>
        <v/>
      </c>
      <c r="F31" s="138" t="n"/>
      <c r="O31" s="140" t="n"/>
    </row>
    <row r="32" customFormat="1" s="123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  <c r="O32" s="140" t="n"/>
    </row>
    <row r="34" ht="15" customFormat="1" customHeight="1" s="123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  <c r="O34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4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29478</v>
      </c>
      <c r="C2" s="131" t="inlineStr">
        <is>
          <t>Inkomst</t>
        </is>
      </c>
      <c r="D2" s="130">
        <f>2650+18475+1983+567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109</v>
      </c>
      <c r="C3" s="145" t="inlineStr">
        <is>
          <t>Nordic Wellness</t>
        </is>
      </c>
      <c r="D3" s="144" t="n">
        <v>0</v>
      </c>
      <c r="F3" s="135">
        <f>(F2-'25e Maj'!F2)/F2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209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436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 t="n">
        <v>2013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500</v>
      </c>
      <c r="C7" s="125" t="inlineStr">
        <is>
          <t>ICA - Mat</t>
        </is>
      </c>
      <c r="D7" s="124" t="n">
        <v>7000</v>
      </c>
      <c r="F7" s="133">
        <f>(F6-'25e Maj'!F6)/F6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590+820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59">
        <f>F6-(('25e December'!F6+'25e Januari'!F6+'25e Februari'!F6+'25e Mars'!F6+'25e April'!F6+'25e Maj'!F6)/6)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>
        <f>235+170</f>
        <v/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1108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9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0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13555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159</v>
      </c>
      <c r="C15" s="125" t="inlineStr">
        <is>
          <t>Spara Familjen</t>
        </is>
      </c>
      <c r="D15" s="124" t="n">
        <v>5700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55" t="n">
        <v>1000</v>
      </c>
      <c r="C16" s="125" t="inlineStr">
        <is>
          <t>Spara Helgnöje</t>
        </is>
      </c>
      <c r="D16" s="124" t="n">
        <v>0</v>
      </c>
      <c r="M16" s="123" t="n"/>
      <c r="N16" s="123" t="n"/>
      <c r="O16" s="123" t="n"/>
      <c r="P16" s="123" t="n"/>
      <c r="Q16" s="123" t="n"/>
      <c r="R16" s="123" t="n"/>
    </row>
    <row r="17" customFormat="1" s="123">
      <c r="A17" s="123" t="inlineStr">
        <is>
          <t>Övrigt</t>
        </is>
      </c>
      <c r="B17" s="155">
        <f>500+964</f>
        <v/>
      </c>
      <c r="C17" s="125" t="n"/>
      <c r="D17" s="124" t="n"/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n"/>
      <c r="B18" s="155" t="n"/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SUM(B3:B17)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n"/>
      <c r="D22" s="124" t="n"/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>Snus</t>
        </is>
      </c>
      <c r="B23" s="155" t="n">
        <v>880</v>
      </c>
      <c r="C23" s="125" t="n"/>
      <c r="D23" s="124" t="n"/>
      <c r="H23" s="123" t="n"/>
      <c r="I23" s="123" t="n"/>
    </row>
    <row r="24" ht="15" customFormat="1" customHeight="1" s="123">
      <c r="A24" s="161" t="inlineStr">
        <is>
          <t>Sparande</t>
        </is>
      </c>
      <c r="B24" s="162" t="n">
        <v>2100</v>
      </c>
      <c r="C24" s="147" t="n"/>
      <c r="H24" s="154" t="n"/>
      <c r="I24" s="150" t="n"/>
    </row>
    <row r="25" ht="15" customFormat="1" customHeight="1" s="123">
      <c r="A25" s="161" t="inlineStr">
        <is>
          <t>ISK</t>
        </is>
      </c>
      <c r="B25" s="162" t="n">
        <v>2500</v>
      </c>
      <c r="C25" s="38" t="n"/>
      <c r="D25" s="124" t="n"/>
      <c r="H25" s="151" t="n"/>
      <c r="I25" s="150" t="n"/>
    </row>
    <row r="26" customFormat="1" s="123">
      <c r="B26" s="139" t="n"/>
      <c r="C26" s="125" t="n"/>
      <c r="D26" s="124" t="n"/>
      <c r="H26" s="123" t="n"/>
      <c r="I26" s="123" t="n"/>
    </row>
    <row r="27" customFormat="1" s="123">
      <c r="B27" s="139" t="n"/>
      <c r="C27" s="125" t="n"/>
      <c r="D27" s="124" t="n"/>
    </row>
    <row r="28" customFormat="1" s="123">
      <c r="B28" s="139" t="n"/>
      <c r="C28" s="125" t="n"/>
      <c r="D28" s="124" t="n"/>
    </row>
    <row r="29" ht="15" customFormat="1" customHeight="1" s="123">
      <c r="A29" s="134" t="inlineStr">
        <is>
          <t>Spending TOT</t>
        </is>
      </c>
      <c r="B29" s="160">
        <f>SUM(B21:B26)</f>
        <v/>
      </c>
      <c r="C29" s="136" t="inlineStr">
        <is>
          <t>Spending TOT</t>
        </is>
      </c>
      <c r="D29" s="137">
        <f>SUM(D21:D26)</f>
        <v/>
      </c>
      <c r="H29" s="138" t="n"/>
      <c r="O29" s="140" t="n"/>
    </row>
    <row r="30" customFormat="1" s="123">
      <c r="A30" s="123" t="inlineStr">
        <is>
          <t>Spending kvar</t>
        </is>
      </c>
      <c r="B30" s="155">
        <f>H9-B29</f>
        <v/>
      </c>
      <c r="C30" s="125" t="inlineStr">
        <is>
          <t>Spending kvar</t>
        </is>
      </c>
      <c r="D30" s="124">
        <f>H9-D29</f>
        <v/>
      </c>
      <c r="O30" s="140" t="n"/>
    </row>
    <row r="31" ht="15" customFormat="1" customHeight="1" s="123">
      <c r="A31" s="134" t="inlineStr">
        <is>
          <t>Resultat</t>
        </is>
      </c>
      <c r="B31" s="160">
        <f>(B2-B20)-B29</f>
        <v/>
      </c>
      <c r="C31" s="136" t="inlineStr">
        <is>
          <t>Resultat</t>
        </is>
      </c>
      <c r="D31" s="137">
        <f>(D2-D20)-D29</f>
        <v/>
      </c>
      <c r="F31" s="138" t="n"/>
      <c r="O31" s="140" t="n"/>
    </row>
    <row r="32" customFormat="1" s="123">
      <c r="A32" s="123" t="inlineStr">
        <is>
          <t>Över/Underskott</t>
        </is>
      </c>
      <c r="B32" s="155">
        <f>B31-B30</f>
        <v/>
      </c>
      <c r="C32" s="125" t="inlineStr">
        <is>
          <t>Över/Underskott</t>
        </is>
      </c>
      <c r="D32" s="124">
        <f>D31-D30</f>
        <v/>
      </c>
      <c r="O32" s="140" t="n"/>
    </row>
    <row r="34" ht="15" customFormat="1" customHeight="1" s="123">
      <c r="A34" s="123" t="inlineStr">
        <is>
          <t>Kontroll summa</t>
        </is>
      </c>
      <c r="B34" s="160">
        <f>(B31-B32)+B29</f>
        <v/>
      </c>
      <c r="C34" s="125" t="inlineStr">
        <is>
          <t>Kontroll summa</t>
        </is>
      </c>
      <c r="D34" s="137">
        <f>(D31-D32)+D29</f>
        <v/>
      </c>
      <c r="O34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Peter Svärd</dc:creator>
  <dcterms:created xsi:type="dcterms:W3CDTF">2021-03-12T17:03:52Z</dcterms:created>
  <dcterms:modified xsi:type="dcterms:W3CDTF">2022-07-20T20:04:24Z</dcterms:modified>
  <cp:lastModifiedBy>Peter Svärd</cp:lastModifiedBy>
  <cp:revision>24</cp:revision>
</cp:coreProperties>
</file>